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66925"/>
  <xr:revisionPtr revIDLastSave="0" documentId="13_ncr:1_{4943E61C-FA87-4D49-A885-5B868671F1DE}" xr6:coauthVersionLast="46" xr6:coauthVersionMax="46" xr10:uidLastSave="{00000000-0000-0000-0000-000000000000}"/>
  <bookViews>
    <workbookView xWindow="28680" yWindow="1590" windowWidth="29040" windowHeight="15840" tabRatio="767" xr2:uid="{24E6051F-B790-408B-BF04-354368F8AA9D}"/>
  </bookViews>
  <sheets>
    <sheet name="Bates Stamped Page 1137 " sheetId="4" r:id="rId1"/>
    <sheet name="Bates Stamped Page 1138" sheetId="8" r:id="rId2"/>
    <sheet name="Cost Estimates in 2020" sheetId="5" r:id="rId3"/>
    <sheet name="Moodys" sheetId="3" r:id="rId4"/>
    <sheet name="Escalation Factors" sheetId="2" r:id="rId5"/>
    <sheet name="Example Bayside Common" sheetId="7" r:id="rId6"/>
    <sheet name="Moodys November 2011 Comparison" sheetId="9" r:id="rId7"/>
  </sheets>
  <externalReferences>
    <externalReference r:id="rId8"/>
    <externalReference r:id="rId9"/>
  </externalReferences>
  <definedNames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Multiplier_GDP" localSheetId="2">'[1]Escalation Factors'!$M$1:$P$65</definedName>
    <definedName name="Multiplier_GDP" localSheetId="5">'[1]Escalation Factors'!$M$1:$P$65</definedName>
    <definedName name="Multiplier_GDP">'Escalation Factors'!$M$1:$P$65</definedName>
    <definedName name="Multiplier_GNP">'[2]Escalation Factors'!$M$3:$P$64</definedName>
    <definedName name="Multiplier_Labor" localSheetId="2">'[1]Escalation Factors'!$A$1:$D$65</definedName>
    <definedName name="Multiplier_Labor" localSheetId="5">'[1]Escalation Factors'!$A$1:$D$65</definedName>
    <definedName name="Multiplier_Labor" localSheetId="6">'[2]Escalation Factors'!$A$3:$D$64</definedName>
    <definedName name="Multiplier_Labor">'Escalation Factors'!$A$1:$D$65</definedName>
    <definedName name="Multiplier_Materials" localSheetId="2">'[1]Escalation Factors'!$G$1:$J$65</definedName>
    <definedName name="Multiplier_Materials" localSheetId="5">'[1]Escalation Factors'!$G$1:$J$65</definedName>
    <definedName name="Multiplier_Materials" localSheetId="6">'[2]Escalation Factors'!$G$3:$J$64</definedName>
    <definedName name="Multiplier_Materials">'Escalation Factors'!$G$1:$J$65</definedName>
    <definedName name="_xlnm.Print_Area" localSheetId="2">'Cost Estimates in 2020'!$A$1:$F$61,'Cost Estimates in 2020'!$O$1:$T$61,'Cost Estimates in 2020'!$H$1:$M$61</definedName>
    <definedName name="_xlnm.Print_Area" localSheetId="4">'Escalation Factors'!$A$1:$P$64</definedName>
    <definedName name="_xlnm.Print_Area" localSheetId="5">'Example Bayside Common'!$A$1:$L$15,'Example Bayside Common'!$N$1:$U$50</definedName>
    <definedName name="_xlnm.Print_Area" localSheetId="6">'Moodys November 2011 Comparison'!$J$9:$R$64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1" i="3" l="1"/>
  <c r="L1130" i="3"/>
  <c r="L1129" i="3"/>
  <c r="L1124" i="3"/>
  <c r="L1123" i="3"/>
  <c r="L1122" i="3"/>
  <c r="L1121" i="3"/>
  <c r="L1120" i="3"/>
  <c r="L1119" i="3"/>
  <c r="L1118" i="3"/>
  <c r="L1117" i="3"/>
  <c r="L1116" i="3"/>
  <c r="N21" i="9"/>
  <c r="N20" i="9"/>
  <c r="N19" i="9"/>
  <c r="N18" i="9"/>
  <c r="N17" i="9"/>
  <c r="N16" i="9"/>
  <c r="N15" i="9"/>
  <c r="N14" i="9"/>
  <c r="N13" i="9"/>
  <c r="T12" i="9"/>
  <c r="S12" i="9"/>
  <c r="Q12" i="9"/>
  <c r="P12" i="9"/>
  <c r="N12" i="9"/>
  <c r="M12" i="9"/>
  <c r="S13" i="9"/>
  <c r="S14" i="9"/>
  <c r="S15" i="9"/>
  <c r="S16" i="9"/>
  <c r="T16" i="9" s="1"/>
  <c r="S17" i="9"/>
  <c r="S18" i="9"/>
  <c r="S19" i="9"/>
  <c r="S20" i="9"/>
  <c r="T20" i="9" s="1"/>
  <c r="S21" i="9"/>
  <c r="S22" i="9"/>
  <c r="S23" i="9"/>
  <c r="S24" i="9"/>
  <c r="T24" i="9" s="1"/>
  <c r="S25" i="9"/>
  <c r="S26" i="9"/>
  <c r="S27" i="9"/>
  <c r="S28" i="9"/>
  <c r="T28" i="9" s="1"/>
  <c r="S29" i="9"/>
  <c r="S30" i="9"/>
  <c r="S31" i="9"/>
  <c r="S32" i="9"/>
  <c r="T32" i="9" s="1"/>
  <c r="S33" i="9"/>
  <c r="S34" i="9"/>
  <c r="S35" i="9"/>
  <c r="S36" i="9"/>
  <c r="T36" i="9" s="1"/>
  <c r="S37" i="9"/>
  <c r="S38" i="9"/>
  <c r="S39" i="9"/>
  <c r="S40" i="9"/>
  <c r="T40" i="9" s="1"/>
  <c r="S41" i="9"/>
  <c r="S42" i="9"/>
  <c r="S43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N25" i="9" s="1"/>
  <c r="M26" i="9"/>
  <c r="M27" i="9"/>
  <c r="M28" i="9"/>
  <c r="M29" i="9"/>
  <c r="N29" i="9" s="1"/>
  <c r="M30" i="9"/>
  <c r="M31" i="9"/>
  <c r="M32" i="9"/>
  <c r="M33" i="9"/>
  <c r="N33" i="9" s="1"/>
  <c r="M34" i="9"/>
  <c r="M35" i="9"/>
  <c r="M36" i="9"/>
  <c r="M37" i="9"/>
  <c r="N37" i="9" s="1"/>
  <c r="M38" i="9"/>
  <c r="M39" i="9"/>
  <c r="M40" i="9"/>
  <c r="M41" i="9"/>
  <c r="N41" i="9" s="1"/>
  <c r="M42" i="9"/>
  <c r="M43" i="9"/>
  <c r="P13" i="9"/>
  <c r="P14" i="9"/>
  <c r="Q14" i="9" s="1"/>
  <c r="P15" i="9"/>
  <c r="P16" i="9"/>
  <c r="P17" i="9"/>
  <c r="P18" i="9"/>
  <c r="Q18" i="9" s="1"/>
  <c r="P19" i="9"/>
  <c r="P20" i="9"/>
  <c r="P21" i="9"/>
  <c r="P22" i="9"/>
  <c r="Q22" i="9" s="1"/>
  <c r="P23" i="9"/>
  <c r="P24" i="9"/>
  <c r="P25" i="9"/>
  <c r="P26" i="9"/>
  <c r="Q26" i="9" s="1"/>
  <c r="P27" i="9"/>
  <c r="P28" i="9"/>
  <c r="P29" i="9"/>
  <c r="P30" i="9"/>
  <c r="Q30" i="9" s="1"/>
  <c r="P31" i="9"/>
  <c r="P32" i="9"/>
  <c r="P33" i="9"/>
  <c r="P34" i="9"/>
  <c r="Q34" i="9" s="1"/>
  <c r="P35" i="9"/>
  <c r="P36" i="9"/>
  <c r="P37" i="9"/>
  <c r="P38" i="9"/>
  <c r="Q38" i="9" s="1"/>
  <c r="P39" i="9"/>
  <c r="P40" i="9"/>
  <c r="P41" i="9"/>
  <c r="P42" i="9"/>
  <c r="Q42" i="9" s="1"/>
  <c r="P43" i="9"/>
  <c r="Q8" i="9"/>
  <c r="T8" i="9" s="1"/>
  <c r="C32" i="9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B31" i="9"/>
  <c r="I30" i="9"/>
  <c r="I31" i="9" s="1"/>
  <c r="F30" i="9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C30" i="9"/>
  <c r="A30" i="9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I29" i="9"/>
  <c r="F29" i="9"/>
  <c r="C29" i="9"/>
  <c r="I28" i="9"/>
  <c r="F28" i="9"/>
  <c r="C28" i="9"/>
  <c r="I27" i="9"/>
  <c r="F27" i="9"/>
  <c r="C27" i="9"/>
  <c r="I26" i="9"/>
  <c r="F26" i="9"/>
  <c r="C26" i="9"/>
  <c r="I25" i="9"/>
  <c r="F25" i="9"/>
  <c r="C25" i="9"/>
  <c r="I24" i="9"/>
  <c r="F24" i="9"/>
  <c r="C24" i="9"/>
  <c r="I23" i="9"/>
  <c r="F23" i="9"/>
  <c r="C23" i="9"/>
  <c r="I22" i="9"/>
  <c r="F22" i="9"/>
  <c r="C22" i="9"/>
  <c r="I21" i="9"/>
  <c r="F21" i="9"/>
  <c r="C21" i="9"/>
  <c r="I20" i="9"/>
  <c r="F20" i="9"/>
  <c r="C20" i="9"/>
  <c r="I19" i="9"/>
  <c r="F19" i="9"/>
  <c r="C19" i="9"/>
  <c r="I18" i="9"/>
  <c r="F18" i="9"/>
  <c r="C18" i="9"/>
  <c r="I17" i="9"/>
  <c r="F17" i="9"/>
  <c r="C17" i="9"/>
  <c r="I16" i="9"/>
  <c r="F16" i="9"/>
  <c r="C16" i="9"/>
  <c r="I15" i="9"/>
  <c r="F15" i="9"/>
  <c r="C15" i="9"/>
  <c r="I14" i="9"/>
  <c r="F14" i="9"/>
  <c r="C14" i="9"/>
  <c r="I13" i="9"/>
  <c r="F13" i="9"/>
  <c r="C13" i="9"/>
  <c r="F8" i="9"/>
  <c r="I8" i="9" s="1"/>
  <c r="Q13" i="9" l="1"/>
  <c r="T43" i="9"/>
  <c r="T44" i="9" s="1"/>
  <c r="T39" i="9"/>
  <c r="T35" i="9"/>
  <c r="T31" i="9"/>
  <c r="T27" i="9"/>
  <c r="T23" i="9"/>
  <c r="T19" i="9"/>
  <c r="T15" i="9"/>
  <c r="Q40" i="9"/>
  <c r="Q36" i="9"/>
  <c r="Q32" i="9"/>
  <c r="Q28" i="9"/>
  <c r="Q24" i="9"/>
  <c r="Q20" i="9"/>
  <c r="Q16" i="9"/>
  <c r="N43" i="9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39" i="9"/>
  <c r="N35" i="9"/>
  <c r="N31" i="9"/>
  <c r="N27" i="9"/>
  <c r="N23" i="9"/>
  <c r="Q43" i="9"/>
  <c r="Q44" i="9" s="1"/>
  <c r="Q45" i="9" s="1"/>
  <c r="Q46" i="9" s="1"/>
  <c r="Q47" i="9" s="1"/>
  <c r="Q48" i="9" s="1"/>
  <c r="Q49" i="9" s="1"/>
  <c r="Q50" i="9" s="1"/>
  <c r="Q51" i="9" s="1"/>
  <c r="Q52" i="9" s="1"/>
  <c r="Q53" i="9" s="1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39" i="9"/>
  <c r="Q31" i="9"/>
  <c r="Q27" i="9"/>
  <c r="Q23" i="9"/>
  <c r="Q15" i="9"/>
  <c r="T41" i="9"/>
  <c r="T37" i="9"/>
  <c r="T33" i="9"/>
  <c r="T29" i="9"/>
  <c r="T25" i="9"/>
  <c r="T21" i="9"/>
  <c r="T17" i="9"/>
  <c r="T13" i="9"/>
  <c r="Q41" i="9"/>
  <c r="Q37" i="9"/>
  <c r="Q33" i="9"/>
  <c r="Q29" i="9"/>
  <c r="Q25" i="9"/>
  <c r="Q21" i="9"/>
  <c r="Q17" i="9"/>
  <c r="N40" i="9"/>
  <c r="N36" i="9"/>
  <c r="N32" i="9"/>
  <c r="N28" i="9"/>
  <c r="N24" i="9"/>
  <c r="Q19" i="9"/>
  <c r="Q35" i="9"/>
  <c r="N42" i="9"/>
  <c r="N38" i="9"/>
  <c r="N34" i="9"/>
  <c r="N30" i="9"/>
  <c r="N26" i="9"/>
  <c r="N22" i="9"/>
  <c r="T42" i="9"/>
  <c r="T38" i="9"/>
  <c r="T34" i="9"/>
  <c r="T30" i="9"/>
  <c r="T26" i="9"/>
  <c r="T22" i="9"/>
  <c r="T18" i="9"/>
  <c r="T14" i="9"/>
  <c r="B32" i="9"/>
  <c r="B33" i="9" s="1"/>
  <c r="P44" i="9"/>
  <c r="P45" i="9" s="1"/>
  <c r="P46" i="9" s="1"/>
  <c r="P47" i="9" s="1"/>
  <c r="P48" i="9" s="1"/>
  <c r="P49" i="9" s="1"/>
  <c r="P50" i="9" s="1"/>
  <c r="P51" i="9" s="1"/>
  <c r="P52" i="9" s="1"/>
  <c r="P53" i="9" s="1"/>
  <c r="P54" i="9" s="1"/>
  <c r="P55" i="9" s="1"/>
  <c r="P56" i="9" s="1"/>
  <c r="P57" i="9" s="1"/>
  <c r="P58" i="9" s="1"/>
  <c r="P59" i="9" s="1"/>
  <c r="P60" i="9" s="1"/>
  <c r="P61" i="9" s="1"/>
  <c r="P62" i="9" s="1"/>
  <c r="P63" i="9" s="1"/>
  <c r="P64" i="9" s="1"/>
  <c r="T45" i="9"/>
  <c r="T46" i="9" s="1"/>
  <c r="T47" i="9" s="1"/>
  <c r="T48" i="9" s="1"/>
  <c r="T49" i="9" s="1"/>
  <c r="T50" i="9" s="1"/>
  <c r="T51" i="9" s="1"/>
  <c r="T52" i="9" s="1"/>
  <c r="T53" i="9" s="1"/>
  <c r="T54" i="9" s="1"/>
  <c r="T55" i="9" s="1"/>
  <c r="T56" i="9" s="1"/>
  <c r="T57" i="9" s="1"/>
  <c r="T58" i="9" s="1"/>
  <c r="T59" i="9" s="1"/>
  <c r="T60" i="9" s="1"/>
  <c r="T61" i="9" s="1"/>
  <c r="T62" i="9" s="1"/>
  <c r="T63" i="9" s="1"/>
  <c r="T64" i="9" s="1"/>
  <c r="S44" i="9"/>
  <c r="E31" i="9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B34" i="9"/>
  <c r="B35" i="9" s="1"/>
  <c r="B36" i="9" s="1"/>
  <c r="B37" i="9" s="1"/>
  <c r="B38" i="9" s="1"/>
  <c r="B39" i="9" s="1"/>
  <c r="B40" i="9" s="1"/>
  <c r="B41" i="9" s="1"/>
  <c r="B42" i="9" s="1"/>
  <c r="B43" i="9" s="1"/>
  <c r="I32" i="9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H31" i="9"/>
  <c r="M44" i="9" l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S45" i="9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S56" i="9" s="1"/>
  <c r="S57" i="9" s="1"/>
  <c r="S58" i="9" s="1"/>
  <c r="S59" i="9" s="1"/>
  <c r="S60" i="9" s="1"/>
  <c r="S61" i="9" s="1"/>
  <c r="S62" i="9" s="1"/>
  <c r="S63" i="9" s="1"/>
  <c r="S64" i="9" s="1"/>
  <c r="H32" i="9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B44" i="9"/>
  <c r="B45" i="9" s="1"/>
  <c r="B46" i="9" s="1"/>
  <c r="B47" i="9" s="1"/>
  <c r="B48" i="9" s="1"/>
  <c r="B49" i="9" s="1"/>
  <c r="B50" i="9" s="1"/>
  <c r="B51" i="9" s="1"/>
  <c r="B52" i="9" s="1"/>
  <c r="B53" i="9" s="1"/>
  <c r="E44" i="9"/>
  <c r="E45" i="9" s="1"/>
  <c r="E46" i="9" s="1"/>
  <c r="E47" i="9" s="1"/>
  <c r="E48" i="9" s="1"/>
  <c r="E49" i="9" s="1"/>
  <c r="E50" i="9" s="1"/>
  <c r="E51" i="9" s="1"/>
  <c r="E52" i="9" s="1"/>
  <c r="E53" i="9" s="1"/>
  <c r="H44" i="9" l="1"/>
  <c r="H45" i="9" s="1"/>
  <c r="H46" i="9" s="1"/>
  <c r="H47" i="9" s="1"/>
  <c r="H48" i="9" s="1"/>
  <c r="H49" i="9" s="1"/>
  <c r="H50" i="9" s="1"/>
  <c r="H51" i="9" s="1"/>
  <c r="H52" i="9" s="1"/>
  <c r="H53" i="9" s="1"/>
  <c r="B54" i="9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E54" i="9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H54" i="9" l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M63" i="5" l="1"/>
  <c r="S58" i="5"/>
  <c r="L58" i="5"/>
  <c r="K58" i="5"/>
  <c r="J58" i="5"/>
  <c r="I58" i="5"/>
  <c r="M56" i="5"/>
  <c r="E56" i="5"/>
  <c r="M54" i="5"/>
  <c r="E54" i="5"/>
  <c r="M52" i="5"/>
  <c r="E52" i="5"/>
  <c r="T50" i="5"/>
  <c r="M50" i="5"/>
  <c r="E50" i="5"/>
  <c r="D50" i="5"/>
  <c r="C50" i="5"/>
  <c r="B50" i="5"/>
  <c r="T48" i="5"/>
  <c r="M48" i="5"/>
  <c r="E48" i="5"/>
  <c r="D48" i="5"/>
  <c r="C48" i="5"/>
  <c r="B48" i="5"/>
  <c r="T46" i="5"/>
  <c r="M46" i="5"/>
  <c r="E46" i="5"/>
  <c r="D46" i="5"/>
  <c r="C46" i="5"/>
  <c r="B46" i="5"/>
  <c r="S42" i="5"/>
  <c r="L42" i="5"/>
  <c r="J42" i="5"/>
  <c r="I42" i="5"/>
  <c r="K41" i="5"/>
  <c r="E41" i="5"/>
  <c r="K40" i="5"/>
  <c r="E40" i="5"/>
  <c r="K39" i="5"/>
  <c r="M39" i="5" s="1"/>
  <c r="E39" i="5"/>
  <c r="K38" i="5"/>
  <c r="M38" i="5" s="1"/>
  <c r="E38" i="5"/>
  <c r="K37" i="5"/>
  <c r="M37" i="5" s="1"/>
  <c r="E37" i="5"/>
  <c r="K36" i="5"/>
  <c r="M36" i="5" s="1"/>
  <c r="E36" i="5"/>
  <c r="K35" i="5"/>
  <c r="M35" i="5" s="1"/>
  <c r="E35" i="5"/>
  <c r="K34" i="5"/>
  <c r="M34" i="5" s="1"/>
  <c r="E34" i="5"/>
  <c r="K33" i="5"/>
  <c r="M33" i="5" s="1"/>
  <c r="E33" i="5"/>
  <c r="K32" i="5"/>
  <c r="M32" i="5" s="1"/>
  <c r="E32" i="5"/>
  <c r="K31" i="5"/>
  <c r="M31" i="5" s="1"/>
  <c r="E31" i="5"/>
  <c r="K30" i="5"/>
  <c r="M30" i="5" s="1"/>
  <c r="E30" i="5"/>
  <c r="S27" i="5"/>
  <c r="M26" i="5"/>
  <c r="K26" i="5"/>
  <c r="E26" i="5"/>
  <c r="M25" i="5"/>
  <c r="E25" i="5"/>
  <c r="M24" i="5"/>
  <c r="E24" i="5"/>
  <c r="M23" i="5"/>
  <c r="E23" i="5"/>
  <c r="M22" i="5"/>
  <c r="E22" i="5"/>
  <c r="K21" i="5"/>
  <c r="E21" i="5"/>
  <c r="L20" i="5"/>
  <c r="L27" i="5" s="1"/>
  <c r="K20" i="5"/>
  <c r="J20" i="5"/>
  <c r="I20" i="5"/>
  <c r="E20" i="5"/>
  <c r="S18" i="5"/>
  <c r="K17" i="5"/>
  <c r="M17" i="5" s="1"/>
  <c r="E17" i="5"/>
  <c r="K16" i="5"/>
  <c r="M16" i="5" s="1"/>
  <c r="E16" i="5"/>
  <c r="K15" i="5"/>
  <c r="E15" i="5"/>
  <c r="L14" i="5"/>
  <c r="L18" i="5" s="1"/>
  <c r="K14" i="5"/>
  <c r="J14" i="5"/>
  <c r="I14" i="5"/>
  <c r="E14" i="5"/>
  <c r="S12" i="5"/>
  <c r="L12" i="5"/>
  <c r="J12" i="5"/>
  <c r="I12" i="5"/>
  <c r="K11" i="5"/>
  <c r="E11" i="5"/>
  <c r="K10" i="5"/>
  <c r="E10" i="5"/>
  <c r="K9" i="5"/>
  <c r="E9" i="5"/>
  <c r="K8" i="5"/>
  <c r="E8" i="5"/>
  <c r="P4" i="5"/>
  <c r="P40" i="5" s="1"/>
  <c r="E12" i="5" l="1"/>
  <c r="K18" i="5"/>
  <c r="E27" i="5"/>
  <c r="K42" i="5"/>
  <c r="F50" i="5"/>
  <c r="P20" i="5"/>
  <c r="B20" i="5" s="1"/>
  <c r="Q11" i="5"/>
  <c r="C11" i="5" s="1"/>
  <c r="M15" i="5"/>
  <c r="R21" i="5"/>
  <c r="D21" i="5" s="1"/>
  <c r="P26" i="5"/>
  <c r="B26" i="5" s="1"/>
  <c r="E42" i="5"/>
  <c r="L44" i="5"/>
  <c r="L61" i="5" s="1"/>
  <c r="L64" i="5" s="1"/>
  <c r="P8" i="5"/>
  <c r="B8" i="5" s="1"/>
  <c r="C54" i="5"/>
  <c r="E58" i="5"/>
  <c r="B40" i="5"/>
  <c r="R10" i="5"/>
  <c r="D10" i="5" s="1"/>
  <c r="M10" i="5"/>
  <c r="Q14" i="5"/>
  <c r="C14" i="5" s="1"/>
  <c r="J18" i="5"/>
  <c r="P9" i="5"/>
  <c r="R11" i="5"/>
  <c r="D11" i="5" s="1"/>
  <c r="M11" i="5"/>
  <c r="J27" i="5"/>
  <c r="Q20" i="5"/>
  <c r="C20" i="5" s="1"/>
  <c r="Q23" i="5"/>
  <c r="C23" i="5" s="1"/>
  <c r="F48" i="5"/>
  <c r="K12" i="5"/>
  <c r="D56" i="5"/>
  <c r="R34" i="5"/>
  <c r="D34" i="5" s="1"/>
  <c r="R33" i="5"/>
  <c r="D33" i="5" s="1"/>
  <c r="R32" i="5"/>
  <c r="D32" i="5" s="1"/>
  <c r="R31" i="5"/>
  <c r="D31" i="5" s="1"/>
  <c r="R30" i="5"/>
  <c r="R25" i="5"/>
  <c r="D25" i="5" s="1"/>
  <c r="Q24" i="5"/>
  <c r="C24" i="5" s="1"/>
  <c r="P23" i="5"/>
  <c r="Q17" i="5"/>
  <c r="C17" i="5" s="1"/>
  <c r="Q16" i="5"/>
  <c r="C16" i="5" s="1"/>
  <c r="Q15" i="5"/>
  <c r="C15" i="5" s="1"/>
  <c r="C56" i="5"/>
  <c r="Q41" i="5"/>
  <c r="C41" i="5" s="1"/>
  <c r="Q40" i="5"/>
  <c r="C40" i="5" s="1"/>
  <c r="Q39" i="5"/>
  <c r="C39" i="5" s="1"/>
  <c r="Q38" i="5"/>
  <c r="C38" i="5" s="1"/>
  <c r="Q37" i="5"/>
  <c r="C37" i="5" s="1"/>
  <c r="Q36" i="5"/>
  <c r="C36" i="5" s="1"/>
  <c r="Q35" i="5"/>
  <c r="C35" i="5" s="1"/>
  <c r="Q34" i="5"/>
  <c r="C34" i="5" s="1"/>
  <c r="Q33" i="5"/>
  <c r="C33" i="5" s="1"/>
  <c r="Q32" i="5"/>
  <c r="C32" i="5" s="1"/>
  <c r="Q31" i="5"/>
  <c r="C31" i="5" s="1"/>
  <c r="Q30" i="5"/>
  <c r="Q26" i="5"/>
  <c r="C26" i="5" s="1"/>
  <c r="Q25" i="5"/>
  <c r="C25" i="5" s="1"/>
  <c r="P24" i="5"/>
  <c r="R22" i="5"/>
  <c r="D22" i="5" s="1"/>
  <c r="Q21" i="5"/>
  <c r="C21" i="5" s="1"/>
  <c r="P17" i="5"/>
  <c r="P16" i="5"/>
  <c r="P15" i="5"/>
  <c r="R24" i="5"/>
  <c r="D24" i="5" s="1"/>
  <c r="P21" i="5"/>
  <c r="R17" i="5"/>
  <c r="D17" i="5" s="1"/>
  <c r="P39" i="5"/>
  <c r="P38" i="5"/>
  <c r="P37" i="5"/>
  <c r="P36" i="5"/>
  <c r="P35" i="5"/>
  <c r="P34" i="5"/>
  <c r="P33" i="5"/>
  <c r="P32" i="5"/>
  <c r="P31" i="5"/>
  <c r="P30" i="5"/>
  <c r="Q22" i="5"/>
  <c r="C22" i="5" s="1"/>
  <c r="R14" i="5"/>
  <c r="D54" i="5"/>
  <c r="Q8" i="5"/>
  <c r="P22" i="5"/>
  <c r="P41" i="5"/>
  <c r="R8" i="5"/>
  <c r="D8" i="5" s="1"/>
  <c r="M8" i="5"/>
  <c r="Q9" i="5"/>
  <c r="C9" i="5" s="1"/>
  <c r="P10" i="5"/>
  <c r="E18" i="5"/>
  <c r="E44" i="5" s="1"/>
  <c r="E61" i="5" s="1"/>
  <c r="R20" i="5"/>
  <c r="K27" i="5"/>
  <c r="R23" i="5"/>
  <c r="D23" i="5" s="1"/>
  <c r="P25" i="5"/>
  <c r="R9" i="5"/>
  <c r="D9" i="5" s="1"/>
  <c r="M9" i="5"/>
  <c r="Q10" i="5"/>
  <c r="C10" i="5" s="1"/>
  <c r="P11" i="5"/>
  <c r="I18" i="5"/>
  <c r="P14" i="5"/>
  <c r="M14" i="5"/>
  <c r="R15" i="5"/>
  <c r="D15" i="5" s="1"/>
  <c r="R16" i="5"/>
  <c r="D16" i="5" s="1"/>
  <c r="S44" i="5"/>
  <c r="S61" i="5" s="1"/>
  <c r="S64" i="5" s="1"/>
  <c r="R26" i="5"/>
  <c r="D26" i="5" s="1"/>
  <c r="R41" i="5"/>
  <c r="D41" i="5" s="1"/>
  <c r="F46" i="5"/>
  <c r="M58" i="5"/>
  <c r="M20" i="5"/>
  <c r="R35" i="5"/>
  <c r="D35" i="5" s="1"/>
  <c r="R36" i="5"/>
  <c r="D36" i="5" s="1"/>
  <c r="R37" i="5"/>
  <c r="D37" i="5" s="1"/>
  <c r="R38" i="5"/>
  <c r="D38" i="5" s="1"/>
  <c r="R39" i="5"/>
  <c r="D39" i="5" s="1"/>
  <c r="R40" i="5"/>
  <c r="D40" i="5" s="1"/>
  <c r="I27" i="5"/>
  <c r="M21" i="5"/>
  <c r="M40" i="5"/>
  <c r="M41" i="5"/>
  <c r="J44" i="5" l="1"/>
  <c r="Q63" i="5" s="1"/>
  <c r="I44" i="5"/>
  <c r="I61" i="5" s="1"/>
  <c r="I64" i="5" s="1"/>
  <c r="P27" i="5"/>
  <c r="M42" i="5"/>
  <c r="D12" i="5"/>
  <c r="C27" i="5"/>
  <c r="T10" i="5"/>
  <c r="B10" i="5"/>
  <c r="F10" i="5" s="1"/>
  <c r="T32" i="5"/>
  <c r="B32" i="5"/>
  <c r="F32" i="5" s="1"/>
  <c r="B52" i="5"/>
  <c r="P58" i="5"/>
  <c r="T52" i="5"/>
  <c r="T9" i="5"/>
  <c r="B9" i="5"/>
  <c r="F9" i="5" s="1"/>
  <c r="J61" i="5"/>
  <c r="J64" i="5" s="1"/>
  <c r="M18" i="5"/>
  <c r="B41" i="5"/>
  <c r="F41" i="5" s="1"/>
  <c r="T41" i="5"/>
  <c r="E63" i="5"/>
  <c r="E64" i="5" s="1"/>
  <c r="T33" i="5"/>
  <c r="B33" i="5"/>
  <c r="F33" i="5" s="1"/>
  <c r="B56" i="5"/>
  <c r="F56" i="5" s="1"/>
  <c r="T56" i="5"/>
  <c r="C30" i="5"/>
  <c r="C42" i="5" s="1"/>
  <c r="Q42" i="5"/>
  <c r="D30" i="5"/>
  <c r="D42" i="5" s="1"/>
  <c r="R42" i="5"/>
  <c r="M27" i="5"/>
  <c r="P18" i="5"/>
  <c r="T14" i="5"/>
  <c r="B14" i="5"/>
  <c r="R27" i="5"/>
  <c r="D20" i="5"/>
  <c r="D27" i="5" s="1"/>
  <c r="T22" i="5"/>
  <c r="B22" i="5"/>
  <c r="F22" i="5" s="1"/>
  <c r="C8" i="5"/>
  <c r="C12" i="5" s="1"/>
  <c r="Q12" i="5"/>
  <c r="T30" i="5"/>
  <c r="P42" i="5"/>
  <c r="B30" i="5"/>
  <c r="T34" i="5"/>
  <c r="B34" i="5"/>
  <c r="F34" i="5" s="1"/>
  <c r="T38" i="5"/>
  <c r="B38" i="5"/>
  <c r="F38" i="5" s="1"/>
  <c r="B16" i="5"/>
  <c r="F16" i="5" s="1"/>
  <c r="T16" i="5"/>
  <c r="B24" i="5"/>
  <c r="F24" i="5" s="1"/>
  <c r="T24" i="5"/>
  <c r="T23" i="5"/>
  <c r="B23" i="5"/>
  <c r="F23" i="5" s="1"/>
  <c r="R58" i="5"/>
  <c r="D52" i="5"/>
  <c r="D58" i="5" s="1"/>
  <c r="T8" i="5"/>
  <c r="T26" i="5"/>
  <c r="F40" i="5"/>
  <c r="T11" i="5"/>
  <c r="B11" i="5"/>
  <c r="F11" i="5" s="1"/>
  <c r="R12" i="5"/>
  <c r="R18" i="5"/>
  <c r="D14" i="5"/>
  <c r="D18" i="5" s="1"/>
  <c r="T36" i="5"/>
  <c r="B36" i="5"/>
  <c r="F36" i="5" s="1"/>
  <c r="C18" i="5"/>
  <c r="P12" i="5"/>
  <c r="T37" i="5"/>
  <c r="B37" i="5"/>
  <c r="F37" i="5" s="1"/>
  <c r="B15" i="5"/>
  <c r="F15" i="5" s="1"/>
  <c r="T15" i="5"/>
  <c r="C52" i="5"/>
  <c r="C58" i="5" s="1"/>
  <c r="Q58" i="5"/>
  <c r="Q27" i="5"/>
  <c r="B25" i="5"/>
  <c r="F25" i="5" s="1"/>
  <c r="T25" i="5"/>
  <c r="M12" i="5"/>
  <c r="T20" i="5"/>
  <c r="T31" i="5"/>
  <c r="B31" i="5"/>
  <c r="F31" i="5" s="1"/>
  <c r="T35" i="5"/>
  <c r="B35" i="5"/>
  <c r="F35" i="5" s="1"/>
  <c r="T39" i="5"/>
  <c r="B39" i="5"/>
  <c r="F39" i="5" s="1"/>
  <c r="B21" i="5"/>
  <c r="T21" i="5"/>
  <c r="B17" i="5"/>
  <c r="F17" i="5" s="1"/>
  <c r="T17" i="5"/>
  <c r="T54" i="5"/>
  <c r="B54" i="5"/>
  <c r="F54" i="5" s="1"/>
  <c r="K44" i="5"/>
  <c r="F8" i="5"/>
  <c r="F26" i="5"/>
  <c r="Q18" i="5"/>
  <c r="T40" i="5"/>
  <c r="P63" i="5" l="1"/>
  <c r="F12" i="5"/>
  <c r="B12" i="5"/>
  <c r="P44" i="5"/>
  <c r="P61" i="5" s="1"/>
  <c r="P64" i="5" s="1"/>
  <c r="T58" i="5"/>
  <c r="U58" i="5" s="1"/>
  <c r="R63" i="5"/>
  <c r="K61" i="5"/>
  <c r="K64" i="5" s="1"/>
  <c r="T18" i="5"/>
  <c r="T27" i="5"/>
  <c r="T12" i="5"/>
  <c r="Q44" i="5"/>
  <c r="T42" i="5"/>
  <c r="F21" i="5"/>
  <c r="B27" i="5"/>
  <c r="M44" i="5"/>
  <c r="R44" i="5"/>
  <c r="R61" i="5" s="1"/>
  <c r="B42" i="5"/>
  <c r="F30" i="5"/>
  <c r="F42" i="5" s="1"/>
  <c r="C44" i="5"/>
  <c r="C61" i="5" s="1"/>
  <c r="F52" i="5"/>
  <c r="F58" i="5" s="1"/>
  <c r="B58" i="5"/>
  <c r="F20" i="5"/>
  <c r="F14" i="5"/>
  <c r="F18" i="5" s="1"/>
  <c r="B18" i="5"/>
  <c r="D44" i="5"/>
  <c r="D61" i="5" s="1"/>
  <c r="B44" i="5" l="1"/>
  <c r="B61" i="5" s="1"/>
  <c r="B64" i="5" s="1"/>
  <c r="B63" i="5"/>
  <c r="T63" i="5"/>
  <c r="D63" i="5"/>
  <c r="F27" i="5"/>
  <c r="F44" i="5" s="1"/>
  <c r="F61" i="5" s="1"/>
  <c r="Q61" i="5"/>
  <c r="Q64" i="5" s="1"/>
  <c r="C63" i="5"/>
  <c r="C64" i="5" s="1"/>
  <c r="D64" i="5"/>
  <c r="M61" i="5"/>
  <c r="T44" i="5"/>
  <c r="R64" i="5"/>
  <c r="T61" i="5" l="1"/>
  <c r="U44" i="5"/>
  <c r="M64" i="5"/>
  <c r="F63" i="5"/>
  <c r="F64" i="5" s="1"/>
  <c r="U61" i="5" l="1"/>
  <c r="T64" i="5"/>
  <c r="P1129" i="3" l="1"/>
  <c r="P1130" i="3" s="1"/>
  <c r="P1131" i="3" s="1"/>
  <c r="N1129" i="3"/>
  <c r="N1130" i="3" s="1"/>
  <c r="N1131" i="3" s="1"/>
  <c r="P1116" i="3"/>
  <c r="P1117" i="3" s="1"/>
  <c r="P1118" i="3" s="1"/>
  <c r="P1119" i="3" s="1"/>
  <c r="P1120" i="3" s="1"/>
  <c r="P1121" i="3" s="1"/>
  <c r="P1122" i="3" s="1"/>
  <c r="P1123" i="3" s="1"/>
  <c r="P1124" i="3" s="1"/>
  <c r="N1116" i="3"/>
  <c r="N1117" i="3" s="1"/>
  <c r="N1118" i="3" s="1"/>
  <c r="N1119" i="3" s="1"/>
  <c r="N1120" i="3" s="1"/>
  <c r="N1121" i="3" s="1"/>
  <c r="N1122" i="3" s="1"/>
  <c r="N1123" i="3" s="1"/>
  <c r="N1124" i="3" s="1"/>
  <c r="N41" i="2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40" i="2"/>
  <c r="H40" i="2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N39" i="2"/>
  <c r="H39" i="2"/>
  <c r="B39" i="2"/>
  <c r="N38" i="2"/>
  <c r="H38" i="2"/>
  <c r="B38" i="2"/>
  <c r="N37" i="2"/>
  <c r="H37" i="2"/>
  <c r="B37" i="2"/>
  <c r="N36" i="2"/>
  <c r="H36" i="2"/>
  <c r="B36" i="2"/>
  <c r="N35" i="2"/>
  <c r="H35" i="2"/>
  <c r="B35" i="2"/>
  <c r="N34" i="2"/>
  <c r="H34" i="2"/>
  <c r="B34" i="2"/>
  <c r="N33" i="2"/>
  <c r="H33" i="2"/>
  <c r="B33" i="2"/>
  <c r="N32" i="2"/>
  <c r="H32" i="2"/>
  <c r="B32" i="2"/>
  <c r="N31" i="2"/>
  <c r="H31" i="2"/>
  <c r="B31" i="2"/>
  <c r="N30" i="2"/>
  <c r="H30" i="2"/>
  <c r="B30" i="2"/>
  <c r="N29" i="2"/>
  <c r="H29" i="2"/>
  <c r="B29" i="2"/>
  <c r="N28" i="2"/>
  <c r="H28" i="2"/>
  <c r="B28" i="2"/>
  <c r="N27" i="2"/>
  <c r="H27" i="2"/>
  <c r="B27" i="2"/>
  <c r="N26" i="2"/>
  <c r="H26" i="2"/>
  <c r="B26" i="2"/>
  <c r="N25" i="2"/>
  <c r="H25" i="2"/>
  <c r="B25" i="2"/>
  <c r="N24" i="2"/>
  <c r="H24" i="2"/>
  <c r="B24" i="2"/>
  <c r="N23" i="2"/>
  <c r="H23" i="2"/>
  <c r="B23" i="2"/>
  <c r="N22" i="2"/>
  <c r="H22" i="2"/>
  <c r="B22" i="2"/>
  <c r="N21" i="2"/>
  <c r="H21" i="2"/>
  <c r="B21" i="2"/>
  <c r="N20" i="2"/>
  <c r="H20" i="2"/>
  <c r="B20" i="2"/>
  <c r="N19" i="2"/>
  <c r="H19" i="2"/>
  <c r="B19" i="2"/>
  <c r="N18" i="2"/>
  <c r="H18" i="2"/>
  <c r="B18" i="2"/>
  <c r="N17" i="2"/>
  <c r="H17" i="2"/>
  <c r="B17" i="2"/>
  <c r="N16" i="2"/>
  <c r="H16" i="2"/>
  <c r="B16" i="2"/>
  <c r="N15" i="2"/>
  <c r="H15" i="2"/>
  <c r="B15" i="2"/>
  <c r="N14" i="2"/>
  <c r="H14" i="2"/>
  <c r="B14" i="2"/>
  <c r="N13" i="2"/>
  <c r="P13" i="2" s="1"/>
  <c r="P14" i="2" s="1"/>
  <c r="J13" i="2"/>
  <c r="J14" i="2" s="1"/>
  <c r="J15" i="2" s="1"/>
  <c r="J16" i="2" s="1"/>
  <c r="J17" i="2" s="1"/>
  <c r="H13" i="2"/>
  <c r="B13" i="2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N12" i="2"/>
  <c r="H12" i="2"/>
  <c r="B12" i="2"/>
  <c r="C12" i="2" s="1"/>
  <c r="N11" i="2"/>
  <c r="O11" i="2" s="1"/>
  <c r="H11" i="2"/>
  <c r="I11" i="2" s="1"/>
  <c r="I12" i="2" s="1"/>
  <c r="B11" i="2"/>
  <c r="C11" i="2" s="1"/>
  <c r="A11" i="2"/>
  <c r="M10" i="2"/>
  <c r="G10" i="2"/>
  <c r="P8" i="2"/>
  <c r="O8" i="2"/>
  <c r="J8" i="2"/>
  <c r="I8" i="2"/>
  <c r="D41" i="2" l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M11" i="2"/>
  <c r="A12" i="2"/>
  <c r="G11" i="2"/>
  <c r="J18" i="2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P15" i="2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O12" i="2"/>
  <c r="A13" i="2" l="1"/>
  <c r="G12" i="2"/>
  <c r="M12" i="2"/>
  <c r="G13" i="2" l="1"/>
  <c r="M13" i="2"/>
  <c r="A14" i="2"/>
  <c r="G14" i="2" l="1"/>
  <c r="M14" i="2"/>
  <c r="A15" i="2"/>
  <c r="M15" i="2" l="1"/>
  <c r="A16" i="2"/>
  <c r="G15" i="2"/>
  <c r="A17" i="2" l="1"/>
  <c r="G16" i="2"/>
  <c r="M16" i="2"/>
  <c r="G17" i="2" l="1"/>
  <c r="M17" i="2"/>
  <c r="A18" i="2"/>
  <c r="G18" i="2" l="1"/>
  <c r="M18" i="2"/>
  <c r="A19" i="2"/>
  <c r="M19" i="2" l="1"/>
  <c r="A20" i="2"/>
  <c r="G19" i="2"/>
  <c r="A21" i="2" l="1"/>
  <c r="G20" i="2"/>
  <c r="M20" i="2"/>
  <c r="G21" i="2" l="1"/>
  <c r="M21" i="2"/>
  <c r="A22" i="2"/>
  <c r="G22" i="2" l="1"/>
  <c r="M22" i="2"/>
  <c r="A23" i="2"/>
  <c r="M23" i="2" l="1"/>
  <c r="A24" i="2"/>
  <c r="G23" i="2"/>
  <c r="A25" i="2" l="1"/>
  <c r="G24" i="2"/>
  <c r="M24" i="2"/>
  <c r="M25" i="2" l="1"/>
  <c r="A26" i="2"/>
  <c r="G25" i="2"/>
  <c r="A27" i="2" l="1"/>
  <c r="M26" i="2"/>
  <c r="G26" i="2"/>
  <c r="G27" i="2" l="1"/>
  <c r="A28" i="2"/>
  <c r="M27" i="2"/>
  <c r="G28" i="2" l="1"/>
  <c r="M28" i="2"/>
  <c r="A29" i="2"/>
  <c r="M29" i="2" l="1"/>
  <c r="A30" i="2"/>
  <c r="G29" i="2"/>
  <c r="A31" i="2" l="1"/>
  <c r="M30" i="2"/>
  <c r="G30" i="2"/>
  <c r="G31" i="2" l="1"/>
  <c r="A32" i="2"/>
  <c r="M31" i="2"/>
  <c r="G32" i="2" l="1"/>
  <c r="M32" i="2"/>
  <c r="A33" i="2"/>
  <c r="M33" i="2" l="1"/>
  <c r="A34" i="2"/>
  <c r="G33" i="2"/>
  <c r="A35" i="2" l="1"/>
  <c r="M34" i="2"/>
  <c r="G34" i="2"/>
  <c r="G35" i="2" l="1"/>
  <c r="A36" i="2"/>
  <c r="M35" i="2"/>
  <c r="G36" i="2" l="1"/>
  <c r="M36" i="2"/>
  <c r="A37" i="2"/>
  <c r="M37" i="2" l="1"/>
  <c r="A38" i="2"/>
  <c r="G37" i="2"/>
  <c r="A39" i="2" l="1"/>
  <c r="M38" i="2"/>
  <c r="G38" i="2"/>
  <c r="G39" i="2" l="1"/>
  <c r="A40" i="2"/>
  <c r="M39" i="2"/>
  <c r="G40" i="2" l="1"/>
  <c r="M40" i="2"/>
  <c r="A41" i="2"/>
  <c r="M41" i="2" l="1"/>
  <c r="A42" i="2"/>
  <c r="G41" i="2"/>
  <c r="A43" i="2" l="1"/>
  <c r="G42" i="2"/>
  <c r="M42" i="2"/>
  <c r="G43" i="2" l="1"/>
  <c r="A44" i="2"/>
  <c r="M43" i="2"/>
  <c r="G44" i="2" l="1"/>
  <c r="M44" i="2"/>
  <c r="A45" i="2"/>
  <c r="M45" i="2" l="1"/>
  <c r="A46" i="2"/>
  <c r="G45" i="2"/>
  <c r="A47" i="2" l="1"/>
  <c r="M46" i="2"/>
  <c r="G46" i="2"/>
  <c r="G47" i="2" l="1"/>
  <c r="M47" i="2"/>
  <c r="A48" i="2"/>
  <c r="G48" i="2" l="1"/>
  <c r="M48" i="2"/>
  <c r="A49" i="2"/>
  <c r="M49" i="2" l="1"/>
  <c r="A50" i="2"/>
  <c r="G49" i="2"/>
  <c r="A51" i="2" l="1"/>
  <c r="G50" i="2"/>
  <c r="M50" i="2"/>
  <c r="G51" i="2" l="1"/>
  <c r="A52" i="2"/>
  <c r="M51" i="2"/>
  <c r="G52" i="2" l="1"/>
  <c r="M52" i="2"/>
  <c r="A53" i="2"/>
  <c r="M53" i="2" l="1"/>
  <c r="A54" i="2"/>
  <c r="G53" i="2"/>
  <c r="A55" i="2" l="1"/>
  <c r="M54" i="2"/>
  <c r="G54" i="2"/>
  <c r="G55" i="2" l="1"/>
  <c r="M55" i="2"/>
  <c r="A56" i="2"/>
  <c r="G56" i="2" l="1"/>
  <c r="M56" i="2"/>
  <c r="A57" i="2"/>
  <c r="M57" i="2" l="1"/>
  <c r="A58" i="2"/>
  <c r="G57" i="2"/>
  <c r="A59" i="2" l="1"/>
  <c r="G58" i="2"/>
  <c r="M58" i="2"/>
  <c r="G59" i="2" l="1"/>
  <c r="A60" i="2"/>
  <c r="M59" i="2"/>
  <c r="G60" i="2" l="1"/>
  <c r="M60" i="2"/>
  <c r="A61" i="2"/>
  <c r="M61" i="2" l="1"/>
  <c r="A62" i="2"/>
  <c r="G61" i="2"/>
  <c r="A63" i="2" l="1"/>
  <c r="M62" i="2"/>
  <c r="G62" i="2"/>
  <c r="G63" i="2" l="1"/>
  <c r="M63" i="2"/>
  <c r="A64" i="2"/>
  <c r="G64" i="2" l="1"/>
  <c r="M64" i="2"/>
</calcChain>
</file>

<file path=xl/sharedStrings.xml><?xml version="1.0" encoding="utf-8"?>
<sst xmlns="http://schemas.openxmlformats.org/spreadsheetml/2006/main" count="463" uniqueCount="197">
  <si>
    <t>Tampa Electric Company</t>
  </si>
  <si>
    <t>Final Dismantling Study Costs</t>
  </si>
  <si>
    <t>in 2020 Dollars</t>
  </si>
  <si>
    <t>Surviving Assets</t>
  </si>
  <si>
    <t>Includes Contingency @</t>
  </si>
  <si>
    <t>No Contingency for</t>
  </si>
  <si>
    <t>Contingency Amounts @</t>
  </si>
  <si>
    <t>MATERIALS</t>
  </si>
  <si>
    <t>ENVIRONMENTAL</t>
  </si>
  <si>
    <t>PLANT</t>
  </si>
  <si>
    <t>LABOR</t>
  </si>
  <si>
    <t>&amp; EQUIPMENT</t>
  </si>
  <si>
    <t>&amp; DISPOSAL</t>
  </si>
  <si>
    <t>SALVAGE</t>
  </si>
  <si>
    <t>TOTAL</t>
  </si>
  <si>
    <t>Bayside Common</t>
  </si>
  <si>
    <t>Bayside Unit #1 (3xGT - HSRG - ST)</t>
  </si>
  <si>
    <t>Bayside Unit #2 (4xGT - HSRG - ST)</t>
  </si>
  <si>
    <t>Bayside GT's 3-6</t>
  </si>
  <si>
    <t>Total Bayside Power Station</t>
  </si>
  <si>
    <t>Big Bend Common (Handling)</t>
  </si>
  <si>
    <t>Big Bend Unit #4</t>
  </si>
  <si>
    <t>Big Bend GT 4</t>
  </si>
  <si>
    <t>Big Bend GT's 5-6</t>
  </si>
  <si>
    <t>Total Big Bend Power Station</t>
  </si>
  <si>
    <t>Polk Common (Handling)</t>
  </si>
  <si>
    <t>Polk Unit #1 (Gasifier - GT - HRSG - ST)</t>
  </si>
  <si>
    <t>Polk Unit #2</t>
  </si>
  <si>
    <t>Polk Unit #3</t>
  </si>
  <si>
    <t>Polk Unit #4</t>
  </si>
  <si>
    <t>Polk Unit #5</t>
  </si>
  <si>
    <t>Polk 2-5 (4xGT - HRSG - ST)</t>
  </si>
  <si>
    <t>Total Polk Power Station</t>
  </si>
  <si>
    <t>Solar Sites</t>
  </si>
  <si>
    <t>Tampa International</t>
  </si>
  <si>
    <t>Big Bend Solar</t>
  </si>
  <si>
    <t>Legoland Solar</t>
  </si>
  <si>
    <t>Balm Solar</t>
  </si>
  <si>
    <t>Bonnie Mine Solar</t>
  </si>
  <si>
    <t>Grange Hall Solar</t>
  </si>
  <si>
    <t>Lake Hancock Solar</t>
  </si>
  <si>
    <t>Lithia Solar</t>
  </si>
  <si>
    <t>Little Manatee River Solar</t>
  </si>
  <si>
    <t>Payne Creek Solar</t>
  </si>
  <si>
    <t>Peace Creek Solar</t>
  </si>
  <si>
    <t>Wimauma Solar</t>
  </si>
  <si>
    <t>Total Solar Sites</t>
  </si>
  <si>
    <t>Summary of Surviving Assets</t>
  </si>
  <si>
    <t>Big Bend Unit #1</t>
  </si>
  <si>
    <t>Big Bend Unit #2</t>
  </si>
  <si>
    <t>Big Bend Unit #3</t>
  </si>
  <si>
    <t>City of Tampa</t>
  </si>
  <si>
    <t>Phillips Station</t>
  </si>
  <si>
    <t>Gannon Power Station</t>
  </si>
  <si>
    <t>Summary of Retired Assets</t>
  </si>
  <si>
    <t>Total Dismantlement Costs</t>
  </si>
  <si>
    <t>Check Figures</t>
  </si>
  <si>
    <t>Variance</t>
  </si>
  <si>
    <t>Moody's Inflation Forecast - Labor</t>
  </si>
  <si>
    <t>Moody's Inflation Forecast - Materials</t>
  </si>
  <si>
    <t>Moody's Inflation Forecast - Disposal</t>
  </si>
  <si>
    <t>Compensation Per Hour, Productivity and Costs
(2012=100)</t>
  </si>
  <si>
    <t>Intermediate Goods, Producer Prices
(1982=100)</t>
  </si>
  <si>
    <t>GDP Chain Price Deflator
(2012=100)</t>
  </si>
  <si>
    <t>Annual</t>
  </si>
  <si>
    <t>Compound</t>
  </si>
  <si>
    <t>Rate of</t>
  </si>
  <si>
    <t>Multiplier to</t>
  </si>
  <si>
    <t>Multiplier</t>
  </si>
  <si>
    <t>Year</t>
  </si>
  <si>
    <t>Change</t>
  </si>
  <si>
    <t>from 2022</t>
  </si>
  <si>
    <t>-</t>
  </si>
  <si>
    <t>Moody's Analytics</t>
  </si>
  <si>
    <t>Scroll down for annual numbers…</t>
  </si>
  <si>
    <t>October 2020 delivery</t>
  </si>
  <si>
    <t>NOTE: Annual data, along with Annual % change and AAGR are calculated beneath the monthly data on this spreadsheet.</t>
  </si>
  <si>
    <t>Black = actual historical data</t>
  </si>
  <si>
    <t>Green = Moody's historical estimate</t>
  </si>
  <si>
    <t>Red = Moody's Economy.com forecast</t>
  </si>
  <si>
    <t>Plant Acctg. Uses</t>
  </si>
  <si>
    <t>Line Clearance Usages</t>
  </si>
  <si>
    <t>concept:</t>
  </si>
  <si>
    <t>GDP Chain Price Deflator (2012=100)</t>
  </si>
  <si>
    <t>Annualized % change</t>
  </si>
  <si>
    <t>Intermediate Goods, Producer Prices (1982=100)</t>
  </si>
  <si>
    <t>Compensation Per Hour , Productivity and Costs (2012=100)</t>
  </si>
  <si>
    <t>geography:</t>
  </si>
  <si>
    <t>U.S.</t>
  </si>
  <si>
    <t>Last Historical:</t>
  </si>
  <si>
    <t>Fcst Model Names=&gt;</t>
  </si>
  <si>
    <t>Month</t>
  </si>
  <si>
    <t>GDPCPD_Idx</t>
  </si>
  <si>
    <t>GDPCPD_Pct</t>
  </si>
  <si>
    <t>USIntmGdsPP_Idx</t>
  </si>
  <si>
    <t>USIntmGdsPP_Pct</t>
  </si>
  <si>
    <t>USCompPHr_ProdCosts_Idx</t>
  </si>
  <si>
    <t>USCompPHr_ProdCosts_Pct</t>
  </si>
  <si>
    <t>&lt;=======</t>
  </si>
  <si>
    <r>
      <rPr>
        <sz val="10"/>
        <color theme="1"/>
        <rFont val="Arial"/>
        <family val="2"/>
      </rPr>
      <t>actual or</t>
    </r>
    <r>
      <rPr>
        <sz val="10"/>
        <color indexed="10"/>
        <rFont val="Arial"/>
        <family val="2"/>
      </rPr>
      <t xml:space="preserve"> </t>
    </r>
    <r>
      <rPr>
        <sz val="10"/>
        <color rgb="FF00B050"/>
        <rFont val="Arial"/>
        <family val="2"/>
      </rPr>
      <t>historical estimate</t>
    </r>
  </si>
  <si>
    <t>forecast</t>
  </si>
  <si>
    <t>Annual Averages</t>
  </si>
  <si>
    <t>Annual % Change</t>
  </si>
  <si>
    <t>Annual Average Growth Rates</t>
  </si>
  <si>
    <t>1973 - 1977</t>
  </si>
  <si>
    <t>1978 - 1982</t>
  </si>
  <si>
    <t>1983 - 1987</t>
  </si>
  <si>
    <t>1988 - 1992</t>
  </si>
  <si>
    <t>1993 - 1997</t>
  </si>
  <si>
    <t>1998 - 2002</t>
  </si>
  <si>
    <t>2003 - 2007</t>
  </si>
  <si>
    <t>2008 - 2012</t>
  </si>
  <si>
    <t>2013 - 2017</t>
  </si>
  <si>
    <t>2018 - 2022</t>
  </si>
  <si>
    <t>2023 - 2027</t>
  </si>
  <si>
    <t>2028 - 2032</t>
  </si>
  <si>
    <t>2033 - 2037</t>
  </si>
  <si>
    <t>2038 - 2042</t>
  </si>
  <si>
    <t>TAMPA ELECTRIC COMPANY</t>
  </si>
  <si>
    <t>FOSSIL-FUELED GENERATING STATIONS</t>
  </si>
  <si>
    <t>PROJECTED FUTURE DOLLAR DISMANTLEMENT COST BY PLANT</t>
  </si>
  <si>
    <t>COMPUTATION OF ANNUAL ACCRUAL</t>
  </si>
  <si>
    <t>ESTIMATED FUTURE DOLLAR DISMANTLEMENT COST</t>
  </si>
  <si>
    <t>Intitial Cost</t>
  </si>
  <si>
    <t>Cost</t>
  </si>
  <si>
    <t>Total</t>
  </si>
  <si>
    <t>Labor</t>
  </si>
  <si>
    <t>Mat &amp; Eq</t>
  </si>
  <si>
    <t>Disposal</t>
  </si>
  <si>
    <t>Salvage</t>
  </si>
  <si>
    <t>Estimates</t>
  </si>
  <si>
    <t>Capital</t>
  </si>
  <si>
    <t>Dismantlement</t>
  </si>
  <si>
    <t>Inflation</t>
  </si>
  <si>
    <t>Estimate in</t>
  </si>
  <si>
    <t>Start</t>
  </si>
  <si>
    <t>Future</t>
  </si>
  <si>
    <t>Year of Study</t>
  </si>
  <si>
    <t>Accumlated</t>
  </si>
  <si>
    <t>Are in ___</t>
  </si>
  <si>
    <t>Recovery</t>
  </si>
  <si>
    <t>Component</t>
  </si>
  <si>
    <t>Estimate</t>
  </si>
  <si>
    <t>Year of</t>
  </si>
  <si>
    <t>Dollar</t>
  </si>
  <si>
    <t>Capital Recovery Year</t>
  </si>
  <si>
    <t>Study</t>
  </si>
  <si>
    <t>Cost at</t>
  </si>
  <si>
    <t>Dollars</t>
  </si>
  <si>
    <t>Costs</t>
  </si>
  <si>
    <t>Per Study</t>
  </si>
  <si>
    <t>Expenditure</t>
  </si>
  <si>
    <t>Period</t>
  </si>
  <si>
    <t>Date</t>
  </si>
  <si>
    <t>Study Date</t>
  </si>
  <si>
    <t>Total Future Exp</t>
  </si>
  <si>
    <t>Amount To Accrue</t>
  </si>
  <si>
    <t>Materials &amp; Eq</t>
  </si>
  <si>
    <t>PV of Amount to Accrue</t>
  </si>
  <si>
    <t>Capital Recovery Years</t>
  </si>
  <si>
    <t>Compound Average Growth</t>
  </si>
  <si>
    <t>Reserve @ 12/31/2021</t>
  </si>
  <si>
    <t>4-yr Avg</t>
  </si>
  <si>
    <t>Per Last Unit</t>
  </si>
  <si>
    <t>Station Analysis</t>
  </si>
  <si>
    <t>Equals: Amount To Accrue</t>
  </si>
  <si>
    <t>Monthly Rate</t>
  </si>
  <si>
    <t>Months to Accrue</t>
  </si>
  <si>
    <t>Monthly Amount</t>
  </si>
  <si>
    <t>Cost @ Study Year 2022</t>
  </si>
  <si>
    <t>First Year 2022 Accrual</t>
  </si>
  <si>
    <t>Bates Stamped Page 1138</t>
  </si>
  <si>
    <t>Bates Stamped Page 1139</t>
  </si>
  <si>
    <t>Bates Stamped Page 1140</t>
  </si>
  <si>
    <t>Bates Stamped Page 1172</t>
  </si>
  <si>
    <t>Bates Stamped Page 1173</t>
  </si>
  <si>
    <t>Moody's Economy.com Forecasts</t>
  </si>
  <si>
    <t>2011: Forecasts through 2071</t>
  </si>
  <si>
    <t>U.S. Intermediate Goods, Producer Prices (1982=100)</t>
  </si>
  <si>
    <t>GDP Chain Price Deflator (2005=100)</t>
  </si>
  <si>
    <t>Compensation Per Hour, Productivity and Costs (2005=100)</t>
  </si>
  <si>
    <t>Index</t>
  </si>
  <si>
    <t>2020 inflation forecasts are higher than 2011.</t>
  </si>
  <si>
    <t>2020 inflation forecasts are is trending lower then higher than 2011.</t>
  </si>
  <si>
    <t>Bates Stamped Page 1157</t>
  </si>
  <si>
    <t>1) These estimates are drawn from the dismantlement vendor cost estimates</t>
  </si>
  <si>
    <t>2) Surviving asset dismantlement cost estimates are coming from 1898 Co.</t>
  </si>
  <si>
    <t>4) Contingency is applied by the company to the surving asset dismantlement cost estimates.</t>
  </si>
  <si>
    <t>5) For Big Bend Unit #1, Big Bend Unit #2 and Big Bend Unit #3, contingency and escalation is applied by the vendor Sargent &amp; Lundy</t>
  </si>
  <si>
    <t>6) After contigency application, the surviving asset dismanltment cost estimate are applied the Escalation index for accrual modeling</t>
  </si>
  <si>
    <t>7) See tab Escalation Factors summary of the Moody's Analytics data set for October 2020</t>
  </si>
  <si>
    <t>8) Escalation Factors are applied to the cost categories as follows</t>
  </si>
  <si>
    <t>3) Retiring asset dismantlement cost estimates are coming from Sargent &amp; Lundy.</t>
  </si>
  <si>
    <t>9) The 2020 cost estimate (after contigency application) is initially escalated to year 2022.</t>
  </si>
  <si>
    <t>11) And computation of annual accrual is then calculated per the model … effective date 1/1/2022.</t>
  </si>
  <si>
    <t>10) Then the final escalation is applied from year 2022 to the unit's terminal date / start year of dismantlement expenditures.</t>
  </si>
  <si>
    <t xml:space="preserve">       This initial step up escalation lets the model sync up with cost estimate dollar provided in any year prior 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</si>
</sst>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3" formatCode="_(* #,##0.00_);_(* \(#,##0.00\);_(* &quot;-&quot;??_);_(@_)"/>
    <numFmt numFmtId="164" formatCode="0_)"/>
    <numFmt numFmtId="165" formatCode="#,##0.000_);\(#,##0.000\)"/>
    <numFmt numFmtId="166" formatCode="mm/dd/yy;@"/>
    <numFmt numFmtId="167" formatCode="0.0%"/>
    <numFmt numFmtId="168" formatCode="yyyy\-mmm"/>
    <numFmt numFmtId="169" formatCode="yyyy"/>
    <numFmt numFmtId="170" formatCode="_(* #,##0_);_(* \(#,##0\);_(* &quot;-&quot;??_);_(@_)"/>
    <numFmt numFmtId="171" formatCode="mmm\-yyyy"/>
    <numFmt numFmtId="172" formatCode="0.0"/>
  </numFmts>
  <fonts count="37" x14ac:knownFonts="1">
    <font>
      <sz val="10"/>
      <name val="Arial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6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14"/>
      <name val="Arial"/>
      <family val="2"/>
    </font>
    <font>
      <sz val="10"/>
      <color theme="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0" borderId="0" xfId="0" quotePrefix="1" applyFont="1" applyAlignment="1">
      <alignment horizontal="left" vertical="center"/>
    </xf>
    <xf numFmtId="9" fontId="1" fillId="3" borderId="0" xfId="0" quotePrefix="1" applyNumberFormat="1" applyFont="1" applyFill="1" applyAlignment="1">
      <alignment horizontal="left" vertical="center"/>
    </xf>
    <xf numFmtId="0" fontId="4" fillId="0" borderId="0" xfId="3" quotePrefix="1" applyFont="1" applyAlignment="1">
      <alignment horizontal="center" vertical="center"/>
    </xf>
    <xf numFmtId="0" fontId="4" fillId="0" borderId="0" xfId="3" quotePrefix="1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1" xfId="3" quotePrefix="1" applyFont="1" applyBorder="1" applyAlignment="1">
      <alignment horizontal="center" vertical="center"/>
    </xf>
    <xf numFmtId="0" fontId="3" fillId="0" borderId="0" xfId="0" quotePrefix="1" applyFont="1" applyAlignment="1">
      <alignment horizontal="fill" vertical="center"/>
    </xf>
    <xf numFmtId="38" fontId="4" fillId="0" borderId="0" xfId="1" applyNumberFormat="1" applyFont="1" applyAlignment="1">
      <alignment vertical="center"/>
    </xf>
    <xf numFmtId="38" fontId="3" fillId="0" borderId="0" xfId="1" applyNumberFormat="1" applyFont="1" applyAlignment="1">
      <alignment vertical="center"/>
    </xf>
    <xf numFmtId="38" fontId="8" fillId="0" borderId="0" xfId="3" quotePrefix="1" applyNumberFormat="1" applyFont="1" applyAlignment="1">
      <alignment horizontal="left" vertical="center"/>
    </xf>
    <xf numFmtId="38" fontId="9" fillId="0" borderId="0" xfId="1" applyNumberFormat="1" applyFont="1" applyAlignment="1">
      <alignment vertical="center"/>
    </xf>
    <xf numFmtId="9" fontId="3" fillId="2" borderId="0" xfId="2" applyFont="1" applyFill="1" applyAlignment="1">
      <alignment horizontal="center" vertical="center"/>
    </xf>
    <xf numFmtId="38" fontId="8" fillId="0" borderId="0" xfId="1" applyNumberFormat="1" applyFont="1" applyAlignment="1">
      <alignment vertical="center"/>
    </xf>
    <xf numFmtId="38" fontId="4" fillId="0" borderId="0" xfId="3" applyNumberFormat="1" applyFont="1" applyAlignment="1">
      <alignment vertical="center"/>
    </xf>
    <xf numFmtId="0" fontId="3" fillId="2" borderId="0" xfId="0" applyFont="1" applyFill="1"/>
    <xf numFmtId="0" fontId="8" fillId="0" borderId="0" xfId="3" quotePrefix="1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38" fontId="4" fillId="0" borderId="1" xfId="3" quotePrefix="1" applyNumberFormat="1" applyFont="1" applyBorder="1" applyAlignment="1">
      <alignment horizontal="fill" vertical="center"/>
    </xf>
    <xf numFmtId="0" fontId="4" fillId="0" borderId="1" xfId="3" quotePrefix="1" applyFont="1" applyBorder="1" applyAlignment="1">
      <alignment horizontal="left" vertical="center"/>
    </xf>
    <xf numFmtId="38" fontId="4" fillId="0" borderId="1" xfId="3" applyNumberFormat="1" applyFont="1" applyBorder="1" applyAlignment="1">
      <alignment vertical="center"/>
    </xf>
    <xf numFmtId="0" fontId="4" fillId="2" borderId="0" xfId="0" applyFont="1" applyFill="1"/>
    <xf numFmtId="0" fontId="4" fillId="0" borderId="0" xfId="0" applyFont="1"/>
    <xf numFmtId="38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0" xfId="0" quotePrefix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>
      <alignment horizontal="fill"/>
    </xf>
    <xf numFmtId="164" fontId="13" fillId="3" borderId="0" xfId="0" applyNumberFormat="1" applyFont="1" applyFill="1" applyAlignment="1">
      <alignment horizontal="center"/>
    </xf>
    <xf numFmtId="10" fontId="7" fillId="5" borderId="0" xfId="0" applyNumberFormat="1" applyFont="1" applyFill="1" applyAlignment="1" applyProtection="1">
      <alignment horizontal="center"/>
      <protection locked="0"/>
    </xf>
    <xf numFmtId="165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0" fontId="7" fillId="0" borderId="0" xfId="0" applyNumberFormat="1" applyFont="1" applyAlignment="1" applyProtection="1">
      <alignment horizontal="center"/>
      <protection locked="0"/>
    </xf>
    <xf numFmtId="10" fontId="3" fillId="0" borderId="0" xfId="0" applyNumberFormat="1" applyFont="1" applyAlignment="1" applyProtection="1">
      <alignment horizontal="center"/>
      <protection locked="0"/>
    </xf>
    <xf numFmtId="0" fontId="14" fillId="0" borderId="0" xfId="0" applyFont="1"/>
    <xf numFmtId="0" fontId="3" fillId="0" borderId="0" xfId="4" applyAlignment="1">
      <alignment vertical="center"/>
    </xf>
    <xf numFmtId="49" fontId="14" fillId="6" borderId="0" xfId="0" applyNumberFormat="1" applyFont="1" applyFill="1" applyAlignment="1">
      <alignment horizontal="left"/>
    </xf>
    <xf numFmtId="15" fontId="3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2" fillId="0" borderId="0" xfId="0" applyFont="1"/>
    <xf numFmtId="0" fontId="1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7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4" applyFont="1" applyAlignment="1">
      <alignment vertical="center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20" fillId="7" borderId="3" xfId="0" applyFont="1" applyFill="1" applyBorder="1" applyAlignment="1">
      <alignment horizontal="center" wrapText="1"/>
    </xf>
    <xf numFmtId="0" fontId="20" fillId="7" borderId="4" xfId="0" applyFont="1" applyFill="1" applyBorder="1" applyAlignment="1">
      <alignment horizontal="center" wrapText="1"/>
    </xf>
    <xf numFmtId="0" fontId="20" fillId="7" borderId="6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20" fillId="0" borderId="0" xfId="0" applyFont="1" applyAlignment="1">
      <alignment wrapText="1"/>
    </xf>
    <xf numFmtId="166" fontId="20" fillId="7" borderId="6" xfId="0" applyNumberFormat="1" applyFont="1" applyFill="1" applyBorder="1" applyAlignment="1">
      <alignment horizontal="center" wrapText="1"/>
    </xf>
    <xf numFmtId="166" fontId="20" fillId="7" borderId="7" xfId="0" applyNumberFormat="1" applyFont="1" applyFill="1" applyBorder="1" applyAlignment="1">
      <alignment horizontal="center" wrapText="1"/>
    </xf>
    <xf numFmtId="166" fontId="20" fillId="7" borderId="6" xfId="0" applyNumberFormat="1" applyFont="1" applyFill="1" applyBorder="1" applyAlignment="1">
      <alignment horizontal="center"/>
    </xf>
    <xf numFmtId="166" fontId="20" fillId="7" borderId="7" xfId="0" applyNumberFormat="1" applyFont="1" applyFill="1" applyBorder="1" applyAlignment="1">
      <alignment horizontal="center"/>
    </xf>
    <xf numFmtId="0" fontId="21" fillId="8" borderId="0" xfId="0" applyFont="1" applyFill="1"/>
    <xf numFmtId="0" fontId="21" fillId="8" borderId="0" xfId="0" applyFont="1" applyFill="1" applyAlignment="1">
      <alignment horizontal="center"/>
    </xf>
    <xf numFmtId="0" fontId="22" fillId="0" borderId="0" xfId="4" applyFont="1" applyAlignment="1">
      <alignment vertical="center"/>
    </xf>
    <xf numFmtId="0" fontId="22" fillId="8" borderId="0" xfId="4" applyFont="1" applyFill="1" applyAlignment="1">
      <alignment vertical="center"/>
    </xf>
    <xf numFmtId="166" fontId="4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2" fontId="3" fillId="0" borderId="0" xfId="4" applyNumberFormat="1" applyAlignment="1">
      <alignment vertical="center"/>
    </xf>
    <xf numFmtId="0" fontId="17" fillId="0" borderId="0" xfId="4" applyFont="1" applyAlignment="1">
      <alignment vertical="center"/>
    </xf>
    <xf numFmtId="1" fontId="4" fillId="0" borderId="0" xfId="0" applyNumberFormat="1" applyFont="1" applyAlignment="1">
      <alignment horizontal="center"/>
    </xf>
    <xf numFmtId="2" fontId="17" fillId="0" borderId="0" xfId="4" applyNumberFormat="1" applyFont="1" applyAlignment="1">
      <alignment vertical="center"/>
    </xf>
    <xf numFmtId="2" fontId="6" fillId="0" borderId="8" xfId="4" applyNumberFormat="1" applyFont="1" applyBorder="1" applyAlignment="1">
      <alignment vertical="center"/>
    </xf>
    <xf numFmtId="0" fontId="17" fillId="0" borderId="8" xfId="4" applyFont="1" applyBorder="1" applyAlignment="1">
      <alignment vertical="center"/>
    </xf>
    <xf numFmtId="2" fontId="17" fillId="0" borderId="8" xfId="4" applyNumberFormat="1" applyFont="1" applyBorder="1" applyAlignment="1">
      <alignment vertical="center"/>
    </xf>
    <xf numFmtId="2" fontId="6" fillId="0" borderId="0" xfId="4" applyNumberFormat="1" applyFont="1" applyAlignment="1">
      <alignment vertical="center"/>
    </xf>
    <xf numFmtId="166" fontId="4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167" fontId="3" fillId="0" borderId="0" xfId="2" applyNumberFormat="1" applyFont="1" applyFill="1" applyBorder="1" applyAlignment="1">
      <alignment vertical="center"/>
    </xf>
    <xf numFmtId="168" fontId="4" fillId="0" borderId="0" xfId="0" applyNumberFormat="1" applyFont="1"/>
    <xf numFmtId="169" fontId="3" fillId="0" borderId="0" xfId="0" applyNumberFormat="1" applyFont="1"/>
    <xf numFmtId="169" fontId="4" fillId="0" borderId="0" xfId="0" applyNumberFormat="1" applyFont="1"/>
    <xf numFmtId="0" fontId="4" fillId="0" borderId="8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10" fillId="0" borderId="0" xfId="4" applyNumberFormat="1" applyFont="1" applyAlignment="1">
      <alignment horizontal="center" vertical="center"/>
    </xf>
    <xf numFmtId="167" fontId="3" fillId="0" borderId="0" xfId="4" applyNumberFormat="1" applyAlignment="1">
      <alignment horizontal="center" vertical="center"/>
    </xf>
    <xf numFmtId="49" fontId="26" fillId="0" borderId="3" xfId="4" quotePrefix="1" applyNumberFormat="1" applyFont="1" applyBorder="1" applyAlignment="1">
      <alignment horizontal="center" vertical="center"/>
    </xf>
    <xf numFmtId="0" fontId="27" fillId="0" borderId="3" xfId="4" applyFont="1" applyBorder="1" applyAlignment="1">
      <alignment horizontal="center" vertical="center"/>
    </xf>
    <xf numFmtId="0" fontId="27" fillId="0" borderId="3" xfId="4" quotePrefix="1" applyFont="1" applyBorder="1" applyAlignment="1">
      <alignment horizontal="center" vertical="center"/>
    </xf>
    <xf numFmtId="169" fontId="4" fillId="0" borderId="0" xfId="4" applyNumberFormat="1" applyFont="1" applyAlignment="1">
      <alignment vertical="center"/>
    </xf>
    <xf numFmtId="167" fontId="3" fillId="5" borderId="0" xfId="4" applyNumberFormat="1" applyFill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14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165" fontId="3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fill"/>
    </xf>
    <xf numFmtId="0" fontId="1" fillId="0" borderId="0" xfId="0" applyFont="1" applyAlignment="1">
      <alignment horizontal="left"/>
    </xf>
    <xf numFmtId="0" fontId="3" fillId="0" borderId="2" xfId="0" applyFont="1" applyBorder="1"/>
    <xf numFmtId="0" fontId="4" fillId="3" borderId="0" xfId="0" applyFont="1" applyFill="1"/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fill"/>
    </xf>
    <xf numFmtId="165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3" borderId="0" xfId="0" quotePrefix="1" applyFont="1" applyFill="1" applyAlignment="1" applyProtection="1">
      <alignment horizontal="center"/>
      <protection locked="0"/>
    </xf>
    <xf numFmtId="164" fontId="3" fillId="0" borderId="0" xfId="0" applyNumberFormat="1" applyFont="1"/>
    <xf numFmtId="38" fontId="3" fillId="0" borderId="0" xfId="0" applyNumberFormat="1" applyFont="1"/>
    <xf numFmtId="43" fontId="30" fillId="3" borderId="0" xfId="1" applyFont="1" applyFill="1" applyAlignment="1" applyProtection="1">
      <alignment horizontal="center"/>
    </xf>
    <xf numFmtId="164" fontId="13" fillId="0" borderId="0" xfId="0" applyNumberFormat="1" applyFont="1" applyAlignment="1" applyProtection="1">
      <alignment horizontal="center"/>
      <protection locked="0"/>
    </xf>
    <xf numFmtId="37" fontId="7" fillId="0" borderId="0" xfId="0" applyNumberFormat="1" applyFont="1"/>
    <xf numFmtId="37" fontId="4" fillId="0" borderId="0" xfId="0" applyNumberFormat="1" applyFont="1"/>
    <xf numFmtId="38" fontId="4" fillId="0" borderId="0" xfId="0" applyNumberFormat="1" applyFont="1"/>
    <xf numFmtId="43" fontId="4" fillId="3" borderId="0" xfId="1" applyFont="1" applyFill="1" applyAlignment="1" applyProtection="1">
      <alignment horizontal="center"/>
    </xf>
    <xf numFmtId="38" fontId="3" fillId="0" borderId="0" xfId="0" applyNumberFormat="1" applyFont="1" applyAlignment="1">
      <alignment horizontal="center"/>
    </xf>
    <xf numFmtId="38" fontId="3" fillId="2" borderId="0" xfId="0" applyNumberFormat="1" applyFont="1" applyFill="1" applyAlignment="1">
      <alignment horizontal="center"/>
    </xf>
    <xf numFmtId="10" fontId="3" fillId="0" borderId="0" xfId="2" applyNumberFormat="1" applyFont="1" applyAlignment="1" applyProtection="1"/>
    <xf numFmtId="10" fontId="3" fillId="0" borderId="0" xfId="0" applyNumberFormat="1" applyFont="1"/>
    <xf numFmtId="38" fontId="3" fillId="0" borderId="0" xfId="0" applyNumberFormat="1" applyFont="1" applyAlignment="1">
      <alignment horizontal="right"/>
    </xf>
    <xf numFmtId="14" fontId="13" fillId="3" borderId="0" xfId="0" quotePrefix="1" applyNumberFormat="1" applyFont="1" applyFill="1" applyAlignment="1" applyProtection="1">
      <alignment horizontal="right"/>
      <protection locked="0"/>
    </xf>
    <xf numFmtId="38" fontId="13" fillId="0" borderId="0" xfId="0" applyNumberFormat="1" applyFont="1"/>
    <xf numFmtId="0" fontId="9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38" fontId="3" fillId="2" borderId="0" xfId="0" applyNumberFormat="1" applyFont="1" applyFill="1"/>
    <xf numFmtId="170" fontId="3" fillId="0" borderId="0" xfId="1" applyNumberFormat="1" applyFont="1"/>
    <xf numFmtId="170" fontId="3" fillId="0" borderId="0" xfId="0" applyNumberFormat="1" applyFont="1"/>
    <xf numFmtId="10" fontId="3" fillId="0" borderId="0" xfId="2" applyNumberFormat="1" applyFont="1" applyProtection="1"/>
    <xf numFmtId="8" fontId="3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3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3" quotePrefix="1" applyFont="1" applyBorder="1" applyAlignment="1">
      <alignment horizontal="right" vertical="center"/>
    </xf>
    <xf numFmtId="0" fontId="25" fillId="0" borderId="0" xfId="0" applyFont="1"/>
    <xf numFmtId="165" fontId="3" fillId="4" borderId="0" xfId="0" applyNumberFormat="1" applyFont="1" applyFill="1" applyAlignment="1">
      <alignment horizontal="center"/>
    </xf>
    <xf numFmtId="0" fontId="4" fillId="4" borderId="0" xfId="0" quotePrefix="1" applyFont="1" applyFill="1" applyAlignment="1" applyProtection="1">
      <alignment horizontal="center"/>
      <protection locked="0"/>
    </xf>
    <xf numFmtId="0" fontId="31" fillId="0" borderId="0" xfId="0" applyFont="1"/>
    <xf numFmtId="164" fontId="3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3" borderId="0" xfId="0" quotePrefix="1" applyFont="1" applyFill="1" applyAlignment="1">
      <alignment horizontal="left" vertical="center"/>
    </xf>
    <xf numFmtId="0" fontId="11" fillId="3" borderId="0" xfId="0" quotePrefix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38" fontId="3" fillId="0" borderId="0" xfId="3" applyNumberFormat="1" applyFont="1" applyAlignment="1">
      <alignment horizontal="left" vertical="center"/>
    </xf>
    <xf numFmtId="37" fontId="3" fillId="0" borderId="0" xfId="1" applyNumberFormat="1" applyFont="1" applyAlignment="1">
      <alignment vertical="center"/>
    </xf>
    <xf numFmtId="37" fontId="4" fillId="0" borderId="0" xfId="1" applyNumberFormat="1" applyFont="1" applyAlignment="1">
      <alignment vertical="center"/>
    </xf>
    <xf numFmtId="38" fontId="3" fillId="0" borderId="0" xfId="3" quotePrefix="1" applyNumberFormat="1" applyFont="1" applyAlignment="1">
      <alignment horizontal="left" vertical="center"/>
    </xf>
    <xf numFmtId="37" fontId="8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center"/>
    </xf>
    <xf numFmtId="37" fontId="4" fillId="0" borderId="0" xfId="3" applyNumberFormat="1" applyFont="1" applyAlignment="1">
      <alignment vertical="center"/>
    </xf>
    <xf numFmtId="0" fontId="3" fillId="0" borderId="0" xfId="3" applyFont="1" applyAlignment="1">
      <alignment horizontal="left" vertical="center"/>
    </xf>
    <xf numFmtId="0" fontId="3" fillId="0" borderId="0" xfId="3" quotePrefix="1" applyFont="1" applyAlignment="1">
      <alignment horizontal="left" vertical="center"/>
    </xf>
    <xf numFmtId="0" fontId="3" fillId="0" borderId="0" xfId="3" quotePrefix="1" applyFont="1" applyFill="1" applyAlignment="1">
      <alignment horizontal="left" vertical="center"/>
    </xf>
    <xf numFmtId="38" fontId="3" fillId="0" borderId="1" xfId="3" quotePrefix="1" applyNumberFormat="1" applyFont="1" applyBorder="1" applyAlignment="1">
      <alignment horizontal="left" vertical="center"/>
    </xf>
    <xf numFmtId="37" fontId="3" fillId="0" borderId="1" xfId="3" quotePrefix="1" applyNumberFormat="1" applyFont="1" applyBorder="1" applyAlignment="1">
      <alignment horizontal="fill" vertical="center"/>
    </xf>
    <xf numFmtId="37" fontId="4" fillId="0" borderId="1" xfId="3" quotePrefix="1" applyNumberFormat="1" applyFont="1" applyBorder="1" applyAlignment="1">
      <alignment horizontal="fill" vertical="center"/>
    </xf>
    <xf numFmtId="38" fontId="3" fillId="0" borderId="1" xfId="3" quotePrefix="1" applyNumberFormat="1" applyFont="1" applyBorder="1" applyAlignment="1">
      <alignment horizontal="fill" vertical="center"/>
    </xf>
    <xf numFmtId="37" fontId="4" fillId="0" borderId="1" xfId="3" applyNumberFormat="1" applyFont="1" applyBorder="1" applyAlignment="1">
      <alignment vertical="center"/>
    </xf>
    <xf numFmtId="38" fontId="3" fillId="2" borderId="0" xfId="3" applyNumberFormat="1" applyFont="1" applyFill="1" applyAlignment="1">
      <alignment horizontal="center" vertical="center"/>
    </xf>
    <xf numFmtId="38" fontId="3" fillId="2" borderId="0" xfId="3" applyNumberFormat="1" applyFont="1" applyFill="1"/>
    <xf numFmtId="0" fontId="3" fillId="0" borderId="0" xfId="0" applyFont="1" applyAlignment="1">
      <alignment horizontal="left" vertical="center"/>
    </xf>
    <xf numFmtId="38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4" fillId="4" borderId="0" xfId="0" applyFont="1" applyFill="1"/>
    <xf numFmtId="0" fontId="3" fillId="4" borderId="0" xfId="0" applyFont="1" applyFill="1" applyAlignment="1">
      <alignment horizontal="centerContinuous"/>
    </xf>
    <xf numFmtId="0" fontId="32" fillId="0" borderId="0" xfId="4" applyFont="1"/>
    <xf numFmtId="0" fontId="3" fillId="0" borderId="0" xfId="4"/>
    <xf numFmtId="171" fontId="32" fillId="0" borderId="0" xfId="4" quotePrefix="1" applyNumberFormat="1" applyFont="1"/>
    <xf numFmtId="0" fontId="4" fillId="0" borderId="0" xfId="4" applyFont="1"/>
    <xf numFmtId="0" fontId="26" fillId="0" borderId="0" xfId="4" applyFont="1"/>
    <xf numFmtId="0" fontId="33" fillId="0" borderId="0" xfId="4" applyFont="1"/>
    <xf numFmtId="0" fontId="26" fillId="0" borderId="0" xfId="4" applyFont="1" applyAlignment="1">
      <alignment horizontal="center"/>
    </xf>
    <xf numFmtId="172" fontId="33" fillId="0" borderId="0" xfId="4" applyNumberFormat="1" applyFont="1" applyAlignment="1">
      <alignment horizontal="center"/>
    </xf>
    <xf numFmtId="10" fontId="33" fillId="0" borderId="0" xfId="5" applyNumberFormat="1" applyFont="1" applyAlignment="1">
      <alignment horizontal="center"/>
    </xf>
    <xf numFmtId="10" fontId="33" fillId="0" borderId="0" xfId="5" applyNumberFormat="1" applyFont="1" applyFill="1" applyAlignment="1">
      <alignment horizontal="center"/>
    </xf>
    <xf numFmtId="0" fontId="26" fillId="5" borderId="0" xfId="4" applyFont="1" applyFill="1" applyAlignment="1">
      <alignment horizontal="center"/>
    </xf>
    <xf numFmtId="172" fontId="33" fillId="5" borderId="0" xfId="4" applyNumberFormat="1" applyFont="1" applyFill="1" applyAlignment="1">
      <alignment horizontal="center"/>
    </xf>
    <xf numFmtId="10" fontId="33" fillId="5" borderId="0" xfId="5" applyNumberFormat="1" applyFont="1" applyFill="1" applyAlignment="1">
      <alignment horizontal="center"/>
    </xf>
    <xf numFmtId="10" fontId="33" fillId="0" borderId="0" xfId="4" applyNumberFormat="1" applyFont="1"/>
    <xf numFmtId="0" fontId="26" fillId="0" borderId="1" xfId="4" applyFont="1" applyBorder="1" applyAlignment="1">
      <alignment horizontal="center"/>
    </xf>
    <xf numFmtId="172" fontId="34" fillId="10" borderId="1" xfId="4" applyNumberFormat="1" applyFont="1" applyFill="1" applyBorder="1" applyAlignment="1">
      <alignment horizontal="center"/>
    </xf>
    <xf numFmtId="10" fontId="33" fillId="10" borderId="1" xfId="5" applyNumberFormat="1" applyFont="1" applyFill="1" applyBorder="1" applyAlignment="1">
      <alignment horizontal="center"/>
    </xf>
    <xf numFmtId="172" fontId="33" fillId="0" borderId="1" xfId="4" applyNumberFormat="1" applyFont="1" applyBorder="1" applyAlignment="1">
      <alignment horizontal="center"/>
    </xf>
    <xf numFmtId="10" fontId="35" fillId="10" borderId="1" xfId="5" applyNumberFormat="1" applyFont="1" applyFill="1" applyBorder="1" applyAlignment="1">
      <alignment horizontal="center"/>
    </xf>
    <xf numFmtId="172" fontId="35" fillId="10" borderId="0" xfId="4" applyNumberFormat="1" applyFont="1" applyFill="1" applyAlignment="1">
      <alignment horizontal="center"/>
    </xf>
    <xf numFmtId="10" fontId="34" fillId="10" borderId="0" xfId="5" applyNumberFormat="1" applyFont="1" applyFill="1" applyAlignment="1">
      <alignment horizontal="center"/>
    </xf>
    <xf numFmtId="172" fontId="33" fillId="10" borderId="0" xfId="4" applyNumberFormat="1" applyFont="1" applyFill="1" applyAlignment="1">
      <alignment horizontal="center"/>
    </xf>
    <xf numFmtId="170" fontId="3" fillId="0" borderId="0" xfId="1" applyNumberFormat="1" applyFont="1" applyFill="1" applyBorder="1" applyAlignment="1">
      <alignment vertical="center"/>
    </xf>
    <xf numFmtId="0" fontId="3" fillId="9" borderId="0" xfId="4" applyFill="1"/>
    <xf numFmtId="0" fontId="33" fillId="9" borderId="0" xfId="4" applyFont="1" applyFill="1"/>
    <xf numFmtId="10" fontId="33" fillId="9" borderId="0" xfId="4" applyNumberFormat="1" applyFont="1" applyFill="1"/>
    <xf numFmtId="0" fontId="26" fillId="0" borderId="0" xfId="4" applyFont="1" applyFill="1" applyAlignment="1">
      <alignment horizontal="center"/>
    </xf>
    <xf numFmtId="172" fontId="33" fillId="0" borderId="0" xfId="4" applyNumberFormat="1" applyFont="1" applyFill="1" applyAlignment="1">
      <alignment horizontal="center"/>
    </xf>
    <xf numFmtId="0" fontId="36" fillId="0" borderId="0" xfId="4" applyFont="1"/>
    <xf numFmtId="0" fontId="33" fillId="0" borderId="0" xfId="4" applyFont="1" applyFill="1"/>
    <xf numFmtId="0" fontId="3" fillId="9" borderId="0" xfId="4" applyFill="1" applyAlignment="1">
      <alignment vertical="center"/>
    </xf>
    <xf numFmtId="0" fontId="2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33" fillId="9" borderId="0" xfId="4" applyFont="1" applyFill="1" applyAlignment="1">
      <alignment vertical="center"/>
    </xf>
    <xf numFmtId="49" fontId="4" fillId="4" borderId="3" xfId="0" applyNumberFormat="1" applyFont="1" applyFill="1" applyBorder="1" applyAlignment="1">
      <alignment horizontal="center" wrapText="1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3" fillId="4" borderId="3" xfId="0" applyFont="1" applyFill="1" applyBorder="1" applyAlignment="1">
      <alignment horizontal="center" wrapText="1"/>
    </xf>
    <xf numFmtId="49" fontId="20" fillId="0" borderId="4" xfId="0" applyNumberFormat="1" applyFont="1" applyBorder="1" applyAlignment="1">
      <alignment horizontal="center" wrapText="1"/>
    </xf>
    <xf numFmtId="0" fontId="22" fillId="8" borderId="0" xfId="0" applyFont="1" applyFill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2" fillId="8" borderId="7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167" fontId="3" fillId="0" borderId="0" xfId="2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24" fillId="0" borderId="0" xfId="0" applyNumberFormat="1" applyFont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24" fillId="0" borderId="8" xfId="0" applyNumberFormat="1" applyFont="1" applyBorder="1" applyAlignment="1">
      <alignment horizontal="center"/>
    </xf>
    <xf numFmtId="4" fontId="25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167" fontId="24" fillId="0" borderId="0" xfId="2" applyNumberFormat="1" applyFont="1" applyFill="1" applyBorder="1" applyAlignment="1">
      <alignment horizontal="center"/>
    </xf>
    <xf numFmtId="167" fontId="25" fillId="0" borderId="0" xfId="2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4" fontId="3" fillId="9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164" fontId="4" fillId="9" borderId="0" xfId="0" applyNumberFormat="1" applyFont="1" applyFill="1" applyAlignment="1">
      <alignment horizontal="center"/>
    </xf>
    <xf numFmtId="38" fontId="4" fillId="9" borderId="0" xfId="0" applyNumberFormat="1" applyFont="1" applyFill="1"/>
    <xf numFmtId="38" fontId="3" fillId="9" borderId="0" xfId="0" applyNumberFormat="1" applyFont="1" applyFill="1"/>
    <xf numFmtId="0" fontId="4" fillId="4" borderId="0" xfId="0" quotePrefix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0" fontId="11" fillId="0" borderId="0" xfId="0" quotePrefix="1" applyNumberFormat="1" applyFont="1" applyAlignment="1">
      <alignment horizontal="center"/>
    </xf>
    <xf numFmtId="14" fontId="4" fillId="3" borderId="0" xfId="0" quotePrefix="1" applyNumberFormat="1" applyFont="1" applyFill="1" applyAlignment="1">
      <alignment horizontal="center" wrapText="1"/>
    </xf>
    <xf numFmtId="0" fontId="23" fillId="4" borderId="3" xfId="4" applyFont="1" applyFill="1" applyBorder="1" applyAlignment="1">
      <alignment horizontal="center" vertical="center" wrapText="1"/>
    </xf>
    <xf numFmtId="0" fontId="23" fillId="4" borderId="4" xfId="4" applyFont="1" applyFill="1" applyBorder="1" applyAlignment="1">
      <alignment horizontal="center" vertical="center" wrapText="1"/>
    </xf>
    <xf numFmtId="0" fontId="23" fillId="5" borderId="3" xfId="4" applyFont="1" applyFill="1" applyBorder="1" applyAlignment="1">
      <alignment horizontal="center" vertical="center" wrapText="1"/>
    </xf>
    <xf numFmtId="0" fontId="23" fillId="5" borderId="4" xfId="4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4" xr:uid="{5811B54D-03AF-4DF9-821B-00E4375B593A}"/>
    <cellStyle name="Normal_Dismantling Estimate in 2006 Dollars" xfId="3" xr:uid="{9438B9F5-3590-4635-A106-05865E25D9BD}"/>
    <cellStyle name="Percent" xfId="2" builtinId="5"/>
    <cellStyle name="Percent 3" xfId="5" xr:uid="{D7248B5F-F678-4354-92FC-21DE9CFE27CE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304800</xdr:colOff>
      <xdr:row>67</xdr:row>
      <xdr:rowOff>75057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0480E9-00C0-4DB3-AFCA-0D021C3A4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0800" cy="10924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85724</xdr:colOff>
      <xdr:row>58</xdr:row>
      <xdr:rowOff>144664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7FE460-365F-4686-96D4-D12933281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81724" cy="95363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/2%20ACTUAL/Depreciation%20Studies/TEC/2019%20PP%20Depr%20Analysis%20Annual/DS%20Summary%20Schedules/X%20-%20Final%20(Pre-filing)/2020%20Dismantling%20Study%20-%20Generation%20Master%20File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/2%20ACTUAL/Depreciation%20Studies/TEC/2011%20Depr%20Study%20filed/2011%20Depreciation%20Study/ES%20-%20Generating%20Units/Dismantlement/2011%20ES%20-%20Dismantling%20Master%20File%20-%20Update%20November%20Inf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FPSC Accruals"/>
      <sheetName val="Cost Estimates in 2011"/>
      <sheetName val="Reserves Dec 31, 2011"/>
      <sheetName val="2012 Rate Change"/>
      <sheetName val="2012 PAA Dismantling"/>
      <sheetName val="2012 FPSC Accruals"/>
      <sheetName val="Legacy 2012"/>
      <sheetName val="COR + Salvage 2012-2019"/>
      <sheetName val="Comparison Nominal"/>
      <sheetName val="Comparison Adjusted"/>
      <sheetName val="Cost Estimate Bayside 1898"/>
      <sheetName val="Cost Estimate Polk 1898"/>
      <sheetName val="Cost Estimate Solar 1898"/>
      <sheetName val="Cost Estimate Big Bend 1898"/>
      <sheetName val="Cost Estimate Big Bend S&amp;L #1"/>
      <sheetName val="Cost Estimate Big Bend S&amp;L #2"/>
      <sheetName val="Cost Estimate Big Bend S&amp;L #3"/>
      <sheetName val="Cost Estimates in 2020"/>
      <sheetName val="Reserve Deficiency"/>
      <sheetName val="Reserves Dec 31, 2021"/>
      <sheetName val="2022 FPSC Accruals"/>
      <sheetName val="Escalation Factors"/>
      <sheetName val="Moodys"/>
      <sheetName val="TEC Plant In-Service"/>
      <sheetName val="Bayside Common"/>
      <sheetName val="Bayside Unit #1 (3xGT ..."/>
      <sheetName val="Bayside Unit #2 (4xGT ..."/>
      <sheetName val="Bayside GTs 3-6"/>
      <sheetName val="Big Bend Common (Handling)"/>
      <sheetName val="Big Bend Unit #1"/>
      <sheetName val="Big Bend Unit #2"/>
      <sheetName val="Big Bend Unit #3"/>
      <sheetName val="Big Bend Unit #4"/>
      <sheetName val="Big Bend GT 4"/>
      <sheetName val="Big Bend GTs 5-6"/>
      <sheetName val="Polk Common (Handling)"/>
      <sheetName val="Polk Unit #1 (Gasifier ..."/>
      <sheetName val="Polk Unit #2"/>
      <sheetName val="Polk Unit #3"/>
      <sheetName val="Polk Unit #4"/>
      <sheetName val="Polk Unit #5"/>
      <sheetName val="Polk 2-5 (4xGT ..."/>
      <sheetName val="Tampa International"/>
      <sheetName val="Big Bend Solar"/>
      <sheetName val="Legoland Solar"/>
      <sheetName val="Balm Solar"/>
      <sheetName val="Bonnie Mine Solar"/>
      <sheetName val="Grange Hall Solar"/>
      <sheetName val="Lake Hancock Solar"/>
      <sheetName val="Lithia Solar"/>
      <sheetName val="Little Manatee River Solar"/>
      <sheetName val="Payne Creek Solar"/>
      <sheetName val="Peace Creek Solar"/>
      <sheetName val="Wimauma Sol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Moody's Inflation Forecast - Labor</v>
          </cell>
          <cell r="G1" t="str">
            <v>Moody's Inflation Forecast - Materials</v>
          </cell>
          <cell r="M1" t="str">
            <v>Moody's Inflation Forecast - Disposal</v>
          </cell>
        </row>
        <row r="3">
          <cell r="A3" t="str">
            <v>Compensation Per Hour, Productivity and Costs
(2012=100)</v>
          </cell>
          <cell r="G3" t="str">
            <v>Intermediate Goods, Producer Prices
(1982=100)</v>
          </cell>
          <cell r="M3" t="str">
            <v>GDP Chain Price Deflator
(2012=100)</v>
          </cell>
        </row>
        <row r="6">
          <cell r="B6" t="str">
            <v>Annual</v>
          </cell>
          <cell r="C6" t="str">
            <v>Compound</v>
          </cell>
          <cell r="D6" t="str">
            <v>Compound</v>
          </cell>
          <cell r="H6" t="str">
            <v>Annual</v>
          </cell>
          <cell r="I6" t="str">
            <v>Compound</v>
          </cell>
          <cell r="J6" t="str">
            <v>Compound</v>
          </cell>
          <cell r="N6" t="str">
            <v>Annual</v>
          </cell>
          <cell r="O6" t="str">
            <v>Compound</v>
          </cell>
          <cell r="P6" t="str">
            <v>Compound</v>
          </cell>
        </row>
        <row r="7">
          <cell r="B7" t="str">
            <v>Rate of</v>
          </cell>
          <cell r="C7" t="str">
            <v>Multiplier to</v>
          </cell>
          <cell r="D7" t="str">
            <v>Multiplier</v>
          </cell>
          <cell r="H7" t="str">
            <v>Rate of</v>
          </cell>
          <cell r="I7" t="str">
            <v>Multiplier to</v>
          </cell>
          <cell r="J7" t="str">
            <v>Multiplier</v>
          </cell>
          <cell r="N7" t="str">
            <v>Rate of</v>
          </cell>
          <cell r="O7" t="str">
            <v>Multiplier to</v>
          </cell>
          <cell r="P7" t="str">
            <v>Multiplier</v>
          </cell>
        </row>
        <row r="8">
          <cell r="A8" t="str">
            <v>Year</v>
          </cell>
          <cell r="B8" t="str">
            <v>Change</v>
          </cell>
          <cell r="C8">
            <v>2022</v>
          </cell>
          <cell r="D8" t="str">
            <v>from 2022</v>
          </cell>
          <cell r="G8" t="str">
            <v>Year</v>
          </cell>
          <cell r="H8" t="str">
            <v>Change</v>
          </cell>
          <cell r="I8">
            <v>2022</v>
          </cell>
          <cell r="J8" t="str">
            <v>from 2022</v>
          </cell>
          <cell r="M8" t="str">
            <v>Year</v>
          </cell>
          <cell r="N8" t="str">
            <v>Change</v>
          </cell>
          <cell r="O8">
            <v>2022</v>
          </cell>
          <cell r="P8" t="str">
            <v>from 2022</v>
          </cell>
        </row>
        <row r="9">
          <cell r="A9" t="str">
            <v>-</v>
          </cell>
          <cell r="B9" t="str">
            <v>-</v>
          </cell>
          <cell r="C9" t="str">
            <v>-</v>
          </cell>
          <cell r="D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-</v>
          </cell>
        </row>
        <row r="10">
          <cell r="A10">
            <v>2020</v>
          </cell>
          <cell r="C10">
            <v>1</v>
          </cell>
          <cell r="G10">
            <v>2020</v>
          </cell>
          <cell r="I10">
            <v>1</v>
          </cell>
          <cell r="M10">
            <v>2020</v>
          </cell>
          <cell r="O10">
            <v>1</v>
          </cell>
        </row>
        <row r="11">
          <cell r="A11">
            <v>2021</v>
          </cell>
          <cell r="B11">
            <v>3.613623702692359E-2</v>
          </cell>
          <cell r="C11">
            <v>1.0361362370269236</v>
          </cell>
          <cell r="G11">
            <v>2021</v>
          </cell>
          <cell r="H11">
            <v>1.8454456646069595E-2</v>
          </cell>
          <cell r="I11">
            <v>1.0184544566460696</v>
          </cell>
          <cell r="M11">
            <v>2021</v>
          </cell>
          <cell r="N11">
            <v>1.6483294662380965E-2</v>
          </cell>
          <cell r="O11">
            <v>1.016483294662381</v>
          </cell>
        </row>
        <row r="12">
          <cell r="A12">
            <v>2022</v>
          </cell>
          <cell r="B12">
            <v>2.0610437922857772E-2</v>
          </cell>
          <cell r="C12">
            <v>1.0574914586197905</v>
          </cell>
          <cell r="D12">
            <v>1</v>
          </cell>
          <cell r="G12">
            <v>2022</v>
          </cell>
          <cell r="H12">
            <v>3.8979815990543898E-2</v>
          </cell>
          <cell r="I12">
            <v>1.0581536239608829</v>
          </cell>
          <cell r="J12">
            <v>1</v>
          </cell>
          <cell r="M12">
            <v>2022</v>
          </cell>
          <cell r="N12">
            <v>2.2771437133748185E-2</v>
          </cell>
          <cell r="O12">
            <v>1.0396300801042906</v>
          </cell>
          <cell r="P12">
            <v>1</v>
          </cell>
        </row>
        <row r="13">
          <cell r="A13">
            <v>2023</v>
          </cell>
          <cell r="B13">
            <v>2.0347088070431063E-2</v>
          </cell>
          <cell r="D13">
            <v>1.0203470880704311</v>
          </cell>
          <cell r="G13">
            <v>2023</v>
          </cell>
          <cell r="H13">
            <v>3.1246006941091586E-2</v>
          </cell>
          <cell r="J13">
            <v>1.0312460069410916</v>
          </cell>
          <cell r="M13">
            <v>2023</v>
          </cell>
          <cell r="N13">
            <v>2.3127231545555071E-2</v>
          </cell>
          <cell r="P13">
            <v>1.0231272315455551</v>
          </cell>
        </row>
        <row r="14">
          <cell r="A14">
            <v>2024</v>
          </cell>
          <cell r="B14">
            <v>1.9669168336900578E-2</v>
          </cell>
          <cell r="D14">
            <v>1.0404164667077547</v>
          </cell>
          <cell r="G14">
            <v>2024</v>
          </cell>
          <cell r="H14">
            <v>2.4469304503137668E-2</v>
          </cell>
          <cell r="J14">
            <v>1.056479879502578</v>
          </cell>
          <cell r="M14">
            <v>2024</v>
          </cell>
          <cell r="N14">
            <v>2.4206142454428425E-2</v>
          </cell>
          <cell r="P14">
            <v>1.0478931950613517</v>
          </cell>
        </row>
        <row r="15">
          <cell r="A15">
            <v>2025</v>
          </cell>
          <cell r="B15">
            <v>1.9043906230976182E-2</v>
          </cell>
          <cell r="D15">
            <v>1.0602300603409007</v>
          </cell>
          <cell r="G15">
            <v>2025</v>
          </cell>
          <cell r="H15">
            <v>2.6567466937961193E-2</v>
          </cell>
          <cell r="J15">
            <v>1.0845478737718841</v>
          </cell>
          <cell r="M15">
            <v>2025</v>
          </cell>
          <cell r="N15">
            <v>2.229323825001428E-2</v>
          </cell>
          <cell r="P15">
            <v>1.0712541277194232</v>
          </cell>
        </row>
        <row r="16">
          <cell r="A16">
            <v>2026</v>
          </cell>
          <cell r="B16">
            <v>2.2226983483274898E-2</v>
          </cell>
          <cell r="D16">
            <v>1.0837957763805695</v>
          </cell>
          <cell r="G16">
            <v>2026</v>
          </cell>
          <cell r="H16">
            <v>2.8431715354777731E-2</v>
          </cell>
          <cell r="J16">
            <v>1.1153834302075958</v>
          </cell>
          <cell r="M16">
            <v>2026</v>
          </cell>
          <cell r="N16">
            <v>2.031162774450479E-2</v>
          </cell>
          <cell r="P16">
            <v>1.0930130427814242</v>
          </cell>
        </row>
        <row r="17">
          <cell r="A17">
            <v>2027</v>
          </cell>
          <cell r="B17">
            <v>2.5420362025784238E-2</v>
          </cell>
          <cell r="D17">
            <v>1.1113462573781794</v>
          </cell>
          <cell r="G17">
            <v>2027</v>
          </cell>
          <cell r="H17">
            <v>2.705301125999382E-2</v>
          </cell>
          <cell r="J17">
            <v>1.1455579107042124</v>
          </cell>
          <cell r="M17">
            <v>2027</v>
          </cell>
          <cell r="N17">
            <v>2.005714186051466E-2</v>
          </cell>
          <cell r="P17">
            <v>1.114935760435884</v>
          </cell>
        </row>
        <row r="18">
          <cell r="A18">
            <v>2028</v>
          </cell>
          <cell r="B18">
            <v>2.739370956826237E-2</v>
          </cell>
          <cell r="D18">
            <v>1.1417901539825726</v>
          </cell>
          <cell r="G18">
            <v>2028</v>
          </cell>
          <cell r="H18">
            <v>2.632249068032011E-2</v>
          </cell>
          <cell r="J18">
            <v>1.1757118481324911</v>
          </cell>
          <cell r="M18">
            <v>2028</v>
          </cell>
          <cell r="N18">
            <v>2.0390380254406315E-2</v>
          </cell>
          <cell r="P18">
            <v>1.1376697245504075</v>
          </cell>
        </row>
        <row r="19">
          <cell r="A19">
            <v>2029</v>
          </cell>
          <cell r="B19">
            <v>2.8148775565066231E-2</v>
          </cell>
          <cell r="D19">
            <v>1.1739301487694305</v>
          </cell>
          <cell r="G19">
            <v>2029</v>
          </cell>
          <cell r="H19">
            <v>2.5047368969149497E-2</v>
          </cell>
          <cell r="J19">
            <v>1.2051603365940662</v>
          </cell>
          <cell r="M19">
            <v>2029</v>
          </cell>
          <cell r="N19">
            <v>2.0684827278899531E-2</v>
          </cell>
          <cell r="P19">
            <v>1.1612022263031658</v>
          </cell>
        </row>
        <row r="20">
          <cell r="A20">
            <v>2030</v>
          </cell>
          <cell r="B20">
            <v>2.6900837207758155E-2</v>
          </cell>
          <cell r="D20">
            <v>1.2055098525947563</v>
          </cell>
          <cell r="G20">
            <v>2030</v>
          </cell>
          <cell r="H20">
            <v>2.4446919512227439E-2</v>
          </cell>
          <cell r="J20">
            <v>1.2346227943421102</v>
          </cell>
          <cell r="M20">
            <v>2030</v>
          </cell>
          <cell r="N20">
            <v>2.0680312478718932E-2</v>
          </cell>
          <cell r="P20">
            <v>1.1852162511940993</v>
          </cell>
        </row>
        <row r="21">
          <cell r="A21">
            <v>2031</v>
          </cell>
          <cell r="B21">
            <v>2.6147640862218324E-2</v>
          </cell>
          <cell r="D21">
            <v>1.2370310912762696</v>
          </cell>
          <cell r="G21">
            <v>2031</v>
          </cell>
          <cell r="H21">
            <v>2.4043898059276758E-2</v>
          </cell>
          <cell r="J21">
            <v>1.2643079389509313</v>
          </cell>
          <cell r="M21">
            <v>2031</v>
          </cell>
          <cell r="N21">
            <v>2.0338149056275512E-2</v>
          </cell>
          <cell r="P21">
            <v>1.2093213559748051</v>
          </cell>
        </row>
        <row r="22">
          <cell r="A22">
            <v>2032</v>
          </cell>
          <cell r="B22">
            <v>2.5407023399845574E-2</v>
          </cell>
          <cell r="D22">
            <v>1.2684603691586622</v>
          </cell>
          <cell r="G22">
            <v>2032</v>
          </cell>
          <cell r="H22">
            <v>2.3312978334616208E-2</v>
          </cell>
          <cell r="J22">
            <v>1.2937827225399776</v>
          </cell>
          <cell r="M22">
            <v>2032</v>
          </cell>
          <cell r="N22">
            <v>1.9627407375837347E-2</v>
          </cell>
          <cell r="P22">
            <v>1.2330571988768226</v>
          </cell>
        </row>
        <row r="23">
          <cell r="A23">
            <v>2033</v>
          </cell>
          <cell r="B23">
            <v>2.4959946073034756E-2</v>
          </cell>
          <cell r="D23">
            <v>1.3001210715686442</v>
          </cell>
          <cell r="G23">
            <v>2033</v>
          </cell>
          <cell r="H23">
            <v>2.2313772963195255E-2</v>
          </cell>
          <cell r="J23">
            <v>1.3226518964744394</v>
          </cell>
          <cell r="M23">
            <v>2033</v>
          </cell>
          <cell r="N23">
            <v>1.9380140137549295E-2</v>
          </cell>
          <cell r="P23">
            <v>1.2569540201886695</v>
          </cell>
        </row>
        <row r="24">
          <cell r="A24">
            <v>2034</v>
          </cell>
          <cell r="B24">
            <v>2.4273422759185204E-2</v>
          </cell>
          <cell r="D24">
            <v>1.3316794599769548</v>
          </cell>
          <cell r="G24">
            <v>2034</v>
          </cell>
          <cell r="H24">
            <v>2.2767026888836694E-2</v>
          </cell>
          <cell r="J24">
            <v>1.3527647477660438</v>
          </cell>
          <cell r="M24">
            <v>2034</v>
          </cell>
          <cell r="N24">
            <v>1.9329619670690912E-2</v>
          </cell>
          <cell r="P24">
            <v>1.2812504633424624</v>
          </cell>
        </row>
        <row r="25">
          <cell r="A25">
            <v>2035</v>
          </cell>
          <cell r="B25">
            <v>2.4348047194235223E-2</v>
          </cell>
          <cell r="D25">
            <v>1.3641032543160674</v>
          </cell>
          <cell r="G25">
            <v>2035</v>
          </cell>
          <cell r="H25">
            <v>2.2828183613165409E-2</v>
          </cell>
          <cell r="J25">
            <v>1.3836459098134644</v>
          </cell>
          <cell r="M25">
            <v>2035</v>
          </cell>
          <cell r="N25">
            <v>1.9519641149841505E-2</v>
          </cell>
          <cell r="P25">
            <v>1.3062600126099755</v>
          </cell>
        </row>
        <row r="26">
          <cell r="A26">
            <v>2036</v>
          </cell>
          <cell r="B26">
            <v>2.460105818971936E-2</v>
          </cell>
          <cell r="D26">
            <v>1.3976616378522826</v>
          </cell>
          <cell r="G26">
            <v>2036</v>
          </cell>
          <cell r="H26">
            <v>2.2754895000135056E-2</v>
          </cell>
          <cell r="J26">
            <v>1.4151306272086361</v>
          </cell>
          <cell r="M26">
            <v>2036</v>
          </cell>
          <cell r="N26">
            <v>1.9735615291440078E-2</v>
          </cell>
          <cell r="P26">
            <v>1.3320398576894377</v>
          </cell>
        </row>
        <row r="27">
          <cell r="A27">
            <v>2037</v>
          </cell>
          <cell r="B27">
            <v>2.5088824845335367E-2</v>
          </cell>
          <cell r="D27">
            <v>1.4327273258774031</v>
          </cell>
          <cell r="G27">
            <v>2037</v>
          </cell>
          <cell r="H27">
            <v>2.3216024611082409E-2</v>
          </cell>
          <cell r="J27">
            <v>1.4479843346778083</v>
          </cell>
          <cell r="M27">
            <v>2037</v>
          </cell>
          <cell r="N27">
            <v>1.9768686857978945E-2</v>
          </cell>
          <cell r="P27">
            <v>1.3583725365184469</v>
          </cell>
        </row>
        <row r="28">
          <cell r="A28">
            <v>2038</v>
          </cell>
          <cell r="B28">
            <v>2.5375083314063573E-2</v>
          </cell>
          <cell r="D28">
            <v>1.4690829011378779</v>
          </cell>
          <cell r="G28">
            <v>2038</v>
          </cell>
          <cell r="H28">
            <v>2.3094460830840102E-2</v>
          </cell>
          <cell r="J28">
            <v>1.481424752178695</v>
          </cell>
          <cell r="M28">
            <v>2038</v>
          </cell>
          <cell r="N28">
            <v>1.962039922740888E-2</v>
          </cell>
          <cell r="P28">
            <v>1.3850243479844868</v>
          </cell>
        </row>
        <row r="29">
          <cell r="A29">
            <v>2039</v>
          </cell>
          <cell r="B29">
            <v>2.5738732464431591E-2</v>
          </cell>
          <cell r="D29">
            <v>1.5068952328983367</v>
          </cell>
          <cell r="G29">
            <v>2039</v>
          </cell>
          <cell r="H29">
            <v>2.2852984311315216E-2</v>
          </cell>
          <cell r="J29">
            <v>1.5152797287986286</v>
          </cell>
          <cell r="M29">
            <v>2039</v>
          </cell>
          <cell r="N29">
            <v>1.943452089654496E-2</v>
          </cell>
          <cell r="P29">
            <v>1.4119416326176149</v>
          </cell>
        </row>
        <row r="30">
          <cell r="A30">
            <v>2040</v>
          </cell>
          <cell r="B30">
            <v>2.6224494084858385E-2</v>
          </cell>
          <cell r="D30">
            <v>1.5464127980199804</v>
          </cell>
          <cell r="G30">
            <v>2040</v>
          </cell>
          <cell r="H30">
            <v>2.3643079172333659E-2</v>
          </cell>
          <cell r="J30">
            <v>1.5511056073948468</v>
          </cell>
          <cell r="M30">
            <v>2040</v>
          </cell>
          <cell r="N30">
            <v>1.9145529426119356E-2</v>
          </cell>
          <cell r="P30">
            <v>1.4389740026928584</v>
          </cell>
        </row>
        <row r="31">
          <cell r="A31">
            <v>2041</v>
          </cell>
          <cell r="B31">
            <v>2.6054498711413299E-2</v>
          </cell>
          <cell r="D31">
            <v>1.5867038082733051</v>
          </cell>
          <cell r="G31">
            <v>2041</v>
          </cell>
          <cell r="H31">
            <v>2.4844162762071909E-2</v>
          </cell>
          <cell r="J31">
            <v>1.5896415275661269</v>
          </cell>
          <cell r="M31">
            <v>2041</v>
          </cell>
          <cell r="N31">
            <v>1.8794695975368869E-2</v>
          </cell>
          <cell r="P31">
            <v>1.4660190815899303</v>
          </cell>
        </row>
        <row r="32">
          <cell r="A32">
            <v>2042</v>
          </cell>
          <cell r="B32">
            <v>2.5806659619693972E-2</v>
          </cell>
          <cell r="D32">
            <v>1.6276513333706866</v>
          </cell>
          <cell r="G32">
            <v>2042</v>
          </cell>
          <cell r="H32">
            <v>2.4796810376511269E-2</v>
          </cell>
          <cell r="J32">
            <v>1.6290595670918118</v>
          </cell>
          <cell r="M32">
            <v>2042</v>
          </cell>
          <cell r="N32">
            <v>1.8536106107745143E-2</v>
          </cell>
          <cell r="P32">
            <v>1.4931933668422603</v>
          </cell>
        </row>
        <row r="33">
          <cell r="A33">
            <v>2043</v>
          </cell>
          <cell r="B33">
            <v>2.5774430238605595E-2</v>
          </cell>
          <cell r="D33">
            <v>1.6696031191154228</v>
          </cell>
          <cell r="G33">
            <v>2043</v>
          </cell>
          <cell r="H33">
            <v>2.4597060367930856E-2</v>
          </cell>
          <cell r="J33">
            <v>1.6691296436065244</v>
          </cell>
          <cell r="M33">
            <v>2043</v>
          </cell>
          <cell r="N33">
            <v>1.8348662895272927E-2</v>
          </cell>
          <cell r="P33">
            <v>1.5205914685679065</v>
          </cell>
        </row>
        <row r="34">
          <cell r="A34">
            <v>2044</v>
          </cell>
          <cell r="B34">
            <v>2.5463843632762329E-2</v>
          </cell>
          <cell r="D34">
            <v>1.7121176318693503</v>
          </cell>
          <cell r="G34">
            <v>2044</v>
          </cell>
          <cell r="H34">
            <v>2.4507983112915355E-2</v>
          </cell>
          <cell r="J34">
            <v>1.7100366447252995</v>
          </cell>
          <cell r="M34">
            <v>2044</v>
          </cell>
          <cell r="N34">
            <v>1.8189855191572901E-2</v>
          </cell>
          <cell r="P34">
            <v>1.5482508071866978</v>
          </cell>
        </row>
        <row r="35">
          <cell r="A35">
            <v>2045</v>
          </cell>
          <cell r="B35">
            <v>2.5663535498117618E-2</v>
          </cell>
          <cell r="D35">
            <v>1.7560566234917825</v>
          </cell>
          <cell r="G35">
            <v>2045</v>
          </cell>
          <cell r="H35">
            <v>2.4518527648575761E-2</v>
          </cell>
          <cell r="J35">
            <v>1.7519642254790744</v>
          </cell>
          <cell r="M35">
            <v>2045</v>
          </cell>
          <cell r="N35">
            <v>1.8021768950697847E-2</v>
          </cell>
          <cell r="P35">
            <v>1.5761530255115479</v>
          </cell>
        </row>
        <row r="36">
          <cell r="A36">
            <v>2046</v>
          </cell>
          <cell r="B36">
            <v>2.5650505019677361E-2</v>
          </cell>
          <cell r="D36">
            <v>1.8011003627274962</v>
          </cell>
          <cell r="G36">
            <v>2046</v>
          </cell>
          <cell r="H36">
            <v>2.432058159645889E-2</v>
          </cell>
          <cell r="J36">
            <v>1.7945730143789151</v>
          </cell>
          <cell r="M36">
            <v>2046</v>
          </cell>
          <cell r="N36">
            <v>1.7851903383269807E-2</v>
          </cell>
          <cell r="P36">
            <v>1.6042903570402285</v>
          </cell>
        </row>
        <row r="37">
          <cell r="A37">
            <v>2047</v>
          </cell>
          <cell r="B37">
            <v>2.5583499638535789E-2</v>
          </cell>
          <cell r="D37">
            <v>1.8471788132063018</v>
          </cell>
          <cell r="G37">
            <v>2047</v>
          </cell>
          <cell r="H37">
            <v>2.4258264571133781E-2</v>
          </cell>
          <cell r="J37">
            <v>1.838106241353936</v>
          </cell>
          <cell r="M37">
            <v>2047</v>
          </cell>
          <cell r="N37">
            <v>1.7699878400805558E-2</v>
          </cell>
          <cell r="P37">
            <v>1.6326861012794254</v>
          </cell>
        </row>
        <row r="38">
          <cell r="A38">
            <v>2048</v>
          </cell>
          <cell r="B38">
            <v>2.5856927375683236E-2</v>
          </cell>
          <cell r="D38">
            <v>1.8949411816292778</v>
          </cell>
          <cell r="G38">
            <v>2048</v>
          </cell>
          <cell r="H38">
            <v>2.4198291067500488E-2</v>
          </cell>
          <cell r="J38">
            <v>1.8825852711952078</v>
          </cell>
          <cell r="M38">
            <v>2048</v>
          </cell>
          <cell r="N38">
            <v>1.7612155487911618E-2</v>
          </cell>
          <cell r="P38">
            <v>1.6614412227581108</v>
          </cell>
        </row>
        <row r="39">
          <cell r="A39">
            <v>2049</v>
          </cell>
          <cell r="B39">
            <v>2.6189932126005955E-2</v>
          </cell>
          <cell r="D39">
            <v>1.9445695625589221</v>
          </cell>
          <cell r="G39">
            <v>2049</v>
          </cell>
          <cell r="H39">
            <v>2.3960917014127947E-2</v>
          </cell>
          <cell r="J39">
            <v>1.9276937406503358</v>
          </cell>
          <cell r="M39">
            <v>2049</v>
          </cell>
          <cell r="N39">
            <v>1.7637529725935019E-2</v>
          </cell>
          <cell r="P39">
            <v>1.6907449417124008</v>
          </cell>
        </row>
        <row r="40">
          <cell r="A40">
            <v>2050</v>
          </cell>
          <cell r="B40">
            <v>2.6372764595954168E-2</v>
          </cell>
          <cell r="D40">
            <v>1.995853237872746</v>
          </cell>
          <cell r="G40">
            <v>2050</v>
          </cell>
          <cell r="H40">
            <v>2.3831187584388847E-2</v>
          </cell>
          <cell r="J40">
            <v>1.9736329717890262</v>
          </cell>
          <cell r="M40">
            <v>2050</v>
          </cell>
          <cell r="N40">
            <v>1.7620396647886061E-2</v>
          </cell>
          <cell r="P40">
            <v>1.7205365382157802</v>
          </cell>
        </row>
        <row r="41">
          <cell r="A41">
            <v>2051</v>
          </cell>
          <cell r="B41">
            <v>2.6372764595954168E-2</v>
          </cell>
          <cell r="D41">
            <v>2.0484894054832368</v>
          </cell>
          <cell r="G41">
            <v>2051</v>
          </cell>
          <cell r="H41">
            <v>2.3831187584388847E-2</v>
          </cell>
          <cell r="J41">
            <v>2.0206669893624651</v>
          </cell>
          <cell r="M41">
            <v>2051</v>
          </cell>
          <cell r="N41">
            <v>1.7620396647886061E-2</v>
          </cell>
          <cell r="P41">
            <v>1.7508530744663231</v>
          </cell>
        </row>
        <row r="42">
          <cell r="A42">
            <v>2052</v>
          </cell>
          <cell r="B42">
            <v>2.6372764595954168E-2</v>
          </cell>
          <cell r="D42">
            <v>2.1025137343513522</v>
          </cell>
          <cell r="G42">
            <v>2052</v>
          </cell>
          <cell r="H42">
            <v>2.3831187584388847E-2</v>
          </cell>
          <cell r="J42">
            <v>2.0688218834315442</v>
          </cell>
          <cell r="M42">
            <v>2052</v>
          </cell>
          <cell r="N42">
            <v>1.7620396647886061E-2</v>
          </cell>
          <cell r="P42">
            <v>1.7817038001105905</v>
          </cell>
        </row>
        <row r="43">
          <cell r="A43">
            <v>2053</v>
          </cell>
          <cell r="B43">
            <v>2.6372764595954168E-2</v>
          </cell>
          <cell r="D43">
            <v>2.1579628341271611</v>
          </cell>
          <cell r="G43">
            <v>2053</v>
          </cell>
          <cell r="H43">
            <v>2.3831187584388847E-2</v>
          </cell>
          <cell r="J43">
            <v>2.1181243658142899</v>
          </cell>
          <cell r="M43">
            <v>2053</v>
          </cell>
          <cell r="N43">
            <v>1.7620396647886061E-2</v>
          </cell>
          <cell r="P43">
            <v>1.8130981277775851</v>
          </cell>
        </row>
        <row r="44">
          <cell r="A44">
            <v>2054</v>
          </cell>
          <cell r="B44">
            <v>2.6372764595954168E-2</v>
          </cell>
          <cell r="D44">
            <v>2.2148742799584147</v>
          </cell>
          <cell r="G44">
            <v>2054</v>
          </cell>
          <cell r="H44">
            <v>2.3831187584388847E-2</v>
          </cell>
          <cell r="J44">
            <v>2.1686017849030748</v>
          </cell>
          <cell r="M44">
            <v>2054</v>
          </cell>
          <cell r="N44">
            <v>1.7620396647886061E-2</v>
          </cell>
          <cell r="P44">
            <v>1.8450456359505658</v>
          </cell>
        </row>
        <row r="45">
          <cell r="A45">
            <v>2055</v>
          </cell>
          <cell r="B45">
            <v>2.6372764595954168E-2</v>
          </cell>
          <cell r="D45">
            <v>2.2732866379533916</v>
          </cell>
          <cell r="G45">
            <v>2055</v>
          </cell>
          <cell r="H45">
            <v>2.3831187584388847E-2</v>
          </cell>
          <cell r="J45">
            <v>2.2202821408349402</v>
          </cell>
          <cell r="M45">
            <v>2055</v>
          </cell>
          <cell r="N45">
            <v>1.7620396647886061E-2</v>
          </cell>
          <cell r="P45">
            <v>1.8775560718894659</v>
          </cell>
        </row>
        <row r="46">
          <cell r="A46">
            <v>2056</v>
          </cell>
          <cell r="B46">
            <v>2.6372764595954168E-2</v>
          </cell>
          <cell r="D46">
            <v>2.3332394913152643</v>
          </cell>
          <cell r="G46">
            <v>2056</v>
          </cell>
          <cell r="H46">
            <v>2.3831187584388847E-2</v>
          </cell>
          <cell r="J46">
            <v>2.2731941010234462</v>
          </cell>
          <cell r="M46">
            <v>2056</v>
          </cell>
          <cell r="N46">
            <v>1.7620396647886061E-2</v>
          </cell>
          <cell r="P46">
            <v>1.9106393546048053</v>
          </cell>
        </row>
        <row r="47">
          <cell r="A47">
            <v>2057</v>
          </cell>
          <cell r="B47">
            <v>2.6372764595954168E-2</v>
          </cell>
          <cell r="D47">
            <v>2.3947734671657055</v>
          </cell>
          <cell r="G47">
            <v>2057</v>
          </cell>
          <cell r="H47">
            <v>2.3831187584388847E-2</v>
          </cell>
          <cell r="J47">
            <v>2.3273670160606623</v>
          </cell>
          <cell r="M47">
            <v>2057</v>
          </cell>
          <cell r="N47">
            <v>1.7620396647886061E-2</v>
          </cell>
          <cell r="P47">
            <v>1.944305577884003</v>
          </cell>
        </row>
        <row r="48">
          <cell r="A48">
            <v>2058</v>
          </cell>
          <cell r="B48">
            <v>2.6372764595954168E-2</v>
          </cell>
          <cell r="D48">
            <v>2.4579302640759035</v>
          </cell>
          <cell r="G48">
            <v>2058</v>
          </cell>
          <cell r="H48">
            <v>2.3831187584388847E-2</v>
          </cell>
          <cell r="J48">
            <v>2.3828309359981232</v>
          </cell>
          <cell r="M48">
            <v>2058</v>
          </cell>
          <cell r="N48">
            <v>1.7620396647886061E-2</v>
          </cell>
          <cell r="P48">
            <v>1.9785650133710164</v>
          </cell>
        </row>
        <row r="49">
          <cell r="A49">
            <v>2059</v>
          </cell>
          <cell r="B49">
            <v>2.6372764595954168E-2</v>
          </cell>
          <cell r="D49">
            <v>2.5227526803236486</v>
          </cell>
          <cell r="G49">
            <v>2059</v>
          </cell>
          <cell r="H49">
            <v>2.3831187584388847E-2</v>
          </cell>
          <cell r="J49">
            <v>2.4396166270157793</v>
          </cell>
          <cell r="M49">
            <v>2059</v>
          </cell>
          <cell r="N49">
            <v>1.7620396647886061E-2</v>
          </cell>
          <cell r="P49">
            <v>2.0134281137002437</v>
          </cell>
        </row>
        <row r="50">
          <cell r="A50">
            <v>2060</v>
          </cell>
          <cell r="B50">
            <v>2.6372764595954168E-2</v>
          </cell>
          <cell r="D50">
            <v>2.5892846428956364</v>
          </cell>
          <cell r="G50">
            <v>2060</v>
          </cell>
          <cell r="H50">
            <v>2.3831187584388847E-2</v>
          </cell>
          <cell r="J50">
            <v>2.4977555884881864</v>
          </cell>
          <cell r="M50">
            <v>2060</v>
          </cell>
          <cell r="N50">
            <v>1.7620396647886061E-2</v>
          </cell>
          <cell r="P50">
            <v>2.048905515685647</v>
          </cell>
        </row>
        <row r="51">
          <cell r="A51">
            <v>2061</v>
          </cell>
          <cell r="B51">
            <v>2.6372764595954168E-2</v>
          </cell>
          <cell r="D51">
            <v>2.6575712372546425</v>
          </cell>
          <cell r="G51">
            <v>2061</v>
          </cell>
          <cell r="H51">
            <v>2.3831187584388847E-2</v>
          </cell>
          <cell r="J51">
            <v>2.5572800704574039</v>
          </cell>
          <cell r="M51">
            <v>2061</v>
          </cell>
          <cell r="N51">
            <v>1.7620396647886061E-2</v>
          </cell>
          <cell r="P51">
            <v>2.0850080435660696</v>
          </cell>
        </row>
        <row r="52">
          <cell r="A52">
            <v>2062</v>
          </cell>
          <cell r="B52">
            <v>2.6372764595954168E-2</v>
          </cell>
          <cell r="D52">
            <v>2.7276587378917379</v>
          </cell>
          <cell r="G52">
            <v>2062</v>
          </cell>
          <cell r="H52">
            <v>2.3831187584388847E-2</v>
          </cell>
          <cell r="J52">
            <v>2.6182230915222933</v>
          </cell>
          <cell r="M52">
            <v>2062</v>
          </cell>
          <cell r="N52">
            <v>1.7620396647886061E-2</v>
          </cell>
          <cell r="P52">
            <v>2.1217467123077367</v>
          </cell>
        </row>
        <row r="53">
          <cell r="A53">
            <v>2063</v>
          </cell>
          <cell r="B53">
            <v>2.6372764595954168E-2</v>
          </cell>
          <cell r="D53">
            <v>2.7995946396842539</v>
          </cell>
          <cell r="G53">
            <v>2063</v>
          </cell>
          <cell r="H53">
            <v>2.3831187584388847E-2</v>
          </cell>
          <cell r="J53">
            <v>2.6806184571541394</v>
          </cell>
          <cell r="M53">
            <v>2063</v>
          </cell>
          <cell r="N53">
            <v>1.7620396647886061E-2</v>
          </cell>
          <cell r="P53">
            <v>2.1591327309649473</v>
          </cell>
        </row>
        <row r="54">
          <cell r="A54">
            <v>2064</v>
          </cell>
          <cell r="B54">
            <v>2.6372764595954168E-2</v>
          </cell>
          <cell r="D54">
            <v>2.8734276900807418</v>
          </cell>
          <cell r="G54">
            <v>2064</v>
          </cell>
          <cell r="H54">
            <v>2.3831187584388847E-2</v>
          </cell>
          <cell r="J54">
            <v>2.7445007784487547</v>
          </cell>
          <cell r="M54">
            <v>2064</v>
          </cell>
          <cell r="N54">
            <v>1.7620396647886061E-2</v>
          </cell>
          <cell r="P54">
            <v>2.1971775060999832</v>
          </cell>
        </row>
        <row r="55">
          <cell r="A55">
            <v>2065</v>
          </cell>
          <cell r="B55">
            <v>2.6372764595954168E-2</v>
          </cell>
          <cell r="D55">
            <v>2.9492079221347374</v>
          </cell>
          <cell r="G55">
            <v>2065</v>
          </cell>
          <cell r="H55">
            <v>2.3831187584388847E-2</v>
          </cell>
          <cell r="J55">
            <v>2.8099054913254684</v>
          </cell>
          <cell r="M55">
            <v>2065</v>
          </cell>
          <cell r="N55">
            <v>1.7620396647886061E-2</v>
          </cell>
          <cell r="P55">
            <v>2.2358926452632781</v>
          </cell>
        </row>
        <row r="56">
          <cell r="A56">
            <v>2066</v>
          </cell>
          <cell r="B56">
            <v>2.6372764595954168E-2</v>
          </cell>
          <cell r="D56">
            <v>3.0269866884097199</v>
          </cell>
          <cell r="G56">
            <v>2066</v>
          </cell>
          <cell r="H56">
            <v>2.3831187584388847E-2</v>
          </cell>
          <cell r="J56">
            <v>2.8768688761836501</v>
          </cell>
          <cell r="M56">
            <v>2066</v>
          </cell>
          <cell r="N56">
            <v>1.7620396647886061E-2</v>
          </cell>
          <cell r="P56">
            <v>2.2752899605349084</v>
          </cell>
        </row>
        <row r="57">
          <cell r="A57">
            <v>2067</v>
          </cell>
          <cell r="B57">
            <v>2.6372764595954168E-2</v>
          </cell>
          <cell r="D57">
            <v>3.1068166957782362</v>
          </cell>
          <cell r="G57">
            <v>2067</v>
          </cell>
          <cell r="H57">
            <v>2.3831187584388847E-2</v>
          </cell>
          <cell r="J57">
            <v>2.9454280780276725</v>
          </cell>
          <cell r="M57">
            <v>2067</v>
          </cell>
          <cell r="N57">
            <v>1.7620396647886061E-2</v>
          </cell>
          <cell r="P57">
            <v>2.3153814721284864</v>
          </cell>
        </row>
        <row r="58">
          <cell r="A58">
            <v>2068</v>
          </cell>
          <cell r="B58">
            <v>2.6372764595954168E-2</v>
          </cell>
          <cell r="D58">
            <v>3.1887520411387755</v>
          </cell>
          <cell r="G58">
            <v>2068</v>
          </cell>
          <cell r="H58">
            <v>2.3831187584388847E-2</v>
          </cell>
          <cell r="J58">
            <v>3.0156211270714759</v>
          </cell>
          <cell r="M58">
            <v>2068</v>
          </cell>
          <cell r="N58">
            <v>1.7620396647886061E-2</v>
          </cell>
          <cell r="P58">
            <v>2.3561794120585566</v>
          </cell>
        </row>
        <row r="59">
          <cell r="A59">
            <v>2069</v>
          </cell>
          <cell r="B59">
            <v>2.6372764595954168E-2</v>
          </cell>
          <cell r="D59">
            <v>3.2728482480745966</v>
          </cell>
          <cell r="G59">
            <v>2069</v>
          </cell>
          <cell r="H59">
            <v>2.3831187584388847E-2</v>
          </cell>
          <cell r="J59">
            <v>3.0874869598341625</v>
          </cell>
          <cell r="M59">
            <v>2069</v>
          </cell>
          <cell r="N59">
            <v>1.7620396647886061E-2</v>
          </cell>
          <cell r="P59">
            <v>2.3976962278726113</v>
          </cell>
        </row>
        <row r="60">
          <cell r="A60">
            <v>2070</v>
          </cell>
          <cell r="B60">
            <v>2.6372764595954168E-2</v>
          </cell>
          <cell r="D60">
            <v>3.3591623044793488</v>
          </cell>
          <cell r="G60">
            <v>2070</v>
          </cell>
          <cell r="H60">
            <v>2.3831187584388847E-2</v>
          </cell>
          <cell r="J60">
            <v>3.1610654407383247</v>
          </cell>
          <cell r="M60">
            <v>2070</v>
          </cell>
          <cell r="N60">
            <v>1.7620396647886061E-2</v>
          </cell>
          <cell r="P60">
            <v>2.4399445864488669</v>
          </cell>
        </row>
        <row r="61">
          <cell r="A61">
            <v>2071</v>
          </cell>
          <cell r="B61">
            <v>2.6372764595954168E-2</v>
          </cell>
          <cell r="D61">
            <v>3.4477527011749856</v>
          </cell>
          <cell r="G61">
            <v>2071</v>
          </cell>
          <cell r="H61">
            <v>2.3831187584388847E-2</v>
          </cell>
          <cell r="J61">
            <v>3.2363973842230886</v>
          </cell>
          <cell r="M61">
            <v>2071</v>
          </cell>
          <cell r="N61">
            <v>1.7620396647886061E-2</v>
          </cell>
          <cell r="P61">
            <v>2.4829373778609583</v>
          </cell>
        </row>
        <row r="62">
          <cell r="A62">
            <v>2072</v>
          </cell>
          <cell r="B62">
            <v>2.6372764595954168E-2</v>
          </cell>
          <cell r="D62">
            <v>3.5386794715481384</v>
          </cell>
          <cell r="G62">
            <v>2072</v>
          </cell>
          <cell r="H62">
            <v>2.3831187584388847E-2</v>
          </cell>
          <cell r="J62">
            <v>3.3135245773841344</v>
          </cell>
          <cell r="M62">
            <v>2072</v>
          </cell>
          <cell r="N62">
            <v>1.7620396647886061E-2</v>
          </cell>
          <cell r="P62">
            <v>2.5266877193107304</v>
          </cell>
        </row>
        <row r="63">
          <cell r="A63">
            <v>2073</v>
          </cell>
          <cell r="B63">
            <v>2.6372764595954168E-2</v>
          </cell>
          <cell r="D63">
            <v>3.6320042322318131</v>
          </cell>
          <cell r="G63">
            <v>2073</v>
          </cell>
          <cell r="H63">
            <v>2.3831187584388847E-2</v>
          </cell>
          <cell r="J63">
            <v>3.3924898031532584</v>
          </cell>
          <cell r="M63">
            <v>2073</v>
          </cell>
          <cell r="N63">
            <v>1.7620396647886061E-2</v>
          </cell>
          <cell r="P63">
            <v>2.571208959130328</v>
          </cell>
        </row>
        <row r="64">
          <cell r="A64">
            <v>2074</v>
          </cell>
          <cell r="B64">
            <v>2.6372764595954168E-2</v>
          </cell>
          <cell r="D64">
            <v>3.7277902248599721</v>
          </cell>
          <cell r="G64">
            <v>2074</v>
          </cell>
          <cell r="H64">
            <v>2.3831187584388847E-2</v>
          </cell>
          <cell r="J64">
            <v>3.4733368640303302</v>
          </cell>
          <cell r="M64">
            <v>2074</v>
          </cell>
          <cell r="N64">
            <v>1.7620396647886061E-2</v>
          </cell>
          <cell r="P64">
            <v>2.6165146808548028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imates in 2006"/>
      <sheetName val="Reserves Dec 31, 2006"/>
      <sheetName val="2007 FPSC Accruals"/>
      <sheetName val="2012 FPSC Accruals"/>
      <sheetName val="Reserve Deficiency"/>
      <sheetName val="Reserves Dec 31, 2011"/>
      <sheetName val="Escalation Factors"/>
      <sheetName val="Cost Estimates in 2011"/>
      <sheetName val="Moodys"/>
      <sheetName val="Bayside Common"/>
      <sheetName val="BS #1"/>
      <sheetName val="Gn #5 Turbine"/>
      <sheetName val="BS #2"/>
      <sheetName val="Gn #6 Turbine"/>
      <sheetName val="BS CT 3-6"/>
      <sheetName val="Big Bend Common"/>
      <sheetName val="BB #1"/>
      <sheetName val="BB #2"/>
      <sheetName val="BB #3"/>
      <sheetName val="BB #4"/>
      <sheetName val="BB 1&amp;2 FGD"/>
      <sheetName val="BB 3&amp;4 FGD"/>
      <sheetName val="BB CT4"/>
      <sheetName val="Polk Common &amp; Gasifier"/>
      <sheetName val="PK #1"/>
      <sheetName val="PK #2"/>
      <sheetName val="PK #3"/>
      <sheetName val="PK #4"/>
      <sheetName val="PK #5"/>
      <sheetName val="City of Tampa"/>
      <sheetName val="Phillips"/>
      <sheetName val="Gannon Common"/>
      <sheetName val="Gn #1"/>
      <sheetName val="Gn #2"/>
      <sheetName val="Gn #3"/>
      <sheetName val="Gn #4"/>
      <sheetName val="Gn #6 Coal"/>
      <sheetName val="Gn #5 Coal"/>
      <sheetName val="Gannon 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Average Hourly Compensation, All Employees</v>
          </cell>
          <cell r="G3" t="str">
            <v>Intermediate Materials, Supplies &amp; Compnents</v>
          </cell>
          <cell r="M3" t="str">
            <v>GDP Deflator</v>
          </cell>
        </row>
        <row r="5">
          <cell r="B5" t="str">
            <v>Annual</v>
          </cell>
          <cell r="C5" t="str">
            <v>Compounded</v>
          </cell>
          <cell r="D5" t="str">
            <v>Compounded</v>
          </cell>
          <cell r="H5" t="str">
            <v>Annual</v>
          </cell>
          <cell r="I5" t="str">
            <v>Compounded</v>
          </cell>
          <cell r="J5" t="str">
            <v>Compounded</v>
          </cell>
          <cell r="N5" t="str">
            <v>Annual</v>
          </cell>
          <cell r="O5" t="str">
            <v>Compounded</v>
          </cell>
          <cell r="P5" t="str">
            <v>Compounded</v>
          </cell>
        </row>
        <row r="6">
          <cell r="B6" t="str">
            <v>Rate of</v>
          </cell>
          <cell r="C6" t="str">
            <v>Multiplier to</v>
          </cell>
          <cell r="D6" t="str">
            <v>Multiplier</v>
          </cell>
          <cell r="H6" t="str">
            <v>Rate of</v>
          </cell>
          <cell r="I6" t="str">
            <v>Multiplier to</v>
          </cell>
          <cell r="J6" t="str">
            <v>Multiplier</v>
          </cell>
          <cell r="N6" t="str">
            <v>Rate of</v>
          </cell>
          <cell r="O6" t="str">
            <v>Multiplier to</v>
          </cell>
          <cell r="P6" t="str">
            <v>Multiplier</v>
          </cell>
        </row>
        <row r="7">
          <cell r="A7" t="str">
            <v>Year</v>
          </cell>
          <cell r="B7" t="str">
            <v>Change</v>
          </cell>
          <cell r="C7">
            <v>2012</v>
          </cell>
          <cell r="D7" t="str">
            <v>from 2012</v>
          </cell>
          <cell r="G7" t="str">
            <v>Year</v>
          </cell>
          <cell r="H7" t="str">
            <v>Change</v>
          </cell>
          <cell r="I7">
            <v>2012</v>
          </cell>
          <cell r="J7" t="str">
            <v>from 2012</v>
          </cell>
          <cell r="M7" t="str">
            <v>Year</v>
          </cell>
          <cell r="N7" t="str">
            <v>Change</v>
          </cell>
          <cell r="O7">
            <v>2012</v>
          </cell>
          <cell r="P7" t="str">
            <v>from 2012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P8" t="str">
            <v>-</v>
          </cell>
        </row>
        <row r="9">
          <cell r="A9">
            <v>2011</v>
          </cell>
          <cell r="B9">
            <v>0</v>
          </cell>
          <cell r="C9">
            <v>1</v>
          </cell>
          <cell r="G9">
            <v>2011</v>
          </cell>
          <cell r="H9">
            <v>0</v>
          </cell>
          <cell r="I9">
            <v>1</v>
          </cell>
          <cell r="M9">
            <v>2011</v>
          </cell>
          <cell r="N9">
            <v>0</v>
          </cell>
          <cell r="O9">
            <v>1</v>
          </cell>
        </row>
        <row r="10">
          <cell r="A10">
            <v>2012</v>
          </cell>
          <cell r="B10">
            <v>1.889163436965835E-2</v>
          </cell>
          <cell r="C10">
            <v>1.0188916343696583</v>
          </cell>
          <cell r="D10">
            <v>1.0188916343696583</v>
          </cell>
          <cell r="G10">
            <v>2012</v>
          </cell>
          <cell r="H10">
            <v>2.2224814744600696E-2</v>
          </cell>
          <cell r="I10">
            <v>1.0222248147446007</v>
          </cell>
          <cell r="J10">
            <v>1.0222248147446007</v>
          </cell>
          <cell r="M10">
            <v>2012</v>
          </cell>
          <cell r="N10">
            <v>2.0244155042859591E-2</v>
          </cell>
          <cell r="O10">
            <v>1.0202441550428596</v>
          </cell>
          <cell r="P10">
            <v>1.0202441550428596</v>
          </cell>
        </row>
        <row r="11">
          <cell r="A11">
            <v>2013</v>
          </cell>
          <cell r="B11">
            <v>8.3557227669048828E-3</v>
          </cell>
          <cell r="D11">
            <v>1.0274052103959699</v>
          </cell>
          <cell r="G11">
            <v>2013</v>
          </cell>
          <cell r="H11">
            <v>2.9089763373856492E-2</v>
          </cell>
          <cell r="J11">
            <v>1.0519610927204055</v>
          </cell>
          <cell r="M11">
            <v>2013</v>
          </cell>
          <cell r="N11">
            <v>2.5517083983985334E-2</v>
          </cell>
          <cell r="P11">
            <v>1.0462778108312585</v>
          </cell>
        </row>
        <row r="12">
          <cell r="A12">
            <v>2014</v>
          </cell>
          <cell r="B12">
            <v>1.1660652966366314E-2</v>
          </cell>
          <cell r="D12">
            <v>1.0393854260102338</v>
          </cell>
          <cell r="G12">
            <v>2014</v>
          </cell>
          <cell r="H12">
            <v>3.3123743699933428E-2</v>
          </cell>
          <cell r="J12">
            <v>1.0868059823379781</v>
          </cell>
          <cell r="M12">
            <v>2014</v>
          </cell>
          <cell r="N12">
            <v>2.5984355891532918E-2</v>
          </cell>
          <cell r="P12">
            <v>1.0734646658293119</v>
          </cell>
        </row>
        <row r="13">
          <cell r="A13">
            <v>2015</v>
          </cell>
          <cell r="B13">
            <v>1.8659511241977178E-2</v>
          </cell>
          <cell r="D13">
            <v>1.058779850051619</v>
          </cell>
          <cell r="G13">
            <v>2015</v>
          </cell>
          <cell r="H13">
            <v>2.6774599803328192E-2</v>
          </cell>
          <cell r="J13">
            <v>1.1159047775789404</v>
          </cell>
          <cell r="M13">
            <v>2015</v>
          </cell>
          <cell r="N13">
            <v>1.9237098574221623E-2</v>
          </cell>
          <cell r="P13">
            <v>1.0941150114218143</v>
          </cell>
        </row>
        <row r="14">
          <cell r="A14">
            <v>2016</v>
          </cell>
          <cell r="B14">
            <v>1.7010968781365765E-2</v>
          </cell>
          <cell r="D14">
            <v>1.0767907210271863</v>
          </cell>
          <cell r="G14">
            <v>2016</v>
          </cell>
          <cell r="H14">
            <v>1.6958873052641987E-2</v>
          </cell>
          <cell r="J14">
            <v>1.1348292650407383</v>
          </cell>
          <cell r="M14">
            <v>2016</v>
          </cell>
          <cell r="N14">
            <v>1.4865453647081139E-2</v>
          </cell>
          <cell r="P14">
            <v>1.110379527408681</v>
          </cell>
        </row>
        <row r="15">
          <cell r="A15">
            <v>2017</v>
          </cell>
          <cell r="B15">
            <v>1.8810937115254944E-2</v>
          </cell>
          <cell r="D15">
            <v>1.0970461635667188</v>
          </cell>
          <cell r="G15">
            <v>2017</v>
          </cell>
          <cell r="H15">
            <v>1.4658930029548545E-2</v>
          </cell>
          <cell r="J15">
            <v>1.1514646478324546</v>
          </cell>
          <cell r="M15">
            <v>2017</v>
          </cell>
          <cell r="N15">
            <v>1.55328027179924E-2</v>
          </cell>
          <cell r="P15">
            <v>1.1276268335500177</v>
          </cell>
        </row>
        <row r="16">
          <cell r="A16">
            <v>2018</v>
          </cell>
          <cell r="B16">
            <v>2.2803122436857892E-2</v>
          </cell>
          <cell r="D16">
            <v>1.1220622415534158</v>
          </cell>
          <cell r="G16">
            <v>2018</v>
          </cell>
          <cell r="H16">
            <v>1.382585694694205E-2</v>
          </cell>
          <cell r="J16">
            <v>1.167384633332847</v>
          </cell>
          <cell r="M16">
            <v>2018</v>
          </cell>
          <cell r="N16">
            <v>1.4723958350296718E-2</v>
          </cell>
          <cell r="P16">
            <v>1.1442299640818852</v>
          </cell>
        </row>
        <row r="17">
          <cell r="A17">
            <v>2019</v>
          </cell>
          <cell r="B17">
            <v>2.4992725538169003E-2</v>
          </cell>
          <cell r="D17">
            <v>1.150105635193303</v>
          </cell>
          <cell r="G17">
            <v>2019</v>
          </cell>
          <cell r="H17">
            <v>1.3107292850057739E-2</v>
          </cell>
          <cell r="J17">
            <v>1.182685885590598</v>
          </cell>
          <cell r="M17">
            <v>2019</v>
          </cell>
          <cell r="N17">
            <v>1.4300396266759829E-2</v>
          </cell>
          <cell r="P17">
            <v>1.1605929059885565</v>
          </cell>
        </row>
        <row r="18">
          <cell r="A18">
            <v>2020</v>
          </cell>
          <cell r="B18">
            <v>2.720866537376021E-2</v>
          </cell>
          <cell r="D18">
            <v>1.1813984745657535</v>
          </cell>
          <cell r="G18">
            <v>2020</v>
          </cell>
          <cell r="H18">
            <v>1.4035116150195481E-2</v>
          </cell>
          <cell r="J18">
            <v>1.1992850193640587</v>
          </cell>
          <cell r="M18">
            <v>2020</v>
          </cell>
          <cell r="N18">
            <v>1.4343071745104297E-2</v>
          </cell>
          <cell r="P18">
            <v>1.1772393733060094</v>
          </cell>
        </row>
        <row r="19">
          <cell r="A19">
            <v>2021</v>
          </cell>
          <cell r="B19">
            <v>2.8578301430108866E-2</v>
          </cell>
          <cell r="D19">
            <v>1.2151608362809645</v>
          </cell>
          <cell r="G19">
            <v>2021</v>
          </cell>
          <cell r="H19">
            <v>1.4795567756939576E-2</v>
          </cell>
          <cell r="J19">
            <v>1.2170291221279423</v>
          </cell>
          <cell r="M19">
            <v>2021</v>
          </cell>
          <cell r="N19">
            <v>1.4405429738901576E-2</v>
          </cell>
          <cell r="P19">
            <v>1.1941980123840377</v>
          </cell>
        </row>
        <row r="20">
          <cell r="A20">
            <v>2022</v>
          </cell>
          <cell r="B20">
            <v>2.9200820564007302E-2</v>
          </cell>
          <cell r="D20">
            <v>1.2506445298176141</v>
          </cell>
          <cell r="G20">
            <v>2022</v>
          </cell>
          <cell r="H20">
            <v>1.5378563610662255E-2</v>
          </cell>
          <cell r="J20">
            <v>1.2357452818986154</v>
          </cell>
          <cell r="M20">
            <v>2022</v>
          </cell>
          <cell r="N20">
            <v>1.4508397931624506E-2</v>
          </cell>
          <cell r="P20">
            <v>1.2115239123568604</v>
          </cell>
        </row>
        <row r="21">
          <cell r="A21">
            <v>2023</v>
          </cell>
          <cell r="B21">
            <v>2.9772362821140375E-2</v>
          </cell>
          <cell r="D21">
            <v>1.2878791725196186</v>
          </cell>
          <cell r="G21">
            <v>2023</v>
          </cell>
          <cell r="H21">
            <v>1.577345459290358E-2</v>
          </cell>
          <cell r="J21">
            <v>1.2552372539910381</v>
          </cell>
          <cell r="M21">
            <v>2023</v>
          </cell>
          <cell r="N21">
            <v>1.4400344366604978E-2</v>
          </cell>
          <cell r="P21">
            <v>1.2289702739031758</v>
          </cell>
        </row>
        <row r="22">
          <cell r="A22">
            <v>2024</v>
          </cell>
          <cell r="B22">
            <v>3.0225709977298676E-2</v>
          </cell>
          <cell r="D22">
            <v>1.326806234874</v>
          </cell>
          <cell r="G22">
            <v>2024</v>
          </cell>
          <cell r="H22">
            <v>1.5541793589765263E-2</v>
          </cell>
          <cell r="J22">
            <v>1.2747458922987507</v>
          </cell>
          <cell r="M22">
            <v>2024</v>
          </cell>
          <cell r="N22">
            <v>1.4109255736311832E-2</v>
          </cell>
          <cell r="P22">
            <v>1.246310129790001</v>
          </cell>
        </row>
        <row r="23">
          <cell r="A23">
            <v>2025</v>
          </cell>
          <cell r="B23">
            <v>3.0723964777563673E-2</v>
          </cell>
          <cell r="D23">
            <v>1.3675709829009206</v>
          </cell>
          <cell r="G23">
            <v>2025</v>
          </cell>
          <cell r="H23">
            <v>1.4939174164962266E-2</v>
          </cell>
          <cell r="J23">
            <v>1.293789543199872</v>
          </cell>
          <cell r="M23">
            <v>2025</v>
          </cell>
          <cell r="N23">
            <v>1.3928277591933602E-2</v>
          </cell>
          <cell r="P23">
            <v>1.263669083243355</v>
          </cell>
        </row>
        <row r="24">
          <cell r="A24">
            <v>2026</v>
          </cell>
          <cell r="B24">
            <v>3.0474347921144007E-2</v>
          </cell>
          <cell r="D24">
            <v>1.4092468168407042</v>
          </cell>
          <cell r="G24">
            <v>2026</v>
          </cell>
          <cell r="H24">
            <v>1.476436624104438E-2</v>
          </cell>
          <cell r="J24">
            <v>1.3128915258545084</v>
          </cell>
          <cell r="M24">
            <v>2026</v>
          </cell>
          <cell r="N24">
            <v>1.3734039294418743E-2</v>
          </cell>
          <cell r="P24">
            <v>1.2810243640877614</v>
          </cell>
        </row>
        <row r="25">
          <cell r="A25">
            <v>2027</v>
          </cell>
          <cell r="B25">
            <v>2.9928404011937415E-2</v>
          </cell>
          <cell r="D25">
            <v>1.4514233249276496</v>
          </cell>
          <cell r="G25">
            <v>2027</v>
          </cell>
          <cell r="H25">
            <v>1.4881189454225119E-2</v>
          </cell>
          <cell r="J25">
            <v>1.332428913383596</v>
          </cell>
          <cell r="M25">
            <v>2027</v>
          </cell>
          <cell r="N25">
            <v>1.3442467854531959E-2</v>
          </cell>
          <cell r="P25">
            <v>1.2982444929228834</v>
          </cell>
        </row>
        <row r="26">
          <cell r="A26">
            <v>2028</v>
          </cell>
          <cell r="B26">
            <v>2.9340516148215423E-2</v>
          </cell>
          <cell r="D26">
            <v>1.4940088344305857</v>
          </cell>
          <cell r="G26">
            <v>2028</v>
          </cell>
          <cell r="H26">
            <v>1.4910022652252497E-2</v>
          </cell>
          <cell r="J26">
            <v>1.3522954586646616</v>
          </cell>
          <cell r="M26">
            <v>2028</v>
          </cell>
          <cell r="N26">
            <v>1.3311124551547815E-2</v>
          </cell>
          <cell r="P26">
            <v>1.315525587066541</v>
          </cell>
        </row>
        <row r="27">
          <cell r="A27">
            <v>2029</v>
          </cell>
          <cell r="B27">
            <v>2.9100798815842044E-2</v>
          </cell>
          <cell r="D27">
            <v>1.5374856849504408</v>
          </cell>
          <cell r="G27">
            <v>2029</v>
          </cell>
          <cell r="H27">
            <v>1.49220621044448E-2</v>
          </cell>
          <cell r="J27">
            <v>1.3724744954824144</v>
          </cell>
          <cell r="M27">
            <v>2029</v>
          </cell>
          <cell r="N27">
            <v>1.3017896187373035E-2</v>
          </cell>
          <cell r="P27">
            <v>1.3326509625908063</v>
          </cell>
        </row>
        <row r="28">
          <cell r="A28">
            <v>2030</v>
          </cell>
          <cell r="B28">
            <v>2.7757775341812563E-2</v>
          </cell>
          <cell r="D28">
            <v>1.580162867184548</v>
          </cell>
          <cell r="G28">
            <v>2030</v>
          </cell>
          <cell r="H28">
            <v>1.4797992002496763E-2</v>
          </cell>
          <cell r="J28">
            <v>1.3927843620901939</v>
          </cell>
          <cell r="M28">
            <v>2030</v>
          </cell>
          <cell r="N28">
            <v>1.2674783981357018E-2</v>
          </cell>
          <cell r="P28">
            <v>1.3495420256641923</v>
          </cell>
        </row>
        <row r="29">
          <cell r="A29">
            <v>2031</v>
          </cell>
          <cell r="B29">
            <v>2.7370906056291666E-2</v>
          </cell>
          <cell r="D29">
            <v>1.6234133565758968</v>
          </cell>
          <cell r="G29">
            <v>2031</v>
          </cell>
          <cell r="H29">
            <v>1.4665369141128926E-2</v>
          </cell>
          <cell r="J29">
            <v>1.4132100588942382</v>
          </cell>
          <cell r="M29">
            <v>2031</v>
          </cell>
          <cell r="N29">
            <v>1.2476412488495292E-2</v>
          </cell>
          <cell r="P29">
            <v>1.3663794686469384</v>
          </cell>
        </row>
        <row r="30">
          <cell r="A30">
            <v>2032</v>
          </cell>
          <cell r="B30">
            <v>2.7106482959572853E-2</v>
          </cell>
          <cell r="D30">
            <v>1.6674183830622644</v>
          </cell>
          <cell r="G30">
            <v>2032</v>
          </cell>
          <cell r="H30">
            <v>1.4588141503793395E-2</v>
          </cell>
          <cell r="J30">
            <v>1.4338261672079715</v>
          </cell>
          <cell r="M30">
            <v>2032</v>
          </cell>
          <cell r="N30">
            <v>1.2332883568160868E-2</v>
          </cell>
          <cell r="P30">
            <v>1.3832308675436866</v>
          </cell>
        </row>
        <row r="31">
          <cell r="A31">
            <v>2033</v>
          </cell>
          <cell r="B31">
            <v>2.5690343939175131E-2</v>
          </cell>
          <cell r="D31">
            <v>1.7102549348136373</v>
          </cell>
          <cell r="G31">
            <v>2033</v>
          </cell>
          <cell r="H31">
            <v>1.4377515781936578E-2</v>
          </cell>
          <cell r="J31">
            <v>1.4544410255555578</v>
          </cell>
          <cell r="M31">
            <v>2033</v>
          </cell>
          <cell r="N31">
            <v>1.2181574492399427E-2</v>
          </cell>
          <cell r="P31">
            <v>1.4000807973968563</v>
          </cell>
        </row>
        <row r="32">
          <cell r="A32">
            <v>2034</v>
          </cell>
          <cell r="B32">
            <v>2.425481137941321E-2</v>
          </cell>
          <cell r="D32">
            <v>1.7517368456682527</v>
          </cell>
          <cell r="G32">
            <v>2034</v>
          </cell>
          <cell r="H32">
            <v>1.4522081625368388E-2</v>
          </cell>
          <cell r="J32">
            <v>1.4755625368479601</v>
          </cell>
          <cell r="M32">
            <v>2034</v>
          </cell>
          <cell r="N32">
            <v>1.2148289292549075E-2</v>
          </cell>
          <cell r="P32">
            <v>1.4170893839565761</v>
          </cell>
        </row>
        <row r="33">
          <cell r="A33">
            <v>2035</v>
          </cell>
          <cell r="B33">
            <v>2.3144239985475989E-2</v>
          </cell>
          <cell r="D33">
            <v>1.7922794636157995</v>
          </cell>
          <cell r="G33">
            <v>2035</v>
          </cell>
          <cell r="H33">
            <v>1.4602792192793812E-2</v>
          </cell>
          <cell r="J33">
            <v>1.4971098699410226</v>
          </cell>
          <cell r="M33">
            <v>2035</v>
          </cell>
          <cell r="N33">
            <v>1.2664907104663836E-2</v>
          </cell>
          <cell r="P33">
            <v>1.4350366893633915</v>
          </cell>
        </row>
        <row r="34">
          <cell r="A34">
            <v>2036</v>
          </cell>
          <cell r="B34">
            <v>2.2784376832007958E-2</v>
          </cell>
          <cell r="D34">
            <v>1.8331154343030909</v>
          </cell>
          <cell r="G34">
            <v>2036</v>
          </cell>
          <cell r="H34">
            <v>1.4747738829403945E-2</v>
          </cell>
          <cell r="J34">
            <v>1.5191888553018358</v>
          </cell>
          <cell r="M34">
            <v>2036</v>
          </cell>
          <cell r="N34">
            <v>1.2224484593863272E-2</v>
          </cell>
          <cell r="P34">
            <v>1.4525792732641427</v>
          </cell>
        </row>
        <row r="35">
          <cell r="A35">
            <v>2037</v>
          </cell>
          <cell r="B35">
            <v>2.2727666156700632E-2</v>
          </cell>
          <cell r="D35">
            <v>1.8747778699206268</v>
          </cell>
          <cell r="G35">
            <v>2037</v>
          </cell>
          <cell r="H35">
            <v>1.4658741599362868E-2</v>
          </cell>
          <cell r="J35">
            <v>1.5414582521723372</v>
          </cell>
          <cell r="M35">
            <v>2037</v>
          </cell>
          <cell r="N35">
            <v>1.2446999749694765E-2</v>
          </cell>
          <cell r="P35">
            <v>1.4706595271148732</v>
          </cell>
        </row>
        <row r="36">
          <cell r="A36">
            <v>2038</v>
          </cell>
          <cell r="B36">
            <v>2.2727666156700632E-2</v>
          </cell>
          <cell r="D36">
            <v>1.9173871954661532</v>
          </cell>
          <cell r="G36">
            <v>2038</v>
          </cell>
          <cell r="H36">
            <v>1.47E-2</v>
          </cell>
          <cell r="J36">
            <v>1.5641176884792705</v>
          </cell>
          <cell r="M36">
            <v>2038</v>
          </cell>
          <cell r="N36">
            <v>1.2446999749694765E-2</v>
          </cell>
          <cell r="P36">
            <v>1.4889648258807584</v>
          </cell>
        </row>
        <row r="37">
          <cell r="A37">
            <v>2039</v>
          </cell>
          <cell r="B37">
            <v>2.2727666156700632E-2</v>
          </cell>
          <cell r="D37">
            <v>1.9609649315378404</v>
          </cell>
          <cell r="G37">
            <v>2039</v>
          </cell>
          <cell r="H37">
            <v>1.47E-2</v>
          </cell>
          <cell r="J37">
            <v>1.5871102184999157</v>
          </cell>
          <cell r="M37">
            <v>2039</v>
          </cell>
          <cell r="N37">
            <v>1.2446999749694765E-2</v>
          </cell>
          <cell r="P37">
            <v>1.5074979706958005</v>
          </cell>
        </row>
        <row r="38">
          <cell r="A38">
            <v>2040</v>
          </cell>
          <cell r="B38">
            <v>2.2727666156700632E-2</v>
          </cell>
          <cell r="D38">
            <v>2.0055330878468296</v>
          </cell>
          <cell r="G38">
            <v>2040</v>
          </cell>
          <cell r="H38">
            <v>1.47E-2</v>
          </cell>
          <cell r="J38">
            <v>1.6104407387118644</v>
          </cell>
          <cell r="M38">
            <v>2040</v>
          </cell>
          <cell r="N38">
            <v>1.2446999749694765E-2</v>
          </cell>
          <cell r="P38">
            <v>1.5262617975597166</v>
          </cell>
        </row>
        <row r="39">
          <cell r="A39">
            <v>2041</v>
          </cell>
          <cell r="B39">
            <v>2.2727666156700632E-2</v>
          </cell>
          <cell r="D39">
            <v>2.0511141743336294</v>
          </cell>
          <cell r="G39">
            <v>2041</v>
          </cell>
          <cell r="H39">
            <v>1.47E-2</v>
          </cell>
          <cell r="J39">
            <v>1.6341142175709287</v>
          </cell>
          <cell r="M39">
            <v>2041</v>
          </cell>
          <cell r="N39">
            <v>1.2446999749694765E-2</v>
          </cell>
          <cell r="P39">
            <v>1.5452591777719111</v>
          </cell>
        </row>
        <row r="40">
          <cell r="A40">
            <v>2042</v>
          </cell>
          <cell r="B40">
            <v>2.2727666156700632E-2</v>
          </cell>
          <cell r="D40">
            <v>2.0977312125371608</v>
          </cell>
          <cell r="G40">
            <v>2042</v>
          </cell>
          <cell r="H40">
            <v>1.47E-2</v>
          </cell>
          <cell r="J40">
            <v>1.6581356965692213</v>
          </cell>
          <cell r="M40">
            <v>2042</v>
          </cell>
          <cell r="N40">
            <v>1.2446999749694765E-2</v>
          </cell>
          <cell r="P40">
            <v>1.5644930183708516</v>
          </cell>
        </row>
        <row r="41">
          <cell r="A41">
            <v>2043</v>
          </cell>
          <cell r="B41">
            <v>2.2727666156700632E-2</v>
          </cell>
          <cell r="D41">
            <v>2.1454077472221962</v>
          </cell>
          <cell r="G41">
            <v>2043</v>
          </cell>
          <cell r="H41">
            <v>1.47E-2</v>
          </cell>
          <cell r="J41">
            <v>1.6825102913087888</v>
          </cell>
          <cell r="M41">
            <v>2043</v>
          </cell>
          <cell r="N41">
            <v>1.2446999749694765E-2</v>
          </cell>
          <cell r="P41">
            <v>1.5839662625789128</v>
          </cell>
        </row>
        <row r="42">
          <cell r="A42">
            <v>2044</v>
          </cell>
          <cell r="B42">
            <v>2.2727666156700632E-2</v>
          </cell>
          <cell r="D42">
            <v>2.5918469815567886</v>
          </cell>
          <cell r="G42">
            <v>2044</v>
          </cell>
          <cell r="H42">
            <v>1.47E-2</v>
          </cell>
          <cell r="J42">
            <v>1.7072431925910279</v>
          </cell>
          <cell r="M42">
            <v>2044</v>
          </cell>
          <cell r="N42">
            <v>1.2446999749694765E-2</v>
          </cell>
          <cell r="P42">
            <v>1.6036818902527574</v>
          </cell>
        </row>
        <row r="43">
          <cell r="A43">
            <v>2045</v>
          </cell>
          <cell r="B43">
            <v>2.2727666156700632E-2</v>
          </cell>
          <cell r="D43">
            <v>2.6507536144828636</v>
          </cell>
          <cell r="G43">
            <v>2045</v>
          </cell>
          <cell r="H43">
            <v>1.47E-2</v>
          </cell>
          <cell r="J43">
            <v>1.7323396675221159</v>
          </cell>
          <cell r="M43">
            <v>2045</v>
          </cell>
          <cell r="N43">
            <v>1.2446999749694765E-2</v>
          </cell>
          <cell r="P43">
            <v>1.6236429183393235</v>
          </cell>
        </row>
        <row r="44">
          <cell r="A44">
            <v>2046</v>
          </cell>
          <cell r="B44">
            <v>2.2727666156700632E-2</v>
          </cell>
          <cell r="D44">
            <v>2.7109990576964975</v>
          </cell>
          <cell r="G44">
            <v>2046</v>
          </cell>
          <cell r="H44">
            <v>1.47E-2</v>
          </cell>
          <cell r="J44">
            <v>1.7578050606346909</v>
          </cell>
          <cell r="M44">
            <v>2046</v>
          </cell>
          <cell r="N44">
            <v>1.2446999749694765E-2</v>
          </cell>
          <cell r="P44">
            <v>1.6438524013374867</v>
          </cell>
        </row>
        <row r="45">
          <cell r="A45">
            <v>2047</v>
          </cell>
          <cell r="B45">
            <v>2.2727666156700632E-2</v>
          </cell>
          <cell r="D45">
            <v>2.7726137392309536</v>
          </cell>
          <cell r="G45">
            <v>2047</v>
          </cell>
          <cell r="H45">
            <v>1.47E-2</v>
          </cell>
          <cell r="J45">
            <v>1.7836447950260208</v>
          </cell>
          <cell r="M45">
            <v>2047</v>
          </cell>
          <cell r="N45">
            <v>1.2446999749694765E-2</v>
          </cell>
          <cell r="P45">
            <v>1.6643134317654695</v>
          </cell>
        </row>
        <row r="46">
          <cell r="A46">
            <v>2048</v>
          </cell>
          <cell r="B46">
            <v>2.2727666156700632E-2</v>
          </cell>
          <cell r="D46">
            <v>2.8356287786776759</v>
          </cell>
          <cell r="G46">
            <v>2048</v>
          </cell>
          <cell r="H46">
            <v>1.47E-2</v>
          </cell>
          <cell r="J46">
            <v>1.8098643735129032</v>
          </cell>
          <cell r="M46">
            <v>2048</v>
          </cell>
          <cell r="N46">
            <v>1.2446999749694765E-2</v>
          </cell>
          <cell r="P46">
            <v>1.6850291406340681</v>
          </cell>
        </row>
        <row r="47">
          <cell r="A47">
            <v>2049</v>
          </cell>
          <cell r="B47">
            <v>2.2727666156700632E-2</v>
          </cell>
          <cell r="D47">
            <v>2.9000760029037949</v>
          </cell>
          <cell r="G47">
            <v>2049</v>
          </cell>
          <cell r="H47">
            <v>1.47E-2</v>
          </cell>
          <cell r="J47">
            <v>1.8364693798035427</v>
          </cell>
          <cell r="M47">
            <v>2049</v>
          </cell>
          <cell r="N47">
            <v>1.2446999749694765E-2</v>
          </cell>
          <cell r="P47">
            <v>1.7060026979257688</v>
          </cell>
        </row>
        <row r="48">
          <cell r="A48">
            <v>2050</v>
          </cell>
          <cell r="B48">
            <v>2.2727666156700632E-2</v>
          </cell>
          <cell r="D48">
            <v>2.9659879621268512</v>
          </cell>
          <cell r="G48">
            <v>2050</v>
          </cell>
          <cell r="H48">
            <v>1.47E-2</v>
          </cell>
          <cell r="J48">
            <v>1.8634654796866548</v>
          </cell>
          <cell r="M48">
            <v>2050</v>
          </cell>
          <cell r="N48">
            <v>1.2446999749694765E-2</v>
          </cell>
          <cell r="P48">
            <v>1.7272373130798293</v>
          </cell>
        </row>
        <row r="49">
          <cell r="A49">
            <v>2051</v>
          </cell>
          <cell r="B49">
            <v>2.2727666156700632E-2</v>
          </cell>
          <cell r="D49">
            <v>3.0333979463548633</v>
          </cell>
          <cell r="G49">
            <v>2051</v>
          </cell>
          <cell r="H49">
            <v>1.47E-2</v>
          </cell>
          <cell r="J49">
            <v>1.8908584222380485</v>
          </cell>
          <cell r="M49">
            <v>2051</v>
          </cell>
          <cell r="N49">
            <v>1.2446999749694765E-2</v>
          </cell>
          <cell r="P49">
            <v>1.7487362354833973</v>
          </cell>
        </row>
        <row r="50">
          <cell r="A50">
            <v>2052</v>
          </cell>
          <cell r="B50">
            <v>2.2727666156700632E-2</v>
          </cell>
          <cell r="D50">
            <v>3.1023400022000378</v>
          </cell>
          <cell r="G50">
            <v>2052</v>
          </cell>
          <cell r="H50">
            <v>1.47E-2</v>
          </cell>
          <cell r="J50">
            <v>1.9186540410449477</v>
          </cell>
          <cell r="M50">
            <v>2052</v>
          </cell>
          <cell r="N50">
            <v>1.2446999749694765E-2</v>
          </cell>
          <cell r="P50">
            <v>1.7705027549687413</v>
          </cell>
        </row>
        <row r="51">
          <cell r="A51">
            <v>2053</v>
          </cell>
          <cell r="B51">
            <v>2.2727666156700632E-2</v>
          </cell>
          <cell r="D51">
            <v>3.1728489500746182</v>
          </cell>
          <cell r="G51">
            <v>2053</v>
          </cell>
          <cell r="H51">
            <v>1.47E-2</v>
          </cell>
          <cell r="J51">
            <v>1.9468582554483083</v>
          </cell>
          <cell r="M51">
            <v>2053</v>
          </cell>
          <cell r="N51">
            <v>1.2446999749694765E-2</v>
          </cell>
          <cell r="P51">
            <v>1.7925402023166712</v>
          </cell>
        </row>
        <row r="52">
          <cell r="A52">
            <v>2054</v>
          </cell>
          <cell r="B52">
            <v>2.2727666156700632E-2</v>
          </cell>
          <cell r="D52">
            <v>3.2449604017775524</v>
          </cell>
          <cell r="G52">
            <v>2054</v>
          </cell>
          <cell r="H52">
            <v>1.47E-2</v>
          </cell>
          <cell r="J52">
            <v>1.9754770718033983</v>
          </cell>
          <cell r="M52">
            <v>2054</v>
          </cell>
          <cell r="N52">
            <v>1.2446999749694765E-2</v>
          </cell>
          <cell r="P52">
            <v>1.8148519497662245</v>
          </cell>
        </row>
        <row r="53">
          <cell r="A53">
            <v>2055</v>
          </cell>
          <cell r="B53">
            <v>2.2727666156700632E-2</v>
          </cell>
          <cell r="D53">
            <v>3.3187107784808658</v>
          </cell>
          <cell r="G53">
            <v>2055</v>
          </cell>
          <cell r="H53">
            <v>1.47E-2</v>
          </cell>
          <cell r="J53">
            <v>2.0045165847589081</v>
          </cell>
          <cell r="M53">
            <v>2055</v>
          </cell>
          <cell r="N53">
            <v>1.2446999749694765E-2</v>
          </cell>
          <cell r="P53">
            <v>1.8374414115306978</v>
          </cell>
        </row>
        <row r="54">
          <cell r="A54">
            <v>2056</v>
          </cell>
          <cell r="B54">
            <v>2.2727666156700632E-2</v>
          </cell>
          <cell r="D54">
            <v>3.3941373291248231</v>
          </cell>
          <cell r="G54">
            <v>2056</v>
          </cell>
          <cell r="H54">
            <v>1.47E-2</v>
          </cell>
          <cell r="J54">
            <v>2.0339829785548638</v>
          </cell>
          <cell r="M54">
            <v>2056</v>
          </cell>
          <cell r="N54">
            <v>1.2446999749694765E-2</v>
          </cell>
          <cell r="P54">
            <v>1.8603120443200993</v>
          </cell>
        </row>
        <row r="55">
          <cell r="A55">
            <v>2057</v>
          </cell>
          <cell r="B55">
            <v>2.2727666156700632E-2</v>
          </cell>
          <cell r="D55">
            <v>3.4712781492311677</v>
          </cell>
          <cell r="G55">
            <v>2057</v>
          </cell>
          <cell r="H55">
            <v>1.47E-2</v>
          </cell>
          <cell r="J55">
            <v>2.06388252833962</v>
          </cell>
          <cell r="M55">
            <v>2057</v>
          </cell>
          <cell r="N55">
            <v>1.2446999749694765E-2</v>
          </cell>
          <cell r="P55">
            <v>1.8834673478701058</v>
          </cell>
        </row>
        <row r="56">
          <cell r="A56">
            <v>2058</v>
          </cell>
          <cell r="B56">
            <v>2.2727666156700632E-2</v>
          </cell>
          <cell r="D56">
            <v>3.5501722001439435</v>
          </cell>
          <cell r="G56">
            <v>2058</v>
          </cell>
          <cell r="H56">
            <v>1.47E-2</v>
          </cell>
          <cell r="J56">
            <v>2.0942216015062125</v>
          </cell>
          <cell r="M56">
            <v>2058</v>
          </cell>
          <cell r="N56">
            <v>1.2446999749694765E-2</v>
          </cell>
          <cell r="P56">
            <v>1.9069108654776032</v>
          </cell>
        </row>
        <row r="57">
          <cell r="A57">
            <v>2059</v>
          </cell>
          <cell r="B57">
            <v>2.2727666156700632E-2</v>
          </cell>
          <cell r="D57">
            <v>3.6308593287076145</v>
          </cell>
          <cell r="G57">
            <v>2059</v>
          </cell>
          <cell r="H57">
            <v>1.47E-2</v>
          </cell>
          <cell r="J57">
            <v>2.1250066590483536</v>
          </cell>
          <cell r="M57">
            <v>2059</v>
          </cell>
          <cell r="N57">
            <v>1.2446999749694765E-2</v>
          </cell>
          <cell r="P57">
            <v>1.9306461845428933</v>
          </cell>
        </row>
        <row r="58">
          <cell r="A58">
            <v>2060</v>
          </cell>
          <cell r="B58">
            <v>2.2727666156700632E-2</v>
          </cell>
          <cell r="D58">
            <v>3.7133802873924235</v>
          </cell>
          <cell r="G58">
            <v>2060</v>
          </cell>
          <cell r="H58">
            <v>1.47E-2</v>
          </cell>
          <cell r="J58">
            <v>2.1562442569363642</v>
          </cell>
          <cell r="M58">
            <v>2060</v>
          </cell>
          <cell r="N58">
            <v>1.2446999749694765E-2</v>
          </cell>
          <cell r="P58">
            <v>1.9546769371186479</v>
          </cell>
        </row>
        <row r="59">
          <cell r="A59">
            <v>2061</v>
          </cell>
          <cell r="B59">
            <v>2.2727666156700632E-2</v>
          </cell>
          <cell r="D59">
            <v>3.7977767548771517</v>
          </cell>
          <cell r="G59">
            <v>2061</v>
          </cell>
          <cell r="H59">
            <v>1.47E-2</v>
          </cell>
          <cell r="J59">
            <v>2.1879410475133287</v>
          </cell>
          <cell r="M59">
            <v>2061</v>
          </cell>
          <cell r="N59">
            <v>1.2446999749694765E-2</v>
          </cell>
          <cell r="P59">
            <v>1.9790068004656978</v>
          </cell>
        </row>
        <row r="60">
          <cell r="A60">
            <v>2062</v>
          </cell>
          <cell r="B60">
            <v>2.2727666156700632E-2</v>
          </cell>
          <cell r="D60">
            <v>3.8840913570996776</v>
          </cell>
          <cell r="G60">
            <v>2062</v>
          </cell>
          <cell r="H60">
            <v>1.47E-2</v>
          </cell>
          <cell r="J60">
            <v>2.2201037809117747</v>
          </cell>
          <cell r="M60">
            <v>2062</v>
          </cell>
          <cell r="N60">
            <v>1.2446999749694765E-2</v>
          </cell>
          <cell r="P60">
            <v>2.0036394976157386</v>
          </cell>
        </row>
        <row r="61">
          <cell r="A61">
            <v>2063</v>
          </cell>
          <cell r="B61">
            <v>2.2727666156700632E-2</v>
          </cell>
          <cell r="D61">
            <v>3.9723676887859654</v>
          </cell>
          <cell r="G61">
            <v>2063</v>
          </cell>
          <cell r="H61">
            <v>1.47E-2</v>
          </cell>
          <cell r="J61">
            <v>2.2527393064911778</v>
          </cell>
          <cell r="M61">
            <v>2063</v>
          </cell>
          <cell r="N61">
            <v>1.2446999749694765E-2</v>
          </cell>
          <cell r="P61">
            <v>2.0285787979410403</v>
          </cell>
        </row>
        <row r="62">
          <cell r="A62">
            <v>2064</v>
          </cell>
          <cell r="B62">
            <v>2.2727666156700632E-2</v>
          </cell>
          <cell r="D62">
            <v>4.0626503354683576</v>
          </cell>
          <cell r="G62">
            <v>2064</v>
          </cell>
          <cell r="H62">
            <v>1.47E-2</v>
          </cell>
          <cell r="J62">
            <v>2.2858545742965979</v>
          </cell>
          <cell r="M62">
            <v>2064</v>
          </cell>
          <cell r="N62">
            <v>1.2446999749694765E-2</v>
          </cell>
          <cell r="P62">
            <v>2.0538285177312487</v>
          </cell>
        </row>
        <row r="63">
          <cell r="A63">
            <v>2065</v>
          </cell>
          <cell r="B63">
            <v>2.2727666156700632E-2</v>
          </cell>
          <cell r="D63">
            <v>4.1549848960042901</v>
          </cell>
          <cell r="G63">
            <v>2065</v>
          </cell>
          <cell r="H63">
            <v>1.47E-2</v>
          </cell>
          <cell r="J63">
            <v>2.3194566365387579</v>
          </cell>
          <cell r="M63">
            <v>2065</v>
          </cell>
          <cell r="N63">
            <v>1.2446999749694765E-2</v>
          </cell>
          <cell r="P63">
            <v>2.0793925207773656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D536-DD5E-4771-B5F5-07F32BF561D5}">
  <dimension ref="A1"/>
  <sheetViews>
    <sheetView tabSelected="1" workbookViewId="0">
      <selection activeCell="M3" sqref="M3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29C0-ABCC-4D8B-BF09-1066D670504B}">
  <dimension ref="A1"/>
  <sheetViews>
    <sheetView workbookViewId="0">
      <selection activeCell="M1" sqref="M1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92-BADA-4ED0-8D29-D5244D08FEC1}">
  <sheetPr>
    <tabColor indexed="12"/>
    <pageSetUpPr fitToPage="1"/>
  </sheetPr>
  <dimension ref="A1:U84"/>
  <sheetViews>
    <sheetView zoomScaleNormal="100" workbookViewId="0">
      <pane ySplit="6" topLeftCell="A55" activePane="bottomLeft" state="frozen"/>
      <selection activeCell="B66" sqref="B66"/>
      <selection pane="bottomLeft" activeCell="E87" sqref="E87"/>
    </sheetView>
  </sheetViews>
  <sheetFormatPr defaultRowHeight="12.75" x14ac:dyDescent="0.2"/>
  <cols>
    <col min="1" max="1" width="51.42578125" customWidth="1"/>
    <col min="2" max="6" width="13.7109375" customWidth="1"/>
    <col min="7" max="7" width="4.140625" customWidth="1"/>
    <col min="8" max="8" width="35.140625" bestFit="1" customWidth="1"/>
    <col min="9" max="10" width="14" customWidth="1"/>
    <col min="11" max="11" width="15.5703125" customWidth="1"/>
    <col min="12" max="13" width="14" customWidth="1"/>
    <col min="14" max="14" width="6.42578125" style="32" customWidth="1"/>
    <col min="15" max="15" width="35.140625" bestFit="1" customWidth="1"/>
    <col min="16" max="20" width="14" customWidth="1"/>
    <col min="21" max="21" width="2.5703125" bestFit="1" customWidth="1"/>
  </cols>
  <sheetData>
    <row r="1" spans="1:21" ht="15.75" x14ac:dyDescent="0.2">
      <c r="A1" s="1" t="s">
        <v>0</v>
      </c>
      <c r="B1" s="166" t="s">
        <v>171</v>
      </c>
      <c r="C1" s="165"/>
      <c r="D1" s="2"/>
      <c r="E1" s="2"/>
      <c r="F1" s="2"/>
      <c r="G1" s="3"/>
      <c r="H1" s="1" t="s">
        <v>0</v>
      </c>
      <c r="I1" s="166" t="s">
        <v>172</v>
      </c>
      <c r="J1" s="165"/>
      <c r="K1" s="2"/>
      <c r="L1" s="2"/>
      <c r="M1" s="2"/>
      <c r="N1" s="4"/>
      <c r="O1" s="1" t="s">
        <v>0</v>
      </c>
      <c r="P1" s="166" t="s">
        <v>173</v>
      </c>
      <c r="Q1" s="165"/>
      <c r="R1" s="2"/>
      <c r="S1" s="2"/>
      <c r="T1" s="2"/>
      <c r="U1" s="5"/>
    </row>
    <row r="2" spans="1:21" ht="15.75" x14ac:dyDescent="0.2">
      <c r="A2" s="6" t="s">
        <v>1</v>
      </c>
      <c r="B2" s="2"/>
      <c r="C2" s="2"/>
      <c r="D2" s="2"/>
      <c r="E2" s="2"/>
      <c r="F2" s="2"/>
      <c r="G2" s="3"/>
      <c r="H2" s="6" t="s">
        <v>1</v>
      </c>
      <c r="I2" s="2"/>
      <c r="J2" s="2"/>
      <c r="K2" s="2"/>
      <c r="L2" s="2"/>
      <c r="M2" s="2"/>
      <c r="N2" s="4"/>
      <c r="O2" s="6" t="s">
        <v>1</v>
      </c>
      <c r="P2" s="2"/>
      <c r="Q2" s="2"/>
      <c r="R2" s="2"/>
      <c r="S2" s="2"/>
      <c r="T2" s="2"/>
      <c r="U2" s="5"/>
    </row>
    <row r="3" spans="1:21" s="36" customFormat="1" ht="15.75" x14ac:dyDescent="0.2">
      <c r="A3" s="167" t="s">
        <v>2</v>
      </c>
      <c r="B3" s="168" t="s">
        <v>3</v>
      </c>
      <c r="C3" s="169"/>
      <c r="D3" s="169"/>
      <c r="E3" s="169"/>
      <c r="F3" s="169"/>
      <c r="G3" s="170"/>
      <c r="H3" s="167" t="s">
        <v>2</v>
      </c>
      <c r="I3" s="169"/>
      <c r="J3" s="169"/>
      <c r="K3" s="169"/>
      <c r="L3" s="169"/>
      <c r="M3" s="169"/>
      <c r="N3" s="171"/>
      <c r="O3" s="167" t="s">
        <v>2</v>
      </c>
      <c r="P3" s="168" t="s">
        <v>3</v>
      </c>
      <c r="Q3" s="169"/>
      <c r="R3" s="169"/>
      <c r="S3" s="169"/>
      <c r="T3" s="169"/>
      <c r="U3" s="22"/>
    </row>
    <row r="4" spans="1:21" s="36" customFormat="1" ht="15.75" x14ac:dyDescent="0.2">
      <c r="A4" s="167" t="s">
        <v>4</v>
      </c>
      <c r="B4" s="7">
        <v>0.15</v>
      </c>
      <c r="C4" s="169"/>
      <c r="D4" s="169"/>
      <c r="E4" s="169"/>
      <c r="F4" s="169"/>
      <c r="G4" s="170"/>
      <c r="H4" s="167" t="s">
        <v>5</v>
      </c>
      <c r="I4" s="168" t="s">
        <v>3</v>
      </c>
      <c r="J4" s="169"/>
      <c r="K4" s="169"/>
      <c r="L4" s="169"/>
      <c r="M4" s="169"/>
      <c r="N4" s="171"/>
      <c r="O4" s="167" t="s">
        <v>6</v>
      </c>
      <c r="P4" s="7">
        <f>B4</f>
        <v>0.15</v>
      </c>
      <c r="Q4" s="169"/>
      <c r="R4" s="169"/>
      <c r="S4" s="169"/>
      <c r="T4" s="169"/>
      <c r="U4" s="22"/>
    </row>
    <row r="5" spans="1:21" s="36" customFormat="1" x14ac:dyDescent="0.2">
      <c r="A5" s="172"/>
      <c r="B5" s="172"/>
      <c r="C5" s="8" t="s">
        <v>7</v>
      </c>
      <c r="D5" s="9" t="s">
        <v>8</v>
      </c>
      <c r="E5" s="10"/>
      <c r="F5" s="10"/>
      <c r="G5" s="170"/>
      <c r="H5" s="172"/>
      <c r="I5" s="172"/>
      <c r="J5" s="8" t="s">
        <v>7</v>
      </c>
      <c r="K5" s="9" t="s">
        <v>8</v>
      </c>
      <c r="L5" s="10"/>
      <c r="M5" s="10"/>
      <c r="N5" s="171"/>
      <c r="O5" s="172"/>
      <c r="P5" s="172"/>
      <c r="Q5" s="8" t="s">
        <v>7</v>
      </c>
      <c r="R5" s="9" t="s">
        <v>8</v>
      </c>
      <c r="S5" s="10"/>
      <c r="T5" s="10"/>
      <c r="U5" s="22"/>
    </row>
    <row r="6" spans="1:21" s="36" customFormat="1" ht="13.5" thickBot="1" x14ac:dyDescent="0.25">
      <c r="A6" s="11" t="s">
        <v>9</v>
      </c>
      <c r="B6" s="12" t="s">
        <v>10</v>
      </c>
      <c r="C6" s="13" t="s">
        <v>11</v>
      </c>
      <c r="D6" s="12" t="s">
        <v>12</v>
      </c>
      <c r="E6" s="12" t="s">
        <v>13</v>
      </c>
      <c r="F6" s="12" t="s">
        <v>14</v>
      </c>
      <c r="G6" s="170"/>
      <c r="H6" s="11" t="s">
        <v>9</v>
      </c>
      <c r="I6" s="12" t="s">
        <v>10</v>
      </c>
      <c r="J6" s="13" t="s">
        <v>11</v>
      </c>
      <c r="K6" s="12" t="s">
        <v>12</v>
      </c>
      <c r="L6" s="12" t="s">
        <v>13</v>
      </c>
      <c r="M6" s="12" t="s">
        <v>14</v>
      </c>
      <c r="N6" s="171"/>
      <c r="O6" s="11" t="s">
        <v>9</v>
      </c>
      <c r="P6" s="12" t="s">
        <v>10</v>
      </c>
      <c r="Q6" s="13" t="s">
        <v>11</v>
      </c>
      <c r="R6" s="12" t="s">
        <v>12</v>
      </c>
      <c r="S6" s="12" t="s">
        <v>13</v>
      </c>
      <c r="T6" s="12" t="s">
        <v>14</v>
      </c>
      <c r="U6" s="22"/>
    </row>
    <row r="7" spans="1:21" s="36" customFormat="1" x14ac:dyDescent="0.2">
      <c r="A7" s="14"/>
      <c r="B7" s="14"/>
      <c r="C7" s="14"/>
      <c r="D7" s="14"/>
      <c r="E7" s="14"/>
      <c r="F7" s="14"/>
      <c r="G7" s="170"/>
      <c r="H7" s="14"/>
      <c r="I7" s="14"/>
      <c r="J7" s="14"/>
      <c r="K7" s="14"/>
      <c r="L7" s="14"/>
      <c r="M7" s="14"/>
      <c r="N7" s="171"/>
      <c r="O7" s="14"/>
      <c r="P7" s="14"/>
      <c r="Q7" s="14"/>
      <c r="R7" s="14"/>
      <c r="S7" s="14"/>
      <c r="T7" s="14"/>
      <c r="U7" s="22"/>
    </row>
    <row r="8" spans="1:21" s="36" customFormat="1" x14ac:dyDescent="0.2">
      <c r="A8" s="173" t="s">
        <v>15</v>
      </c>
      <c r="B8" s="174">
        <f t="shared" ref="B8:E11" si="0">I8+P8</f>
        <v>1439800</v>
      </c>
      <c r="C8" s="174">
        <f t="shared" si="0"/>
        <v>1407600</v>
      </c>
      <c r="D8" s="174">
        <f t="shared" si="0"/>
        <v>5467100</v>
      </c>
      <c r="E8" s="174">
        <f t="shared" si="0"/>
        <v>-399000</v>
      </c>
      <c r="F8" s="175">
        <f t="shared" ref="F8:F11" si="1">SUM(B8:E8)</f>
        <v>7915500</v>
      </c>
      <c r="G8" s="170"/>
      <c r="H8" s="173" t="s">
        <v>15</v>
      </c>
      <c r="I8" s="16">
        <v>1252000</v>
      </c>
      <c r="J8" s="16">
        <v>1224000</v>
      </c>
      <c r="K8" s="16">
        <f>66000+4688000</f>
        <v>4754000</v>
      </c>
      <c r="L8" s="16">
        <v>-399000</v>
      </c>
      <c r="M8" s="15">
        <f t="shared" ref="M8:M11" si="2">SUM(I8:L8)</f>
        <v>6831000</v>
      </c>
      <c r="N8" s="19"/>
      <c r="O8" s="173" t="s">
        <v>15</v>
      </c>
      <c r="P8" s="16">
        <f t="shared" ref="P8:R11" si="3">ROUND(I8*$P$4,0)</f>
        <v>187800</v>
      </c>
      <c r="Q8" s="16">
        <f t="shared" si="3"/>
        <v>183600</v>
      </c>
      <c r="R8" s="16">
        <f t="shared" si="3"/>
        <v>713100</v>
      </c>
      <c r="S8" s="16">
        <v>0</v>
      </c>
      <c r="T8" s="15">
        <f t="shared" ref="T8:T11" si="4">SUM(P8:S8)</f>
        <v>1084500</v>
      </c>
      <c r="U8" s="22"/>
    </row>
    <row r="9" spans="1:21" s="36" customFormat="1" x14ac:dyDescent="0.2">
      <c r="A9" s="176" t="s">
        <v>16</v>
      </c>
      <c r="B9" s="174">
        <f t="shared" si="0"/>
        <v>3577650</v>
      </c>
      <c r="C9" s="174">
        <f t="shared" si="0"/>
        <v>3496000</v>
      </c>
      <c r="D9" s="174">
        <f t="shared" si="0"/>
        <v>88550</v>
      </c>
      <c r="E9" s="174">
        <f t="shared" si="0"/>
        <v>-4312000</v>
      </c>
      <c r="F9" s="175">
        <f t="shared" si="1"/>
        <v>2850200</v>
      </c>
      <c r="G9" s="170"/>
      <c r="H9" s="176" t="s">
        <v>16</v>
      </c>
      <c r="I9" s="16">
        <v>3111000</v>
      </c>
      <c r="J9" s="16">
        <v>3040000</v>
      </c>
      <c r="K9" s="16">
        <f>77000+0</f>
        <v>77000</v>
      </c>
      <c r="L9" s="16">
        <v>-4312000</v>
      </c>
      <c r="M9" s="15">
        <f>SUM(I9:L9)</f>
        <v>1916000</v>
      </c>
      <c r="N9" s="19"/>
      <c r="O9" s="176" t="s">
        <v>16</v>
      </c>
      <c r="P9" s="16">
        <f t="shared" si="3"/>
        <v>466650</v>
      </c>
      <c r="Q9" s="16">
        <f t="shared" si="3"/>
        <v>456000</v>
      </c>
      <c r="R9" s="16">
        <f t="shared" si="3"/>
        <v>11550</v>
      </c>
      <c r="S9" s="16">
        <v>0</v>
      </c>
      <c r="T9" s="15">
        <f t="shared" si="4"/>
        <v>934200</v>
      </c>
      <c r="U9" s="22"/>
    </row>
    <row r="10" spans="1:21" s="36" customFormat="1" x14ac:dyDescent="0.2">
      <c r="A10" s="176" t="s">
        <v>17</v>
      </c>
      <c r="B10" s="174">
        <f t="shared" si="0"/>
        <v>4650600</v>
      </c>
      <c r="C10" s="174">
        <f t="shared" si="0"/>
        <v>4542500</v>
      </c>
      <c r="D10" s="174">
        <f t="shared" si="0"/>
        <v>82800</v>
      </c>
      <c r="E10" s="174">
        <f t="shared" si="0"/>
        <v>-5558000</v>
      </c>
      <c r="F10" s="175">
        <f t="shared" si="1"/>
        <v>3717900</v>
      </c>
      <c r="G10" s="170"/>
      <c r="H10" s="176" t="s">
        <v>17</v>
      </c>
      <c r="I10" s="16">
        <v>4044000</v>
      </c>
      <c r="J10" s="16">
        <v>3950000</v>
      </c>
      <c r="K10" s="16">
        <f>72000+0</f>
        <v>72000</v>
      </c>
      <c r="L10" s="16">
        <v>-5558000</v>
      </c>
      <c r="M10" s="15">
        <f t="shared" si="2"/>
        <v>2508000</v>
      </c>
      <c r="N10" s="19"/>
      <c r="O10" s="176" t="s">
        <v>17</v>
      </c>
      <c r="P10" s="16">
        <f t="shared" si="3"/>
        <v>606600</v>
      </c>
      <c r="Q10" s="16">
        <f t="shared" si="3"/>
        <v>592500</v>
      </c>
      <c r="R10" s="16">
        <f t="shared" si="3"/>
        <v>10800</v>
      </c>
      <c r="S10" s="16">
        <v>0</v>
      </c>
      <c r="T10" s="15">
        <f t="shared" si="4"/>
        <v>1209900</v>
      </c>
      <c r="U10" s="22"/>
    </row>
    <row r="11" spans="1:21" s="36" customFormat="1" x14ac:dyDescent="0.2">
      <c r="A11" s="17" t="s">
        <v>18</v>
      </c>
      <c r="B11" s="177">
        <f t="shared" si="0"/>
        <v>677350</v>
      </c>
      <c r="C11" s="177">
        <f t="shared" si="0"/>
        <v>663550</v>
      </c>
      <c r="D11" s="177">
        <f t="shared" si="0"/>
        <v>10350</v>
      </c>
      <c r="E11" s="177">
        <f t="shared" si="0"/>
        <v>-1259000</v>
      </c>
      <c r="F11" s="178">
        <f t="shared" si="1"/>
        <v>92250</v>
      </c>
      <c r="G11" s="170"/>
      <c r="H11" s="17" t="s">
        <v>18</v>
      </c>
      <c r="I11" s="20">
        <v>589000</v>
      </c>
      <c r="J11" s="20">
        <v>577000</v>
      </c>
      <c r="K11" s="20">
        <f>9000+0</f>
        <v>9000</v>
      </c>
      <c r="L11" s="20">
        <v>-1259000</v>
      </c>
      <c r="M11" s="18">
        <f t="shared" si="2"/>
        <v>-84000</v>
      </c>
      <c r="N11" s="19"/>
      <c r="O11" s="17" t="s">
        <v>18</v>
      </c>
      <c r="P11" s="20">
        <f t="shared" si="3"/>
        <v>88350</v>
      </c>
      <c r="Q11" s="20">
        <f t="shared" si="3"/>
        <v>86550</v>
      </c>
      <c r="R11" s="20">
        <f t="shared" si="3"/>
        <v>1350</v>
      </c>
      <c r="S11" s="20">
        <v>0</v>
      </c>
      <c r="T11" s="18">
        <f t="shared" si="4"/>
        <v>176250</v>
      </c>
      <c r="U11" s="22"/>
    </row>
    <row r="12" spans="1:21" s="36" customFormat="1" x14ac:dyDescent="0.2">
      <c r="A12" s="9" t="s">
        <v>19</v>
      </c>
      <c r="B12" s="179">
        <f>SUM(B8:B11)</f>
        <v>10345400</v>
      </c>
      <c r="C12" s="179">
        <f>SUM(C8:C11)</f>
        <v>10109650</v>
      </c>
      <c r="D12" s="179">
        <f>SUM(D8:D11)</f>
        <v>5648800</v>
      </c>
      <c r="E12" s="179">
        <f>SUM(E8:E11)</f>
        <v>-11528000</v>
      </c>
      <c r="F12" s="179">
        <f>SUM(F8:F11)</f>
        <v>14575850</v>
      </c>
      <c r="G12" s="170"/>
      <c r="H12" s="9" t="s">
        <v>19</v>
      </c>
      <c r="I12" s="21">
        <f>SUM(I8:I11)</f>
        <v>8996000</v>
      </c>
      <c r="J12" s="21">
        <f>SUM(J8:J11)</f>
        <v>8791000</v>
      </c>
      <c r="K12" s="21">
        <f>SUM(K8:K11)</f>
        <v>4912000</v>
      </c>
      <c r="L12" s="21">
        <f>SUM(L8:L11)</f>
        <v>-11528000</v>
      </c>
      <c r="M12" s="21">
        <f>SUM(M8:M11)</f>
        <v>11171000</v>
      </c>
      <c r="N12" s="19"/>
      <c r="O12" s="9" t="s">
        <v>19</v>
      </c>
      <c r="P12" s="21">
        <f>SUM(P8:P11)</f>
        <v>1349400</v>
      </c>
      <c r="Q12" s="21">
        <f>SUM(Q8:Q11)</f>
        <v>1318650</v>
      </c>
      <c r="R12" s="21">
        <f>SUM(R8:R11)</f>
        <v>736800</v>
      </c>
      <c r="S12" s="21">
        <f>SUM(S8:S11)</f>
        <v>0</v>
      </c>
      <c r="T12" s="21">
        <f>SUM(T8:T11)</f>
        <v>3404850</v>
      </c>
      <c r="U12" s="22"/>
    </row>
    <row r="13" spans="1:21" s="36" customFormat="1" x14ac:dyDescent="0.2">
      <c r="A13" s="180"/>
      <c r="B13" s="174"/>
      <c r="C13" s="174"/>
      <c r="D13" s="174"/>
      <c r="E13" s="174"/>
      <c r="F13" s="175"/>
      <c r="G13" s="170"/>
      <c r="H13" s="180"/>
      <c r="I13" s="16"/>
      <c r="J13" s="16"/>
      <c r="K13" s="16"/>
      <c r="L13" s="16"/>
      <c r="M13" s="15"/>
      <c r="N13" s="171"/>
      <c r="O13" s="180"/>
      <c r="P13" s="16"/>
      <c r="Q13" s="16"/>
      <c r="R13" s="16"/>
      <c r="S13" s="16"/>
      <c r="T13" s="15"/>
      <c r="U13" s="22"/>
    </row>
    <row r="14" spans="1:21" s="36" customFormat="1" x14ac:dyDescent="0.2">
      <c r="A14" s="181" t="s">
        <v>20</v>
      </c>
      <c r="B14" s="174">
        <f t="shared" ref="B14:E17" si="5">I14+P14</f>
        <v>2245950</v>
      </c>
      <c r="C14" s="174">
        <f t="shared" si="5"/>
        <v>2196500</v>
      </c>
      <c r="D14" s="174">
        <f t="shared" si="5"/>
        <v>66260700</v>
      </c>
      <c r="E14" s="174">
        <f t="shared" si="5"/>
        <v>-606000</v>
      </c>
      <c r="F14" s="175">
        <f t="shared" ref="F14:F16" si="6">SUM(B14:E14)</f>
        <v>70097150</v>
      </c>
      <c r="G14" s="170"/>
      <c r="H14" s="181" t="s">
        <v>20</v>
      </c>
      <c r="I14" s="16">
        <f>357000+1596000</f>
        <v>1953000</v>
      </c>
      <c r="J14" s="16">
        <f>349000+1561000</f>
        <v>1910000</v>
      </c>
      <c r="K14" s="16">
        <f>45000+9492000+99000+47982000</f>
        <v>57618000</v>
      </c>
      <c r="L14" s="16">
        <f>-187000-419000</f>
        <v>-606000</v>
      </c>
      <c r="M14" s="15">
        <f t="shared" ref="M14:M16" si="7">SUM(I14:L14)</f>
        <v>60875000</v>
      </c>
      <c r="N14" s="19"/>
      <c r="O14" s="181" t="s">
        <v>20</v>
      </c>
      <c r="P14" s="16">
        <f t="shared" ref="P14:R17" si="8">ROUND(I14*$P$4,0)</f>
        <v>292950</v>
      </c>
      <c r="Q14" s="16">
        <f t="shared" si="8"/>
        <v>286500</v>
      </c>
      <c r="R14" s="16">
        <f t="shared" si="8"/>
        <v>8642700</v>
      </c>
      <c r="S14" s="16">
        <v>0</v>
      </c>
      <c r="T14" s="15">
        <f t="shared" ref="T14:T16" si="9">SUM(P14:S14)</f>
        <v>9222150</v>
      </c>
      <c r="U14" s="22"/>
    </row>
    <row r="15" spans="1:21" s="36" customFormat="1" x14ac:dyDescent="0.2">
      <c r="A15" s="181" t="s">
        <v>21</v>
      </c>
      <c r="B15" s="174">
        <f t="shared" si="5"/>
        <v>4062950</v>
      </c>
      <c r="C15" s="174">
        <f t="shared" si="5"/>
        <v>3972100</v>
      </c>
      <c r="D15" s="174">
        <f t="shared" si="5"/>
        <v>1705450</v>
      </c>
      <c r="E15" s="174">
        <f t="shared" si="5"/>
        <v>-3014000</v>
      </c>
      <c r="F15" s="175">
        <f t="shared" si="6"/>
        <v>6726500</v>
      </c>
      <c r="G15" s="170"/>
      <c r="H15" s="181" t="s">
        <v>21</v>
      </c>
      <c r="I15" s="16">
        <v>3533000</v>
      </c>
      <c r="J15" s="16">
        <v>3454000</v>
      </c>
      <c r="K15" s="16">
        <f>550000+933000</f>
        <v>1483000</v>
      </c>
      <c r="L15" s="16">
        <v>-3014000</v>
      </c>
      <c r="M15" s="15">
        <f t="shared" si="7"/>
        <v>5456000</v>
      </c>
      <c r="N15" s="19"/>
      <c r="O15" s="181" t="s">
        <v>21</v>
      </c>
      <c r="P15" s="16">
        <f t="shared" si="8"/>
        <v>529950</v>
      </c>
      <c r="Q15" s="16">
        <f t="shared" si="8"/>
        <v>518100</v>
      </c>
      <c r="R15" s="16">
        <f t="shared" si="8"/>
        <v>222450</v>
      </c>
      <c r="S15" s="16">
        <v>0</v>
      </c>
      <c r="T15" s="15">
        <f t="shared" si="9"/>
        <v>1270500</v>
      </c>
      <c r="U15" s="22"/>
    </row>
    <row r="16" spans="1:21" s="36" customFormat="1" x14ac:dyDescent="0.2">
      <c r="A16" s="176" t="s">
        <v>22</v>
      </c>
      <c r="B16" s="174">
        <f t="shared" si="5"/>
        <v>163300</v>
      </c>
      <c r="C16" s="174">
        <f t="shared" si="5"/>
        <v>159850</v>
      </c>
      <c r="D16" s="174">
        <f t="shared" si="5"/>
        <v>8050</v>
      </c>
      <c r="E16" s="174">
        <f t="shared" si="5"/>
        <v>-244000</v>
      </c>
      <c r="F16" s="175">
        <f t="shared" si="6"/>
        <v>87200</v>
      </c>
      <c r="G16" s="170"/>
      <c r="H16" s="176" t="s">
        <v>22</v>
      </c>
      <c r="I16" s="16">
        <v>142000</v>
      </c>
      <c r="J16" s="16">
        <v>139000</v>
      </c>
      <c r="K16" s="16">
        <f>7000+0</f>
        <v>7000</v>
      </c>
      <c r="L16" s="16">
        <v>-244000</v>
      </c>
      <c r="M16" s="15">
        <f t="shared" si="7"/>
        <v>44000</v>
      </c>
      <c r="N16" s="19"/>
      <c r="O16" s="176" t="s">
        <v>22</v>
      </c>
      <c r="P16" s="16">
        <f t="shared" si="8"/>
        <v>21300</v>
      </c>
      <c r="Q16" s="16">
        <f t="shared" si="8"/>
        <v>20850</v>
      </c>
      <c r="R16" s="16">
        <f t="shared" si="8"/>
        <v>1050</v>
      </c>
      <c r="S16" s="16">
        <v>0</v>
      </c>
      <c r="T16" s="15">
        <f t="shared" si="9"/>
        <v>43200</v>
      </c>
      <c r="U16" s="22"/>
    </row>
    <row r="17" spans="1:21" s="36" customFormat="1" x14ac:dyDescent="0.2">
      <c r="A17" s="17" t="s">
        <v>23</v>
      </c>
      <c r="B17" s="177">
        <f t="shared" si="5"/>
        <v>4021550</v>
      </c>
      <c r="C17" s="177">
        <f t="shared" si="5"/>
        <v>3930700</v>
      </c>
      <c r="D17" s="177">
        <f t="shared" si="5"/>
        <v>95450</v>
      </c>
      <c r="E17" s="177">
        <f t="shared" si="5"/>
        <v>-4186000</v>
      </c>
      <c r="F17" s="178">
        <f t="shared" ref="F17" si="10">SUM(B17:E17)</f>
        <v>3861700</v>
      </c>
      <c r="G17" s="170"/>
      <c r="H17" s="17" t="s">
        <v>23</v>
      </c>
      <c r="I17" s="20">
        <v>3497000</v>
      </c>
      <c r="J17" s="20">
        <v>3418000</v>
      </c>
      <c r="K17" s="20">
        <f>83000+0</f>
        <v>83000</v>
      </c>
      <c r="L17" s="20">
        <v>-4186000</v>
      </c>
      <c r="M17" s="18">
        <f t="shared" ref="M17" si="11">SUM(I17:L17)</f>
        <v>2812000</v>
      </c>
      <c r="N17" s="19"/>
      <c r="O17" s="17" t="s">
        <v>23</v>
      </c>
      <c r="P17" s="20">
        <f t="shared" si="8"/>
        <v>524550</v>
      </c>
      <c r="Q17" s="20">
        <f t="shared" si="8"/>
        <v>512700</v>
      </c>
      <c r="R17" s="20">
        <f t="shared" si="8"/>
        <v>12450</v>
      </c>
      <c r="S17" s="20">
        <v>0</v>
      </c>
      <c r="T17" s="18">
        <f t="shared" ref="T17" si="12">SUM(P17:S17)</f>
        <v>1049700</v>
      </c>
      <c r="U17" s="22"/>
    </row>
    <row r="18" spans="1:21" s="36" customFormat="1" x14ac:dyDescent="0.2">
      <c r="A18" s="9" t="s">
        <v>24</v>
      </c>
      <c r="B18" s="179">
        <f>SUM(B14:B17)</f>
        <v>10493750</v>
      </c>
      <c r="C18" s="179">
        <f>SUM(C14:C17)</f>
        <v>10259150</v>
      </c>
      <c r="D18" s="179">
        <f>SUM(D14:D17)</f>
        <v>68069650</v>
      </c>
      <c r="E18" s="179">
        <f>SUM(E14:E17)</f>
        <v>-8050000</v>
      </c>
      <c r="F18" s="179">
        <f>SUM(F14:F17)</f>
        <v>80772550</v>
      </c>
      <c r="G18" s="170"/>
      <c r="H18" s="9" t="s">
        <v>24</v>
      </c>
      <c r="I18" s="21">
        <f>SUM(I14:I17)</f>
        <v>9125000</v>
      </c>
      <c r="J18" s="21">
        <f>SUM(J14:J17)</f>
        <v>8921000</v>
      </c>
      <c r="K18" s="21">
        <f>SUM(K14:K17)</f>
        <v>59191000</v>
      </c>
      <c r="L18" s="21">
        <f>SUM(L14:L17)</f>
        <v>-8050000</v>
      </c>
      <c r="M18" s="21">
        <f>SUM(M14:M17)</f>
        <v>69187000</v>
      </c>
      <c r="N18" s="19"/>
      <c r="O18" s="9" t="s">
        <v>24</v>
      </c>
      <c r="P18" s="21">
        <f>SUM(P14:P17)</f>
        <v>1368750</v>
      </c>
      <c r="Q18" s="21">
        <f>SUM(Q14:Q17)</f>
        <v>1338150</v>
      </c>
      <c r="R18" s="21">
        <f>SUM(R14:R17)</f>
        <v>8878650</v>
      </c>
      <c r="S18" s="21">
        <f>SUM(S14:S17)</f>
        <v>0</v>
      </c>
      <c r="T18" s="21">
        <f>SUM(T14:T17)</f>
        <v>11585550</v>
      </c>
      <c r="U18" s="22"/>
    </row>
    <row r="19" spans="1:21" s="36" customFormat="1" x14ac:dyDescent="0.2">
      <c r="A19" s="180"/>
      <c r="B19" s="174"/>
      <c r="C19" s="174"/>
      <c r="D19" s="174"/>
      <c r="E19" s="174"/>
      <c r="F19" s="175"/>
      <c r="G19" s="170"/>
      <c r="H19" s="180"/>
      <c r="I19" s="16"/>
      <c r="J19" s="16"/>
      <c r="K19" s="16"/>
      <c r="L19" s="16"/>
      <c r="M19" s="15"/>
      <c r="N19" s="171"/>
      <c r="O19" s="180"/>
      <c r="P19" s="16"/>
      <c r="Q19" s="16"/>
      <c r="R19" s="16"/>
      <c r="S19" s="16"/>
      <c r="T19" s="15"/>
      <c r="U19" s="22"/>
    </row>
    <row r="20" spans="1:21" s="36" customFormat="1" x14ac:dyDescent="0.2">
      <c r="A20" s="181" t="s">
        <v>25</v>
      </c>
      <c r="B20" s="174">
        <f t="shared" ref="B20:E26" si="13">I20+P20</f>
        <v>1614600</v>
      </c>
      <c r="C20" s="174">
        <f t="shared" si="13"/>
        <v>1580100</v>
      </c>
      <c r="D20" s="174">
        <f t="shared" si="13"/>
        <v>8423750</v>
      </c>
      <c r="E20" s="174">
        <f t="shared" si="13"/>
        <v>-327000</v>
      </c>
      <c r="F20" s="175">
        <f>SUM(B20:E20)</f>
        <v>11291450</v>
      </c>
      <c r="G20" s="170"/>
      <c r="H20" s="181" t="s">
        <v>25</v>
      </c>
      <c r="I20" s="16">
        <f>317000+1087000</f>
        <v>1404000</v>
      </c>
      <c r="J20" s="16">
        <f>310000+1064000</f>
        <v>1374000</v>
      </c>
      <c r="K20" s="16">
        <f>52000+0+785000+6488000</f>
        <v>7325000</v>
      </c>
      <c r="L20" s="16">
        <f>-121000-206000</f>
        <v>-327000</v>
      </c>
      <c r="M20" s="15">
        <f>SUM(I20:L20)</f>
        <v>9776000</v>
      </c>
      <c r="N20" s="19"/>
      <c r="O20" s="181" t="s">
        <v>25</v>
      </c>
      <c r="P20" s="16">
        <f t="shared" ref="P20:R26" si="14">ROUND(I20*$P$4,0)</f>
        <v>210600</v>
      </c>
      <c r="Q20" s="16">
        <f t="shared" si="14"/>
        <v>206100</v>
      </c>
      <c r="R20" s="16">
        <f t="shared" si="14"/>
        <v>1098750</v>
      </c>
      <c r="S20" s="16">
        <v>0</v>
      </c>
      <c r="T20" s="15">
        <f>SUM(P20:S20)</f>
        <v>1515450</v>
      </c>
      <c r="U20" s="22"/>
    </row>
    <row r="21" spans="1:21" s="36" customFormat="1" x14ac:dyDescent="0.2">
      <c r="A21" s="181" t="s">
        <v>26</v>
      </c>
      <c r="B21" s="174">
        <f t="shared" si="13"/>
        <v>2531150</v>
      </c>
      <c r="C21" s="174">
        <f t="shared" si="13"/>
        <v>2473650</v>
      </c>
      <c r="D21" s="174">
        <f t="shared" si="13"/>
        <v>57500</v>
      </c>
      <c r="E21" s="174">
        <f t="shared" si="13"/>
        <v>-3325000</v>
      </c>
      <c r="F21" s="175">
        <f>SUM(B21:E21)</f>
        <v>1737300</v>
      </c>
      <c r="G21" s="170"/>
      <c r="H21" s="181" t="s">
        <v>26</v>
      </c>
      <c r="I21" s="16">
        <v>2201000</v>
      </c>
      <c r="J21" s="16">
        <v>2151000</v>
      </c>
      <c r="K21" s="16">
        <f>50000+0</f>
        <v>50000</v>
      </c>
      <c r="L21" s="16">
        <v>-3325000</v>
      </c>
      <c r="M21" s="15">
        <f>SUM(I21:L21)</f>
        <v>1077000</v>
      </c>
      <c r="N21" s="19"/>
      <c r="O21" s="181" t="s">
        <v>26</v>
      </c>
      <c r="P21" s="16">
        <f t="shared" si="14"/>
        <v>330150</v>
      </c>
      <c r="Q21" s="16">
        <f t="shared" si="14"/>
        <v>322650</v>
      </c>
      <c r="R21" s="16">
        <f t="shared" si="14"/>
        <v>7500</v>
      </c>
      <c r="S21" s="16">
        <v>0</v>
      </c>
      <c r="T21" s="15">
        <f>SUM(P21:S21)</f>
        <v>660300</v>
      </c>
      <c r="U21" s="22"/>
    </row>
    <row r="22" spans="1:21" s="36" customFormat="1" x14ac:dyDescent="0.2">
      <c r="A22" s="181" t="s">
        <v>27</v>
      </c>
      <c r="B22" s="174">
        <f t="shared" si="13"/>
        <v>0</v>
      </c>
      <c r="C22" s="174">
        <f t="shared" si="13"/>
        <v>0</v>
      </c>
      <c r="D22" s="174">
        <f t="shared" si="13"/>
        <v>0</v>
      </c>
      <c r="E22" s="174">
        <f t="shared" si="13"/>
        <v>0</v>
      </c>
      <c r="F22" s="175">
        <f>SUM(B22:E22)</f>
        <v>0</v>
      </c>
      <c r="G22" s="170"/>
      <c r="H22" s="181" t="s">
        <v>27</v>
      </c>
      <c r="I22" s="16">
        <v>0</v>
      </c>
      <c r="J22" s="16">
        <v>0</v>
      </c>
      <c r="K22" s="16">
        <v>0</v>
      </c>
      <c r="L22" s="16">
        <v>0</v>
      </c>
      <c r="M22" s="15">
        <f>SUM(I22:L22)</f>
        <v>0</v>
      </c>
      <c r="N22" s="19"/>
      <c r="O22" s="181" t="s">
        <v>27</v>
      </c>
      <c r="P22" s="16">
        <f t="shared" si="14"/>
        <v>0</v>
      </c>
      <c r="Q22" s="16">
        <f t="shared" si="14"/>
        <v>0</v>
      </c>
      <c r="R22" s="16">
        <f t="shared" si="14"/>
        <v>0</v>
      </c>
      <c r="S22" s="16">
        <v>0</v>
      </c>
      <c r="T22" s="15">
        <f>SUM(P22:S22)</f>
        <v>0</v>
      </c>
      <c r="U22" s="22"/>
    </row>
    <row r="23" spans="1:21" s="36" customFormat="1" x14ac:dyDescent="0.2">
      <c r="A23" s="181" t="s">
        <v>28</v>
      </c>
      <c r="B23" s="174">
        <f t="shared" si="13"/>
        <v>0</v>
      </c>
      <c r="C23" s="174">
        <f t="shared" si="13"/>
        <v>0</v>
      </c>
      <c r="D23" s="174">
        <f t="shared" si="13"/>
        <v>0</v>
      </c>
      <c r="E23" s="174">
        <f t="shared" si="13"/>
        <v>0</v>
      </c>
      <c r="F23" s="175">
        <f t="shared" ref="F23:F26" si="15">SUM(B23:E23)</f>
        <v>0</v>
      </c>
      <c r="G23" s="170"/>
      <c r="H23" s="181" t="s">
        <v>28</v>
      </c>
      <c r="I23" s="16">
        <v>0</v>
      </c>
      <c r="J23" s="16">
        <v>0</v>
      </c>
      <c r="K23" s="16">
        <v>0</v>
      </c>
      <c r="L23" s="16">
        <v>0</v>
      </c>
      <c r="M23" s="15">
        <f t="shared" ref="M23:M26" si="16">SUM(I23:L23)</f>
        <v>0</v>
      </c>
      <c r="N23" s="19"/>
      <c r="O23" s="181" t="s">
        <v>28</v>
      </c>
      <c r="P23" s="16">
        <f t="shared" si="14"/>
        <v>0</v>
      </c>
      <c r="Q23" s="16">
        <f t="shared" si="14"/>
        <v>0</v>
      </c>
      <c r="R23" s="16">
        <f t="shared" si="14"/>
        <v>0</v>
      </c>
      <c r="S23" s="16">
        <v>0</v>
      </c>
      <c r="T23" s="15">
        <f t="shared" ref="T23:T26" si="17">SUM(P23:S23)</f>
        <v>0</v>
      </c>
      <c r="U23" s="22"/>
    </row>
    <row r="24" spans="1:21" s="36" customFormat="1" x14ac:dyDescent="0.2">
      <c r="A24" s="181" t="s">
        <v>29</v>
      </c>
      <c r="B24" s="174">
        <f t="shared" si="13"/>
        <v>0</v>
      </c>
      <c r="C24" s="174">
        <f t="shared" si="13"/>
        <v>0</v>
      </c>
      <c r="D24" s="174">
        <f t="shared" si="13"/>
        <v>0</v>
      </c>
      <c r="E24" s="174">
        <f t="shared" si="13"/>
        <v>0</v>
      </c>
      <c r="F24" s="175">
        <f t="shared" si="15"/>
        <v>0</v>
      </c>
      <c r="G24" s="170"/>
      <c r="H24" s="181" t="s">
        <v>29</v>
      </c>
      <c r="I24" s="16">
        <v>0</v>
      </c>
      <c r="J24" s="16">
        <v>0</v>
      </c>
      <c r="K24" s="16">
        <v>0</v>
      </c>
      <c r="L24" s="16">
        <v>0</v>
      </c>
      <c r="M24" s="15">
        <f t="shared" si="16"/>
        <v>0</v>
      </c>
      <c r="N24" s="19"/>
      <c r="O24" s="181" t="s">
        <v>29</v>
      </c>
      <c r="P24" s="16">
        <f t="shared" si="14"/>
        <v>0</v>
      </c>
      <c r="Q24" s="16">
        <f t="shared" si="14"/>
        <v>0</v>
      </c>
      <c r="R24" s="16">
        <f t="shared" si="14"/>
        <v>0</v>
      </c>
      <c r="S24" s="16">
        <v>0</v>
      </c>
      <c r="T24" s="15">
        <f t="shared" si="17"/>
        <v>0</v>
      </c>
      <c r="U24" s="22"/>
    </row>
    <row r="25" spans="1:21" s="36" customFormat="1" x14ac:dyDescent="0.2">
      <c r="A25" s="181" t="s">
        <v>30</v>
      </c>
      <c r="B25" s="174">
        <f t="shared" si="13"/>
        <v>0</v>
      </c>
      <c r="C25" s="174">
        <f t="shared" si="13"/>
        <v>0</v>
      </c>
      <c r="D25" s="174">
        <f t="shared" si="13"/>
        <v>0</v>
      </c>
      <c r="E25" s="174">
        <f t="shared" si="13"/>
        <v>0</v>
      </c>
      <c r="F25" s="175">
        <f t="shared" si="15"/>
        <v>0</v>
      </c>
      <c r="G25" s="170"/>
      <c r="H25" s="181" t="s">
        <v>30</v>
      </c>
      <c r="I25" s="16">
        <v>0</v>
      </c>
      <c r="J25" s="16">
        <v>0</v>
      </c>
      <c r="K25" s="16">
        <v>0</v>
      </c>
      <c r="L25" s="16">
        <v>0</v>
      </c>
      <c r="M25" s="15">
        <f t="shared" si="16"/>
        <v>0</v>
      </c>
      <c r="N25" s="19"/>
      <c r="O25" s="181" t="s">
        <v>30</v>
      </c>
      <c r="P25" s="16">
        <f t="shared" si="14"/>
        <v>0</v>
      </c>
      <c r="Q25" s="16">
        <f t="shared" si="14"/>
        <v>0</v>
      </c>
      <c r="R25" s="16">
        <f t="shared" si="14"/>
        <v>0</v>
      </c>
      <c r="S25" s="16">
        <v>0</v>
      </c>
      <c r="T25" s="15">
        <f t="shared" si="17"/>
        <v>0</v>
      </c>
      <c r="U25" s="22"/>
    </row>
    <row r="26" spans="1:21" s="36" customFormat="1" x14ac:dyDescent="0.2">
      <c r="A26" s="23" t="s">
        <v>31</v>
      </c>
      <c r="B26" s="177">
        <f t="shared" si="13"/>
        <v>3859400</v>
      </c>
      <c r="C26" s="177">
        <f t="shared" si="13"/>
        <v>3770850</v>
      </c>
      <c r="D26" s="177">
        <f t="shared" si="13"/>
        <v>3450</v>
      </c>
      <c r="E26" s="177">
        <f t="shared" si="13"/>
        <v>-5433000</v>
      </c>
      <c r="F26" s="178">
        <f t="shared" si="15"/>
        <v>2200700</v>
      </c>
      <c r="G26" s="170"/>
      <c r="H26" s="23" t="s">
        <v>31</v>
      </c>
      <c r="I26" s="20">
        <v>3356000</v>
      </c>
      <c r="J26" s="20">
        <v>3279000</v>
      </c>
      <c r="K26" s="20">
        <f>3000+0</f>
        <v>3000</v>
      </c>
      <c r="L26" s="20">
        <v>-5433000</v>
      </c>
      <c r="M26" s="18">
        <f t="shared" si="16"/>
        <v>1205000</v>
      </c>
      <c r="N26" s="19"/>
      <c r="O26" s="23" t="s">
        <v>31</v>
      </c>
      <c r="P26" s="20">
        <f t="shared" si="14"/>
        <v>503400</v>
      </c>
      <c r="Q26" s="20">
        <f t="shared" si="14"/>
        <v>491850</v>
      </c>
      <c r="R26" s="20">
        <f t="shared" si="14"/>
        <v>450</v>
      </c>
      <c r="S26" s="20">
        <v>0</v>
      </c>
      <c r="T26" s="18">
        <f t="shared" si="17"/>
        <v>995700</v>
      </c>
      <c r="U26" s="22"/>
    </row>
    <row r="27" spans="1:21" s="36" customFormat="1" x14ac:dyDescent="0.2">
      <c r="A27" s="9" t="s">
        <v>32</v>
      </c>
      <c r="B27" s="179">
        <f>SUM(B20:B26)</f>
        <v>8005150</v>
      </c>
      <c r="C27" s="179">
        <f t="shared" ref="C27:F27" si="18">SUM(C20:C26)</f>
        <v>7824600</v>
      </c>
      <c r="D27" s="179">
        <f t="shared" si="18"/>
        <v>8484700</v>
      </c>
      <c r="E27" s="179">
        <f t="shared" si="18"/>
        <v>-9085000</v>
      </c>
      <c r="F27" s="179">
        <f t="shared" si="18"/>
        <v>15229450</v>
      </c>
      <c r="G27" s="170"/>
      <c r="H27" s="9" t="s">
        <v>32</v>
      </c>
      <c r="I27" s="21">
        <f>SUM(I20:I26)</f>
        <v>6961000</v>
      </c>
      <c r="J27" s="21">
        <f t="shared" ref="J27:M27" si="19">SUM(J20:J26)</f>
        <v>6804000</v>
      </c>
      <c r="K27" s="21">
        <f t="shared" si="19"/>
        <v>7378000</v>
      </c>
      <c r="L27" s="21">
        <f t="shared" si="19"/>
        <v>-9085000</v>
      </c>
      <c r="M27" s="21">
        <f t="shared" si="19"/>
        <v>12058000</v>
      </c>
      <c r="N27" s="19"/>
      <c r="O27" s="9" t="s">
        <v>32</v>
      </c>
      <c r="P27" s="21">
        <f>SUM(P20:P26)</f>
        <v>1044150</v>
      </c>
      <c r="Q27" s="21">
        <f t="shared" ref="Q27:T27" si="20">SUM(Q20:Q26)</f>
        <v>1020600</v>
      </c>
      <c r="R27" s="21">
        <f t="shared" si="20"/>
        <v>1106700</v>
      </c>
      <c r="S27" s="21">
        <f t="shared" si="20"/>
        <v>0</v>
      </c>
      <c r="T27" s="21">
        <f t="shared" si="20"/>
        <v>3171450</v>
      </c>
      <c r="U27" s="22"/>
    </row>
    <row r="28" spans="1:21" s="36" customFormat="1" x14ac:dyDescent="0.2">
      <c r="A28" s="180"/>
      <c r="B28" s="174"/>
      <c r="C28" s="174"/>
      <c r="D28" s="174"/>
      <c r="E28" s="174"/>
      <c r="F28" s="175"/>
      <c r="G28" s="170"/>
      <c r="H28" s="180"/>
      <c r="I28" s="16"/>
      <c r="J28" s="16"/>
      <c r="K28" s="16"/>
      <c r="L28" s="16"/>
      <c r="M28" s="15"/>
      <c r="N28" s="19"/>
      <c r="O28" s="180"/>
      <c r="P28" s="16"/>
      <c r="Q28" s="16"/>
      <c r="R28" s="16"/>
      <c r="S28" s="16"/>
      <c r="T28" s="15"/>
      <c r="U28" s="22"/>
    </row>
    <row r="29" spans="1:21" s="36" customFormat="1" x14ac:dyDescent="0.2">
      <c r="A29" s="182" t="s">
        <v>33</v>
      </c>
      <c r="B29" s="174"/>
      <c r="C29" s="174"/>
      <c r="D29" s="174"/>
      <c r="E29" s="174"/>
      <c r="F29" s="175"/>
      <c r="G29" s="170"/>
      <c r="H29" s="182" t="s">
        <v>33</v>
      </c>
      <c r="I29" s="16"/>
      <c r="J29" s="16"/>
      <c r="K29" s="16"/>
      <c r="L29" s="16"/>
      <c r="M29" s="15"/>
      <c r="N29" s="19"/>
      <c r="O29" s="182" t="s">
        <v>33</v>
      </c>
      <c r="P29" s="16"/>
      <c r="Q29" s="16"/>
      <c r="R29" s="16"/>
      <c r="S29" s="16"/>
      <c r="T29" s="15"/>
      <c r="U29" s="22"/>
    </row>
    <row r="30" spans="1:21" s="36" customFormat="1" x14ac:dyDescent="0.2">
      <c r="A30" s="181" t="s">
        <v>34</v>
      </c>
      <c r="B30" s="174">
        <f t="shared" ref="B30:E41" si="21">I30+P30</f>
        <v>360755</v>
      </c>
      <c r="C30" s="174">
        <f t="shared" si="21"/>
        <v>352590</v>
      </c>
      <c r="D30" s="174">
        <f t="shared" si="21"/>
        <v>65090</v>
      </c>
      <c r="E30" s="174">
        <f t="shared" si="21"/>
        <v>-198500</v>
      </c>
      <c r="F30" s="175">
        <f t="shared" ref="F30:F41" si="22">SUM(B30:E30)</f>
        <v>579935</v>
      </c>
      <c r="G30" s="170"/>
      <c r="H30" s="181" t="s">
        <v>34</v>
      </c>
      <c r="I30" s="16">
        <v>313700</v>
      </c>
      <c r="J30" s="16">
        <v>306600</v>
      </c>
      <c r="K30" s="16">
        <f>28100+28500</f>
        <v>56600</v>
      </c>
      <c r="L30" s="16">
        <v>-198500</v>
      </c>
      <c r="M30" s="15">
        <f t="shared" ref="M30:M41" si="23">SUM(I30:L30)</f>
        <v>478400</v>
      </c>
      <c r="N30" s="19"/>
      <c r="O30" s="181" t="s">
        <v>34</v>
      </c>
      <c r="P30" s="16">
        <f t="shared" ref="P30:R41" si="24">ROUND(I30*$P$4,0)</f>
        <v>47055</v>
      </c>
      <c r="Q30" s="16">
        <f t="shared" si="24"/>
        <v>45990</v>
      </c>
      <c r="R30" s="16">
        <f t="shared" si="24"/>
        <v>8490</v>
      </c>
      <c r="S30" s="16">
        <v>0</v>
      </c>
      <c r="T30" s="15">
        <f t="shared" ref="T30:T41" si="25">SUM(P30:S30)</f>
        <v>101535</v>
      </c>
      <c r="U30" s="22"/>
    </row>
    <row r="31" spans="1:21" s="36" customFormat="1" x14ac:dyDescent="0.2">
      <c r="A31" s="180" t="s">
        <v>35</v>
      </c>
      <c r="B31" s="174">
        <f t="shared" si="21"/>
        <v>1570440</v>
      </c>
      <c r="C31" s="174">
        <f t="shared" si="21"/>
        <v>1534560</v>
      </c>
      <c r="D31" s="174">
        <f t="shared" si="21"/>
        <v>1074675</v>
      </c>
      <c r="E31" s="174">
        <f t="shared" si="21"/>
        <v>-553500</v>
      </c>
      <c r="F31" s="175">
        <f t="shared" si="22"/>
        <v>3626175</v>
      </c>
      <c r="G31" s="170"/>
      <c r="H31" s="180" t="s">
        <v>35</v>
      </c>
      <c r="I31" s="16">
        <v>1365600</v>
      </c>
      <c r="J31" s="16">
        <v>1334400</v>
      </c>
      <c r="K31" s="16">
        <f>508200+426300</f>
        <v>934500</v>
      </c>
      <c r="L31" s="16">
        <v>-553500</v>
      </c>
      <c r="M31" s="15">
        <f t="shared" si="23"/>
        <v>3081000</v>
      </c>
      <c r="N31" s="19"/>
      <c r="O31" s="180" t="s">
        <v>35</v>
      </c>
      <c r="P31" s="16">
        <f t="shared" si="24"/>
        <v>204840</v>
      </c>
      <c r="Q31" s="16">
        <f t="shared" si="24"/>
        <v>200160</v>
      </c>
      <c r="R31" s="16">
        <f t="shared" si="24"/>
        <v>140175</v>
      </c>
      <c r="S31" s="16">
        <v>0</v>
      </c>
      <c r="T31" s="15">
        <f t="shared" si="25"/>
        <v>545175</v>
      </c>
      <c r="U31" s="22"/>
    </row>
    <row r="32" spans="1:21" s="36" customFormat="1" x14ac:dyDescent="0.2">
      <c r="A32" s="181" t="s">
        <v>36</v>
      </c>
      <c r="B32" s="174">
        <f t="shared" si="21"/>
        <v>63940</v>
      </c>
      <c r="C32" s="174">
        <f t="shared" si="21"/>
        <v>62445</v>
      </c>
      <c r="D32" s="174">
        <f t="shared" si="21"/>
        <v>25070</v>
      </c>
      <c r="E32" s="174">
        <f t="shared" si="21"/>
        <v>-17900</v>
      </c>
      <c r="F32" s="175">
        <f t="shared" si="22"/>
        <v>133555</v>
      </c>
      <c r="G32" s="170"/>
      <c r="H32" s="181" t="s">
        <v>36</v>
      </c>
      <c r="I32" s="16">
        <v>55600</v>
      </c>
      <c r="J32" s="16">
        <v>54300</v>
      </c>
      <c r="K32" s="16">
        <f>8800+13000</f>
        <v>21800</v>
      </c>
      <c r="L32" s="16">
        <v>-17900</v>
      </c>
      <c r="M32" s="15">
        <f t="shared" si="23"/>
        <v>113800</v>
      </c>
      <c r="N32" s="19"/>
      <c r="O32" s="181" t="s">
        <v>36</v>
      </c>
      <c r="P32" s="16">
        <f t="shared" si="24"/>
        <v>8340</v>
      </c>
      <c r="Q32" s="16">
        <f t="shared" si="24"/>
        <v>8145</v>
      </c>
      <c r="R32" s="16">
        <f t="shared" si="24"/>
        <v>3270</v>
      </c>
      <c r="S32" s="16">
        <v>0</v>
      </c>
      <c r="T32" s="15">
        <f t="shared" si="25"/>
        <v>19755</v>
      </c>
      <c r="U32" s="22"/>
    </row>
    <row r="33" spans="1:21" s="36" customFormat="1" x14ac:dyDescent="0.2">
      <c r="A33" s="180" t="s">
        <v>37</v>
      </c>
      <c r="B33" s="174">
        <f t="shared" si="21"/>
        <v>7705230</v>
      </c>
      <c r="C33" s="174">
        <f t="shared" si="21"/>
        <v>7529165</v>
      </c>
      <c r="D33" s="174">
        <f t="shared" si="21"/>
        <v>2424430</v>
      </c>
      <c r="E33" s="174">
        <f t="shared" si="21"/>
        <v>-5067900</v>
      </c>
      <c r="F33" s="175">
        <f t="shared" si="22"/>
        <v>12590925</v>
      </c>
      <c r="G33" s="170"/>
      <c r="H33" s="180" t="s">
        <v>37</v>
      </c>
      <c r="I33" s="16">
        <v>6700200</v>
      </c>
      <c r="J33" s="16">
        <v>6547100</v>
      </c>
      <c r="K33" s="16">
        <f>596700+1511500</f>
        <v>2108200</v>
      </c>
      <c r="L33" s="16">
        <v>-5067900</v>
      </c>
      <c r="M33" s="15">
        <f t="shared" si="23"/>
        <v>10287600</v>
      </c>
      <c r="N33" s="19"/>
      <c r="O33" s="180" t="s">
        <v>37</v>
      </c>
      <c r="P33" s="16">
        <f t="shared" si="24"/>
        <v>1005030</v>
      </c>
      <c r="Q33" s="16">
        <f t="shared" si="24"/>
        <v>982065</v>
      </c>
      <c r="R33" s="16">
        <f t="shared" si="24"/>
        <v>316230</v>
      </c>
      <c r="S33" s="16">
        <v>0</v>
      </c>
      <c r="T33" s="15">
        <f t="shared" si="25"/>
        <v>2303325</v>
      </c>
      <c r="U33" s="22"/>
    </row>
    <row r="34" spans="1:21" s="36" customFormat="1" x14ac:dyDescent="0.2">
      <c r="A34" s="180" t="s">
        <v>38</v>
      </c>
      <c r="B34" s="174">
        <f t="shared" si="21"/>
        <v>2639595</v>
      </c>
      <c r="C34" s="174">
        <f t="shared" si="21"/>
        <v>2579450</v>
      </c>
      <c r="D34" s="174">
        <f t="shared" si="21"/>
        <v>1633000</v>
      </c>
      <c r="E34" s="174">
        <f t="shared" si="21"/>
        <v>-1632500</v>
      </c>
      <c r="F34" s="175">
        <f t="shared" si="22"/>
        <v>5219545</v>
      </c>
      <c r="G34" s="170"/>
      <c r="H34" s="180" t="s">
        <v>38</v>
      </c>
      <c r="I34" s="16">
        <v>2295300</v>
      </c>
      <c r="J34" s="16">
        <v>2243000</v>
      </c>
      <c r="K34" s="16">
        <f>235900+1184100</f>
        <v>1420000</v>
      </c>
      <c r="L34" s="16">
        <v>-1632500</v>
      </c>
      <c r="M34" s="15">
        <f t="shared" si="23"/>
        <v>4325800</v>
      </c>
      <c r="N34" s="19"/>
      <c r="O34" s="180" t="s">
        <v>38</v>
      </c>
      <c r="P34" s="16">
        <f t="shared" si="24"/>
        <v>344295</v>
      </c>
      <c r="Q34" s="16">
        <f t="shared" si="24"/>
        <v>336450</v>
      </c>
      <c r="R34" s="16">
        <f t="shared" si="24"/>
        <v>213000</v>
      </c>
      <c r="S34" s="16">
        <v>0</v>
      </c>
      <c r="T34" s="15">
        <f t="shared" si="25"/>
        <v>893745</v>
      </c>
      <c r="U34" s="22"/>
    </row>
    <row r="35" spans="1:21" s="36" customFormat="1" x14ac:dyDescent="0.2">
      <c r="A35" s="180" t="s">
        <v>39</v>
      </c>
      <c r="B35" s="174">
        <f t="shared" si="21"/>
        <v>4295595</v>
      </c>
      <c r="C35" s="174">
        <f t="shared" si="21"/>
        <v>4197385</v>
      </c>
      <c r="D35" s="174">
        <f t="shared" si="21"/>
        <v>1696020</v>
      </c>
      <c r="E35" s="174">
        <f t="shared" si="21"/>
        <v>-2465900</v>
      </c>
      <c r="F35" s="175">
        <f t="shared" si="22"/>
        <v>7723100</v>
      </c>
      <c r="G35" s="170"/>
      <c r="H35" s="180" t="s">
        <v>39</v>
      </c>
      <c r="I35" s="16">
        <v>3735300</v>
      </c>
      <c r="J35" s="16">
        <v>3649900</v>
      </c>
      <c r="K35" s="16">
        <f>479600+995200</f>
        <v>1474800</v>
      </c>
      <c r="L35" s="16">
        <v>-2465900</v>
      </c>
      <c r="M35" s="15">
        <f t="shared" si="23"/>
        <v>6394100</v>
      </c>
      <c r="N35" s="19"/>
      <c r="O35" s="180" t="s">
        <v>39</v>
      </c>
      <c r="P35" s="16">
        <f t="shared" si="24"/>
        <v>560295</v>
      </c>
      <c r="Q35" s="16">
        <f t="shared" si="24"/>
        <v>547485</v>
      </c>
      <c r="R35" s="16">
        <f t="shared" si="24"/>
        <v>221220</v>
      </c>
      <c r="S35" s="16">
        <v>0</v>
      </c>
      <c r="T35" s="15">
        <f t="shared" si="25"/>
        <v>1329000</v>
      </c>
      <c r="U35" s="22"/>
    </row>
    <row r="36" spans="1:21" s="36" customFormat="1" x14ac:dyDescent="0.2">
      <c r="A36" s="180" t="s">
        <v>40</v>
      </c>
      <c r="B36" s="174">
        <f t="shared" si="21"/>
        <v>3335805</v>
      </c>
      <c r="C36" s="174">
        <f t="shared" si="21"/>
        <v>3259675</v>
      </c>
      <c r="D36" s="174">
        <f t="shared" si="21"/>
        <v>1407255</v>
      </c>
      <c r="E36" s="174">
        <f t="shared" si="21"/>
        <v>-1957800</v>
      </c>
      <c r="F36" s="175">
        <f t="shared" si="22"/>
        <v>6044935</v>
      </c>
      <c r="G36" s="170"/>
      <c r="H36" s="180" t="s">
        <v>40</v>
      </c>
      <c r="I36" s="16">
        <v>2900700</v>
      </c>
      <c r="J36" s="16">
        <v>2834500</v>
      </c>
      <c r="K36" s="16">
        <f>317800+905900</f>
        <v>1223700</v>
      </c>
      <c r="L36" s="16">
        <v>-1957800</v>
      </c>
      <c r="M36" s="15">
        <f>SUM(I36:L36)</f>
        <v>5001100</v>
      </c>
      <c r="N36" s="19"/>
      <c r="O36" s="180" t="s">
        <v>40</v>
      </c>
      <c r="P36" s="16">
        <f t="shared" si="24"/>
        <v>435105</v>
      </c>
      <c r="Q36" s="16">
        <f t="shared" si="24"/>
        <v>425175</v>
      </c>
      <c r="R36" s="16">
        <f t="shared" si="24"/>
        <v>183555</v>
      </c>
      <c r="S36" s="16">
        <v>0</v>
      </c>
      <c r="T36" s="15">
        <f t="shared" si="25"/>
        <v>1043835</v>
      </c>
      <c r="U36" s="22"/>
    </row>
    <row r="37" spans="1:21" s="36" customFormat="1" x14ac:dyDescent="0.2">
      <c r="A37" s="180" t="s">
        <v>41</v>
      </c>
      <c r="B37" s="174">
        <f t="shared" si="21"/>
        <v>4849550</v>
      </c>
      <c r="C37" s="174">
        <f t="shared" si="21"/>
        <v>4738690</v>
      </c>
      <c r="D37" s="174">
        <f t="shared" si="21"/>
        <v>2730560</v>
      </c>
      <c r="E37" s="174">
        <f t="shared" si="21"/>
        <v>-2878400</v>
      </c>
      <c r="F37" s="175">
        <f t="shared" si="22"/>
        <v>9440400</v>
      </c>
      <c r="G37" s="170"/>
      <c r="H37" s="180" t="s">
        <v>41</v>
      </c>
      <c r="I37" s="16">
        <v>4217000</v>
      </c>
      <c r="J37" s="16">
        <v>4120600</v>
      </c>
      <c r="K37" s="16">
        <f>598500+1775900</f>
        <v>2374400</v>
      </c>
      <c r="L37" s="16">
        <v>-2878400</v>
      </c>
      <c r="M37" s="15">
        <f t="shared" si="23"/>
        <v>7833600</v>
      </c>
      <c r="N37" s="19"/>
      <c r="O37" s="180" t="s">
        <v>41</v>
      </c>
      <c r="P37" s="16">
        <f t="shared" si="24"/>
        <v>632550</v>
      </c>
      <c r="Q37" s="16">
        <f t="shared" si="24"/>
        <v>618090</v>
      </c>
      <c r="R37" s="16">
        <f t="shared" si="24"/>
        <v>356160</v>
      </c>
      <c r="S37" s="16">
        <v>0</v>
      </c>
      <c r="T37" s="15">
        <f t="shared" si="25"/>
        <v>1606800</v>
      </c>
      <c r="U37" s="22"/>
    </row>
    <row r="38" spans="1:21" s="36" customFormat="1" x14ac:dyDescent="0.2">
      <c r="A38" s="181" t="s">
        <v>42</v>
      </c>
      <c r="B38" s="174">
        <f t="shared" si="21"/>
        <v>5160510</v>
      </c>
      <c r="C38" s="174">
        <f t="shared" si="21"/>
        <v>5042635</v>
      </c>
      <c r="D38" s="174">
        <f t="shared" si="21"/>
        <v>2808185</v>
      </c>
      <c r="E38" s="174">
        <f t="shared" si="21"/>
        <v>-3107700</v>
      </c>
      <c r="F38" s="175">
        <f t="shared" si="22"/>
        <v>9903630</v>
      </c>
      <c r="G38" s="170"/>
      <c r="H38" s="181" t="s">
        <v>42</v>
      </c>
      <c r="I38" s="16">
        <v>4487400</v>
      </c>
      <c r="J38" s="16">
        <v>4384900</v>
      </c>
      <c r="K38" s="16">
        <f>646000+1795900</f>
        <v>2441900</v>
      </c>
      <c r="L38" s="16">
        <v>-3107700</v>
      </c>
      <c r="M38" s="15">
        <f t="shared" si="23"/>
        <v>8206500</v>
      </c>
      <c r="N38" s="19"/>
      <c r="O38" s="181" t="s">
        <v>42</v>
      </c>
      <c r="P38" s="16">
        <f t="shared" si="24"/>
        <v>673110</v>
      </c>
      <c r="Q38" s="16">
        <f t="shared" si="24"/>
        <v>657735</v>
      </c>
      <c r="R38" s="16">
        <f t="shared" si="24"/>
        <v>366285</v>
      </c>
      <c r="S38" s="16">
        <v>0</v>
      </c>
      <c r="T38" s="15">
        <f t="shared" si="25"/>
        <v>1697130</v>
      </c>
      <c r="U38" s="22"/>
    </row>
    <row r="39" spans="1:21" s="36" customFormat="1" x14ac:dyDescent="0.2">
      <c r="A39" s="180" t="s">
        <v>43</v>
      </c>
      <c r="B39" s="174">
        <f t="shared" si="21"/>
        <v>4920160</v>
      </c>
      <c r="C39" s="174">
        <f t="shared" si="21"/>
        <v>4807575</v>
      </c>
      <c r="D39" s="174">
        <f t="shared" si="21"/>
        <v>2503550</v>
      </c>
      <c r="E39" s="174">
        <f t="shared" si="21"/>
        <v>-2869600</v>
      </c>
      <c r="F39" s="175">
        <f t="shared" si="22"/>
        <v>9361685</v>
      </c>
      <c r="G39" s="170"/>
      <c r="H39" s="180" t="s">
        <v>43</v>
      </c>
      <c r="I39" s="16">
        <v>4278400</v>
      </c>
      <c r="J39" s="16">
        <v>4180500</v>
      </c>
      <c r="K39" s="16">
        <f>536600+1640400</f>
        <v>2177000</v>
      </c>
      <c r="L39" s="16">
        <v>-2869600</v>
      </c>
      <c r="M39" s="15">
        <f t="shared" si="23"/>
        <v>7766300</v>
      </c>
      <c r="N39" s="19"/>
      <c r="O39" s="180" t="s">
        <v>43</v>
      </c>
      <c r="P39" s="16">
        <f t="shared" si="24"/>
        <v>641760</v>
      </c>
      <c r="Q39" s="16">
        <f t="shared" si="24"/>
        <v>627075</v>
      </c>
      <c r="R39" s="16">
        <f t="shared" si="24"/>
        <v>326550</v>
      </c>
      <c r="S39" s="16">
        <v>0</v>
      </c>
      <c r="T39" s="15">
        <f t="shared" si="25"/>
        <v>1595385</v>
      </c>
      <c r="U39" s="22"/>
    </row>
    <row r="40" spans="1:21" s="36" customFormat="1" x14ac:dyDescent="0.2">
      <c r="A40" s="180" t="s">
        <v>44</v>
      </c>
      <c r="B40" s="174">
        <f t="shared" si="21"/>
        <v>3733820</v>
      </c>
      <c r="C40" s="174">
        <f t="shared" si="21"/>
        <v>3648605</v>
      </c>
      <c r="D40" s="174">
        <f t="shared" si="21"/>
        <v>1550315</v>
      </c>
      <c r="E40" s="174">
        <f t="shared" si="21"/>
        <v>-2238800</v>
      </c>
      <c r="F40" s="175">
        <f t="shared" si="22"/>
        <v>6693940</v>
      </c>
      <c r="G40" s="170"/>
      <c r="H40" s="180" t="s">
        <v>44</v>
      </c>
      <c r="I40" s="16">
        <v>3246800</v>
      </c>
      <c r="J40" s="16">
        <v>3172700</v>
      </c>
      <c r="K40" s="16">
        <f>377600+970500</f>
        <v>1348100</v>
      </c>
      <c r="L40" s="16">
        <v>-2238800</v>
      </c>
      <c r="M40" s="15">
        <f t="shared" si="23"/>
        <v>5528800</v>
      </c>
      <c r="N40" s="19"/>
      <c r="O40" s="180" t="s">
        <v>44</v>
      </c>
      <c r="P40" s="16">
        <f t="shared" si="24"/>
        <v>487020</v>
      </c>
      <c r="Q40" s="16">
        <f t="shared" si="24"/>
        <v>475905</v>
      </c>
      <c r="R40" s="16">
        <f t="shared" si="24"/>
        <v>202215</v>
      </c>
      <c r="S40" s="16">
        <v>0</v>
      </c>
      <c r="T40" s="15">
        <f t="shared" si="25"/>
        <v>1165140</v>
      </c>
      <c r="U40" s="22"/>
    </row>
    <row r="41" spans="1:21" s="36" customFormat="1" x14ac:dyDescent="0.2">
      <c r="A41" s="24" t="s">
        <v>45</v>
      </c>
      <c r="B41" s="177">
        <f t="shared" si="21"/>
        <v>4865650</v>
      </c>
      <c r="C41" s="177">
        <f t="shared" si="21"/>
        <v>4754560</v>
      </c>
      <c r="D41" s="177">
        <f t="shared" si="21"/>
        <v>3579260</v>
      </c>
      <c r="E41" s="177">
        <f t="shared" si="21"/>
        <v>-2731100</v>
      </c>
      <c r="F41" s="178">
        <f t="shared" si="22"/>
        <v>10468370</v>
      </c>
      <c r="G41" s="170"/>
      <c r="H41" s="24" t="s">
        <v>45</v>
      </c>
      <c r="I41" s="20">
        <v>4231000</v>
      </c>
      <c r="J41" s="20">
        <v>4134400</v>
      </c>
      <c r="K41" s="20">
        <f>609000+2503400</f>
        <v>3112400</v>
      </c>
      <c r="L41" s="20">
        <v>-2731100</v>
      </c>
      <c r="M41" s="18">
        <f t="shared" si="23"/>
        <v>8746700</v>
      </c>
      <c r="N41" s="19"/>
      <c r="O41" s="24" t="s">
        <v>45</v>
      </c>
      <c r="P41" s="20">
        <f t="shared" si="24"/>
        <v>634650</v>
      </c>
      <c r="Q41" s="20">
        <f t="shared" si="24"/>
        <v>620160</v>
      </c>
      <c r="R41" s="20">
        <f t="shared" si="24"/>
        <v>466860</v>
      </c>
      <c r="S41" s="20">
        <v>0</v>
      </c>
      <c r="T41" s="18">
        <f t="shared" si="25"/>
        <v>1721670</v>
      </c>
      <c r="U41" s="22"/>
    </row>
    <row r="42" spans="1:21" s="36" customFormat="1" x14ac:dyDescent="0.2">
      <c r="A42" s="25" t="s">
        <v>46</v>
      </c>
      <c r="B42" s="179">
        <f>SUM(B30:B41)</f>
        <v>43501050</v>
      </c>
      <c r="C42" s="179">
        <f t="shared" ref="C42:F42" si="26">SUM(C30:C41)</f>
        <v>42507335</v>
      </c>
      <c r="D42" s="179">
        <f t="shared" si="26"/>
        <v>21497410</v>
      </c>
      <c r="E42" s="179">
        <f t="shared" si="26"/>
        <v>-25719600</v>
      </c>
      <c r="F42" s="179">
        <f t="shared" si="26"/>
        <v>81786195</v>
      </c>
      <c r="G42" s="170"/>
      <c r="H42" s="25" t="s">
        <v>46</v>
      </c>
      <c r="I42" s="21">
        <f>SUM(I30:I41)</f>
        <v>37827000</v>
      </c>
      <c r="J42" s="21">
        <f t="shared" ref="J42:M42" si="27">SUM(J30:J41)</f>
        <v>36962900</v>
      </c>
      <c r="K42" s="21">
        <f t="shared" si="27"/>
        <v>18693400</v>
      </c>
      <c r="L42" s="21">
        <f t="shared" si="27"/>
        <v>-25719600</v>
      </c>
      <c r="M42" s="21">
        <f t="shared" si="27"/>
        <v>67763700</v>
      </c>
      <c r="N42" s="19"/>
      <c r="O42" s="25" t="s">
        <v>46</v>
      </c>
      <c r="P42" s="21">
        <f>SUM(P30:P41)</f>
        <v>5674050</v>
      </c>
      <c r="Q42" s="21">
        <f t="shared" ref="Q42:T42" si="28">SUM(Q30:Q41)</f>
        <v>5544435</v>
      </c>
      <c r="R42" s="21">
        <f t="shared" si="28"/>
        <v>2804010</v>
      </c>
      <c r="S42" s="21">
        <f t="shared" si="28"/>
        <v>0</v>
      </c>
      <c r="T42" s="21">
        <f t="shared" si="28"/>
        <v>14022495</v>
      </c>
      <c r="U42" s="22"/>
    </row>
    <row r="43" spans="1:21" s="36" customFormat="1" ht="13.5" thickBot="1" x14ac:dyDescent="0.25">
      <c r="A43" s="183"/>
      <c r="B43" s="184"/>
      <c r="C43" s="184"/>
      <c r="D43" s="184"/>
      <c r="E43" s="184"/>
      <c r="F43" s="185"/>
      <c r="G43" s="170"/>
      <c r="H43" s="183"/>
      <c r="I43" s="186"/>
      <c r="J43" s="186"/>
      <c r="K43" s="186"/>
      <c r="L43" s="186"/>
      <c r="M43" s="26"/>
      <c r="N43" s="171"/>
      <c r="O43" s="183"/>
      <c r="P43" s="186"/>
      <c r="Q43" s="186"/>
      <c r="R43" s="186"/>
      <c r="S43" s="186"/>
      <c r="T43" s="26"/>
      <c r="U43" s="22"/>
    </row>
    <row r="44" spans="1:21" s="36" customFormat="1" ht="24.75" customHeight="1" thickBot="1" x14ac:dyDescent="0.25">
      <c r="A44" s="27" t="s">
        <v>47</v>
      </c>
      <c r="B44" s="187">
        <f>SUM(B12,B18,B27,B42)</f>
        <v>72345350</v>
      </c>
      <c r="C44" s="187">
        <f>SUM(C12,C18,C27,C42)</f>
        <v>70700735</v>
      </c>
      <c r="D44" s="187">
        <f>SUM(D12,D18,D27,D42)</f>
        <v>103700560</v>
      </c>
      <c r="E44" s="187">
        <f>SUM(E12,E18,E27,E42)</f>
        <v>-54382600</v>
      </c>
      <c r="F44" s="187">
        <f>SUM(F12,F18,F27,F42)</f>
        <v>192364045</v>
      </c>
      <c r="G44" s="170"/>
      <c r="H44" s="27" t="s">
        <v>47</v>
      </c>
      <c r="I44" s="28">
        <f>SUM(I12,I18,I27,I42)</f>
        <v>62909000</v>
      </c>
      <c r="J44" s="28">
        <f>SUM(J12,J18,J27,J42)</f>
        <v>61478900</v>
      </c>
      <c r="K44" s="28">
        <f>SUM(K12,K18,K27,K42)</f>
        <v>90174400</v>
      </c>
      <c r="L44" s="28">
        <f>SUM(L12,L18,L27,L42)</f>
        <v>-54382600</v>
      </c>
      <c r="M44" s="28">
        <f>SUM(M12,M18,M27,M42)</f>
        <v>160179700</v>
      </c>
      <c r="N44" s="188"/>
      <c r="O44" s="27" t="s">
        <v>47</v>
      </c>
      <c r="P44" s="28">
        <f>SUM(P12,P18,P27,P42)</f>
        <v>9436350</v>
      </c>
      <c r="Q44" s="28">
        <f>SUM(Q12,Q18,Q27,Q42)</f>
        <v>9221835</v>
      </c>
      <c r="R44" s="28">
        <f>SUM(R12,R18,R27,R42)</f>
        <v>13526160</v>
      </c>
      <c r="S44" s="28">
        <f>SUM(S12,S18,S27,S42)</f>
        <v>0</v>
      </c>
      <c r="T44" s="28">
        <f>SUM(T12,T18,T27,T42)</f>
        <v>32184345</v>
      </c>
      <c r="U44" s="189">
        <f>SUM(P44:S44)-T44</f>
        <v>0</v>
      </c>
    </row>
    <row r="45" spans="1:21" s="36" customFormat="1" x14ac:dyDescent="0.2">
      <c r="A45" s="176"/>
      <c r="B45" s="174"/>
      <c r="C45" s="174"/>
      <c r="D45" s="174"/>
      <c r="E45" s="174"/>
      <c r="F45" s="175"/>
      <c r="G45" s="170"/>
      <c r="H45" s="176"/>
      <c r="I45" s="16"/>
      <c r="J45" s="16"/>
      <c r="K45" s="16"/>
      <c r="L45" s="16"/>
      <c r="M45" s="15"/>
      <c r="N45" s="171"/>
      <c r="O45" s="176"/>
      <c r="P45" s="16"/>
      <c r="Q45" s="16"/>
      <c r="R45" s="16"/>
      <c r="S45" s="16"/>
      <c r="T45" s="15"/>
      <c r="U45" s="22"/>
    </row>
    <row r="46" spans="1:21" s="36" customFormat="1" x14ac:dyDescent="0.2">
      <c r="A46" s="181" t="s">
        <v>48</v>
      </c>
      <c r="B46" s="174">
        <f>I46+P46</f>
        <v>22918131</v>
      </c>
      <c r="C46" s="174">
        <f>J46+Q46</f>
        <v>5224264</v>
      </c>
      <c r="D46" s="174">
        <f>K46+R46</f>
        <v>6932465</v>
      </c>
      <c r="E46" s="174">
        <f>L46+S46</f>
        <v>-3548900</v>
      </c>
      <c r="F46" s="175">
        <f>SUM(B46:E46)</f>
        <v>31525960</v>
      </c>
      <c r="G46" s="170"/>
      <c r="H46" s="181" t="s">
        <v>48</v>
      </c>
      <c r="I46" s="16">
        <v>22918131</v>
      </c>
      <c r="J46" s="16">
        <v>5224264</v>
      </c>
      <c r="K46" s="16">
        <v>6932465</v>
      </c>
      <c r="L46" s="16">
        <v>-3548900</v>
      </c>
      <c r="M46" s="15">
        <f>SUM(I46:L46)</f>
        <v>31525960</v>
      </c>
      <c r="N46" s="19"/>
      <c r="O46" s="181" t="s">
        <v>48</v>
      </c>
      <c r="P46" s="16">
        <v>0</v>
      </c>
      <c r="Q46" s="16">
        <v>0</v>
      </c>
      <c r="R46" s="16">
        <v>0</v>
      </c>
      <c r="S46" s="16">
        <v>0</v>
      </c>
      <c r="T46" s="15">
        <f>SUM(P46:S46)</f>
        <v>0</v>
      </c>
      <c r="U46" s="22"/>
    </row>
    <row r="47" spans="1:21" s="36" customFormat="1" x14ac:dyDescent="0.2">
      <c r="A47" s="181"/>
      <c r="B47" s="174"/>
      <c r="C47" s="174"/>
      <c r="D47" s="174"/>
      <c r="E47" s="174"/>
      <c r="F47" s="175"/>
      <c r="G47" s="170"/>
      <c r="H47" s="181"/>
      <c r="I47" s="16"/>
      <c r="J47" s="16"/>
      <c r="K47" s="16"/>
      <c r="L47" s="16"/>
      <c r="M47" s="15"/>
      <c r="N47" s="19"/>
      <c r="O47" s="181"/>
      <c r="P47" s="16"/>
      <c r="Q47" s="16"/>
      <c r="R47" s="16"/>
      <c r="S47" s="16"/>
      <c r="T47" s="15"/>
      <c r="U47" s="22"/>
    </row>
    <row r="48" spans="1:21" s="36" customFormat="1" x14ac:dyDescent="0.2">
      <c r="A48" s="181" t="s">
        <v>49</v>
      </c>
      <c r="B48" s="174">
        <f>I48+P48</f>
        <v>30722481</v>
      </c>
      <c r="C48" s="174">
        <f>J48+Q48</f>
        <v>9312183</v>
      </c>
      <c r="D48" s="174">
        <f>K48+R48</f>
        <v>6706700</v>
      </c>
      <c r="E48" s="174">
        <f>L48+S48</f>
        <v>-4217943</v>
      </c>
      <c r="F48" s="175">
        <f>SUM(B48:E48)</f>
        <v>42523421</v>
      </c>
      <c r="G48" s="170"/>
      <c r="H48" s="181" t="s">
        <v>49</v>
      </c>
      <c r="I48" s="16">
        <v>30722481</v>
      </c>
      <c r="J48" s="16">
        <v>9312183</v>
      </c>
      <c r="K48" s="16">
        <v>6706700</v>
      </c>
      <c r="L48" s="16">
        <v>-4217943</v>
      </c>
      <c r="M48" s="15">
        <f>SUM(I48:L48)</f>
        <v>42523421</v>
      </c>
      <c r="N48" s="19"/>
      <c r="O48" s="181" t="s">
        <v>49</v>
      </c>
      <c r="P48" s="16">
        <v>0</v>
      </c>
      <c r="Q48" s="16">
        <v>0</v>
      </c>
      <c r="R48" s="16">
        <v>0</v>
      </c>
      <c r="S48" s="16">
        <v>0</v>
      </c>
      <c r="T48" s="15">
        <f>SUM(P48:S48)</f>
        <v>0</v>
      </c>
      <c r="U48" s="22"/>
    </row>
    <row r="49" spans="1:21" s="36" customFormat="1" x14ac:dyDescent="0.2">
      <c r="A49" s="176"/>
      <c r="B49" s="174"/>
      <c r="C49" s="174"/>
      <c r="D49" s="174"/>
      <c r="E49" s="174"/>
      <c r="F49" s="175"/>
      <c r="G49" s="170"/>
      <c r="H49" s="176"/>
      <c r="I49" s="16"/>
      <c r="J49" s="16"/>
      <c r="K49" s="16"/>
      <c r="L49" s="16"/>
      <c r="M49" s="15"/>
      <c r="N49" s="171"/>
      <c r="O49" s="176"/>
      <c r="P49" s="16"/>
      <c r="Q49" s="16"/>
      <c r="R49" s="16"/>
      <c r="S49" s="16"/>
      <c r="T49" s="15"/>
      <c r="U49" s="22"/>
    </row>
    <row r="50" spans="1:21" s="36" customFormat="1" x14ac:dyDescent="0.2">
      <c r="A50" s="181" t="s">
        <v>50</v>
      </c>
      <c r="B50" s="174">
        <f>I50+P50</f>
        <v>35121954</v>
      </c>
      <c r="C50" s="174">
        <f>J50+Q50</f>
        <v>8491551</v>
      </c>
      <c r="D50" s="174">
        <f>K50+R50</f>
        <v>6954738</v>
      </c>
      <c r="E50" s="174">
        <f>L50+S50</f>
        <v>-5226829</v>
      </c>
      <c r="F50" s="175">
        <f>SUM(B50:E50)</f>
        <v>45341414</v>
      </c>
      <c r="G50" s="170"/>
      <c r="H50" s="181" t="s">
        <v>50</v>
      </c>
      <c r="I50" s="16">
        <v>35121954</v>
      </c>
      <c r="J50" s="16">
        <v>8491551</v>
      </c>
      <c r="K50" s="16">
        <v>6954738</v>
      </c>
      <c r="L50" s="16">
        <v>-5226829</v>
      </c>
      <c r="M50" s="15">
        <f>SUM(I50:L50)</f>
        <v>45341414</v>
      </c>
      <c r="N50" s="19"/>
      <c r="O50" s="181" t="s">
        <v>50</v>
      </c>
      <c r="P50" s="16">
        <v>0</v>
      </c>
      <c r="Q50" s="16">
        <v>0</v>
      </c>
      <c r="R50" s="16">
        <v>0</v>
      </c>
      <c r="S50" s="16">
        <v>0</v>
      </c>
      <c r="T50" s="15">
        <f>SUM(P50:S50)</f>
        <v>0</v>
      </c>
      <c r="U50" s="22"/>
    </row>
    <row r="51" spans="1:21" s="36" customFormat="1" x14ac:dyDescent="0.2">
      <c r="A51" s="176"/>
      <c r="B51" s="174"/>
      <c r="C51" s="174"/>
      <c r="D51" s="174"/>
      <c r="E51" s="174"/>
      <c r="F51" s="175"/>
      <c r="G51" s="170"/>
      <c r="H51" s="176"/>
      <c r="I51" s="16"/>
      <c r="J51" s="16"/>
      <c r="K51" s="16"/>
      <c r="L51" s="16"/>
      <c r="M51" s="15"/>
      <c r="N51" s="171"/>
      <c r="O51" s="176"/>
      <c r="P51" s="16"/>
      <c r="Q51" s="16"/>
      <c r="R51" s="16"/>
      <c r="S51" s="16"/>
      <c r="T51" s="15"/>
      <c r="U51" s="22"/>
    </row>
    <row r="52" spans="1:21" s="36" customFormat="1" x14ac:dyDescent="0.2">
      <c r="A52" s="173" t="s">
        <v>51</v>
      </c>
      <c r="B52" s="174">
        <f>I52+P52</f>
        <v>0</v>
      </c>
      <c r="C52" s="174">
        <f>J52+Q52</f>
        <v>0</v>
      </c>
      <c r="D52" s="174">
        <f>K52+R52</f>
        <v>0</v>
      </c>
      <c r="E52" s="174">
        <f>L52+S52</f>
        <v>0</v>
      </c>
      <c r="F52" s="175">
        <f>SUM(B52:E52)</f>
        <v>0</v>
      </c>
      <c r="G52" s="170"/>
      <c r="H52" s="173" t="s">
        <v>51</v>
      </c>
      <c r="I52" s="16">
        <v>0</v>
      </c>
      <c r="J52" s="16">
        <v>0</v>
      </c>
      <c r="K52" s="16">
        <v>0</v>
      </c>
      <c r="L52" s="16">
        <v>0</v>
      </c>
      <c r="M52" s="15">
        <f>SUM(I52:L52)</f>
        <v>0</v>
      </c>
      <c r="N52" s="19"/>
      <c r="O52" s="173" t="s">
        <v>51</v>
      </c>
      <c r="P52" s="16">
        <v>0</v>
      </c>
      <c r="Q52" s="16">
        <v>0</v>
      </c>
      <c r="R52" s="16">
        <v>0</v>
      </c>
      <c r="S52" s="16">
        <v>0</v>
      </c>
      <c r="T52" s="15">
        <f>SUM(P52:S52)</f>
        <v>0</v>
      </c>
      <c r="U52" s="22"/>
    </row>
    <row r="53" spans="1:21" s="36" customFormat="1" x14ac:dyDescent="0.2">
      <c r="A53" s="180"/>
      <c r="B53" s="174"/>
      <c r="C53" s="174"/>
      <c r="D53" s="174"/>
      <c r="E53" s="174"/>
      <c r="F53" s="175"/>
      <c r="G53" s="170"/>
      <c r="H53" s="180"/>
      <c r="I53" s="16"/>
      <c r="J53" s="16"/>
      <c r="K53" s="16"/>
      <c r="L53" s="16"/>
      <c r="M53" s="15"/>
      <c r="N53" s="171"/>
      <c r="O53" s="180"/>
      <c r="P53" s="16"/>
      <c r="Q53" s="16"/>
      <c r="R53" s="16"/>
      <c r="S53" s="16"/>
      <c r="T53" s="15"/>
      <c r="U53" s="22"/>
    </row>
    <row r="54" spans="1:21" s="36" customFormat="1" x14ac:dyDescent="0.2">
      <c r="A54" s="180" t="s">
        <v>52</v>
      </c>
      <c r="B54" s="174">
        <f>I54+P54</f>
        <v>0</v>
      </c>
      <c r="C54" s="174">
        <f>J54+Q54</f>
        <v>0</v>
      </c>
      <c r="D54" s="174">
        <f>K54+R54</f>
        <v>0</v>
      </c>
      <c r="E54" s="174">
        <f>L54+S54</f>
        <v>0</v>
      </c>
      <c r="F54" s="175">
        <f>SUM(B54:E54)</f>
        <v>0</v>
      </c>
      <c r="G54" s="170"/>
      <c r="H54" s="180" t="s">
        <v>52</v>
      </c>
      <c r="I54" s="16">
        <v>0</v>
      </c>
      <c r="J54" s="16">
        <v>0</v>
      </c>
      <c r="K54" s="16">
        <v>0</v>
      </c>
      <c r="L54" s="16">
        <v>0</v>
      </c>
      <c r="M54" s="15">
        <f>SUM(I54:L54)</f>
        <v>0</v>
      </c>
      <c r="N54" s="19"/>
      <c r="O54" s="180" t="s">
        <v>52</v>
      </c>
      <c r="P54" s="16">
        <v>0</v>
      </c>
      <c r="Q54" s="16">
        <v>0</v>
      </c>
      <c r="R54" s="16">
        <v>0</v>
      </c>
      <c r="S54" s="16">
        <v>0</v>
      </c>
      <c r="T54" s="15">
        <f>SUM(P54:S54)</f>
        <v>0</v>
      </c>
      <c r="U54" s="22"/>
    </row>
    <row r="55" spans="1:21" s="36" customFormat="1" x14ac:dyDescent="0.2">
      <c r="A55" s="176"/>
      <c r="B55" s="174"/>
      <c r="C55" s="174"/>
      <c r="D55" s="174"/>
      <c r="E55" s="174"/>
      <c r="F55" s="175"/>
      <c r="G55" s="170"/>
      <c r="H55" s="176"/>
      <c r="I55" s="16"/>
      <c r="J55" s="16"/>
      <c r="K55" s="16"/>
      <c r="L55" s="16"/>
      <c r="M55" s="15"/>
      <c r="N55" s="171"/>
      <c r="O55" s="176"/>
      <c r="P55" s="16"/>
      <c r="Q55" s="16"/>
      <c r="R55" s="16"/>
      <c r="S55" s="16"/>
      <c r="T55" s="15"/>
      <c r="U55" s="22"/>
    </row>
    <row r="56" spans="1:21" s="30" customFormat="1" x14ac:dyDescent="0.2">
      <c r="A56" s="181" t="s">
        <v>53</v>
      </c>
      <c r="B56" s="174">
        <f>I56+P56</f>
        <v>0</v>
      </c>
      <c r="C56" s="174">
        <f>J56+Q56</f>
        <v>0</v>
      </c>
      <c r="D56" s="174">
        <f>K56+R56</f>
        <v>0</v>
      </c>
      <c r="E56" s="174">
        <f>L56+S56</f>
        <v>0</v>
      </c>
      <c r="F56" s="175">
        <f t="shared" ref="F56" si="29">SUM(B56:E56)</f>
        <v>0</v>
      </c>
      <c r="G56" s="170"/>
      <c r="H56" s="181" t="s">
        <v>53</v>
      </c>
      <c r="I56" s="16">
        <v>0</v>
      </c>
      <c r="J56" s="16">
        <v>0</v>
      </c>
      <c r="K56" s="16">
        <v>0</v>
      </c>
      <c r="L56" s="16">
        <v>0</v>
      </c>
      <c r="M56" s="15">
        <f t="shared" ref="M56" si="30">SUM(I56:L56)</f>
        <v>0</v>
      </c>
      <c r="N56" s="19"/>
      <c r="O56" s="181" t="s">
        <v>53</v>
      </c>
      <c r="P56" s="16">
        <v>0</v>
      </c>
      <c r="Q56" s="16">
        <v>0</v>
      </c>
      <c r="R56" s="16">
        <v>0</v>
      </c>
      <c r="S56" s="16">
        <v>0</v>
      </c>
      <c r="T56" s="15">
        <f t="shared" ref="T56" si="31">SUM(P56:S56)</f>
        <v>0</v>
      </c>
      <c r="U56" s="29"/>
    </row>
    <row r="57" spans="1:21" s="36" customFormat="1" ht="13.5" thickBot="1" x14ac:dyDescent="0.25">
      <c r="A57" s="183"/>
      <c r="B57" s="184"/>
      <c r="C57" s="184"/>
      <c r="D57" s="184"/>
      <c r="E57" s="184"/>
      <c r="F57" s="185"/>
      <c r="G57" s="170"/>
      <c r="H57" s="183"/>
      <c r="I57" s="186"/>
      <c r="J57" s="186"/>
      <c r="K57" s="186"/>
      <c r="L57" s="186"/>
      <c r="M57" s="26"/>
      <c r="N57" s="188"/>
      <c r="O57" s="183"/>
      <c r="P57" s="186"/>
      <c r="Q57" s="186"/>
      <c r="R57" s="186"/>
      <c r="S57" s="186"/>
      <c r="T57" s="26"/>
      <c r="U57" s="189"/>
    </row>
    <row r="58" spans="1:21" s="36" customFormat="1" ht="24.75" customHeight="1" thickBot="1" x14ac:dyDescent="0.25">
      <c r="A58" s="27" t="s">
        <v>54</v>
      </c>
      <c r="B58" s="187">
        <f>SUM(B46:B57)</f>
        <v>88762566</v>
      </c>
      <c r="C58" s="187">
        <f>SUM(C46:C57)</f>
        <v>23027998</v>
      </c>
      <c r="D58" s="187">
        <f>SUM(D46:D57)</f>
        <v>20593903</v>
      </c>
      <c r="E58" s="187">
        <f>SUM(E46:E57)</f>
        <v>-12993672</v>
      </c>
      <c r="F58" s="187">
        <f>SUM(F46:F57)</f>
        <v>119390795</v>
      </c>
      <c r="G58" s="170"/>
      <c r="H58" s="27" t="s">
        <v>54</v>
      </c>
      <c r="I58" s="187">
        <f>SUM(I46:I57)</f>
        <v>88762566</v>
      </c>
      <c r="J58" s="187">
        <f>SUM(J46:J57)</f>
        <v>23027998</v>
      </c>
      <c r="K58" s="187">
        <f>SUM(K46:K57)</f>
        <v>20593903</v>
      </c>
      <c r="L58" s="28">
        <f>SUM(L46:L57)</f>
        <v>-12993672</v>
      </c>
      <c r="M58" s="187">
        <f>SUM(M46:M57)</f>
        <v>119390795</v>
      </c>
      <c r="N58" s="188"/>
      <c r="O58" s="27" t="s">
        <v>54</v>
      </c>
      <c r="P58" s="187">
        <f>SUM(P46:P57)</f>
        <v>0</v>
      </c>
      <c r="Q58" s="187">
        <f>SUM(Q46:Q57)</f>
        <v>0</v>
      </c>
      <c r="R58" s="187">
        <f>SUM(R46:R57)</f>
        <v>0</v>
      </c>
      <c r="S58" s="187">
        <f>SUM(S46:S57)</f>
        <v>0</v>
      </c>
      <c r="T58" s="187">
        <f>SUM(T46:T57)</f>
        <v>0</v>
      </c>
      <c r="U58" s="189">
        <f>SUM(P58:S58)-T58</f>
        <v>0</v>
      </c>
    </row>
    <row r="59" spans="1:21" s="36" customFormat="1" x14ac:dyDescent="0.2">
      <c r="A59" s="190"/>
      <c r="B59" s="174"/>
      <c r="C59" s="174"/>
      <c r="D59" s="174"/>
      <c r="E59" s="174"/>
      <c r="F59" s="175"/>
      <c r="G59" s="170"/>
      <c r="H59" s="190"/>
      <c r="I59" s="16"/>
      <c r="J59" s="16"/>
      <c r="K59" s="16"/>
      <c r="L59" s="16"/>
      <c r="M59" s="15"/>
      <c r="N59" s="171"/>
      <c r="O59" s="190"/>
      <c r="P59" s="16"/>
      <c r="Q59" s="16"/>
      <c r="R59" s="16"/>
      <c r="S59" s="16"/>
      <c r="T59" s="15"/>
      <c r="U59" s="22"/>
    </row>
    <row r="60" spans="1:21" s="36" customFormat="1" ht="13.5" thickBot="1" x14ac:dyDescent="0.25">
      <c r="A60" s="183"/>
      <c r="B60" s="184"/>
      <c r="C60" s="184"/>
      <c r="D60" s="184"/>
      <c r="E60" s="184"/>
      <c r="F60" s="185"/>
      <c r="G60" s="170"/>
      <c r="H60" s="183"/>
      <c r="I60" s="186"/>
      <c r="J60" s="186"/>
      <c r="K60" s="186"/>
      <c r="L60" s="186"/>
      <c r="M60" s="26"/>
      <c r="N60" s="171"/>
      <c r="O60" s="183"/>
      <c r="P60" s="186"/>
      <c r="Q60" s="186"/>
      <c r="R60" s="186"/>
      <c r="S60" s="186"/>
      <c r="T60" s="26"/>
      <c r="U60" s="22"/>
    </row>
    <row r="61" spans="1:21" s="36" customFormat="1" ht="24.75" customHeight="1" thickBot="1" x14ac:dyDescent="0.25">
      <c r="A61" s="27" t="s">
        <v>55</v>
      </c>
      <c r="B61" s="187">
        <f>SUM(B44,B58)</f>
        <v>161107916</v>
      </c>
      <c r="C61" s="187">
        <f>SUM(C44,C58)</f>
        <v>93728733</v>
      </c>
      <c r="D61" s="187">
        <f>SUM(D44,D58)</f>
        <v>124294463</v>
      </c>
      <c r="E61" s="187">
        <f>SUM(E44,E58)</f>
        <v>-67376272</v>
      </c>
      <c r="F61" s="187">
        <f>SUM(F44,F58)</f>
        <v>311754840</v>
      </c>
      <c r="G61" s="170"/>
      <c r="H61" s="27" t="s">
        <v>55</v>
      </c>
      <c r="I61" s="28">
        <f>SUM(I44,I58)</f>
        <v>151671566</v>
      </c>
      <c r="J61" s="28">
        <f>SUM(J44,J58)</f>
        <v>84506898</v>
      </c>
      <c r="K61" s="28">
        <f>SUM(K44,K58)</f>
        <v>110768303</v>
      </c>
      <c r="L61" s="28">
        <f>SUM(L44,L58)</f>
        <v>-67376272</v>
      </c>
      <c r="M61" s="28">
        <f>SUM(M44,M58)</f>
        <v>279570495</v>
      </c>
      <c r="N61" s="191"/>
      <c r="O61" s="27" t="s">
        <v>55</v>
      </c>
      <c r="P61" s="28">
        <f>SUM(P44,P58)</f>
        <v>9436350</v>
      </c>
      <c r="Q61" s="28">
        <f>SUM(Q44,Q58)</f>
        <v>9221835</v>
      </c>
      <c r="R61" s="28">
        <f>SUM(R44,R58)</f>
        <v>13526160</v>
      </c>
      <c r="S61" s="28">
        <f>SUM(S44,S58)</f>
        <v>0</v>
      </c>
      <c r="T61" s="28">
        <f>SUM(T44,T58)</f>
        <v>32184345</v>
      </c>
      <c r="U61" s="149">
        <f>SUM(P61:S61)-T61</f>
        <v>0</v>
      </c>
    </row>
    <row r="62" spans="1:21" s="36" customForma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1"/>
      <c r="O62" s="170"/>
      <c r="P62" s="170"/>
      <c r="Q62" s="170"/>
      <c r="R62" s="170"/>
      <c r="S62" s="170"/>
      <c r="T62" s="170"/>
      <c r="U62" s="22"/>
    </row>
    <row r="63" spans="1:21" s="36" customFormat="1" x14ac:dyDescent="0.2">
      <c r="A63" s="192" t="s">
        <v>56</v>
      </c>
      <c r="B63" s="174">
        <f>I44+P44+I58</f>
        <v>161107916</v>
      </c>
      <c r="C63" s="174">
        <f t="shared" ref="C63:E63" si="32">J44+Q44+J58</f>
        <v>93728733</v>
      </c>
      <c r="D63" s="174">
        <f t="shared" si="32"/>
        <v>124294463</v>
      </c>
      <c r="E63" s="174">
        <f t="shared" si="32"/>
        <v>-67376272</v>
      </c>
      <c r="F63" s="15">
        <f>SUM(B63:E63)</f>
        <v>311754840</v>
      </c>
      <c r="G63" s="170"/>
      <c r="H63" s="192" t="s">
        <v>56</v>
      </c>
      <c r="I63" s="16">
        <v>151671566</v>
      </c>
      <c r="J63" s="16">
        <v>84506898</v>
      </c>
      <c r="K63" s="16">
        <v>110768303</v>
      </c>
      <c r="L63" s="16">
        <v>-67376272</v>
      </c>
      <c r="M63" s="15">
        <f>SUM(I63:L63)</f>
        <v>279570495</v>
      </c>
      <c r="N63" s="191"/>
      <c r="O63" s="192" t="s">
        <v>56</v>
      </c>
      <c r="P63" s="16">
        <f>I44*$P$4</f>
        <v>9436350</v>
      </c>
      <c r="Q63" s="16">
        <f>J44*$P$4</f>
        <v>9221835</v>
      </c>
      <c r="R63" s="16">
        <f>K44*$P$4</f>
        <v>13526160</v>
      </c>
      <c r="S63" s="16">
        <v>0</v>
      </c>
      <c r="T63" s="15">
        <f>SUM(P63:S63)</f>
        <v>32184345</v>
      </c>
      <c r="U63" s="22"/>
    </row>
    <row r="64" spans="1:21" s="36" customFormat="1" x14ac:dyDescent="0.2">
      <c r="A64" s="192" t="s">
        <v>57</v>
      </c>
      <c r="B64" s="193">
        <f>B63-B61</f>
        <v>0</v>
      </c>
      <c r="C64" s="193">
        <f>C63-C61</f>
        <v>0</v>
      </c>
      <c r="D64" s="193">
        <f>D63-D61</f>
        <v>0</v>
      </c>
      <c r="E64" s="193">
        <f>E63-E61</f>
        <v>0</v>
      </c>
      <c r="F64" s="31">
        <f>F63-F61</f>
        <v>0</v>
      </c>
      <c r="G64" s="170"/>
      <c r="H64" s="192" t="s">
        <v>57</v>
      </c>
      <c r="I64" s="193">
        <f>I63-I61</f>
        <v>0</v>
      </c>
      <c r="J64" s="193">
        <f>J63-J61</f>
        <v>0</v>
      </c>
      <c r="K64" s="193">
        <f>K63-K61</f>
        <v>0</v>
      </c>
      <c r="L64" s="193">
        <f>L63-L61</f>
        <v>0</v>
      </c>
      <c r="M64" s="31">
        <f>M63-M61</f>
        <v>0</v>
      </c>
      <c r="N64" s="171"/>
      <c r="O64" s="192" t="s">
        <v>57</v>
      </c>
      <c r="P64" s="193">
        <f>P63-P61</f>
        <v>0</v>
      </c>
      <c r="Q64" s="193">
        <f>Q63-Q61</f>
        <v>0</v>
      </c>
      <c r="R64" s="193">
        <f>R63-R61</f>
        <v>0</v>
      </c>
      <c r="S64" s="193">
        <f>S63-S61</f>
        <v>0</v>
      </c>
      <c r="T64" s="31">
        <f>T63-T61</f>
        <v>0</v>
      </c>
      <c r="U64" s="22"/>
    </row>
    <row r="65" spans="1:21" s="36" customForma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1"/>
      <c r="O65" s="170"/>
      <c r="P65" s="170"/>
      <c r="Q65" s="170"/>
      <c r="R65" s="170"/>
      <c r="S65" s="170"/>
      <c r="T65" s="170"/>
      <c r="U65" s="22"/>
    </row>
    <row r="67" spans="1:21" x14ac:dyDescent="0.2">
      <c r="A67" s="163" t="s">
        <v>189</v>
      </c>
      <c r="I67" s="163" t="s">
        <v>185</v>
      </c>
    </row>
    <row r="68" spans="1:21" x14ac:dyDescent="0.2">
      <c r="A68" s="160"/>
      <c r="I68" s="160"/>
    </row>
    <row r="69" spans="1:21" ht="12.75" customHeight="1" x14ac:dyDescent="0.2">
      <c r="A69" s="163" t="s">
        <v>190</v>
      </c>
      <c r="I69" s="163" t="s">
        <v>186</v>
      </c>
      <c r="O69" s="163" t="s">
        <v>187</v>
      </c>
    </row>
    <row r="70" spans="1:21" x14ac:dyDescent="0.2">
      <c r="A70" s="160"/>
      <c r="I70" s="160"/>
      <c r="O70" s="160"/>
    </row>
    <row r="71" spans="1:21" x14ac:dyDescent="0.2">
      <c r="A71" s="163" t="s">
        <v>191</v>
      </c>
      <c r="I71" s="163" t="s">
        <v>192</v>
      </c>
      <c r="O71" s="163" t="s">
        <v>188</v>
      </c>
    </row>
    <row r="72" spans="1:21" x14ac:dyDescent="0.2">
      <c r="A72" s="155"/>
    </row>
    <row r="73" spans="1:21" ht="12.75" customHeight="1" x14ac:dyDescent="0.2">
      <c r="A73" s="156" t="s">
        <v>10</v>
      </c>
      <c r="B73" s="261" t="s">
        <v>61</v>
      </c>
      <c r="C73" s="261"/>
      <c r="D73" s="261"/>
      <c r="E73" s="261"/>
    </row>
    <row r="74" spans="1:21" x14ac:dyDescent="0.2">
      <c r="A74" s="157"/>
      <c r="B74" s="261"/>
      <c r="C74" s="261"/>
      <c r="D74" s="261"/>
      <c r="E74" s="261"/>
    </row>
    <row r="75" spans="1:21" x14ac:dyDescent="0.2">
      <c r="A75" s="158"/>
    </row>
    <row r="76" spans="1:21" ht="12.75" customHeight="1" x14ac:dyDescent="0.2">
      <c r="A76" s="159" t="s">
        <v>7</v>
      </c>
      <c r="B76" s="261" t="s">
        <v>62</v>
      </c>
      <c r="C76" s="262"/>
      <c r="D76" s="262"/>
      <c r="E76" s="262"/>
    </row>
    <row r="77" spans="1:21" x14ac:dyDescent="0.2">
      <c r="A77" s="159" t="s">
        <v>11</v>
      </c>
      <c r="B77" s="262"/>
      <c r="C77" s="262"/>
      <c r="D77" s="262"/>
      <c r="E77" s="262"/>
    </row>
    <row r="78" spans="1:21" x14ac:dyDescent="0.2">
      <c r="A78" s="157"/>
    </row>
    <row r="79" spans="1:21" x14ac:dyDescent="0.2">
      <c r="A79" s="159" t="s">
        <v>8</v>
      </c>
      <c r="B79" s="261" t="s">
        <v>63</v>
      </c>
      <c r="C79" s="261"/>
      <c r="D79" s="261"/>
      <c r="E79" s="261"/>
    </row>
    <row r="80" spans="1:21" x14ac:dyDescent="0.2">
      <c r="A80" s="156" t="s">
        <v>12</v>
      </c>
      <c r="B80" s="261"/>
      <c r="C80" s="261"/>
      <c r="D80" s="261"/>
      <c r="E80" s="261"/>
    </row>
    <row r="81" spans="1:5" x14ac:dyDescent="0.2">
      <c r="A81" s="157"/>
    </row>
    <row r="82" spans="1:5" x14ac:dyDescent="0.2">
      <c r="A82" s="156" t="s">
        <v>13</v>
      </c>
      <c r="B82" s="261" t="s">
        <v>62</v>
      </c>
      <c r="C82" s="262"/>
      <c r="D82" s="262"/>
      <c r="E82" s="262"/>
    </row>
    <row r="83" spans="1:5" x14ac:dyDescent="0.2">
      <c r="A83" s="154"/>
      <c r="B83" s="262"/>
      <c r="C83" s="262"/>
      <c r="D83" s="262"/>
      <c r="E83" s="262"/>
    </row>
    <row r="84" spans="1:5" x14ac:dyDescent="0.2">
      <c r="A84" s="154"/>
    </row>
  </sheetData>
  <mergeCells count="4">
    <mergeCell ref="B73:E74"/>
    <mergeCell ref="B76:E77"/>
    <mergeCell ref="B82:E83"/>
    <mergeCell ref="B79:E80"/>
  </mergeCells>
  <printOptions horizontalCentered="1"/>
  <pageMargins left="1" right="1" top="1" bottom="1" header="1" footer="1"/>
  <pageSetup scale="79" orientation="portrait" blackAndWhite="1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1CAB-6942-4987-92FB-17B2AC610A98}">
  <sheetPr>
    <tabColor rgb="FFFF0000"/>
    <pageSetUpPr fitToPage="1"/>
  </sheetPr>
  <dimension ref="A1:CH1172"/>
  <sheetViews>
    <sheetView zoomScale="106" zoomScaleNormal="106" workbookViewId="0">
      <pane ySplit="13" topLeftCell="A1081" activePane="bottomLeft" state="frozen"/>
      <selection activeCell="C70" sqref="C70"/>
      <selection pane="bottomLeft" activeCell="D10" sqref="D10"/>
    </sheetView>
  </sheetViews>
  <sheetFormatPr defaultColWidth="9.140625" defaultRowHeight="12.75" x14ac:dyDescent="0.2"/>
  <cols>
    <col min="1" max="1" width="30.5703125" style="36" customWidth="1"/>
    <col min="2" max="2" width="11.28515625" style="39" customWidth="1"/>
    <col min="3" max="3" width="5.5703125" style="39" customWidth="1"/>
    <col min="4" max="4" width="15.28515625" style="39" customWidth="1"/>
    <col min="5" max="5" width="10.42578125" style="39" customWidth="1"/>
    <col min="6" max="6" width="15.28515625" style="39" customWidth="1"/>
    <col min="7" max="7" width="11.140625" style="39" customWidth="1"/>
    <col min="8" max="8" width="15.28515625" style="39" customWidth="1"/>
    <col min="9" max="9" width="11.85546875" style="39" customWidth="1"/>
    <col min="10" max="11" width="9.140625" style="55"/>
    <col min="12" max="12" width="29" style="55" bestFit="1" customWidth="1"/>
    <col min="13" max="13" width="5.42578125" style="55" customWidth="1"/>
    <col min="14" max="14" width="39.7109375" style="55" bestFit="1" customWidth="1"/>
    <col min="15" max="15" width="5.42578125" style="55" customWidth="1"/>
    <col min="16" max="16" width="48.5703125" style="55" bestFit="1" customWidth="1"/>
    <col min="17" max="16384" width="9.140625" style="55"/>
  </cols>
  <sheetData>
    <row r="1" spans="1:86" ht="20.25" x14ac:dyDescent="0.3">
      <c r="A1" s="54" t="s">
        <v>73</v>
      </c>
      <c r="D1" s="231" t="s">
        <v>74</v>
      </c>
      <c r="E1" s="232"/>
      <c r="F1" s="232"/>
    </row>
    <row r="2" spans="1:86" ht="20.25" x14ac:dyDescent="0.3">
      <c r="A2" s="56" t="s">
        <v>75</v>
      </c>
      <c r="B2" s="57"/>
      <c r="C2" s="57"/>
    </row>
    <row r="3" spans="1:86" x14ac:dyDescent="0.2">
      <c r="A3" s="36" t="s">
        <v>76</v>
      </c>
    </row>
    <row r="5" spans="1:86" x14ac:dyDescent="0.2">
      <c r="A5" s="30" t="s">
        <v>77</v>
      </c>
    </row>
    <row r="6" spans="1:86" x14ac:dyDescent="0.2">
      <c r="A6" s="58" t="s">
        <v>78</v>
      </c>
      <c r="B6" s="59"/>
      <c r="C6" s="59"/>
    </row>
    <row r="7" spans="1:86" ht="13.5" thickBot="1" x14ac:dyDescent="0.25">
      <c r="A7" s="60" t="s">
        <v>79</v>
      </c>
      <c r="B7" s="61"/>
      <c r="C7" s="61"/>
      <c r="F7" s="62"/>
      <c r="G7" s="62"/>
      <c r="H7" s="62"/>
      <c r="I7" s="62"/>
    </row>
    <row r="8" spans="1:86" ht="13.5" thickBot="1" x14ac:dyDescent="0.25">
      <c r="A8" s="63"/>
      <c r="B8" s="61"/>
      <c r="C8" s="61"/>
      <c r="D8" s="64" t="s">
        <v>80</v>
      </c>
      <c r="E8" s="65"/>
      <c r="F8" s="64" t="s">
        <v>80</v>
      </c>
      <c r="G8" s="66"/>
      <c r="H8" s="66"/>
      <c r="I8" s="65"/>
    </row>
    <row r="9" spans="1:86" s="71" customFormat="1" ht="15.75" thickBot="1" x14ac:dyDescent="0.3">
      <c r="A9" s="67"/>
      <c r="B9" s="68"/>
      <c r="C9" s="68"/>
      <c r="D9" s="233"/>
      <c r="E9" s="234"/>
      <c r="F9" s="235"/>
      <c r="G9" s="69"/>
      <c r="H9" s="69" t="s">
        <v>81</v>
      </c>
      <c r="I9" s="70"/>
    </row>
    <row r="10" spans="1:86" ht="64.5" thickBot="1" x14ac:dyDescent="0.25">
      <c r="A10" s="72" t="s">
        <v>82</v>
      </c>
      <c r="B10" s="73"/>
      <c r="C10" s="73"/>
      <c r="D10" s="230" t="s">
        <v>83</v>
      </c>
      <c r="E10" s="236" t="s">
        <v>84</v>
      </c>
      <c r="F10" s="237" t="s">
        <v>85</v>
      </c>
      <c r="G10" s="238" t="s">
        <v>84</v>
      </c>
      <c r="H10" s="237" t="s">
        <v>86</v>
      </c>
      <c r="I10" s="238" t="s">
        <v>84</v>
      </c>
    </row>
    <row r="11" spans="1:86" ht="13.5" thickBot="1" x14ac:dyDescent="0.25">
      <c r="A11" s="72" t="s">
        <v>87</v>
      </c>
      <c r="B11" s="73"/>
      <c r="C11" s="73"/>
      <c r="D11" s="74" t="s">
        <v>88</v>
      </c>
      <c r="E11" s="75" t="s">
        <v>88</v>
      </c>
      <c r="F11" s="76" t="s">
        <v>88</v>
      </c>
      <c r="G11" s="77" t="s">
        <v>88</v>
      </c>
      <c r="H11" s="76" t="s">
        <v>88</v>
      </c>
      <c r="I11" s="77" t="s">
        <v>88</v>
      </c>
    </row>
    <row r="12" spans="1:86" ht="13.5" thickBot="1" x14ac:dyDescent="0.25">
      <c r="A12" s="78" t="s">
        <v>89</v>
      </c>
      <c r="B12" s="73"/>
      <c r="C12" s="73"/>
      <c r="D12" s="79">
        <v>43921</v>
      </c>
      <c r="E12" s="80">
        <v>43921</v>
      </c>
      <c r="F12" s="81">
        <v>43921</v>
      </c>
      <c r="G12" s="82">
        <v>43921</v>
      </c>
      <c r="H12" s="81">
        <v>43921</v>
      </c>
      <c r="I12" s="82">
        <v>43921</v>
      </c>
    </row>
    <row r="13" spans="1:86" s="86" customFormat="1" ht="13.5" thickBot="1" x14ac:dyDescent="0.25">
      <c r="A13" s="83" t="s">
        <v>90</v>
      </c>
      <c r="B13" s="84" t="s">
        <v>69</v>
      </c>
      <c r="C13" s="84" t="s">
        <v>91</v>
      </c>
      <c r="D13" s="239" t="s">
        <v>92</v>
      </c>
      <c r="E13" s="239" t="s">
        <v>93</v>
      </c>
      <c r="F13" s="240" t="s">
        <v>94</v>
      </c>
      <c r="G13" s="241" t="s">
        <v>95</v>
      </c>
      <c r="H13" s="240" t="s">
        <v>96</v>
      </c>
      <c r="I13" s="241" t="s">
        <v>97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</row>
    <row r="14" spans="1:86" s="86" customFormat="1" x14ac:dyDescent="0.2">
      <c r="A14" s="87">
        <v>25599</v>
      </c>
      <c r="B14" s="88">
        <v>1970</v>
      </c>
      <c r="C14" s="89">
        <v>1</v>
      </c>
      <c r="D14" s="242">
        <v>21.178999999999998</v>
      </c>
      <c r="E14" s="242">
        <v>5.6219999999999999</v>
      </c>
      <c r="F14" s="242">
        <v>35</v>
      </c>
      <c r="G14" s="242">
        <v>10.882</v>
      </c>
      <c r="H14" s="243">
        <v>11.849</v>
      </c>
      <c r="I14" s="243">
        <v>7.7869999999999999</v>
      </c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</row>
    <row r="15" spans="1:86" s="86" customFormat="1" x14ac:dyDescent="0.2">
      <c r="A15" s="87">
        <v>25627</v>
      </c>
      <c r="B15" s="88">
        <v>1970</v>
      </c>
      <c r="C15" s="89">
        <v>2</v>
      </c>
      <c r="D15" s="242">
        <v>21.282</v>
      </c>
      <c r="E15" s="242">
        <v>5.9850000000000003</v>
      </c>
      <c r="F15" s="242">
        <v>35</v>
      </c>
      <c r="G15" s="242">
        <v>0</v>
      </c>
      <c r="H15" s="243">
        <v>11.913</v>
      </c>
      <c r="I15" s="243">
        <v>6.72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</row>
    <row r="16" spans="1:86" s="86" customFormat="1" x14ac:dyDescent="0.2">
      <c r="A16" s="87">
        <v>25658</v>
      </c>
      <c r="B16" s="88">
        <v>1970</v>
      </c>
      <c r="C16" s="89">
        <v>3</v>
      </c>
      <c r="D16" s="242">
        <v>21.396000000000001</v>
      </c>
      <c r="E16" s="242">
        <v>6.6040000000000001</v>
      </c>
      <c r="F16" s="242">
        <v>34.9</v>
      </c>
      <c r="G16" s="242">
        <v>-3.375</v>
      </c>
      <c r="H16" s="243">
        <v>11.971</v>
      </c>
      <c r="I16" s="243">
        <v>5.9859999999999998</v>
      </c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</row>
    <row r="17" spans="1:86" s="86" customFormat="1" x14ac:dyDescent="0.2">
      <c r="A17" s="87">
        <v>25688</v>
      </c>
      <c r="B17" s="88">
        <v>1970</v>
      </c>
      <c r="C17" s="89">
        <v>4</v>
      </c>
      <c r="D17" s="242">
        <v>21.510999999999999</v>
      </c>
      <c r="E17" s="242">
        <v>6.6280000000000001</v>
      </c>
      <c r="F17" s="242">
        <v>35.1</v>
      </c>
      <c r="G17" s="242">
        <v>7.0979999999999999</v>
      </c>
      <c r="H17" s="243">
        <v>12.03</v>
      </c>
      <c r="I17" s="243">
        <v>6.077</v>
      </c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</row>
    <row r="18" spans="1:86" s="86" customFormat="1" x14ac:dyDescent="0.2">
      <c r="A18" s="87">
        <v>25719</v>
      </c>
      <c r="B18" s="88">
        <v>1970</v>
      </c>
      <c r="C18" s="89">
        <v>5</v>
      </c>
      <c r="D18" s="242">
        <v>21.603999999999999</v>
      </c>
      <c r="E18" s="242">
        <v>5.306</v>
      </c>
      <c r="F18" s="242">
        <v>35.200000000000003</v>
      </c>
      <c r="G18" s="242">
        <v>3.4729999999999999</v>
      </c>
      <c r="H18" s="243">
        <v>12.097</v>
      </c>
      <c r="I18" s="243">
        <v>6.827</v>
      </c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</row>
    <row r="19" spans="1:86" s="86" customFormat="1" x14ac:dyDescent="0.2">
      <c r="A19" s="87">
        <v>25749</v>
      </c>
      <c r="B19" s="88">
        <v>1970</v>
      </c>
      <c r="C19" s="89">
        <v>6</v>
      </c>
      <c r="D19" s="242">
        <v>21.664000000000001</v>
      </c>
      <c r="E19" s="242">
        <v>3.43</v>
      </c>
      <c r="F19" s="242">
        <v>35.299999999999997</v>
      </c>
      <c r="G19" s="242">
        <v>3.4630000000000001</v>
      </c>
      <c r="H19" s="243">
        <v>12.173999999999999</v>
      </c>
      <c r="I19" s="243">
        <v>7.9130000000000003</v>
      </c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</row>
    <row r="20" spans="1:86" s="86" customFormat="1" x14ac:dyDescent="0.2">
      <c r="A20" s="87">
        <v>25780</v>
      </c>
      <c r="B20" s="88">
        <v>1970</v>
      </c>
      <c r="C20" s="89">
        <v>7</v>
      </c>
      <c r="D20" s="242">
        <v>21.709</v>
      </c>
      <c r="E20" s="242">
        <v>2.4860000000000002</v>
      </c>
      <c r="F20" s="242">
        <v>35.5</v>
      </c>
      <c r="G20" s="242">
        <v>7.0149999999999997</v>
      </c>
      <c r="H20" s="243">
        <v>12.249000000000001</v>
      </c>
      <c r="I20" s="243">
        <v>7.7240000000000002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</row>
    <row r="21" spans="1:86" s="86" customFormat="1" x14ac:dyDescent="0.2">
      <c r="A21" s="87">
        <v>25811</v>
      </c>
      <c r="B21" s="88">
        <v>1970</v>
      </c>
      <c r="C21" s="89">
        <v>8</v>
      </c>
      <c r="D21" s="242">
        <v>21.762</v>
      </c>
      <c r="E21" s="242">
        <v>3.0059999999999998</v>
      </c>
      <c r="F21" s="242">
        <v>35.5</v>
      </c>
      <c r="G21" s="242">
        <v>0</v>
      </c>
      <c r="H21" s="243">
        <v>12.307</v>
      </c>
      <c r="I21" s="243">
        <v>5.86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</row>
    <row r="22" spans="1:86" s="86" customFormat="1" x14ac:dyDescent="0.2">
      <c r="A22" s="87">
        <v>25841</v>
      </c>
      <c r="B22" s="88">
        <v>1970</v>
      </c>
      <c r="C22" s="89">
        <v>9</v>
      </c>
      <c r="D22" s="242">
        <v>21.841000000000001</v>
      </c>
      <c r="E22" s="242">
        <v>4.4279999999999999</v>
      </c>
      <c r="F22" s="242">
        <v>35.6</v>
      </c>
      <c r="G22" s="242">
        <v>3.4329999999999998</v>
      </c>
      <c r="H22" s="243">
        <v>12.339</v>
      </c>
      <c r="I22" s="243">
        <v>3.077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</row>
    <row r="23" spans="1:86" s="86" customFormat="1" x14ac:dyDescent="0.2">
      <c r="A23" s="87">
        <v>25872</v>
      </c>
      <c r="B23" s="88">
        <v>1970</v>
      </c>
      <c r="C23" s="89">
        <v>10</v>
      </c>
      <c r="D23" s="242">
        <v>21.942</v>
      </c>
      <c r="E23" s="242">
        <v>5.6829999999999998</v>
      </c>
      <c r="F23" s="242">
        <v>35.799999999999997</v>
      </c>
      <c r="G23" s="242">
        <v>6.9539999999999997</v>
      </c>
      <c r="H23" s="243">
        <v>12.363</v>
      </c>
      <c r="I23" s="243">
        <v>2.395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</row>
    <row r="24" spans="1:86" s="86" customFormat="1" x14ac:dyDescent="0.2">
      <c r="A24" s="87">
        <v>25902</v>
      </c>
      <c r="B24" s="88">
        <v>1970</v>
      </c>
      <c r="C24" s="89">
        <v>11</v>
      </c>
      <c r="D24" s="242">
        <v>22.053999999999998</v>
      </c>
      <c r="E24" s="242">
        <v>6.3120000000000003</v>
      </c>
      <c r="F24" s="242">
        <v>35.9</v>
      </c>
      <c r="G24" s="242">
        <v>3.4039999999999999</v>
      </c>
      <c r="H24" s="243">
        <v>12.407999999999999</v>
      </c>
      <c r="I24" s="243">
        <v>4.4880000000000004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</row>
    <row r="25" spans="1:86" s="86" customFormat="1" x14ac:dyDescent="0.2">
      <c r="A25" s="87">
        <v>25933</v>
      </c>
      <c r="B25" s="88">
        <v>1970</v>
      </c>
      <c r="C25" s="89">
        <v>12</v>
      </c>
      <c r="D25" s="242">
        <v>22.169</v>
      </c>
      <c r="E25" s="242">
        <v>6.4210000000000003</v>
      </c>
      <c r="F25" s="242">
        <v>35.9</v>
      </c>
      <c r="G25" s="242">
        <v>0</v>
      </c>
      <c r="H25" s="243">
        <v>12.491</v>
      </c>
      <c r="I25" s="243">
        <v>8.3369999999999997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</row>
    <row r="26" spans="1:86" s="86" customFormat="1" x14ac:dyDescent="0.2">
      <c r="A26" s="87">
        <v>25964</v>
      </c>
      <c r="B26" s="88">
        <v>1971</v>
      </c>
      <c r="C26" s="89">
        <v>1</v>
      </c>
      <c r="D26" s="242">
        <v>22.283999999999999</v>
      </c>
      <c r="E26" s="242">
        <v>6.4180000000000001</v>
      </c>
      <c r="F26" s="242">
        <v>36</v>
      </c>
      <c r="G26" s="242">
        <v>3.3940000000000001</v>
      </c>
      <c r="H26" s="243">
        <v>12.596</v>
      </c>
      <c r="I26" s="243">
        <v>10.497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</row>
    <row r="27" spans="1:86" s="86" customFormat="1" x14ac:dyDescent="0.2">
      <c r="A27" s="87">
        <v>25992</v>
      </c>
      <c r="B27" s="88">
        <v>1971</v>
      </c>
      <c r="C27" s="89">
        <v>2</v>
      </c>
      <c r="D27" s="242">
        <v>22.390999999999998</v>
      </c>
      <c r="E27" s="242">
        <v>5.8879999999999999</v>
      </c>
      <c r="F27" s="242">
        <v>36.1</v>
      </c>
      <c r="G27" s="242">
        <v>3.3849999999999998</v>
      </c>
      <c r="H27" s="243">
        <v>12.686</v>
      </c>
      <c r="I27" s="243">
        <v>8.9740000000000002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</row>
    <row r="28" spans="1:86" s="86" customFormat="1" x14ac:dyDescent="0.2">
      <c r="A28" s="87">
        <v>26023</v>
      </c>
      <c r="B28" s="88">
        <v>1971</v>
      </c>
      <c r="C28" s="89">
        <v>3</v>
      </c>
      <c r="D28" s="242">
        <v>22.492999999999999</v>
      </c>
      <c r="E28" s="242">
        <v>5.6040000000000001</v>
      </c>
      <c r="F28" s="242">
        <v>36.299999999999997</v>
      </c>
      <c r="G28" s="242">
        <v>6.8550000000000004</v>
      </c>
      <c r="H28" s="243">
        <v>12.75</v>
      </c>
      <c r="I28" s="243">
        <v>6.2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</row>
    <row r="29" spans="1:86" s="86" customFormat="1" x14ac:dyDescent="0.2">
      <c r="A29" s="87">
        <v>26053</v>
      </c>
      <c r="B29" s="88">
        <v>1971</v>
      </c>
      <c r="C29" s="89">
        <v>4</v>
      </c>
      <c r="D29" s="242">
        <v>22.594000000000001</v>
      </c>
      <c r="E29" s="242">
        <v>5.5229999999999997</v>
      </c>
      <c r="F29" s="242">
        <v>36.299999999999997</v>
      </c>
      <c r="G29" s="242">
        <v>0</v>
      </c>
      <c r="H29" s="243">
        <v>12.8</v>
      </c>
      <c r="I29" s="243">
        <v>4.8449999999999998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</row>
    <row r="30" spans="1:86" s="86" customFormat="1" x14ac:dyDescent="0.2">
      <c r="A30" s="87">
        <v>26084</v>
      </c>
      <c r="B30" s="88">
        <v>1971</v>
      </c>
      <c r="C30" s="89">
        <v>5</v>
      </c>
      <c r="D30" s="242">
        <v>22.690999999999999</v>
      </c>
      <c r="E30" s="242">
        <v>5.2809999999999997</v>
      </c>
      <c r="F30" s="242">
        <v>36.5</v>
      </c>
      <c r="G30" s="242">
        <v>6.8159999999999998</v>
      </c>
      <c r="H30" s="243">
        <v>12.856999999999999</v>
      </c>
      <c r="I30" s="243">
        <v>5.4329999999999998</v>
      </c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</row>
    <row r="31" spans="1:86" s="86" customFormat="1" x14ac:dyDescent="0.2">
      <c r="A31" s="87">
        <v>26114</v>
      </c>
      <c r="B31" s="88">
        <v>1971</v>
      </c>
      <c r="C31" s="89">
        <v>6</v>
      </c>
      <c r="D31" s="242">
        <v>22.783000000000001</v>
      </c>
      <c r="E31" s="242">
        <v>4.9850000000000003</v>
      </c>
      <c r="F31" s="242">
        <v>36.700000000000003</v>
      </c>
      <c r="G31" s="242">
        <v>6.7770000000000001</v>
      </c>
      <c r="H31" s="243">
        <v>12.932</v>
      </c>
      <c r="I31" s="243">
        <v>7.2350000000000003</v>
      </c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</row>
    <row r="32" spans="1:86" s="86" customFormat="1" x14ac:dyDescent="0.2">
      <c r="A32" s="87">
        <v>26145</v>
      </c>
      <c r="B32" s="88">
        <v>1971</v>
      </c>
      <c r="C32" s="89">
        <v>7</v>
      </c>
      <c r="D32" s="242">
        <v>22.863</v>
      </c>
      <c r="E32" s="242">
        <v>4.3230000000000004</v>
      </c>
      <c r="F32" s="242">
        <v>36.9</v>
      </c>
      <c r="G32" s="242">
        <v>6.7389999999999999</v>
      </c>
      <c r="H32" s="243">
        <v>13.007</v>
      </c>
      <c r="I32" s="243">
        <v>7.1989999999999998</v>
      </c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</row>
    <row r="33" spans="1:86" s="86" customFormat="1" x14ac:dyDescent="0.2">
      <c r="A33" s="87">
        <v>26176</v>
      </c>
      <c r="B33" s="88">
        <v>1971</v>
      </c>
      <c r="C33" s="89">
        <v>8</v>
      </c>
      <c r="D33" s="242">
        <v>22.925000000000001</v>
      </c>
      <c r="E33" s="242">
        <v>3.266</v>
      </c>
      <c r="F33" s="242">
        <v>37.200000000000003</v>
      </c>
      <c r="G33" s="242">
        <v>10.204000000000001</v>
      </c>
      <c r="H33" s="243">
        <v>13.054</v>
      </c>
      <c r="I33" s="243">
        <v>4.4349999999999996</v>
      </c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</row>
    <row r="34" spans="1:86" s="86" customFormat="1" x14ac:dyDescent="0.2">
      <c r="A34" s="87">
        <v>26206</v>
      </c>
      <c r="B34" s="88">
        <v>1971</v>
      </c>
      <c r="C34" s="89">
        <v>9</v>
      </c>
      <c r="D34" s="242">
        <v>22.965</v>
      </c>
      <c r="E34" s="242">
        <v>2.1160000000000001</v>
      </c>
      <c r="F34" s="242">
        <v>37.200000000000003</v>
      </c>
      <c r="G34" s="242">
        <v>0</v>
      </c>
      <c r="H34" s="243">
        <v>13.058999999999999</v>
      </c>
      <c r="I34" s="243">
        <v>0.47199999999999998</v>
      </c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</row>
    <row r="35" spans="1:86" s="86" customFormat="1" x14ac:dyDescent="0.2">
      <c r="A35" s="87">
        <v>26237</v>
      </c>
      <c r="B35" s="88">
        <v>1971</v>
      </c>
      <c r="C35" s="89">
        <v>10</v>
      </c>
      <c r="D35" s="242">
        <v>23.009</v>
      </c>
      <c r="E35" s="242">
        <v>2.3410000000000002</v>
      </c>
      <c r="F35" s="242">
        <v>37.1</v>
      </c>
      <c r="G35" s="242">
        <v>-3.1789999999999998</v>
      </c>
      <c r="H35" s="243">
        <v>13.058999999999999</v>
      </c>
      <c r="I35" s="243">
        <v>-2.3E-2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</row>
    <row r="36" spans="1:86" s="86" customFormat="1" x14ac:dyDescent="0.2">
      <c r="A36" s="87">
        <v>26267</v>
      </c>
      <c r="B36" s="88">
        <v>1971</v>
      </c>
      <c r="C36" s="89">
        <v>11</v>
      </c>
      <c r="D36" s="242">
        <v>23.088999999999999</v>
      </c>
      <c r="E36" s="242">
        <v>4.2729999999999997</v>
      </c>
      <c r="F36" s="242">
        <v>37.200000000000003</v>
      </c>
      <c r="G36" s="242">
        <v>3.2829999999999999</v>
      </c>
      <c r="H36" s="243">
        <v>13.103999999999999</v>
      </c>
      <c r="I36" s="243">
        <v>4.194</v>
      </c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</row>
    <row r="37" spans="1:86" s="86" customFormat="1" x14ac:dyDescent="0.2">
      <c r="A37" s="87">
        <v>26298</v>
      </c>
      <c r="B37" s="88">
        <v>1971</v>
      </c>
      <c r="C37" s="89">
        <v>12</v>
      </c>
      <c r="D37" s="242">
        <v>23.222000000000001</v>
      </c>
      <c r="E37" s="242">
        <v>7.125</v>
      </c>
      <c r="F37" s="242">
        <v>37.4</v>
      </c>
      <c r="G37" s="242">
        <v>6.6459999999999999</v>
      </c>
      <c r="H37" s="243">
        <v>13.223000000000001</v>
      </c>
      <c r="I37" s="243">
        <v>11.496</v>
      </c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</row>
    <row r="38" spans="1:86" s="86" customFormat="1" x14ac:dyDescent="0.2">
      <c r="A38" s="87">
        <v>26329</v>
      </c>
      <c r="B38" s="88">
        <v>1972</v>
      </c>
      <c r="C38" s="89">
        <v>1</v>
      </c>
      <c r="D38" s="242">
        <v>23.376999999999999</v>
      </c>
      <c r="E38" s="242">
        <v>8.2880000000000003</v>
      </c>
      <c r="F38" s="242">
        <v>37.5</v>
      </c>
      <c r="G38" s="242">
        <v>3.2559999999999998</v>
      </c>
      <c r="H38" s="243">
        <v>13.382</v>
      </c>
      <c r="I38" s="243">
        <v>15.398999999999999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</row>
    <row r="39" spans="1:86" s="86" customFormat="1" x14ac:dyDescent="0.2">
      <c r="A39" s="87">
        <v>26358</v>
      </c>
      <c r="B39" s="88">
        <v>1972</v>
      </c>
      <c r="C39" s="89">
        <v>2</v>
      </c>
      <c r="D39" s="242">
        <v>23.498000000000001</v>
      </c>
      <c r="E39" s="242">
        <v>6.41</v>
      </c>
      <c r="F39" s="242">
        <v>37.700000000000003</v>
      </c>
      <c r="G39" s="242">
        <v>6.5910000000000002</v>
      </c>
      <c r="H39" s="243">
        <v>13.515000000000001</v>
      </c>
      <c r="I39" s="243">
        <v>12.548999999999999</v>
      </c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</row>
    <row r="40" spans="1:86" s="86" customFormat="1" x14ac:dyDescent="0.2">
      <c r="A40" s="87">
        <v>26389</v>
      </c>
      <c r="B40" s="88">
        <v>1972</v>
      </c>
      <c r="C40" s="89">
        <v>3</v>
      </c>
      <c r="D40" s="242">
        <v>23.56</v>
      </c>
      <c r="E40" s="242">
        <v>3.2330000000000001</v>
      </c>
      <c r="F40" s="242">
        <v>37.799999999999997</v>
      </c>
      <c r="G40" s="242">
        <v>3.23</v>
      </c>
      <c r="H40" s="243">
        <v>13.587</v>
      </c>
      <c r="I40" s="243">
        <v>6.6139999999999999</v>
      </c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</row>
    <row r="41" spans="1:86" s="86" customFormat="1" x14ac:dyDescent="0.2">
      <c r="A41" s="87">
        <v>26419</v>
      </c>
      <c r="B41" s="88">
        <v>1972</v>
      </c>
      <c r="C41" s="89">
        <v>4</v>
      </c>
      <c r="D41" s="242">
        <v>23.585999999999999</v>
      </c>
      <c r="E41" s="242">
        <v>1.3029999999999999</v>
      </c>
      <c r="F41" s="242">
        <v>37.9</v>
      </c>
      <c r="G41" s="242">
        <v>3.2210000000000001</v>
      </c>
      <c r="H41" s="243">
        <v>13.618</v>
      </c>
      <c r="I41" s="243">
        <v>2.8109999999999999</v>
      </c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</row>
    <row r="42" spans="1:86" s="86" customFormat="1" x14ac:dyDescent="0.2">
      <c r="A42" s="87">
        <v>26450</v>
      </c>
      <c r="B42" s="88">
        <v>1972</v>
      </c>
      <c r="C42" s="89">
        <v>5</v>
      </c>
      <c r="D42" s="242">
        <v>23.611999999999998</v>
      </c>
      <c r="E42" s="242">
        <v>1.3120000000000001</v>
      </c>
      <c r="F42" s="242">
        <v>38</v>
      </c>
      <c r="G42" s="242">
        <v>3.2130000000000001</v>
      </c>
      <c r="H42" s="243">
        <v>13.645</v>
      </c>
      <c r="I42" s="243">
        <v>2.343</v>
      </c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</row>
    <row r="43" spans="1:86" s="86" customFormat="1" x14ac:dyDescent="0.2">
      <c r="A43" s="87">
        <v>26480</v>
      </c>
      <c r="B43" s="88">
        <v>1972</v>
      </c>
      <c r="C43" s="89">
        <v>6</v>
      </c>
      <c r="D43" s="242">
        <v>23.666</v>
      </c>
      <c r="E43" s="242">
        <v>2.7970000000000002</v>
      </c>
      <c r="F43" s="242">
        <v>38</v>
      </c>
      <c r="G43" s="242">
        <v>0</v>
      </c>
      <c r="H43" s="243">
        <v>13.693</v>
      </c>
      <c r="I43" s="243">
        <v>4.3899999999999997</v>
      </c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</row>
    <row r="44" spans="1:86" s="86" customFormat="1" x14ac:dyDescent="0.2">
      <c r="A44" s="87">
        <v>26511</v>
      </c>
      <c r="B44" s="88">
        <v>1972</v>
      </c>
      <c r="C44" s="89">
        <v>7</v>
      </c>
      <c r="D44" s="242">
        <v>23.745000000000001</v>
      </c>
      <c r="E44" s="242">
        <v>4.1050000000000004</v>
      </c>
      <c r="F44" s="242">
        <v>38.1</v>
      </c>
      <c r="G44" s="242">
        <v>3.2040000000000002</v>
      </c>
      <c r="H44" s="243">
        <v>13.760999999999999</v>
      </c>
      <c r="I44" s="243">
        <v>6.1210000000000004</v>
      </c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</row>
    <row r="45" spans="1:86" s="86" customFormat="1" x14ac:dyDescent="0.2">
      <c r="A45" s="87">
        <v>26542</v>
      </c>
      <c r="B45" s="88">
        <v>1972</v>
      </c>
      <c r="C45" s="89">
        <v>8</v>
      </c>
      <c r="D45" s="242">
        <v>23.837</v>
      </c>
      <c r="E45" s="242">
        <v>4.7160000000000002</v>
      </c>
      <c r="F45" s="242">
        <v>38.200000000000003</v>
      </c>
      <c r="G45" s="242">
        <v>3.1949999999999998</v>
      </c>
      <c r="H45" s="243">
        <v>13.835000000000001</v>
      </c>
      <c r="I45" s="243">
        <v>6.6310000000000002</v>
      </c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</row>
    <row r="46" spans="1:86" s="86" customFormat="1" x14ac:dyDescent="0.2">
      <c r="A46" s="87">
        <v>26572</v>
      </c>
      <c r="B46" s="88">
        <v>1972</v>
      </c>
      <c r="C46" s="89">
        <v>9</v>
      </c>
      <c r="D46" s="242">
        <v>23.925999999999998</v>
      </c>
      <c r="E46" s="242">
        <v>4.5830000000000002</v>
      </c>
      <c r="F46" s="242">
        <v>38.5</v>
      </c>
      <c r="G46" s="242">
        <v>9.8420000000000005</v>
      </c>
      <c r="H46" s="243">
        <v>13.904999999999999</v>
      </c>
      <c r="I46" s="243">
        <v>6.1840000000000002</v>
      </c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</row>
    <row r="47" spans="1:86" s="86" customFormat="1" x14ac:dyDescent="0.2">
      <c r="A47" s="87">
        <v>26603</v>
      </c>
      <c r="B47" s="88">
        <v>1972</v>
      </c>
      <c r="C47" s="89">
        <v>10</v>
      </c>
      <c r="D47" s="242">
        <v>24.013999999999999</v>
      </c>
      <c r="E47" s="242">
        <v>4.5010000000000003</v>
      </c>
      <c r="F47" s="242">
        <v>38.700000000000003</v>
      </c>
      <c r="G47" s="242">
        <v>6.415</v>
      </c>
      <c r="H47" s="243">
        <v>13.981999999999999</v>
      </c>
      <c r="I47" s="243">
        <v>6.8609999999999998</v>
      </c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</row>
    <row r="48" spans="1:86" s="86" customFormat="1" x14ac:dyDescent="0.2">
      <c r="A48" s="87">
        <v>26633</v>
      </c>
      <c r="B48" s="88">
        <v>1972</v>
      </c>
      <c r="C48" s="89">
        <v>11</v>
      </c>
      <c r="D48" s="242">
        <v>24.103000000000002</v>
      </c>
      <c r="E48" s="242">
        <v>4.5720000000000001</v>
      </c>
      <c r="F48" s="242">
        <v>39</v>
      </c>
      <c r="G48" s="242">
        <v>9.7089999999999996</v>
      </c>
      <c r="H48" s="243">
        <v>14.083</v>
      </c>
      <c r="I48" s="243">
        <v>9.0719999999999992</v>
      </c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</row>
    <row r="49" spans="1:86" s="86" customFormat="1" x14ac:dyDescent="0.2">
      <c r="A49" s="87">
        <v>26664</v>
      </c>
      <c r="B49" s="88">
        <v>1972</v>
      </c>
      <c r="C49" s="89">
        <v>12</v>
      </c>
      <c r="D49" s="242">
        <v>24.198</v>
      </c>
      <c r="E49" s="242">
        <v>4.7930000000000001</v>
      </c>
      <c r="F49" s="242">
        <v>39.6</v>
      </c>
      <c r="G49" s="242">
        <v>20.106999999999999</v>
      </c>
      <c r="H49" s="243">
        <v>14.217000000000001</v>
      </c>
      <c r="I49" s="243">
        <v>11.98</v>
      </c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</row>
    <row r="50" spans="1:86" s="86" customFormat="1" x14ac:dyDescent="0.2">
      <c r="A50" s="87">
        <v>26695</v>
      </c>
      <c r="B50" s="88">
        <v>1973</v>
      </c>
      <c r="C50" s="89">
        <v>1</v>
      </c>
      <c r="D50" s="242">
        <v>24.300999999999998</v>
      </c>
      <c r="E50" s="242">
        <v>5.2350000000000003</v>
      </c>
      <c r="F50" s="242">
        <v>39.799999999999997</v>
      </c>
      <c r="G50" s="242">
        <v>6.2320000000000002</v>
      </c>
      <c r="H50" s="243">
        <v>14.362</v>
      </c>
      <c r="I50" s="243">
        <v>12.936</v>
      </c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</row>
    <row r="51" spans="1:86" s="86" customFormat="1" x14ac:dyDescent="0.2">
      <c r="A51" s="87">
        <v>26723</v>
      </c>
      <c r="B51" s="88">
        <v>1973</v>
      </c>
      <c r="C51" s="89">
        <v>2</v>
      </c>
      <c r="D51" s="242">
        <v>24.408000000000001</v>
      </c>
      <c r="E51" s="242">
        <v>5.431</v>
      </c>
      <c r="F51" s="242">
        <v>40.4</v>
      </c>
      <c r="G51" s="242">
        <v>19.667999999999999</v>
      </c>
      <c r="H51" s="243">
        <v>14.478</v>
      </c>
      <c r="I51" s="243">
        <v>10.177</v>
      </c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</row>
    <row r="52" spans="1:86" s="86" customFormat="1" x14ac:dyDescent="0.2">
      <c r="A52" s="87">
        <v>26754</v>
      </c>
      <c r="B52" s="88">
        <v>1973</v>
      </c>
      <c r="C52" s="89">
        <v>3</v>
      </c>
      <c r="D52" s="242">
        <v>24.527000000000001</v>
      </c>
      <c r="E52" s="242">
        <v>5.9909999999999997</v>
      </c>
      <c r="F52" s="242">
        <v>41.1</v>
      </c>
      <c r="G52" s="242">
        <v>22.893000000000001</v>
      </c>
      <c r="H52" s="243">
        <v>14.554</v>
      </c>
      <c r="I52" s="243">
        <v>6.468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</row>
    <row r="53" spans="1:86" s="86" customFormat="1" x14ac:dyDescent="0.2">
      <c r="A53" s="87">
        <v>26784</v>
      </c>
      <c r="B53" s="88">
        <v>1973</v>
      </c>
      <c r="C53" s="89">
        <v>4</v>
      </c>
      <c r="D53" s="242">
        <v>24.661999999999999</v>
      </c>
      <c r="E53" s="242">
        <v>6.8330000000000002</v>
      </c>
      <c r="F53" s="242">
        <v>41.3</v>
      </c>
      <c r="G53" s="242">
        <v>5.9980000000000002</v>
      </c>
      <c r="H53" s="243">
        <v>14.606</v>
      </c>
      <c r="I53" s="243">
        <v>4.3819999999999997</v>
      </c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</row>
    <row r="54" spans="1:86" s="86" customFormat="1" x14ac:dyDescent="0.2">
      <c r="A54" s="87">
        <v>26815</v>
      </c>
      <c r="B54" s="88">
        <v>1973</v>
      </c>
      <c r="C54" s="89">
        <v>5</v>
      </c>
      <c r="D54" s="242">
        <v>24.812000000000001</v>
      </c>
      <c r="E54" s="242">
        <v>7.5309999999999997</v>
      </c>
      <c r="F54" s="242">
        <v>42.2</v>
      </c>
      <c r="G54" s="242">
        <v>29.524000000000001</v>
      </c>
      <c r="H54" s="243">
        <v>14.657999999999999</v>
      </c>
      <c r="I54" s="243">
        <v>4.3869999999999996</v>
      </c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</row>
    <row r="55" spans="1:86" s="86" customFormat="1" x14ac:dyDescent="0.2">
      <c r="A55" s="87">
        <v>26845</v>
      </c>
      <c r="B55" s="88">
        <v>1973</v>
      </c>
      <c r="C55" s="89">
        <v>6</v>
      </c>
      <c r="D55" s="242">
        <v>24.974</v>
      </c>
      <c r="E55" s="242">
        <v>8.1289999999999996</v>
      </c>
      <c r="F55" s="242">
        <v>43</v>
      </c>
      <c r="G55" s="242">
        <v>25.277000000000001</v>
      </c>
      <c r="H55" s="243">
        <v>14.731</v>
      </c>
      <c r="I55" s="243">
        <v>6.1219999999999999</v>
      </c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</row>
    <row r="56" spans="1:86" s="86" customFormat="1" x14ac:dyDescent="0.2">
      <c r="A56" s="87">
        <v>26876</v>
      </c>
      <c r="B56" s="88">
        <v>1973</v>
      </c>
      <c r="C56" s="89">
        <v>7</v>
      </c>
      <c r="D56" s="242">
        <v>25.138999999999999</v>
      </c>
      <c r="E56" s="242">
        <v>8.2289999999999992</v>
      </c>
      <c r="F56" s="242">
        <v>42.3</v>
      </c>
      <c r="G56" s="242">
        <v>-17.876999999999999</v>
      </c>
      <c r="H56" s="243">
        <v>14.821999999999999</v>
      </c>
      <c r="I56" s="243">
        <v>7.625</v>
      </c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</row>
    <row r="57" spans="1:86" s="86" customFormat="1" x14ac:dyDescent="0.2">
      <c r="A57" s="87">
        <v>26907</v>
      </c>
      <c r="B57" s="88">
        <v>1973</v>
      </c>
      <c r="C57" s="89">
        <v>8</v>
      </c>
      <c r="D57" s="242">
        <v>25.297999999999998</v>
      </c>
      <c r="E57" s="242">
        <v>7.8330000000000002</v>
      </c>
      <c r="F57" s="242">
        <v>43.5</v>
      </c>
      <c r="G57" s="242">
        <v>39.89</v>
      </c>
      <c r="H57" s="243">
        <v>14.920999999999999</v>
      </c>
      <c r="I57" s="243">
        <v>8.3369999999999997</v>
      </c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</row>
    <row r="58" spans="1:86" s="86" customFormat="1" x14ac:dyDescent="0.2">
      <c r="A58" s="87">
        <v>26937</v>
      </c>
      <c r="B58" s="88">
        <v>1973</v>
      </c>
      <c r="C58" s="89">
        <v>9</v>
      </c>
      <c r="D58" s="242">
        <v>25.437999999999999</v>
      </c>
      <c r="E58" s="242">
        <v>6.8650000000000002</v>
      </c>
      <c r="F58" s="242">
        <v>43</v>
      </c>
      <c r="G58" s="242">
        <v>-12.954000000000001</v>
      </c>
      <c r="H58" s="243">
        <v>15.018000000000001</v>
      </c>
      <c r="I58" s="243">
        <v>8.1010000000000009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</row>
    <row r="59" spans="1:86" s="86" customFormat="1" x14ac:dyDescent="0.2">
      <c r="A59" s="87">
        <v>26968</v>
      </c>
      <c r="B59" s="88">
        <v>1973</v>
      </c>
      <c r="C59" s="89">
        <v>10</v>
      </c>
      <c r="D59" s="242">
        <v>25.574000000000002</v>
      </c>
      <c r="E59" s="242">
        <v>6.59</v>
      </c>
      <c r="F59" s="242">
        <v>43.4</v>
      </c>
      <c r="G59" s="242">
        <v>11.752000000000001</v>
      </c>
      <c r="H59" s="243">
        <v>15.116</v>
      </c>
      <c r="I59" s="243">
        <v>8.109</v>
      </c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</row>
    <row r="60" spans="1:86" s="86" customFormat="1" x14ac:dyDescent="0.2">
      <c r="A60" s="87">
        <v>26998</v>
      </c>
      <c r="B60" s="88">
        <v>1973</v>
      </c>
      <c r="C60" s="89">
        <v>11</v>
      </c>
      <c r="D60" s="242">
        <v>25.721</v>
      </c>
      <c r="E60" s="242">
        <v>7.1219999999999999</v>
      </c>
      <c r="F60" s="242">
        <v>43.8</v>
      </c>
      <c r="G60" s="242">
        <v>11.638</v>
      </c>
      <c r="H60" s="243">
        <v>15.218</v>
      </c>
      <c r="I60" s="243">
        <v>8.4559999999999995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</row>
    <row r="61" spans="1:86" s="86" customFormat="1" x14ac:dyDescent="0.2">
      <c r="A61" s="87">
        <v>27029</v>
      </c>
      <c r="B61" s="88">
        <v>1973</v>
      </c>
      <c r="C61" s="89">
        <v>12</v>
      </c>
      <c r="D61" s="242">
        <v>25.888999999999999</v>
      </c>
      <c r="E61" s="242">
        <v>8.1649999999999991</v>
      </c>
      <c r="F61" s="242">
        <v>44.8</v>
      </c>
      <c r="G61" s="242">
        <v>31.113</v>
      </c>
      <c r="H61" s="243">
        <v>15.329000000000001</v>
      </c>
      <c r="I61" s="243">
        <v>9.0500000000000007</v>
      </c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</row>
    <row r="62" spans="1:86" s="86" customFormat="1" x14ac:dyDescent="0.2">
      <c r="A62" s="87">
        <v>27060</v>
      </c>
      <c r="B62" s="88">
        <v>1974</v>
      </c>
      <c r="C62" s="89">
        <v>1</v>
      </c>
      <c r="D62" s="242">
        <v>26.074999999999999</v>
      </c>
      <c r="E62" s="242">
        <v>8.9410000000000007</v>
      </c>
      <c r="F62" s="242">
        <v>45.9</v>
      </c>
      <c r="G62" s="242">
        <v>33.787999999999997</v>
      </c>
      <c r="H62" s="243">
        <v>15.448</v>
      </c>
      <c r="I62" s="243">
        <v>9.7449999999999992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</row>
    <row r="63" spans="1:86" s="86" customFormat="1" x14ac:dyDescent="0.2">
      <c r="A63" s="87">
        <v>27088</v>
      </c>
      <c r="B63" s="88">
        <v>1974</v>
      </c>
      <c r="C63" s="89">
        <v>2</v>
      </c>
      <c r="D63" s="242">
        <v>26.251000000000001</v>
      </c>
      <c r="E63" s="242">
        <v>8.4260000000000002</v>
      </c>
      <c r="F63" s="242">
        <v>46.8</v>
      </c>
      <c r="G63" s="242">
        <v>26.24</v>
      </c>
      <c r="H63" s="243">
        <v>15.566000000000001</v>
      </c>
      <c r="I63" s="243">
        <v>9.6050000000000004</v>
      </c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</row>
    <row r="64" spans="1:86" s="86" customFormat="1" x14ac:dyDescent="0.2">
      <c r="A64" s="87">
        <v>27119</v>
      </c>
      <c r="B64" s="88">
        <v>1974</v>
      </c>
      <c r="C64" s="89">
        <v>3</v>
      </c>
      <c r="D64" s="242">
        <v>26.420999999999999</v>
      </c>
      <c r="E64" s="242">
        <v>8.0449999999999999</v>
      </c>
      <c r="F64" s="242">
        <v>48.1</v>
      </c>
      <c r="G64" s="242">
        <v>38.927999999999997</v>
      </c>
      <c r="H64" s="243">
        <v>15.689</v>
      </c>
      <c r="I64" s="243">
        <v>9.9090000000000007</v>
      </c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</row>
    <row r="65" spans="1:86" s="86" customFormat="1" x14ac:dyDescent="0.2">
      <c r="A65" s="87">
        <v>27149</v>
      </c>
      <c r="B65" s="88">
        <v>1974</v>
      </c>
      <c r="C65" s="89">
        <v>4</v>
      </c>
      <c r="D65" s="242">
        <v>26.603999999999999</v>
      </c>
      <c r="E65" s="242">
        <v>8.6530000000000005</v>
      </c>
      <c r="F65" s="242">
        <v>49</v>
      </c>
      <c r="G65" s="242">
        <v>24.914000000000001</v>
      </c>
      <c r="H65" s="243">
        <v>15.824</v>
      </c>
      <c r="I65" s="243">
        <v>10.821999999999999</v>
      </c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</row>
    <row r="66" spans="1:86" s="86" customFormat="1" x14ac:dyDescent="0.2">
      <c r="A66" s="87">
        <v>27180</v>
      </c>
      <c r="B66" s="88">
        <v>1974</v>
      </c>
      <c r="C66" s="89">
        <v>5</v>
      </c>
      <c r="D66" s="242">
        <v>26.818000000000001</v>
      </c>
      <c r="E66" s="242">
        <v>10.057</v>
      </c>
      <c r="F66" s="242">
        <v>50.6</v>
      </c>
      <c r="G66" s="242">
        <v>47.045999999999999</v>
      </c>
      <c r="H66" s="243">
        <v>15.972</v>
      </c>
      <c r="I66" s="243">
        <v>11.753</v>
      </c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</row>
    <row r="67" spans="1:86" s="86" customFormat="1" x14ac:dyDescent="0.2">
      <c r="A67" s="87">
        <v>27210</v>
      </c>
      <c r="B67" s="88">
        <v>1974</v>
      </c>
      <c r="C67" s="89">
        <v>6</v>
      </c>
      <c r="D67" s="242">
        <v>27.074000000000002</v>
      </c>
      <c r="E67" s="242">
        <v>12.105</v>
      </c>
      <c r="F67" s="242">
        <v>51.5</v>
      </c>
      <c r="G67" s="242">
        <v>23.561</v>
      </c>
      <c r="H67" s="243">
        <v>16.132000000000001</v>
      </c>
      <c r="I67" s="243">
        <v>12.747999999999999</v>
      </c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</row>
    <row r="68" spans="1:86" s="86" customFormat="1" x14ac:dyDescent="0.2">
      <c r="A68" s="87">
        <v>27241</v>
      </c>
      <c r="B68" s="88">
        <v>1974</v>
      </c>
      <c r="C68" s="89">
        <v>7</v>
      </c>
      <c r="D68" s="242">
        <v>27.361999999999998</v>
      </c>
      <c r="E68" s="242">
        <v>13.544</v>
      </c>
      <c r="F68" s="242">
        <v>53.4</v>
      </c>
      <c r="G68" s="242">
        <v>54.457000000000001</v>
      </c>
      <c r="H68" s="243">
        <v>16.297000000000001</v>
      </c>
      <c r="I68" s="243">
        <v>12.991</v>
      </c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</row>
    <row r="69" spans="1:86" s="86" customFormat="1" x14ac:dyDescent="0.2">
      <c r="A69" s="87">
        <v>27272</v>
      </c>
      <c r="B69" s="88">
        <v>1974</v>
      </c>
      <c r="C69" s="89">
        <v>8</v>
      </c>
      <c r="D69" s="242">
        <v>27.666</v>
      </c>
      <c r="E69" s="242">
        <v>14.157</v>
      </c>
      <c r="F69" s="242">
        <v>55.8</v>
      </c>
      <c r="G69" s="242">
        <v>69.478999999999999</v>
      </c>
      <c r="H69" s="243">
        <v>16.457000000000001</v>
      </c>
      <c r="I69" s="243">
        <v>12.435</v>
      </c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</row>
    <row r="70" spans="1:86" s="86" customFormat="1" x14ac:dyDescent="0.2">
      <c r="A70" s="87">
        <v>27302</v>
      </c>
      <c r="B70" s="88">
        <v>1974</v>
      </c>
      <c r="C70" s="89">
        <v>9</v>
      </c>
      <c r="D70" s="242">
        <v>27.957999999999998</v>
      </c>
      <c r="E70" s="242">
        <v>13.44</v>
      </c>
      <c r="F70" s="242">
        <v>55.9</v>
      </c>
      <c r="G70" s="242">
        <v>2.1720000000000002</v>
      </c>
      <c r="H70" s="243">
        <v>16.600999999999999</v>
      </c>
      <c r="I70" s="243">
        <v>10.978</v>
      </c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</row>
    <row r="71" spans="1:86" s="86" customFormat="1" x14ac:dyDescent="0.2">
      <c r="A71" s="87">
        <v>27333</v>
      </c>
      <c r="B71" s="88">
        <v>1974</v>
      </c>
      <c r="C71" s="89">
        <v>10</v>
      </c>
      <c r="D71" s="242">
        <v>28.238</v>
      </c>
      <c r="E71" s="242">
        <v>12.702999999999999</v>
      </c>
      <c r="F71" s="242">
        <v>57.2</v>
      </c>
      <c r="G71" s="242">
        <v>31.768000000000001</v>
      </c>
      <c r="H71" s="243">
        <v>16.741</v>
      </c>
      <c r="I71" s="243">
        <v>10.670999999999999</v>
      </c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</row>
    <row r="72" spans="1:86" s="86" customFormat="1" x14ac:dyDescent="0.2">
      <c r="A72" s="87">
        <v>27363</v>
      </c>
      <c r="B72" s="88">
        <v>1974</v>
      </c>
      <c r="C72" s="89">
        <v>11</v>
      </c>
      <c r="D72" s="242">
        <v>28.504000000000001</v>
      </c>
      <c r="E72" s="242">
        <v>11.9</v>
      </c>
      <c r="F72" s="242">
        <v>57.8</v>
      </c>
      <c r="G72" s="242">
        <v>13.34</v>
      </c>
      <c r="H72" s="243">
        <v>16.896000000000001</v>
      </c>
      <c r="I72" s="243">
        <v>11.679</v>
      </c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</row>
    <row r="73" spans="1:86" s="86" customFormat="1" x14ac:dyDescent="0.2">
      <c r="A73" s="87">
        <v>27394</v>
      </c>
      <c r="B73" s="88">
        <v>1974</v>
      </c>
      <c r="C73" s="89">
        <v>12</v>
      </c>
      <c r="D73" s="242">
        <v>28.751999999999999</v>
      </c>
      <c r="E73" s="242">
        <v>10.943</v>
      </c>
      <c r="F73" s="242">
        <v>57.8</v>
      </c>
      <c r="G73" s="242">
        <v>0</v>
      </c>
      <c r="H73" s="243">
        <v>17.074000000000002</v>
      </c>
      <c r="I73" s="243">
        <v>13.384</v>
      </c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</row>
    <row r="74" spans="1:86" s="86" customFormat="1" x14ac:dyDescent="0.2">
      <c r="A74" s="87">
        <v>27425</v>
      </c>
      <c r="B74" s="88">
        <v>1975</v>
      </c>
      <c r="C74" s="89">
        <v>1</v>
      </c>
      <c r="D74" s="242">
        <v>28.975999999999999</v>
      </c>
      <c r="E74" s="242">
        <v>9.7829999999999995</v>
      </c>
      <c r="F74" s="242">
        <v>58</v>
      </c>
      <c r="G74" s="242">
        <v>4.2320000000000002</v>
      </c>
      <c r="H74" s="243">
        <v>17.263000000000002</v>
      </c>
      <c r="I74" s="243">
        <v>14.087</v>
      </c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</row>
    <row r="75" spans="1:86" s="86" customFormat="1" x14ac:dyDescent="0.2">
      <c r="A75" s="87">
        <v>27453</v>
      </c>
      <c r="B75" s="88">
        <v>1975</v>
      </c>
      <c r="C75" s="89">
        <v>2</v>
      </c>
      <c r="D75" s="242">
        <v>29.155000000000001</v>
      </c>
      <c r="E75" s="242">
        <v>7.6539999999999999</v>
      </c>
      <c r="F75" s="242">
        <v>57.8</v>
      </c>
      <c r="G75" s="242">
        <v>-4.0599999999999996</v>
      </c>
      <c r="H75" s="243">
        <v>17.428000000000001</v>
      </c>
      <c r="I75" s="243">
        <v>12.12</v>
      </c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</row>
    <row r="76" spans="1:86" s="86" customFormat="1" x14ac:dyDescent="0.2">
      <c r="A76" s="87">
        <v>27484</v>
      </c>
      <c r="B76" s="88">
        <v>1975</v>
      </c>
      <c r="C76" s="89">
        <v>3</v>
      </c>
      <c r="D76" s="242">
        <v>29.295999999999999</v>
      </c>
      <c r="E76" s="242">
        <v>5.9589999999999996</v>
      </c>
      <c r="F76" s="242">
        <v>57.4</v>
      </c>
      <c r="G76" s="242">
        <v>-7.9960000000000004</v>
      </c>
      <c r="H76" s="243">
        <v>17.564</v>
      </c>
      <c r="I76" s="243">
        <v>9.8119999999999994</v>
      </c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</row>
    <row r="77" spans="1:86" s="86" customFormat="1" x14ac:dyDescent="0.2">
      <c r="A77" s="87">
        <v>27514</v>
      </c>
      <c r="B77" s="88">
        <v>1975</v>
      </c>
      <c r="C77" s="89">
        <v>4</v>
      </c>
      <c r="D77" s="242">
        <v>29.422000000000001</v>
      </c>
      <c r="E77" s="242">
        <v>5.3070000000000004</v>
      </c>
      <c r="F77" s="242">
        <v>57.5</v>
      </c>
      <c r="G77" s="242">
        <v>2.1110000000000002</v>
      </c>
      <c r="H77" s="243">
        <v>17.681999999999999</v>
      </c>
      <c r="I77" s="243">
        <v>8.36</v>
      </c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</row>
    <row r="78" spans="1:86" s="86" customFormat="1" x14ac:dyDescent="0.2">
      <c r="A78" s="87">
        <v>27545</v>
      </c>
      <c r="B78" s="88">
        <v>1975</v>
      </c>
      <c r="C78" s="89">
        <v>5</v>
      </c>
      <c r="D78" s="242">
        <v>29.556000000000001</v>
      </c>
      <c r="E78" s="242">
        <v>5.5949999999999998</v>
      </c>
      <c r="F78" s="242">
        <v>57.3</v>
      </c>
      <c r="G78" s="242">
        <v>-4.0949999999999998</v>
      </c>
      <c r="H78" s="243">
        <v>17.79</v>
      </c>
      <c r="I78" s="243">
        <v>7.556</v>
      </c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</row>
    <row r="79" spans="1:86" s="86" customFormat="1" x14ac:dyDescent="0.2">
      <c r="A79" s="87">
        <v>27575</v>
      </c>
      <c r="B79" s="88">
        <v>1975</v>
      </c>
      <c r="C79" s="89">
        <v>6</v>
      </c>
      <c r="D79" s="242">
        <v>29.716999999999999</v>
      </c>
      <c r="E79" s="242">
        <v>6.7080000000000002</v>
      </c>
      <c r="F79" s="242">
        <v>57.3</v>
      </c>
      <c r="G79" s="242">
        <v>0</v>
      </c>
      <c r="H79" s="243">
        <v>17.898</v>
      </c>
      <c r="I79" s="243">
        <v>7.5129999999999999</v>
      </c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</row>
    <row r="80" spans="1:86" s="86" customFormat="1" x14ac:dyDescent="0.2">
      <c r="A80" s="87">
        <v>27606</v>
      </c>
      <c r="B80" s="88">
        <v>1975</v>
      </c>
      <c r="C80" s="89">
        <v>7</v>
      </c>
      <c r="D80" s="242">
        <v>29.899000000000001</v>
      </c>
      <c r="E80" s="242">
        <v>7.5990000000000002</v>
      </c>
      <c r="F80" s="242">
        <v>57.5</v>
      </c>
      <c r="G80" s="242">
        <v>4.2699999999999996</v>
      </c>
      <c r="H80" s="243">
        <v>18.004000000000001</v>
      </c>
      <c r="I80" s="243">
        <v>7.3970000000000002</v>
      </c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</row>
    <row r="81" spans="1:86" s="86" customFormat="1" x14ac:dyDescent="0.2">
      <c r="A81" s="87">
        <v>27637</v>
      </c>
      <c r="B81" s="88">
        <v>1975</v>
      </c>
      <c r="C81" s="89">
        <v>8</v>
      </c>
      <c r="D81" s="242">
        <v>30.091999999999999</v>
      </c>
      <c r="E81" s="242">
        <v>8.0289999999999999</v>
      </c>
      <c r="F81" s="242">
        <v>58</v>
      </c>
      <c r="G81" s="242">
        <v>10.949</v>
      </c>
      <c r="H81" s="243">
        <v>18.106999999999999</v>
      </c>
      <c r="I81" s="243">
        <v>7.0629999999999997</v>
      </c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</row>
    <row r="82" spans="1:86" s="86" customFormat="1" x14ac:dyDescent="0.2">
      <c r="A82" s="87">
        <v>27667</v>
      </c>
      <c r="B82" s="88">
        <v>1975</v>
      </c>
      <c r="C82" s="89">
        <v>9</v>
      </c>
      <c r="D82" s="242">
        <v>30.277000000000001</v>
      </c>
      <c r="E82" s="242">
        <v>7.6529999999999996</v>
      </c>
      <c r="F82" s="242">
        <v>58.2</v>
      </c>
      <c r="G82" s="242">
        <v>4.2169999999999996</v>
      </c>
      <c r="H82" s="243">
        <v>18.201000000000001</v>
      </c>
      <c r="I82" s="243">
        <v>6.37</v>
      </c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</row>
    <row r="83" spans="1:86" s="86" customFormat="1" x14ac:dyDescent="0.2">
      <c r="A83" s="87">
        <v>27698</v>
      </c>
      <c r="B83" s="88">
        <v>1975</v>
      </c>
      <c r="C83" s="89">
        <v>10</v>
      </c>
      <c r="D83" s="242">
        <v>30.449000000000002</v>
      </c>
      <c r="E83" s="242">
        <v>7.0229999999999997</v>
      </c>
      <c r="F83" s="242">
        <v>58.8</v>
      </c>
      <c r="G83" s="242">
        <v>13.097</v>
      </c>
      <c r="H83" s="243">
        <v>18.292999999999999</v>
      </c>
      <c r="I83" s="243">
        <v>6.2629999999999999</v>
      </c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</row>
    <row r="84" spans="1:86" s="86" customFormat="1" x14ac:dyDescent="0.2">
      <c r="A84" s="87">
        <v>27728</v>
      </c>
      <c r="B84" s="88">
        <v>1975</v>
      </c>
      <c r="C84" s="89">
        <v>11</v>
      </c>
      <c r="D84" s="242">
        <v>30.599</v>
      </c>
      <c r="E84" s="242">
        <v>6.077</v>
      </c>
      <c r="F84" s="242">
        <v>59</v>
      </c>
      <c r="G84" s="242">
        <v>4.1589999999999998</v>
      </c>
      <c r="H84" s="243">
        <v>18.393000000000001</v>
      </c>
      <c r="I84" s="243">
        <v>6.79</v>
      </c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</row>
    <row r="85" spans="1:86" s="86" customFormat="1" x14ac:dyDescent="0.2">
      <c r="A85" s="87">
        <v>27759</v>
      </c>
      <c r="B85" s="88">
        <v>1975</v>
      </c>
      <c r="C85" s="89">
        <v>12</v>
      </c>
      <c r="D85" s="242">
        <v>30.722999999999999</v>
      </c>
      <c r="E85" s="242">
        <v>4.9660000000000002</v>
      </c>
      <c r="F85" s="242">
        <v>59.2</v>
      </c>
      <c r="G85" s="242">
        <v>4.1449999999999996</v>
      </c>
      <c r="H85" s="243">
        <v>18.507999999999999</v>
      </c>
      <c r="I85" s="243">
        <v>7.7110000000000003</v>
      </c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</row>
    <row r="86" spans="1:86" s="86" customFormat="1" x14ac:dyDescent="0.2">
      <c r="A86" s="87">
        <v>27790</v>
      </c>
      <c r="B86" s="88">
        <v>1976</v>
      </c>
      <c r="C86" s="89">
        <v>1</v>
      </c>
      <c r="D86" s="242">
        <v>30.829000000000001</v>
      </c>
      <c r="E86" s="242">
        <v>4.2450000000000001</v>
      </c>
      <c r="F86" s="242">
        <v>59.4</v>
      </c>
      <c r="G86" s="242">
        <v>4.13</v>
      </c>
      <c r="H86" s="243">
        <v>18.632000000000001</v>
      </c>
      <c r="I86" s="243">
        <v>8.3960000000000008</v>
      </c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</row>
    <row r="87" spans="1:86" s="86" customFormat="1" x14ac:dyDescent="0.2">
      <c r="A87" s="87">
        <v>27819</v>
      </c>
      <c r="B87" s="88">
        <v>1976</v>
      </c>
      <c r="C87" s="89">
        <v>2</v>
      </c>
      <c r="D87" s="242">
        <v>30.925000000000001</v>
      </c>
      <c r="E87" s="242">
        <v>3.7749999999999999</v>
      </c>
      <c r="F87" s="242">
        <v>59.6</v>
      </c>
      <c r="G87" s="242">
        <v>4.1159999999999997</v>
      </c>
      <c r="H87" s="243">
        <v>18.753</v>
      </c>
      <c r="I87" s="243">
        <v>8.0510000000000002</v>
      </c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</row>
    <row r="88" spans="1:86" s="86" customFormat="1" x14ac:dyDescent="0.2">
      <c r="A88" s="87">
        <v>27850</v>
      </c>
      <c r="B88" s="88">
        <v>1976</v>
      </c>
      <c r="C88" s="89">
        <v>3</v>
      </c>
      <c r="D88" s="242">
        <v>31.021000000000001</v>
      </c>
      <c r="E88" s="242">
        <v>3.8039999999999998</v>
      </c>
      <c r="F88" s="242">
        <v>59.8</v>
      </c>
      <c r="G88" s="242">
        <v>4.1020000000000003</v>
      </c>
      <c r="H88" s="243">
        <v>18.867999999999999</v>
      </c>
      <c r="I88" s="243">
        <v>7.6070000000000002</v>
      </c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</row>
    <row r="89" spans="1:86" s="86" customFormat="1" x14ac:dyDescent="0.2">
      <c r="A89" s="87">
        <v>27880</v>
      </c>
      <c r="B89" s="88">
        <v>1976</v>
      </c>
      <c r="C89" s="89">
        <v>4</v>
      </c>
      <c r="D89" s="242">
        <v>31.123000000000001</v>
      </c>
      <c r="E89" s="242">
        <v>4.0199999999999996</v>
      </c>
      <c r="F89" s="242">
        <v>60</v>
      </c>
      <c r="G89" s="242">
        <v>4.0880000000000001</v>
      </c>
      <c r="H89" s="243">
        <v>18.981999999999999</v>
      </c>
      <c r="I89" s="243">
        <v>7.5330000000000004</v>
      </c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</row>
    <row r="90" spans="1:86" s="86" customFormat="1" x14ac:dyDescent="0.2">
      <c r="A90" s="87">
        <v>27911</v>
      </c>
      <c r="B90" s="88">
        <v>1976</v>
      </c>
      <c r="C90" s="89">
        <v>5</v>
      </c>
      <c r="D90" s="242">
        <v>31.23</v>
      </c>
      <c r="E90" s="242">
        <v>4.2210000000000001</v>
      </c>
      <c r="F90" s="242">
        <v>60.3</v>
      </c>
      <c r="G90" s="242">
        <v>6.1680000000000001</v>
      </c>
      <c r="H90" s="243">
        <v>19.100999999999999</v>
      </c>
      <c r="I90" s="243">
        <v>7.7670000000000003</v>
      </c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</row>
    <row r="91" spans="1:86" s="86" customFormat="1" x14ac:dyDescent="0.2">
      <c r="A91" s="87">
        <v>27941</v>
      </c>
      <c r="B91" s="88">
        <v>1976</v>
      </c>
      <c r="C91" s="89">
        <v>6</v>
      </c>
      <c r="D91" s="242">
        <v>31.346</v>
      </c>
      <c r="E91" s="242">
        <v>4.5119999999999996</v>
      </c>
      <c r="F91" s="242">
        <v>60.8</v>
      </c>
      <c r="G91" s="242">
        <v>10.417</v>
      </c>
      <c r="H91" s="243">
        <v>19.228999999999999</v>
      </c>
      <c r="I91" s="243">
        <v>8.3089999999999993</v>
      </c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</row>
    <row r="92" spans="1:86" s="86" customFormat="1" x14ac:dyDescent="0.2">
      <c r="A92" s="87">
        <v>27972</v>
      </c>
      <c r="B92" s="88">
        <v>1976</v>
      </c>
      <c r="C92" s="89">
        <v>7</v>
      </c>
      <c r="D92" s="242">
        <v>31.474</v>
      </c>
      <c r="E92" s="242">
        <v>5.0460000000000003</v>
      </c>
      <c r="F92" s="242">
        <v>61.1</v>
      </c>
      <c r="G92" s="242">
        <v>6.0839999999999996</v>
      </c>
      <c r="H92" s="243">
        <v>19.364000000000001</v>
      </c>
      <c r="I92" s="243">
        <v>8.7840000000000007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</row>
    <row r="93" spans="1:86" s="86" customFormat="1" x14ac:dyDescent="0.2">
      <c r="A93" s="87">
        <v>28003</v>
      </c>
      <c r="B93" s="88">
        <v>1976</v>
      </c>
      <c r="C93" s="89">
        <v>8</v>
      </c>
      <c r="D93" s="242">
        <v>31.626999999999999</v>
      </c>
      <c r="E93" s="242">
        <v>5.9649999999999999</v>
      </c>
      <c r="F93" s="242">
        <v>61.3</v>
      </c>
      <c r="G93" s="242">
        <v>3.9990000000000001</v>
      </c>
      <c r="H93" s="243">
        <v>19.507000000000001</v>
      </c>
      <c r="I93" s="243">
        <v>9.2119999999999997</v>
      </c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</row>
    <row r="94" spans="1:86" s="86" customFormat="1" x14ac:dyDescent="0.2">
      <c r="A94" s="87">
        <v>28033</v>
      </c>
      <c r="B94" s="88">
        <v>1976</v>
      </c>
      <c r="C94" s="89">
        <v>9</v>
      </c>
      <c r="D94" s="242">
        <v>31.8</v>
      </c>
      <c r="E94" s="242">
        <v>6.79</v>
      </c>
      <c r="F94" s="242">
        <v>61.9</v>
      </c>
      <c r="G94" s="242">
        <v>12.398999999999999</v>
      </c>
      <c r="H94" s="243">
        <v>19.649000000000001</v>
      </c>
      <c r="I94" s="243">
        <v>9.1150000000000002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</row>
    <row r="95" spans="1:86" s="86" customFormat="1" x14ac:dyDescent="0.2">
      <c r="A95" s="87">
        <v>28064</v>
      </c>
      <c r="B95" s="88">
        <v>1976</v>
      </c>
      <c r="C95" s="89">
        <v>10</v>
      </c>
      <c r="D95" s="242">
        <v>31.986999999999998</v>
      </c>
      <c r="E95" s="242">
        <v>7.2839999999999998</v>
      </c>
      <c r="F95" s="242">
        <v>62</v>
      </c>
      <c r="G95" s="242">
        <v>1.956</v>
      </c>
      <c r="H95" s="243">
        <v>19.789000000000001</v>
      </c>
      <c r="I95" s="243">
        <v>8.9160000000000004</v>
      </c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</row>
    <row r="96" spans="1:86" s="86" customFormat="1" x14ac:dyDescent="0.2">
      <c r="A96" s="87">
        <v>28094</v>
      </c>
      <c r="B96" s="88">
        <v>1976</v>
      </c>
      <c r="C96" s="89">
        <v>11</v>
      </c>
      <c r="D96" s="242">
        <v>32.173000000000002</v>
      </c>
      <c r="E96" s="242">
        <v>7.1859999999999999</v>
      </c>
      <c r="F96" s="242">
        <v>62.4</v>
      </c>
      <c r="G96" s="242">
        <v>8.0229999999999997</v>
      </c>
      <c r="H96" s="243">
        <v>19.923999999999999</v>
      </c>
      <c r="I96" s="243">
        <v>8.4589999999999996</v>
      </c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</row>
    <row r="97" spans="1:86" s="86" customFormat="1" x14ac:dyDescent="0.2">
      <c r="A97" s="87">
        <v>28125</v>
      </c>
      <c r="B97" s="88">
        <v>1976</v>
      </c>
      <c r="C97" s="89">
        <v>12</v>
      </c>
      <c r="D97" s="242">
        <v>32.347000000000001</v>
      </c>
      <c r="E97" s="242">
        <v>6.7050000000000001</v>
      </c>
      <c r="F97" s="242">
        <v>62.8</v>
      </c>
      <c r="G97" s="242">
        <v>7.9690000000000003</v>
      </c>
      <c r="H97" s="243">
        <v>20.05</v>
      </c>
      <c r="I97" s="243">
        <v>7.88</v>
      </c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</row>
    <row r="98" spans="1:86" s="86" customFormat="1" x14ac:dyDescent="0.2">
      <c r="A98" s="87">
        <v>28156</v>
      </c>
      <c r="B98" s="88">
        <v>1977</v>
      </c>
      <c r="C98" s="89">
        <v>1</v>
      </c>
      <c r="D98" s="242">
        <v>32.518999999999998</v>
      </c>
      <c r="E98" s="242">
        <v>6.5510000000000002</v>
      </c>
      <c r="F98" s="242">
        <v>63</v>
      </c>
      <c r="G98" s="242">
        <v>3.8889999999999998</v>
      </c>
      <c r="H98" s="243">
        <v>20.175000000000001</v>
      </c>
      <c r="I98" s="243">
        <v>7.7190000000000003</v>
      </c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/>
    </row>
    <row r="99" spans="1:86" s="86" customFormat="1" x14ac:dyDescent="0.2">
      <c r="A99" s="87">
        <v>28184</v>
      </c>
      <c r="B99" s="88">
        <v>1977</v>
      </c>
      <c r="C99" s="89">
        <v>2</v>
      </c>
      <c r="D99" s="242">
        <v>32.686</v>
      </c>
      <c r="E99" s="242">
        <v>6.3479999999999999</v>
      </c>
      <c r="F99" s="242">
        <v>63.3</v>
      </c>
      <c r="G99" s="242">
        <v>5.8659999999999997</v>
      </c>
      <c r="H99" s="243">
        <v>20.295999999999999</v>
      </c>
      <c r="I99" s="243">
        <v>7.4359999999999999</v>
      </c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</row>
    <row r="100" spans="1:86" s="86" customFormat="1" x14ac:dyDescent="0.2">
      <c r="A100" s="87">
        <v>28215</v>
      </c>
      <c r="B100" s="88">
        <v>1977</v>
      </c>
      <c r="C100" s="89">
        <v>3</v>
      </c>
      <c r="D100" s="242">
        <v>32.862000000000002</v>
      </c>
      <c r="E100" s="242">
        <v>6.6660000000000004</v>
      </c>
      <c r="F100" s="242">
        <v>63.9</v>
      </c>
      <c r="G100" s="242">
        <v>11.987</v>
      </c>
      <c r="H100" s="243">
        <v>20.422999999999998</v>
      </c>
      <c r="I100" s="243">
        <v>7.8280000000000003</v>
      </c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</row>
    <row r="101" spans="1:86" s="86" customFormat="1" x14ac:dyDescent="0.2">
      <c r="A101" s="87">
        <v>28245</v>
      </c>
      <c r="B101" s="88">
        <v>1977</v>
      </c>
      <c r="C101" s="89">
        <v>4</v>
      </c>
      <c r="D101" s="242">
        <v>33.043999999999997</v>
      </c>
      <c r="E101" s="242">
        <v>6.859</v>
      </c>
      <c r="F101" s="242">
        <v>64.400000000000006</v>
      </c>
      <c r="G101" s="242">
        <v>9.8040000000000003</v>
      </c>
      <c r="H101" s="243">
        <v>20.562999999999999</v>
      </c>
      <c r="I101" s="243">
        <v>8.516</v>
      </c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</row>
    <row r="102" spans="1:86" s="86" customFormat="1" x14ac:dyDescent="0.2">
      <c r="A102" s="87">
        <v>28276</v>
      </c>
      <c r="B102" s="88">
        <v>1977</v>
      </c>
      <c r="C102" s="89">
        <v>5</v>
      </c>
      <c r="D102" s="242">
        <v>33.212000000000003</v>
      </c>
      <c r="E102" s="242">
        <v>6.266</v>
      </c>
      <c r="F102" s="242">
        <v>64.900000000000006</v>
      </c>
      <c r="G102" s="242">
        <v>9.7249999999999996</v>
      </c>
      <c r="H102" s="243">
        <v>20.709</v>
      </c>
      <c r="I102" s="243">
        <v>8.86</v>
      </c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</row>
    <row r="103" spans="1:86" s="86" customFormat="1" x14ac:dyDescent="0.2">
      <c r="A103" s="87">
        <v>28306</v>
      </c>
      <c r="B103" s="88">
        <v>1977</v>
      </c>
      <c r="C103" s="89">
        <v>6</v>
      </c>
      <c r="D103" s="242">
        <v>33.357999999999997</v>
      </c>
      <c r="E103" s="242">
        <v>5.4160000000000004</v>
      </c>
      <c r="F103" s="242">
        <v>64.900000000000006</v>
      </c>
      <c r="G103" s="242">
        <v>0</v>
      </c>
      <c r="H103" s="243">
        <v>20.858000000000001</v>
      </c>
      <c r="I103" s="243">
        <v>8.9760000000000009</v>
      </c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</row>
    <row r="104" spans="1:86" s="86" customFormat="1" x14ac:dyDescent="0.2">
      <c r="A104" s="87">
        <v>28337</v>
      </c>
      <c r="B104" s="88">
        <v>1977</v>
      </c>
      <c r="C104" s="89">
        <v>7</v>
      </c>
      <c r="D104" s="242">
        <v>33.497999999999998</v>
      </c>
      <c r="E104" s="242">
        <v>5.133</v>
      </c>
      <c r="F104" s="242">
        <v>65.099999999999994</v>
      </c>
      <c r="G104" s="242">
        <v>3.7610000000000001</v>
      </c>
      <c r="H104" s="243">
        <v>20.998999999999999</v>
      </c>
      <c r="I104" s="243">
        <v>8.4440000000000008</v>
      </c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</row>
    <row r="105" spans="1:86" s="86" customFormat="1" x14ac:dyDescent="0.2">
      <c r="A105" s="87">
        <v>28368</v>
      </c>
      <c r="B105" s="88">
        <v>1977</v>
      </c>
      <c r="C105" s="89">
        <v>8</v>
      </c>
      <c r="D105" s="242">
        <v>33.655000000000001</v>
      </c>
      <c r="E105" s="242">
        <v>5.7859999999999996</v>
      </c>
      <c r="F105" s="242">
        <v>65.400000000000006</v>
      </c>
      <c r="G105" s="242">
        <v>5.6719999999999997</v>
      </c>
      <c r="H105" s="243">
        <v>21.123000000000001</v>
      </c>
      <c r="I105" s="243">
        <v>7.2729999999999997</v>
      </c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</row>
    <row r="106" spans="1:86" s="86" customFormat="1" x14ac:dyDescent="0.2">
      <c r="A106" s="87">
        <v>28398</v>
      </c>
      <c r="B106" s="88">
        <v>1977</v>
      </c>
      <c r="C106" s="89">
        <v>9</v>
      </c>
      <c r="D106" s="242">
        <v>33.838999999999999</v>
      </c>
      <c r="E106" s="242">
        <v>6.742</v>
      </c>
      <c r="F106" s="242">
        <v>65.7</v>
      </c>
      <c r="G106" s="242">
        <v>5.6459999999999999</v>
      </c>
      <c r="H106" s="243">
        <v>21.221</v>
      </c>
      <c r="I106" s="243">
        <v>5.7210000000000001</v>
      </c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</row>
    <row r="107" spans="1:86" s="86" customFormat="1" x14ac:dyDescent="0.2">
      <c r="A107" s="87">
        <v>28429</v>
      </c>
      <c r="B107" s="88">
        <v>1977</v>
      </c>
      <c r="C107" s="89">
        <v>10</v>
      </c>
      <c r="D107" s="242">
        <v>34.037999999999997</v>
      </c>
      <c r="E107" s="242">
        <v>7.2919999999999998</v>
      </c>
      <c r="F107" s="242">
        <v>65.8</v>
      </c>
      <c r="G107" s="242">
        <v>1.8420000000000001</v>
      </c>
      <c r="H107" s="243">
        <v>21.321999999999999</v>
      </c>
      <c r="I107" s="243">
        <v>5.8540000000000001</v>
      </c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5"/>
      <c r="CH107" s="85"/>
    </row>
    <row r="108" spans="1:86" s="86" customFormat="1" x14ac:dyDescent="0.2">
      <c r="A108" s="87">
        <v>28459</v>
      </c>
      <c r="B108" s="88">
        <v>1977</v>
      </c>
      <c r="C108" s="89">
        <v>11</v>
      </c>
      <c r="D108" s="242">
        <v>34.231000000000002</v>
      </c>
      <c r="E108" s="242">
        <v>7.032</v>
      </c>
      <c r="F108" s="242">
        <v>66.3</v>
      </c>
      <c r="G108" s="242">
        <v>9.5090000000000003</v>
      </c>
      <c r="H108" s="243">
        <v>21.459</v>
      </c>
      <c r="I108" s="243">
        <v>8.0329999999999995</v>
      </c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5"/>
      <c r="CH108" s="85"/>
    </row>
    <row r="109" spans="1:86" s="86" customFormat="1" x14ac:dyDescent="0.2">
      <c r="A109" s="87">
        <v>28490</v>
      </c>
      <c r="B109" s="88">
        <v>1977</v>
      </c>
      <c r="C109" s="89">
        <v>12</v>
      </c>
      <c r="D109" s="242">
        <v>34.405999999999999</v>
      </c>
      <c r="E109" s="242">
        <v>6.3250000000000002</v>
      </c>
      <c r="F109" s="242">
        <v>66.599999999999994</v>
      </c>
      <c r="G109" s="242">
        <v>5.5670000000000002</v>
      </c>
      <c r="H109" s="243">
        <v>21.652999999999999</v>
      </c>
      <c r="I109" s="243">
        <v>11.369</v>
      </c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  <c r="BZ109" s="85"/>
      <c r="CA109" s="85"/>
      <c r="CB109" s="85"/>
      <c r="CC109" s="85"/>
      <c r="CD109" s="85"/>
      <c r="CE109" s="85"/>
      <c r="CF109" s="85"/>
      <c r="CG109" s="85"/>
      <c r="CH109" s="85"/>
    </row>
    <row r="110" spans="1:86" s="86" customFormat="1" x14ac:dyDescent="0.2">
      <c r="A110" s="87">
        <v>28521</v>
      </c>
      <c r="B110" s="88">
        <v>1978</v>
      </c>
      <c r="C110" s="89">
        <v>1</v>
      </c>
      <c r="D110" s="242">
        <v>34.582999999999998</v>
      </c>
      <c r="E110" s="242">
        <v>6.3419999999999996</v>
      </c>
      <c r="F110" s="242">
        <v>66.900000000000006</v>
      </c>
      <c r="G110" s="242">
        <v>5.5410000000000004</v>
      </c>
      <c r="H110" s="243">
        <v>21.873999999999999</v>
      </c>
      <c r="I110" s="243">
        <v>13.002000000000001</v>
      </c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</row>
    <row r="111" spans="1:86" s="86" customFormat="1" x14ac:dyDescent="0.2">
      <c r="A111" s="87">
        <v>28549</v>
      </c>
      <c r="B111" s="88">
        <v>1978</v>
      </c>
      <c r="C111" s="89">
        <v>2</v>
      </c>
      <c r="D111" s="242">
        <v>34.774000000000001</v>
      </c>
      <c r="E111" s="242">
        <v>6.8140000000000001</v>
      </c>
      <c r="F111" s="242">
        <v>67.400000000000006</v>
      </c>
      <c r="G111" s="242">
        <v>9.3469999999999995</v>
      </c>
      <c r="H111" s="243">
        <v>22.065000000000001</v>
      </c>
      <c r="I111" s="243">
        <v>10.984999999999999</v>
      </c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5"/>
      <c r="CH111" s="85"/>
    </row>
    <row r="112" spans="1:86" s="86" customFormat="1" x14ac:dyDescent="0.2">
      <c r="A112" s="87">
        <v>28580</v>
      </c>
      <c r="B112" s="88">
        <v>1978</v>
      </c>
      <c r="C112" s="89">
        <v>3</v>
      </c>
      <c r="D112" s="242">
        <v>35</v>
      </c>
      <c r="E112" s="242">
        <v>8.0950000000000006</v>
      </c>
      <c r="F112" s="242">
        <v>67.8</v>
      </c>
      <c r="G112" s="242">
        <v>7.359</v>
      </c>
      <c r="H112" s="243">
        <v>22.206</v>
      </c>
      <c r="I112" s="243">
        <v>7.9450000000000003</v>
      </c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5"/>
      <c r="CH112" s="85"/>
    </row>
    <row r="113" spans="1:86" s="86" customFormat="1" x14ac:dyDescent="0.2">
      <c r="A113" s="87">
        <v>28610</v>
      </c>
      <c r="B113" s="88">
        <v>1978</v>
      </c>
      <c r="C113" s="89">
        <v>4</v>
      </c>
      <c r="D113" s="242">
        <v>35.250999999999998</v>
      </c>
      <c r="E113" s="242">
        <v>8.9719999999999995</v>
      </c>
      <c r="F113" s="242">
        <v>68.099999999999994</v>
      </c>
      <c r="G113" s="242">
        <v>5.4409999999999998</v>
      </c>
      <c r="H113" s="243">
        <v>22.315999999999999</v>
      </c>
      <c r="I113" s="243">
        <v>6.11</v>
      </c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</row>
    <row r="114" spans="1:86" s="86" customFormat="1" x14ac:dyDescent="0.2">
      <c r="A114" s="87">
        <v>28641</v>
      </c>
      <c r="B114" s="88">
        <v>1978</v>
      </c>
      <c r="C114" s="89">
        <v>5</v>
      </c>
      <c r="D114" s="242">
        <v>35.49</v>
      </c>
      <c r="E114" s="242">
        <v>8.4440000000000008</v>
      </c>
      <c r="F114" s="242">
        <v>68.7</v>
      </c>
      <c r="G114" s="242">
        <v>11.1</v>
      </c>
      <c r="H114" s="243">
        <v>22.42</v>
      </c>
      <c r="I114" s="243">
        <v>5.7270000000000003</v>
      </c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  <c r="BZ114" s="85"/>
      <c r="CA114" s="85"/>
      <c r="CB114" s="85"/>
      <c r="CC114" s="85"/>
      <c r="CD114" s="85"/>
      <c r="CE114" s="85"/>
      <c r="CF114" s="85"/>
      <c r="CG114" s="85"/>
      <c r="CH114" s="85"/>
    </row>
    <row r="115" spans="1:86" s="86" customFormat="1" x14ac:dyDescent="0.2">
      <c r="A115" s="87">
        <v>28671</v>
      </c>
      <c r="B115" s="88">
        <v>1978</v>
      </c>
      <c r="C115" s="89">
        <v>6</v>
      </c>
      <c r="D115" s="242">
        <v>35.698</v>
      </c>
      <c r="E115" s="242">
        <v>7.24</v>
      </c>
      <c r="F115" s="242">
        <v>69.2</v>
      </c>
      <c r="G115" s="242">
        <v>9.0920000000000005</v>
      </c>
      <c r="H115" s="243">
        <v>22.542000000000002</v>
      </c>
      <c r="I115" s="243">
        <v>6.7279999999999998</v>
      </c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  <c r="BZ115" s="85"/>
      <c r="CA115" s="85"/>
      <c r="CB115" s="85"/>
      <c r="CC115" s="85"/>
      <c r="CD115" s="85"/>
      <c r="CE115" s="85"/>
      <c r="CF115" s="85"/>
      <c r="CG115" s="85"/>
      <c r="CH115" s="85"/>
    </row>
    <row r="116" spans="1:86" s="86" customFormat="1" x14ac:dyDescent="0.2">
      <c r="A116" s="87">
        <v>28702</v>
      </c>
      <c r="B116" s="88">
        <v>1978</v>
      </c>
      <c r="C116" s="89">
        <v>7</v>
      </c>
      <c r="D116" s="242">
        <v>35.89</v>
      </c>
      <c r="E116" s="242">
        <v>6.6559999999999997</v>
      </c>
      <c r="F116" s="242">
        <v>69.400000000000006</v>
      </c>
      <c r="G116" s="242">
        <v>3.524</v>
      </c>
      <c r="H116" s="243">
        <v>22.686</v>
      </c>
      <c r="I116" s="243">
        <v>7.944</v>
      </c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5"/>
      <c r="CH116" s="85"/>
    </row>
    <row r="117" spans="1:86" s="86" customFormat="1" x14ac:dyDescent="0.2">
      <c r="A117" s="87">
        <v>28733</v>
      </c>
      <c r="B117" s="88">
        <v>1978</v>
      </c>
      <c r="C117" s="89">
        <v>8</v>
      </c>
      <c r="D117" s="242">
        <v>36.098999999999997</v>
      </c>
      <c r="E117" s="242">
        <v>7.226</v>
      </c>
      <c r="F117" s="242">
        <v>69.900000000000006</v>
      </c>
      <c r="G117" s="242">
        <v>8.9960000000000004</v>
      </c>
      <c r="H117" s="243">
        <v>22.852</v>
      </c>
      <c r="I117" s="243">
        <v>9.1170000000000009</v>
      </c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5"/>
      <c r="CH117" s="85"/>
    </row>
    <row r="118" spans="1:86" s="86" customFormat="1" x14ac:dyDescent="0.2">
      <c r="A118" s="87">
        <v>28763</v>
      </c>
      <c r="B118" s="88">
        <v>1978</v>
      </c>
      <c r="C118" s="89">
        <v>9</v>
      </c>
      <c r="D118" s="242">
        <v>36.335999999999999</v>
      </c>
      <c r="E118" s="242">
        <v>8.1669999999999998</v>
      </c>
      <c r="F118" s="242">
        <v>70.5</v>
      </c>
      <c r="G118" s="242">
        <v>10.801</v>
      </c>
      <c r="H118" s="243">
        <v>23.03</v>
      </c>
      <c r="I118" s="243">
        <v>9.7829999999999995</v>
      </c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</row>
    <row r="119" spans="1:86" s="86" customFormat="1" x14ac:dyDescent="0.2">
      <c r="A119" s="87">
        <v>28794</v>
      </c>
      <c r="B119" s="88">
        <v>1978</v>
      </c>
      <c r="C119" s="89">
        <v>10</v>
      </c>
      <c r="D119" s="242">
        <v>36.588000000000001</v>
      </c>
      <c r="E119" s="242">
        <v>8.6389999999999993</v>
      </c>
      <c r="F119" s="242">
        <v>71.3</v>
      </c>
      <c r="G119" s="242">
        <v>14.5</v>
      </c>
      <c r="H119" s="243">
        <v>23.221</v>
      </c>
      <c r="I119" s="243">
        <v>10.4</v>
      </c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5"/>
      <c r="CH119" s="85"/>
    </row>
    <row r="120" spans="1:86" s="86" customFormat="1" x14ac:dyDescent="0.2">
      <c r="A120" s="87">
        <v>28824</v>
      </c>
      <c r="B120" s="88">
        <v>1978</v>
      </c>
      <c r="C120" s="89">
        <v>11</v>
      </c>
      <c r="D120" s="242">
        <v>36.828000000000003</v>
      </c>
      <c r="E120" s="242">
        <v>8.1590000000000007</v>
      </c>
      <c r="F120" s="242">
        <v>71.900000000000006</v>
      </c>
      <c r="G120" s="242">
        <v>10.579000000000001</v>
      </c>
      <c r="H120" s="243">
        <v>23.42</v>
      </c>
      <c r="I120" s="243">
        <v>10.811999999999999</v>
      </c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  <c r="BZ120" s="85"/>
      <c r="CA120" s="85"/>
      <c r="CB120" s="85"/>
      <c r="CC120" s="85"/>
      <c r="CD120" s="85"/>
      <c r="CE120" s="85"/>
      <c r="CF120" s="85"/>
      <c r="CG120" s="85"/>
      <c r="CH120" s="85"/>
    </row>
    <row r="121" spans="1:86" s="86" customFormat="1" x14ac:dyDescent="0.2">
      <c r="A121" s="87">
        <v>28855</v>
      </c>
      <c r="B121" s="88">
        <v>1978</v>
      </c>
      <c r="C121" s="89">
        <v>12</v>
      </c>
      <c r="D121" s="242">
        <v>37.040999999999997</v>
      </c>
      <c r="E121" s="242">
        <v>7.1840000000000002</v>
      </c>
      <c r="F121" s="242">
        <v>72.400000000000006</v>
      </c>
      <c r="G121" s="242">
        <v>8.6720000000000006</v>
      </c>
      <c r="H121" s="243">
        <v>23.625</v>
      </c>
      <c r="I121" s="243">
        <v>11.013</v>
      </c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</row>
    <row r="122" spans="1:86" s="86" customFormat="1" x14ac:dyDescent="0.2">
      <c r="A122" s="87">
        <v>28886</v>
      </c>
      <c r="B122" s="88">
        <v>1979</v>
      </c>
      <c r="C122" s="89">
        <v>1</v>
      </c>
      <c r="D122" s="242">
        <v>37.256</v>
      </c>
      <c r="E122" s="242">
        <v>7.16</v>
      </c>
      <c r="F122" s="242">
        <v>73.099999999999994</v>
      </c>
      <c r="G122" s="242">
        <v>12.24</v>
      </c>
      <c r="H122" s="243">
        <v>23.834</v>
      </c>
      <c r="I122" s="243">
        <v>11.125</v>
      </c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</row>
    <row r="123" spans="1:86" s="86" customFormat="1" x14ac:dyDescent="0.2">
      <c r="A123" s="87">
        <v>28914</v>
      </c>
      <c r="B123" s="88">
        <v>1979</v>
      </c>
      <c r="C123" s="89">
        <v>2</v>
      </c>
      <c r="D123" s="242">
        <v>37.49</v>
      </c>
      <c r="E123" s="242">
        <v>7.8049999999999997</v>
      </c>
      <c r="F123" s="242">
        <v>73.7</v>
      </c>
      <c r="G123" s="242">
        <v>10.307</v>
      </c>
      <c r="H123" s="243">
        <v>24.027999999999999</v>
      </c>
      <c r="I123" s="243">
        <v>10.223000000000001</v>
      </c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</row>
    <row r="124" spans="1:86" s="86" customFormat="1" x14ac:dyDescent="0.2">
      <c r="A124" s="87">
        <v>28945</v>
      </c>
      <c r="B124" s="88">
        <v>1979</v>
      </c>
      <c r="C124" s="89">
        <v>3</v>
      </c>
      <c r="D124" s="242">
        <v>37.774000000000001</v>
      </c>
      <c r="E124" s="242">
        <v>9.5039999999999996</v>
      </c>
      <c r="F124" s="242">
        <v>74.599999999999994</v>
      </c>
      <c r="G124" s="242">
        <v>15.679</v>
      </c>
      <c r="H124" s="243">
        <v>24.213999999999999</v>
      </c>
      <c r="I124" s="243">
        <v>9.7059999999999995</v>
      </c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5"/>
      <c r="CH124" s="85"/>
    </row>
    <row r="125" spans="1:86" s="86" customFormat="1" x14ac:dyDescent="0.2">
      <c r="A125" s="87">
        <v>28975</v>
      </c>
      <c r="B125" s="88">
        <v>1979</v>
      </c>
      <c r="C125" s="89">
        <v>4</v>
      </c>
      <c r="D125" s="242">
        <v>38.1</v>
      </c>
      <c r="E125" s="242">
        <v>10.849</v>
      </c>
      <c r="F125" s="242">
        <v>75.7</v>
      </c>
      <c r="G125" s="242">
        <v>19.202000000000002</v>
      </c>
      <c r="H125" s="243">
        <v>24.399000000000001</v>
      </c>
      <c r="I125" s="243">
        <v>9.5609999999999999</v>
      </c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</row>
    <row r="126" spans="1:86" s="86" customFormat="1" x14ac:dyDescent="0.2">
      <c r="A126" s="87">
        <v>29006</v>
      </c>
      <c r="B126" s="88">
        <v>1979</v>
      </c>
      <c r="C126" s="89">
        <v>5</v>
      </c>
      <c r="D126" s="242">
        <v>38.423000000000002</v>
      </c>
      <c r="E126" s="242">
        <v>10.657</v>
      </c>
      <c r="F126" s="242">
        <v>76.599999999999994</v>
      </c>
      <c r="G126" s="242">
        <v>15.238</v>
      </c>
      <c r="H126" s="243">
        <v>24.577999999999999</v>
      </c>
      <c r="I126" s="243">
        <v>9.1739999999999995</v>
      </c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5"/>
      <c r="CH126" s="85"/>
    </row>
    <row r="127" spans="1:86" s="86" customFormat="1" x14ac:dyDescent="0.2">
      <c r="A127" s="87">
        <v>29036</v>
      </c>
      <c r="B127" s="88">
        <v>1979</v>
      </c>
      <c r="C127" s="89">
        <v>6</v>
      </c>
      <c r="D127" s="242">
        <v>38.716000000000001</v>
      </c>
      <c r="E127" s="242">
        <v>9.5559999999999992</v>
      </c>
      <c r="F127" s="242">
        <v>77.5</v>
      </c>
      <c r="G127" s="242">
        <v>15.047000000000001</v>
      </c>
      <c r="H127" s="243">
        <v>24.754000000000001</v>
      </c>
      <c r="I127" s="243">
        <v>8.9429999999999996</v>
      </c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5"/>
      <c r="CH127" s="85"/>
    </row>
    <row r="128" spans="1:86" s="86" customFormat="1" x14ac:dyDescent="0.2">
      <c r="A128" s="87">
        <v>29067</v>
      </c>
      <c r="B128" s="88">
        <v>1979</v>
      </c>
      <c r="C128" s="89">
        <v>7</v>
      </c>
      <c r="D128" s="242">
        <v>38.978999999999999</v>
      </c>
      <c r="E128" s="242">
        <v>8.4570000000000007</v>
      </c>
      <c r="F128" s="242">
        <v>78.7</v>
      </c>
      <c r="G128" s="242">
        <v>20.248000000000001</v>
      </c>
      <c r="H128" s="243">
        <v>24.931999999999999</v>
      </c>
      <c r="I128" s="243">
        <v>8.9809999999999999</v>
      </c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5"/>
      <c r="CH128" s="85"/>
    </row>
    <row r="129" spans="1:86" s="86" customFormat="1" x14ac:dyDescent="0.2">
      <c r="A129" s="87">
        <v>29098</v>
      </c>
      <c r="B129" s="88">
        <v>1979</v>
      </c>
      <c r="C129" s="89">
        <v>8</v>
      </c>
      <c r="D129" s="242">
        <v>39.222999999999999</v>
      </c>
      <c r="E129" s="242">
        <v>7.7859999999999996</v>
      </c>
      <c r="F129" s="242">
        <v>79.8</v>
      </c>
      <c r="G129" s="242">
        <v>18.123999999999999</v>
      </c>
      <c r="H129" s="243">
        <v>25.120999999999999</v>
      </c>
      <c r="I129" s="243">
        <v>9.48</v>
      </c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5"/>
      <c r="CH129" s="85"/>
    </row>
    <row r="130" spans="1:86" s="86" customFormat="1" x14ac:dyDescent="0.2">
      <c r="A130" s="87">
        <v>29128</v>
      </c>
      <c r="B130" s="88">
        <v>1979</v>
      </c>
      <c r="C130" s="89">
        <v>9</v>
      </c>
      <c r="D130" s="242">
        <v>39.451000000000001</v>
      </c>
      <c r="E130" s="242">
        <v>7.1820000000000004</v>
      </c>
      <c r="F130" s="242">
        <v>81.099999999999994</v>
      </c>
      <c r="G130" s="242">
        <v>21.399000000000001</v>
      </c>
      <c r="H130" s="243">
        <v>25.318999999999999</v>
      </c>
      <c r="I130" s="243">
        <v>9.8919999999999995</v>
      </c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  <c r="CE130" s="85"/>
      <c r="CF130" s="85"/>
      <c r="CG130" s="85"/>
      <c r="CH130" s="85"/>
    </row>
    <row r="131" spans="1:86" s="86" customFormat="1" x14ac:dyDescent="0.2">
      <c r="A131" s="87">
        <v>29159</v>
      </c>
      <c r="B131" s="88">
        <v>1979</v>
      </c>
      <c r="C131" s="89">
        <v>10</v>
      </c>
      <c r="D131" s="242">
        <v>39.677999999999997</v>
      </c>
      <c r="E131" s="242">
        <v>7.1559999999999997</v>
      </c>
      <c r="F131" s="242">
        <v>82.4</v>
      </c>
      <c r="G131" s="242">
        <v>21.024999999999999</v>
      </c>
      <c r="H131" s="243">
        <v>25.530999999999999</v>
      </c>
      <c r="I131" s="243">
        <v>10.507999999999999</v>
      </c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5"/>
      <c r="CH131" s="85"/>
    </row>
    <row r="132" spans="1:86" s="86" customFormat="1" x14ac:dyDescent="0.2">
      <c r="A132" s="87">
        <v>29189</v>
      </c>
      <c r="B132" s="88">
        <v>1979</v>
      </c>
      <c r="C132" s="89">
        <v>11</v>
      </c>
      <c r="D132" s="242">
        <v>39.920999999999999</v>
      </c>
      <c r="E132" s="242">
        <v>7.5960000000000001</v>
      </c>
      <c r="F132" s="242">
        <v>83.2</v>
      </c>
      <c r="G132" s="242">
        <v>12.292999999999999</v>
      </c>
      <c r="H132" s="243">
        <v>25.756</v>
      </c>
      <c r="I132" s="243">
        <v>11.1</v>
      </c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5"/>
      <c r="CH132" s="85"/>
    </row>
    <row r="133" spans="1:86" s="86" customFormat="1" x14ac:dyDescent="0.2">
      <c r="A133" s="87">
        <v>29220</v>
      </c>
      <c r="B133" s="88">
        <v>1979</v>
      </c>
      <c r="C133" s="89">
        <v>12</v>
      </c>
      <c r="D133" s="242">
        <v>40.19</v>
      </c>
      <c r="E133" s="242">
        <v>8.3859999999999992</v>
      </c>
      <c r="F133" s="242">
        <v>84</v>
      </c>
      <c r="G133" s="242">
        <v>12.169</v>
      </c>
      <c r="H133" s="243">
        <v>25.992999999999999</v>
      </c>
      <c r="I133" s="243">
        <v>11.625999999999999</v>
      </c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5"/>
      <c r="CH133" s="85"/>
    </row>
    <row r="134" spans="1:86" s="86" customFormat="1" x14ac:dyDescent="0.2">
      <c r="A134" s="87">
        <v>29251</v>
      </c>
      <c r="B134" s="88">
        <v>1980</v>
      </c>
      <c r="C134" s="89">
        <v>1</v>
      </c>
      <c r="D134" s="242">
        <v>40.488999999999997</v>
      </c>
      <c r="E134" s="242">
        <v>9.3040000000000003</v>
      </c>
      <c r="F134" s="242">
        <v>86</v>
      </c>
      <c r="G134" s="242">
        <v>32.625999999999998</v>
      </c>
      <c r="H134" s="243">
        <v>26.242000000000001</v>
      </c>
      <c r="I134" s="243">
        <v>12.122999999999999</v>
      </c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5"/>
      <c r="CH134" s="85"/>
    </row>
    <row r="135" spans="1:86" s="86" customFormat="1" x14ac:dyDescent="0.2">
      <c r="A135" s="87">
        <v>29280</v>
      </c>
      <c r="B135" s="88">
        <v>1980</v>
      </c>
      <c r="C135" s="89">
        <v>2</v>
      </c>
      <c r="D135" s="242">
        <v>40.798999999999999</v>
      </c>
      <c r="E135" s="242">
        <v>9.5839999999999996</v>
      </c>
      <c r="F135" s="242">
        <v>87.6</v>
      </c>
      <c r="G135" s="242">
        <v>24.757999999999999</v>
      </c>
      <c r="H135" s="243">
        <v>26.486000000000001</v>
      </c>
      <c r="I135" s="243">
        <v>11.724</v>
      </c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5"/>
      <c r="BR135" s="85"/>
      <c r="BS135" s="85"/>
      <c r="BT135" s="85"/>
      <c r="BU135" s="85"/>
      <c r="BV135" s="85"/>
      <c r="BW135" s="85"/>
      <c r="BX135" s="85"/>
      <c r="BY135" s="85"/>
      <c r="BZ135" s="85"/>
      <c r="CA135" s="85"/>
      <c r="CB135" s="85"/>
      <c r="CC135" s="85"/>
      <c r="CD135" s="85"/>
      <c r="CE135" s="85"/>
      <c r="CF135" s="85"/>
      <c r="CG135" s="85"/>
      <c r="CH135" s="85"/>
    </row>
    <row r="136" spans="1:86" s="86" customFormat="1" x14ac:dyDescent="0.2">
      <c r="A136" s="87">
        <v>29311</v>
      </c>
      <c r="B136" s="88">
        <v>1980</v>
      </c>
      <c r="C136" s="89">
        <v>3</v>
      </c>
      <c r="D136" s="242">
        <v>41.124000000000002</v>
      </c>
      <c r="E136" s="242">
        <v>9.9710000000000001</v>
      </c>
      <c r="F136" s="242">
        <v>88.2</v>
      </c>
      <c r="G136" s="242">
        <v>8.5359999999999996</v>
      </c>
      <c r="H136" s="243">
        <v>26.727</v>
      </c>
      <c r="I136" s="243">
        <v>11.519</v>
      </c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  <c r="BX136" s="85"/>
      <c r="BY136" s="85"/>
      <c r="BZ136" s="85"/>
      <c r="CA136" s="85"/>
      <c r="CB136" s="85"/>
      <c r="CC136" s="85"/>
      <c r="CD136" s="85"/>
      <c r="CE136" s="85"/>
      <c r="CF136" s="85"/>
      <c r="CG136" s="85"/>
      <c r="CH136" s="85"/>
    </row>
    <row r="137" spans="1:86" s="86" customFormat="1" x14ac:dyDescent="0.2">
      <c r="A137" s="87">
        <v>29341</v>
      </c>
      <c r="B137" s="88">
        <v>1980</v>
      </c>
      <c r="C137" s="89">
        <v>4</v>
      </c>
      <c r="D137" s="242">
        <v>41.456000000000003</v>
      </c>
      <c r="E137" s="242">
        <v>10.145</v>
      </c>
      <c r="F137" s="242">
        <v>88.5</v>
      </c>
      <c r="G137" s="242">
        <v>4.1589999999999998</v>
      </c>
      <c r="H137" s="243">
        <v>26.969000000000001</v>
      </c>
      <c r="I137" s="243">
        <v>11.426</v>
      </c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5"/>
      <c r="CH137" s="85"/>
    </row>
    <row r="138" spans="1:86" s="86" customFormat="1" x14ac:dyDescent="0.2">
      <c r="A138" s="87">
        <v>29372</v>
      </c>
      <c r="B138" s="88">
        <v>1980</v>
      </c>
      <c r="C138" s="89">
        <v>5</v>
      </c>
      <c r="D138" s="242">
        <v>41.777000000000001</v>
      </c>
      <c r="E138" s="242">
        <v>9.6999999999999993</v>
      </c>
      <c r="F138" s="242">
        <v>89</v>
      </c>
      <c r="G138" s="242">
        <v>6.9939999999999998</v>
      </c>
      <c r="H138" s="243">
        <v>27.207000000000001</v>
      </c>
      <c r="I138" s="243">
        <v>11.082000000000001</v>
      </c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5"/>
      <c r="CH138" s="85"/>
    </row>
    <row r="139" spans="1:86" s="86" customFormat="1" x14ac:dyDescent="0.2">
      <c r="A139" s="87">
        <v>29402</v>
      </c>
      <c r="B139" s="88">
        <v>1980</v>
      </c>
      <c r="C139" s="89">
        <v>6</v>
      </c>
      <c r="D139" s="242">
        <v>42.08</v>
      </c>
      <c r="E139" s="242">
        <v>9.0489999999999995</v>
      </c>
      <c r="F139" s="242">
        <v>89.8</v>
      </c>
      <c r="G139" s="242">
        <v>11.336</v>
      </c>
      <c r="H139" s="243">
        <v>27.439</v>
      </c>
      <c r="I139" s="243">
        <v>10.738</v>
      </c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5"/>
      <c r="CH139" s="85"/>
    </row>
    <row r="140" spans="1:86" s="86" customFormat="1" x14ac:dyDescent="0.2">
      <c r="A140" s="87">
        <v>29433</v>
      </c>
      <c r="B140" s="88">
        <v>1980</v>
      </c>
      <c r="C140" s="89">
        <v>7</v>
      </c>
      <c r="D140" s="242">
        <v>42.378</v>
      </c>
      <c r="E140" s="242">
        <v>8.8409999999999993</v>
      </c>
      <c r="F140" s="242">
        <v>90.5</v>
      </c>
      <c r="G140" s="242">
        <v>9.766</v>
      </c>
      <c r="H140" s="243">
        <v>27.667999999999999</v>
      </c>
      <c r="I140" s="243">
        <v>10.505000000000001</v>
      </c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  <c r="BX140" s="85"/>
      <c r="BY140" s="85"/>
      <c r="BZ140" s="85"/>
      <c r="CA140" s="85"/>
      <c r="CB140" s="85"/>
      <c r="CC140" s="85"/>
      <c r="CD140" s="85"/>
      <c r="CE140" s="85"/>
      <c r="CF140" s="85"/>
      <c r="CG140" s="85"/>
      <c r="CH140" s="85"/>
    </row>
    <row r="141" spans="1:86" s="86" customFormat="1" x14ac:dyDescent="0.2">
      <c r="A141" s="87">
        <v>29464</v>
      </c>
      <c r="B141" s="88">
        <v>1980</v>
      </c>
      <c r="C141" s="89">
        <v>8</v>
      </c>
      <c r="D141" s="242">
        <v>42.698</v>
      </c>
      <c r="E141" s="242">
        <v>9.4410000000000007</v>
      </c>
      <c r="F141" s="242">
        <v>91.5</v>
      </c>
      <c r="G141" s="242">
        <v>14.096</v>
      </c>
      <c r="H141" s="243">
        <v>27.902000000000001</v>
      </c>
      <c r="I141" s="243">
        <v>10.6</v>
      </c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5"/>
      <c r="CH141" s="85"/>
    </row>
    <row r="142" spans="1:86" s="86" customFormat="1" x14ac:dyDescent="0.2">
      <c r="A142" s="87">
        <v>29494</v>
      </c>
      <c r="B142" s="88">
        <v>1980</v>
      </c>
      <c r="C142" s="89">
        <v>9</v>
      </c>
      <c r="D142" s="242">
        <v>43.045000000000002</v>
      </c>
      <c r="E142" s="242">
        <v>10.196</v>
      </c>
      <c r="F142" s="242">
        <v>91.9</v>
      </c>
      <c r="G142" s="242">
        <v>5.3739999999999997</v>
      </c>
      <c r="H142" s="243">
        <v>28.135000000000002</v>
      </c>
      <c r="I142" s="243">
        <v>10.51</v>
      </c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5"/>
      <c r="CH142" s="85"/>
    </row>
    <row r="143" spans="1:86" s="86" customFormat="1" x14ac:dyDescent="0.2">
      <c r="A143" s="87">
        <v>29525</v>
      </c>
      <c r="B143" s="88">
        <v>1980</v>
      </c>
      <c r="C143" s="89">
        <v>10</v>
      </c>
      <c r="D143" s="242">
        <v>43.423999999999999</v>
      </c>
      <c r="E143" s="242">
        <v>11.096</v>
      </c>
      <c r="F143" s="242">
        <v>92.8</v>
      </c>
      <c r="G143" s="242">
        <v>12.406000000000001</v>
      </c>
      <c r="H143" s="243">
        <v>28.378</v>
      </c>
      <c r="I143" s="243">
        <v>10.856</v>
      </c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5"/>
      <c r="CH143" s="85"/>
    </row>
    <row r="144" spans="1:86" s="86" customFormat="1" x14ac:dyDescent="0.2">
      <c r="A144" s="87">
        <v>29555</v>
      </c>
      <c r="B144" s="88">
        <v>1980</v>
      </c>
      <c r="C144" s="89">
        <v>11</v>
      </c>
      <c r="D144" s="242">
        <v>43.83</v>
      </c>
      <c r="E144" s="242">
        <v>11.814</v>
      </c>
      <c r="F144" s="242">
        <v>93.5</v>
      </c>
      <c r="G144" s="242">
        <v>9.4369999999999994</v>
      </c>
      <c r="H144" s="243">
        <v>28.635000000000002</v>
      </c>
      <c r="I144" s="243">
        <v>11.467000000000001</v>
      </c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5"/>
      <c r="CH144" s="85"/>
    </row>
    <row r="145" spans="1:86" s="86" customFormat="1" x14ac:dyDescent="0.2">
      <c r="A145" s="87">
        <v>29586</v>
      </c>
      <c r="B145" s="88">
        <v>1980</v>
      </c>
      <c r="C145" s="89">
        <v>12</v>
      </c>
      <c r="D145" s="242">
        <v>44.252000000000002</v>
      </c>
      <c r="E145" s="242">
        <v>12.186999999999999</v>
      </c>
      <c r="F145" s="242">
        <v>94.4</v>
      </c>
      <c r="G145" s="242">
        <v>12.182</v>
      </c>
      <c r="H145" s="243">
        <v>28.907</v>
      </c>
      <c r="I145" s="243">
        <v>11.989000000000001</v>
      </c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</row>
    <row r="146" spans="1:86" s="86" customFormat="1" x14ac:dyDescent="0.2">
      <c r="A146" s="87">
        <v>29617</v>
      </c>
      <c r="B146" s="88">
        <v>1981</v>
      </c>
      <c r="C146" s="89">
        <v>1</v>
      </c>
      <c r="D146" s="242">
        <v>44.667000000000002</v>
      </c>
      <c r="E146" s="242">
        <v>11.875</v>
      </c>
      <c r="F146" s="242">
        <v>95.6</v>
      </c>
      <c r="G146" s="242">
        <v>16.367000000000001</v>
      </c>
      <c r="H146" s="243">
        <v>29.170999999999999</v>
      </c>
      <c r="I146" s="243">
        <v>11.523</v>
      </c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</row>
    <row r="147" spans="1:86" s="86" customFormat="1" x14ac:dyDescent="0.2">
      <c r="A147" s="87">
        <v>29645</v>
      </c>
      <c r="B147" s="88">
        <v>1981</v>
      </c>
      <c r="C147" s="89">
        <v>2</v>
      </c>
      <c r="D147" s="242">
        <v>45.018999999999998</v>
      </c>
      <c r="E147" s="242">
        <v>9.8539999999999992</v>
      </c>
      <c r="F147" s="242">
        <v>96.1</v>
      </c>
      <c r="G147" s="242">
        <v>6.46</v>
      </c>
      <c r="H147" s="243">
        <v>29.38</v>
      </c>
      <c r="I147" s="243">
        <v>8.9649999999999999</v>
      </c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5"/>
      <c r="CH147" s="85"/>
    </row>
    <row r="148" spans="1:86" s="86" customFormat="1" x14ac:dyDescent="0.2">
      <c r="A148" s="87">
        <v>29676</v>
      </c>
      <c r="B148" s="88">
        <v>1981</v>
      </c>
      <c r="C148" s="89">
        <v>3</v>
      </c>
      <c r="D148" s="242">
        <v>45.307000000000002</v>
      </c>
      <c r="E148" s="242">
        <v>7.9710000000000001</v>
      </c>
      <c r="F148" s="242">
        <v>97.1</v>
      </c>
      <c r="G148" s="242">
        <v>13.227</v>
      </c>
      <c r="H148" s="243">
        <v>29.533999999999999</v>
      </c>
      <c r="I148" s="243">
        <v>6.452</v>
      </c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</row>
    <row r="149" spans="1:86" s="86" customFormat="1" x14ac:dyDescent="0.2">
      <c r="A149" s="87">
        <v>29706</v>
      </c>
      <c r="B149" s="88">
        <v>1981</v>
      </c>
      <c r="C149" s="89">
        <v>4</v>
      </c>
      <c r="D149" s="242">
        <v>45.567999999999998</v>
      </c>
      <c r="E149" s="242">
        <v>7.1269999999999998</v>
      </c>
      <c r="F149" s="242">
        <v>98.3</v>
      </c>
      <c r="G149" s="242">
        <v>15.881</v>
      </c>
      <c r="H149" s="243">
        <v>29.672000000000001</v>
      </c>
      <c r="I149" s="243">
        <v>5.7839999999999998</v>
      </c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85"/>
      <c r="CD149" s="85"/>
      <c r="CE149" s="85"/>
      <c r="CF149" s="85"/>
      <c r="CG149" s="85"/>
      <c r="CH149" s="85"/>
    </row>
    <row r="150" spans="1:86" s="86" customFormat="1" x14ac:dyDescent="0.2">
      <c r="A150" s="87">
        <v>29737</v>
      </c>
      <c r="B150" s="88">
        <v>1981</v>
      </c>
      <c r="C150" s="89">
        <v>5</v>
      </c>
      <c r="D150" s="242">
        <v>45.832000000000001</v>
      </c>
      <c r="E150" s="242">
        <v>7.17</v>
      </c>
      <c r="F150" s="242">
        <v>98.7</v>
      </c>
      <c r="G150" s="242">
        <v>4.9939999999999998</v>
      </c>
      <c r="H150" s="243">
        <v>29.846</v>
      </c>
      <c r="I150" s="243">
        <v>7.2560000000000002</v>
      </c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5"/>
      <c r="CH150" s="85"/>
    </row>
    <row r="151" spans="1:86" s="86" customFormat="1" x14ac:dyDescent="0.2">
      <c r="A151" s="87">
        <v>29767</v>
      </c>
      <c r="B151" s="88">
        <v>1981</v>
      </c>
      <c r="C151" s="89">
        <v>6</v>
      </c>
      <c r="D151" s="242">
        <v>46.127000000000002</v>
      </c>
      <c r="E151" s="242">
        <v>8.01</v>
      </c>
      <c r="F151" s="242">
        <v>99</v>
      </c>
      <c r="G151" s="242">
        <v>3.7090000000000001</v>
      </c>
      <c r="H151" s="243">
        <v>30.085999999999999</v>
      </c>
      <c r="I151" s="243">
        <v>10.081</v>
      </c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5"/>
    </row>
    <row r="152" spans="1:86" s="86" customFormat="1" x14ac:dyDescent="0.2">
      <c r="A152" s="87">
        <v>29798</v>
      </c>
      <c r="B152" s="88">
        <v>1981</v>
      </c>
      <c r="C152" s="89">
        <v>7</v>
      </c>
      <c r="D152" s="242">
        <v>46.44</v>
      </c>
      <c r="E152" s="242">
        <v>8.4570000000000007</v>
      </c>
      <c r="F152" s="242">
        <v>99.2</v>
      </c>
      <c r="G152" s="242">
        <v>2.4510000000000001</v>
      </c>
      <c r="H152" s="243">
        <v>30.349</v>
      </c>
      <c r="I152" s="243">
        <v>11</v>
      </c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5"/>
      <c r="CH152" s="85"/>
    </row>
    <row r="153" spans="1:86" s="86" customFormat="1" x14ac:dyDescent="0.2">
      <c r="A153" s="87">
        <v>29829</v>
      </c>
      <c r="B153" s="88">
        <v>1981</v>
      </c>
      <c r="C153" s="89">
        <v>8</v>
      </c>
      <c r="D153" s="242">
        <v>46.747999999999998</v>
      </c>
      <c r="E153" s="242">
        <v>8.2490000000000006</v>
      </c>
      <c r="F153" s="242">
        <v>99.7</v>
      </c>
      <c r="G153" s="242">
        <v>6.2190000000000003</v>
      </c>
      <c r="H153" s="243">
        <v>30.568999999999999</v>
      </c>
      <c r="I153" s="243">
        <v>9.0719999999999992</v>
      </c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5"/>
      <c r="CH153" s="85"/>
    </row>
    <row r="154" spans="1:86" s="86" customFormat="1" x14ac:dyDescent="0.2">
      <c r="A154" s="87">
        <v>29859</v>
      </c>
      <c r="B154" s="88">
        <v>1981</v>
      </c>
      <c r="C154" s="89">
        <v>9</v>
      </c>
      <c r="D154" s="242">
        <v>47.021000000000001</v>
      </c>
      <c r="E154" s="242">
        <v>7.2329999999999997</v>
      </c>
      <c r="F154" s="242">
        <v>99.7</v>
      </c>
      <c r="G154" s="242">
        <v>0</v>
      </c>
      <c r="H154" s="243">
        <v>30.704000000000001</v>
      </c>
      <c r="I154" s="243">
        <v>5.4320000000000004</v>
      </c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85"/>
      <c r="BY154" s="85"/>
      <c r="BZ154" s="85"/>
      <c r="CA154" s="85"/>
      <c r="CB154" s="85"/>
      <c r="CC154" s="85"/>
      <c r="CD154" s="85"/>
      <c r="CE154" s="85"/>
      <c r="CF154" s="85"/>
      <c r="CG154" s="85"/>
      <c r="CH154" s="85"/>
    </row>
    <row r="155" spans="1:86" s="86" customFormat="1" x14ac:dyDescent="0.2">
      <c r="A155" s="87">
        <v>29890</v>
      </c>
      <c r="B155" s="88">
        <v>1981</v>
      </c>
      <c r="C155" s="89">
        <v>10</v>
      </c>
      <c r="D155" s="242">
        <v>47.268999999999998</v>
      </c>
      <c r="E155" s="242">
        <v>6.52</v>
      </c>
      <c r="F155" s="242">
        <v>99.8</v>
      </c>
      <c r="G155" s="242">
        <v>1.21</v>
      </c>
      <c r="H155" s="243">
        <v>30.818999999999999</v>
      </c>
      <c r="I155" s="243">
        <v>4.5759999999999996</v>
      </c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5"/>
      <c r="BV155" s="85"/>
      <c r="BW155" s="85"/>
      <c r="BX155" s="85"/>
      <c r="BY155" s="85"/>
      <c r="BZ155" s="85"/>
      <c r="CA155" s="85"/>
      <c r="CB155" s="85"/>
      <c r="CC155" s="85"/>
      <c r="CD155" s="85"/>
      <c r="CE155" s="85"/>
      <c r="CF155" s="85"/>
      <c r="CG155" s="85"/>
      <c r="CH155" s="85"/>
    </row>
    <row r="156" spans="1:86" s="86" customFormat="1" x14ac:dyDescent="0.2">
      <c r="A156" s="87">
        <v>29920</v>
      </c>
      <c r="B156" s="88">
        <v>1981</v>
      </c>
      <c r="C156" s="89">
        <v>11</v>
      </c>
      <c r="D156" s="242">
        <v>47.506</v>
      </c>
      <c r="E156" s="242">
        <v>6.1829999999999998</v>
      </c>
      <c r="F156" s="242">
        <v>99.9</v>
      </c>
      <c r="G156" s="242">
        <v>1.2090000000000001</v>
      </c>
      <c r="H156" s="243">
        <v>31.004000000000001</v>
      </c>
      <c r="I156" s="243">
        <v>7.4610000000000003</v>
      </c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  <c r="BX156" s="85"/>
      <c r="BY156" s="85"/>
      <c r="BZ156" s="85"/>
      <c r="CA156" s="85"/>
      <c r="CB156" s="85"/>
      <c r="CC156" s="85"/>
      <c r="CD156" s="85"/>
      <c r="CE156" s="85"/>
      <c r="CF156" s="85"/>
      <c r="CG156" s="85"/>
      <c r="CH156" s="85"/>
    </row>
    <row r="157" spans="1:86" s="86" customFormat="1" x14ac:dyDescent="0.2">
      <c r="A157" s="87">
        <v>29951</v>
      </c>
      <c r="B157" s="88">
        <v>1981</v>
      </c>
      <c r="C157" s="89">
        <v>12</v>
      </c>
      <c r="D157" s="242">
        <v>47.741</v>
      </c>
      <c r="E157" s="242">
        <v>6.1020000000000003</v>
      </c>
      <c r="F157" s="242">
        <v>100</v>
      </c>
      <c r="G157" s="242">
        <v>1.208</v>
      </c>
      <c r="H157" s="243">
        <v>31.31</v>
      </c>
      <c r="I157" s="243">
        <v>12.51</v>
      </c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85"/>
      <c r="BV157" s="85"/>
      <c r="BW157" s="85"/>
      <c r="BX157" s="85"/>
      <c r="BY157" s="85"/>
      <c r="BZ157" s="85"/>
      <c r="CA157" s="85"/>
      <c r="CB157" s="85"/>
      <c r="CC157" s="85"/>
      <c r="CD157" s="85"/>
      <c r="CE157" s="85"/>
      <c r="CF157" s="85"/>
      <c r="CG157" s="85"/>
      <c r="CH157" s="85"/>
    </row>
    <row r="158" spans="1:86" s="86" customFormat="1" x14ac:dyDescent="0.2">
      <c r="A158" s="87">
        <v>29982</v>
      </c>
      <c r="B158" s="88">
        <v>1982</v>
      </c>
      <c r="C158" s="89">
        <v>1</v>
      </c>
      <c r="D158" s="242">
        <v>47.975999999999999</v>
      </c>
      <c r="E158" s="242">
        <v>6.0659999999999998</v>
      </c>
      <c r="F158" s="242">
        <v>100.4</v>
      </c>
      <c r="G158" s="242">
        <v>4.907</v>
      </c>
      <c r="H158" s="243">
        <v>31.661999999999999</v>
      </c>
      <c r="I158" s="243">
        <v>14.326000000000001</v>
      </c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  <c r="BX158" s="85"/>
      <c r="BY158" s="85"/>
      <c r="BZ158" s="85"/>
      <c r="CA158" s="85"/>
      <c r="CB158" s="85"/>
      <c r="CC158" s="85"/>
      <c r="CD158" s="85"/>
      <c r="CE158" s="85"/>
      <c r="CF158" s="85"/>
      <c r="CG158" s="85"/>
      <c r="CH158" s="85"/>
    </row>
    <row r="159" spans="1:86" s="86" customFormat="1" x14ac:dyDescent="0.2">
      <c r="A159" s="87">
        <v>30010</v>
      </c>
      <c r="B159" s="88">
        <v>1982</v>
      </c>
      <c r="C159" s="89">
        <v>2</v>
      </c>
      <c r="D159" s="242">
        <v>48.19</v>
      </c>
      <c r="E159" s="242">
        <v>5.4939999999999998</v>
      </c>
      <c r="F159" s="242">
        <v>100.3</v>
      </c>
      <c r="G159" s="242">
        <v>-1.1890000000000001</v>
      </c>
      <c r="H159" s="243">
        <v>31.919</v>
      </c>
      <c r="I159" s="243">
        <v>10.215</v>
      </c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5"/>
      <c r="CH159" s="85"/>
    </row>
    <row r="160" spans="1:86" s="86" customFormat="1" x14ac:dyDescent="0.2">
      <c r="A160" s="87">
        <v>30041</v>
      </c>
      <c r="B160" s="88">
        <v>1982</v>
      </c>
      <c r="C160" s="89">
        <v>3</v>
      </c>
      <c r="D160" s="242">
        <v>48.393000000000001</v>
      </c>
      <c r="E160" s="242">
        <v>5.1769999999999996</v>
      </c>
      <c r="F160" s="242">
        <v>99.9</v>
      </c>
      <c r="G160" s="242">
        <v>-4.6820000000000004</v>
      </c>
      <c r="H160" s="243">
        <v>32.027999999999999</v>
      </c>
      <c r="I160" s="243">
        <v>4.1619999999999999</v>
      </c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5"/>
      <c r="CH160" s="85"/>
    </row>
    <row r="161" spans="1:86" s="86" customFormat="1" x14ac:dyDescent="0.2">
      <c r="A161" s="87">
        <v>30071</v>
      </c>
      <c r="B161" s="88">
        <v>1982</v>
      </c>
      <c r="C161" s="89">
        <v>4</v>
      </c>
      <c r="D161" s="242">
        <v>48.600999999999999</v>
      </c>
      <c r="E161" s="242">
        <v>5.28</v>
      </c>
      <c r="F161" s="242">
        <v>99.7</v>
      </c>
      <c r="G161" s="242">
        <v>-2.3759999999999999</v>
      </c>
      <c r="H161" s="243">
        <v>32.048999999999999</v>
      </c>
      <c r="I161" s="243">
        <v>0.80800000000000005</v>
      </c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5"/>
      <c r="CH161" s="85"/>
    </row>
    <row r="162" spans="1:86" s="86" customFormat="1" x14ac:dyDescent="0.2">
      <c r="A162" s="87">
        <v>30102</v>
      </c>
      <c r="B162" s="88">
        <v>1982</v>
      </c>
      <c r="C162" s="89">
        <v>5</v>
      </c>
      <c r="D162" s="242">
        <v>48.82</v>
      </c>
      <c r="E162" s="242">
        <v>5.55</v>
      </c>
      <c r="F162" s="242">
        <v>99.7</v>
      </c>
      <c r="G162" s="242">
        <v>0</v>
      </c>
      <c r="H162" s="243">
        <v>32.085999999999999</v>
      </c>
      <c r="I162" s="243">
        <v>1.365</v>
      </c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5"/>
      <c r="CH162" s="85"/>
    </row>
    <row r="163" spans="1:86" s="86" customFormat="1" x14ac:dyDescent="0.2">
      <c r="A163" s="87">
        <v>30132</v>
      </c>
      <c r="B163" s="88">
        <v>1982</v>
      </c>
      <c r="C163" s="89">
        <v>6</v>
      </c>
      <c r="D163" s="242">
        <v>49.057000000000002</v>
      </c>
      <c r="E163" s="242">
        <v>5.9809999999999999</v>
      </c>
      <c r="F163" s="242">
        <v>99.8</v>
      </c>
      <c r="G163" s="242">
        <v>1.21</v>
      </c>
      <c r="H163" s="243">
        <v>32.213999999999999</v>
      </c>
      <c r="I163" s="243">
        <v>4.9000000000000004</v>
      </c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5"/>
      <c r="CH163" s="85"/>
    </row>
    <row r="164" spans="1:86" s="86" customFormat="1" x14ac:dyDescent="0.2">
      <c r="A164" s="87">
        <v>30163</v>
      </c>
      <c r="B164" s="88">
        <v>1982</v>
      </c>
      <c r="C164" s="89">
        <v>7</v>
      </c>
      <c r="D164" s="242">
        <v>49.295999999999999</v>
      </c>
      <c r="E164" s="242">
        <v>6.0140000000000002</v>
      </c>
      <c r="F164" s="242">
        <v>100</v>
      </c>
      <c r="G164" s="242">
        <v>2.431</v>
      </c>
      <c r="H164" s="243">
        <v>32.412999999999997</v>
      </c>
      <c r="I164" s="243">
        <v>7.69</v>
      </c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5"/>
      <c r="CH164" s="85"/>
    </row>
    <row r="165" spans="1:86" s="86" customFormat="1" x14ac:dyDescent="0.2">
      <c r="A165" s="87">
        <v>30194</v>
      </c>
      <c r="B165" s="88">
        <v>1982</v>
      </c>
      <c r="C165" s="89">
        <v>8</v>
      </c>
      <c r="D165" s="242">
        <v>49.518999999999998</v>
      </c>
      <c r="E165" s="242">
        <v>5.556</v>
      </c>
      <c r="F165" s="242">
        <v>99.9</v>
      </c>
      <c r="G165" s="242">
        <v>-1.1930000000000001</v>
      </c>
      <c r="H165" s="243">
        <v>32.633000000000003</v>
      </c>
      <c r="I165" s="243">
        <v>8.4420000000000002</v>
      </c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85"/>
      <c r="CE165" s="85"/>
      <c r="CF165" s="85"/>
      <c r="CG165" s="85"/>
      <c r="CH165" s="85"/>
    </row>
    <row r="166" spans="1:86" s="86" customFormat="1" x14ac:dyDescent="0.2">
      <c r="A166" s="87">
        <v>30224</v>
      </c>
      <c r="B166" s="88">
        <v>1982</v>
      </c>
      <c r="C166" s="89">
        <v>9</v>
      </c>
      <c r="D166" s="242">
        <v>49.703000000000003</v>
      </c>
      <c r="E166" s="242">
        <v>4.5490000000000004</v>
      </c>
      <c r="F166" s="242">
        <v>100</v>
      </c>
      <c r="G166" s="242">
        <v>1.208</v>
      </c>
      <c r="H166" s="243">
        <v>32.823</v>
      </c>
      <c r="I166" s="243">
        <v>7.2210000000000001</v>
      </c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  <c r="CC166" s="85"/>
      <c r="CD166" s="85"/>
      <c r="CE166" s="85"/>
      <c r="CF166" s="85"/>
      <c r="CG166" s="85"/>
      <c r="CH166" s="85"/>
    </row>
    <row r="167" spans="1:86" s="86" customFormat="1" x14ac:dyDescent="0.2">
      <c r="A167" s="87">
        <v>30255</v>
      </c>
      <c r="B167" s="88">
        <v>1982</v>
      </c>
      <c r="C167" s="89">
        <v>10</v>
      </c>
      <c r="D167" s="242">
        <v>49.86</v>
      </c>
      <c r="E167" s="242">
        <v>3.855</v>
      </c>
      <c r="F167" s="242">
        <v>99.9</v>
      </c>
      <c r="G167" s="242">
        <v>-1.1930000000000001</v>
      </c>
      <c r="H167" s="243">
        <v>32.981000000000002</v>
      </c>
      <c r="I167" s="243">
        <v>5.9130000000000003</v>
      </c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  <c r="BP167" s="85"/>
      <c r="BQ167" s="85"/>
      <c r="BR167" s="85"/>
      <c r="BS167" s="85"/>
      <c r="BT167" s="85"/>
      <c r="BU167" s="85"/>
      <c r="BV167" s="85"/>
      <c r="BW167" s="85"/>
      <c r="BX167" s="85"/>
      <c r="BY167" s="85"/>
      <c r="BZ167" s="85"/>
      <c r="CA167" s="85"/>
      <c r="CB167" s="85"/>
      <c r="CC167" s="85"/>
      <c r="CD167" s="85"/>
      <c r="CE167" s="85"/>
      <c r="CF167" s="85"/>
      <c r="CG167" s="85"/>
      <c r="CH167" s="85"/>
    </row>
    <row r="168" spans="1:86" s="86" customFormat="1" x14ac:dyDescent="0.2">
      <c r="A168" s="87">
        <v>30285</v>
      </c>
      <c r="B168" s="88">
        <v>1982</v>
      </c>
      <c r="C168" s="89">
        <v>11</v>
      </c>
      <c r="D168" s="242">
        <v>50.005000000000003</v>
      </c>
      <c r="E168" s="242">
        <v>3.5579999999999998</v>
      </c>
      <c r="F168" s="242">
        <v>100.1</v>
      </c>
      <c r="G168" s="242">
        <v>2.4289999999999998</v>
      </c>
      <c r="H168" s="243">
        <v>33.110999999999997</v>
      </c>
      <c r="I168" s="243">
        <v>4.8410000000000002</v>
      </c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5"/>
      <c r="CH168" s="85"/>
    </row>
    <row r="169" spans="1:86" s="86" customFormat="1" x14ac:dyDescent="0.2">
      <c r="A169" s="87">
        <v>30316</v>
      </c>
      <c r="B169" s="88">
        <v>1982</v>
      </c>
      <c r="C169" s="89">
        <v>12</v>
      </c>
      <c r="D169" s="242">
        <v>50.15</v>
      </c>
      <c r="E169" s="242">
        <v>3.5209999999999999</v>
      </c>
      <c r="F169" s="242">
        <v>100.1</v>
      </c>
      <c r="G169" s="242">
        <v>0</v>
      </c>
      <c r="H169" s="243">
        <v>33.220999999999997</v>
      </c>
      <c r="I169" s="243">
        <v>4.0519999999999996</v>
      </c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5"/>
      <c r="CH169" s="85"/>
    </row>
    <row r="170" spans="1:86" s="86" customFormat="1" x14ac:dyDescent="0.2">
      <c r="A170" s="87">
        <v>30347</v>
      </c>
      <c r="B170" s="88">
        <v>1983</v>
      </c>
      <c r="C170" s="89">
        <v>1</v>
      </c>
      <c r="D170" s="242">
        <v>50.290999999999997</v>
      </c>
      <c r="E170" s="242">
        <v>3.42</v>
      </c>
      <c r="F170" s="242">
        <v>99.8</v>
      </c>
      <c r="G170" s="242">
        <v>-3.5379999999999998</v>
      </c>
      <c r="H170" s="243">
        <v>33.325000000000003</v>
      </c>
      <c r="I170" s="243">
        <v>3.839</v>
      </c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5"/>
      <c r="CH170" s="85"/>
    </row>
    <row r="171" spans="1:86" s="86" customFormat="1" x14ac:dyDescent="0.2">
      <c r="A171" s="87">
        <v>30375</v>
      </c>
      <c r="B171" s="88">
        <v>1983</v>
      </c>
      <c r="C171" s="89">
        <v>2</v>
      </c>
      <c r="D171" s="242">
        <v>50.41</v>
      </c>
      <c r="E171" s="242">
        <v>2.883</v>
      </c>
      <c r="F171" s="242">
        <v>100</v>
      </c>
      <c r="G171" s="242">
        <v>2.431</v>
      </c>
      <c r="H171" s="243">
        <v>33.432000000000002</v>
      </c>
      <c r="I171" s="243">
        <v>3.9209999999999998</v>
      </c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  <c r="BP171" s="85"/>
      <c r="BQ171" s="85"/>
      <c r="BR171" s="85"/>
      <c r="BS171" s="85"/>
      <c r="BT171" s="85"/>
      <c r="BU171" s="85"/>
      <c r="BV171" s="85"/>
      <c r="BW171" s="85"/>
      <c r="BX171" s="85"/>
      <c r="BY171" s="85"/>
      <c r="BZ171" s="85"/>
      <c r="CA171" s="85"/>
      <c r="CB171" s="85"/>
      <c r="CC171" s="85"/>
      <c r="CD171" s="85"/>
      <c r="CE171" s="85"/>
      <c r="CF171" s="85"/>
      <c r="CG171" s="85"/>
      <c r="CH171" s="85"/>
    </row>
    <row r="172" spans="1:86" s="86" customFormat="1" x14ac:dyDescent="0.2">
      <c r="A172" s="87">
        <v>30406</v>
      </c>
      <c r="B172" s="88">
        <v>1983</v>
      </c>
      <c r="C172" s="89">
        <v>3</v>
      </c>
      <c r="D172" s="242">
        <v>50.512</v>
      </c>
      <c r="E172" s="242">
        <v>2.4689999999999999</v>
      </c>
      <c r="F172" s="242">
        <v>99.7</v>
      </c>
      <c r="G172" s="242">
        <v>-3.5409999999999999</v>
      </c>
      <c r="H172" s="243">
        <v>33.552999999999997</v>
      </c>
      <c r="I172" s="243">
        <v>4.4390000000000001</v>
      </c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5"/>
      <c r="CH172" s="85"/>
    </row>
    <row r="173" spans="1:86" s="86" customFormat="1" x14ac:dyDescent="0.2">
      <c r="A173" s="87">
        <v>30436</v>
      </c>
      <c r="B173" s="88">
        <v>1983</v>
      </c>
      <c r="C173" s="89">
        <v>4</v>
      </c>
      <c r="D173" s="242">
        <v>50.622</v>
      </c>
      <c r="E173" s="242">
        <v>2.629</v>
      </c>
      <c r="F173" s="242">
        <v>99.5</v>
      </c>
      <c r="G173" s="242">
        <v>-2.3809999999999998</v>
      </c>
      <c r="H173" s="243">
        <v>33.676000000000002</v>
      </c>
      <c r="I173" s="243">
        <v>4.4800000000000004</v>
      </c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5"/>
      <c r="CH173" s="85"/>
    </row>
    <row r="174" spans="1:86" s="86" customFormat="1" x14ac:dyDescent="0.2">
      <c r="A174" s="87">
        <v>30467</v>
      </c>
      <c r="B174" s="88">
        <v>1983</v>
      </c>
      <c r="C174" s="89">
        <v>5</v>
      </c>
      <c r="D174" s="242">
        <v>50.762999999999998</v>
      </c>
      <c r="E174" s="242">
        <v>3.3980000000000001</v>
      </c>
      <c r="F174" s="242">
        <v>99.8</v>
      </c>
      <c r="G174" s="242">
        <v>3.6789999999999998</v>
      </c>
      <c r="H174" s="243">
        <v>33.771000000000001</v>
      </c>
      <c r="I174" s="243">
        <v>3.42</v>
      </c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  <c r="BX174" s="85"/>
      <c r="BY174" s="85"/>
      <c r="BZ174" s="85"/>
      <c r="CA174" s="85"/>
      <c r="CB174" s="85"/>
      <c r="CC174" s="85"/>
      <c r="CD174" s="85"/>
      <c r="CE174" s="85"/>
      <c r="CF174" s="85"/>
      <c r="CG174" s="85"/>
      <c r="CH174" s="85"/>
    </row>
    <row r="175" spans="1:86" s="86" customFormat="1" x14ac:dyDescent="0.2">
      <c r="A175" s="87">
        <v>30497</v>
      </c>
      <c r="B175" s="88">
        <v>1983</v>
      </c>
      <c r="C175" s="89">
        <v>6</v>
      </c>
      <c r="D175" s="242">
        <v>50.95</v>
      </c>
      <c r="E175" s="242">
        <v>4.5170000000000003</v>
      </c>
      <c r="F175" s="242">
        <v>100.2</v>
      </c>
      <c r="G175" s="242">
        <v>4.9169999999999998</v>
      </c>
      <c r="H175" s="243">
        <v>33.823999999999998</v>
      </c>
      <c r="I175" s="243">
        <v>1.911</v>
      </c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5"/>
    </row>
    <row r="176" spans="1:86" s="86" customFormat="1" x14ac:dyDescent="0.2">
      <c r="A176" s="87">
        <v>30528</v>
      </c>
      <c r="B176" s="88">
        <v>1983</v>
      </c>
      <c r="C176" s="89">
        <v>7</v>
      </c>
      <c r="D176" s="242">
        <v>51.155000000000001</v>
      </c>
      <c r="E176" s="242">
        <v>4.9370000000000003</v>
      </c>
      <c r="F176" s="242">
        <v>100.5</v>
      </c>
      <c r="G176" s="242">
        <v>3.653</v>
      </c>
      <c r="H176" s="243">
        <v>33.860999999999997</v>
      </c>
      <c r="I176" s="243">
        <v>1.3260000000000001</v>
      </c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  <c r="BX176" s="85"/>
      <c r="BY176" s="85"/>
      <c r="BZ176" s="85"/>
      <c r="CA176" s="85"/>
      <c r="CB176" s="85"/>
      <c r="CC176" s="85"/>
      <c r="CD176" s="85"/>
      <c r="CE176" s="85"/>
      <c r="CF176" s="85"/>
      <c r="CG176" s="85"/>
      <c r="CH176" s="85"/>
    </row>
    <row r="177" spans="1:86" s="86" customFormat="1" x14ac:dyDescent="0.2">
      <c r="A177" s="87">
        <v>30559</v>
      </c>
      <c r="B177" s="88">
        <v>1983</v>
      </c>
      <c r="C177" s="89">
        <v>8</v>
      </c>
      <c r="D177" s="242">
        <v>51.338000000000001</v>
      </c>
      <c r="E177" s="242">
        <v>4.3680000000000003</v>
      </c>
      <c r="F177" s="242">
        <v>100.9</v>
      </c>
      <c r="G177" s="242">
        <v>4.8819999999999997</v>
      </c>
      <c r="H177" s="243">
        <v>33.920999999999999</v>
      </c>
      <c r="I177" s="243">
        <v>2.1589999999999998</v>
      </c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</row>
    <row r="178" spans="1:86" s="86" customFormat="1" x14ac:dyDescent="0.2">
      <c r="A178" s="87">
        <v>30589</v>
      </c>
      <c r="B178" s="88">
        <v>1983</v>
      </c>
      <c r="C178" s="89">
        <v>9</v>
      </c>
      <c r="D178" s="242">
        <v>51.466000000000001</v>
      </c>
      <c r="E178" s="242">
        <v>3.0459999999999998</v>
      </c>
      <c r="F178" s="242">
        <v>101.6</v>
      </c>
      <c r="G178" s="242">
        <v>8.65</v>
      </c>
      <c r="H178" s="243">
        <v>34.029000000000003</v>
      </c>
      <c r="I178" s="243">
        <v>3.8559999999999999</v>
      </c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5"/>
      <c r="CH178" s="85"/>
    </row>
    <row r="179" spans="1:86" s="86" customFormat="1" x14ac:dyDescent="0.2">
      <c r="A179" s="87">
        <v>30620</v>
      </c>
      <c r="B179" s="88">
        <v>1983</v>
      </c>
      <c r="C179" s="89">
        <v>10</v>
      </c>
      <c r="D179" s="242">
        <v>51.569000000000003</v>
      </c>
      <c r="E179" s="242">
        <v>2.4239999999999999</v>
      </c>
      <c r="F179" s="242">
        <v>101.7</v>
      </c>
      <c r="G179" s="242">
        <v>1.1879999999999999</v>
      </c>
      <c r="H179" s="243">
        <v>34.171999999999997</v>
      </c>
      <c r="I179" s="243">
        <v>5.1630000000000003</v>
      </c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5"/>
      <c r="CH179" s="85"/>
    </row>
    <row r="180" spans="1:86" s="86" customFormat="1" x14ac:dyDescent="0.2">
      <c r="A180" s="87">
        <v>30650</v>
      </c>
      <c r="B180" s="88">
        <v>1983</v>
      </c>
      <c r="C180" s="89">
        <v>11</v>
      </c>
      <c r="D180" s="242">
        <v>51.686999999999998</v>
      </c>
      <c r="E180" s="242">
        <v>2.7930000000000001</v>
      </c>
      <c r="F180" s="242">
        <v>101.8</v>
      </c>
      <c r="G180" s="242">
        <v>1.1859999999999999</v>
      </c>
      <c r="H180" s="243">
        <v>34.326999999999998</v>
      </c>
      <c r="I180" s="243">
        <v>5.5819999999999999</v>
      </c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5"/>
      <c r="CH180" s="85"/>
    </row>
    <row r="181" spans="1:86" s="86" customFormat="1" x14ac:dyDescent="0.2">
      <c r="A181" s="87">
        <v>30681</v>
      </c>
      <c r="B181" s="88">
        <v>1983</v>
      </c>
      <c r="C181" s="89">
        <v>12</v>
      </c>
      <c r="D181" s="242">
        <v>51.848999999999997</v>
      </c>
      <c r="E181" s="242">
        <v>3.8170000000000002</v>
      </c>
      <c r="F181" s="242">
        <v>101.9</v>
      </c>
      <c r="G181" s="242">
        <v>1.1850000000000001</v>
      </c>
      <c r="H181" s="243">
        <v>34.473999999999997</v>
      </c>
      <c r="I181" s="243">
        <v>5.2720000000000002</v>
      </c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5"/>
      <c r="CH181" s="85"/>
    </row>
    <row r="182" spans="1:86" s="86" customFormat="1" x14ac:dyDescent="0.2">
      <c r="A182" s="87">
        <v>30712</v>
      </c>
      <c r="B182" s="88">
        <v>1984</v>
      </c>
      <c r="C182" s="89">
        <v>1</v>
      </c>
      <c r="D182" s="242">
        <v>52.04</v>
      </c>
      <c r="E182" s="242">
        <v>4.5090000000000003</v>
      </c>
      <c r="F182" s="242">
        <v>102.1</v>
      </c>
      <c r="G182" s="242">
        <v>2.3809999999999998</v>
      </c>
      <c r="H182" s="243">
        <v>34.607999999999997</v>
      </c>
      <c r="I182" s="243">
        <v>4.774</v>
      </c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5"/>
      <c r="CH182" s="85"/>
    </row>
    <row r="183" spans="1:86" s="86" customFormat="1" x14ac:dyDescent="0.2">
      <c r="A183" s="87">
        <v>30741</v>
      </c>
      <c r="B183" s="88">
        <v>1984</v>
      </c>
      <c r="C183" s="89">
        <v>2</v>
      </c>
      <c r="D183" s="242">
        <v>52.22</v>
      </c>
      <c r="E183" s="242">
        <v>4.2389999999999999</v>
      </c>
      <c r="F183" s="242">
        <v>102.5</v>
      </c>
      <c r="G183" s="242">
        <v>4.8040000000000003</v>
      </c>
      <c r="H183" s="243">
        <v>34.72</v>
      </c>
      <c r="I183" s="243">
        <v>3.952</v>
      </c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  <c r="BP183" s="85"/>
      <c r="BQ183" s="85"/>
      <c r="BR183" s="85"/>
      <c r="BS183" s="85"/>
      <c r="BT183" s="85"/>
      <c r="BU183" s="85"/>
      <c r="BV183" s="85"/>
      <c r="BW183" s="85"/>
      <c r="BX183" s="85"/>
      <c r="BY183" s="85"/>
      <c r="BZ183" s="85"/>
      <c r="CA183" s="85"/>
      <c r="CB183" s="85"/>
      <c r="CC183" s="85"/>
      <c r="CD183" s="85"/>
      <c r="CE183" s="85"/>
      <c r="CF183" s="85"/>
      <c r="CG183" s="85"/>
      <c r="CH183" s="85"/>
    </row>
    <row r="184" spans="1:86" s="86" customFormat="1" x14ac:dyDescent="0.2">
      <c r="A184" s="87">
        <v>30772</v>
      </c>
      <c r="B184" s="88">
        <v>1984</v>
      </c>
      <c r="C184" s="89">
        <v>3</v>
      </c>
      <c r="D184" s="242">
        <v>52.375999999999998</v>
      </c>
      <c r="E184" s="242">
        <v>3.64</v>
      </c>
      <c r="F184" s="242">
        <v>103</v>
      </c>
      <c r="G184" s="242">
        <v>6.0129999999999999</v>
      </c>
      <c r="H184" s="243">
        <v>34.817</v>
      </c>
      <c r="I184" s="243">
        <v>3.407</v>
      </c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5"/>
      <c r="CH184" s="85"/>
    </row>
    <row r="185" spans="1:86" s="86" customFormat="1" x14ac:dyDescent="0.2">
      <c r="A185" s="87">
        <v>30802</v>
      </c>
      <c r="B185" s="88">
        <v>1984</v>
      </c>
      <c r="C185" s="89">
        <v>4</v>
      </c>
      <c r="D185" s="242">
        <v>52.521000000000001</v>
      </c>
      <c r="E185" s="242">
        <v>3.3740000000000001</v>
      </c>
      <c r="F185" s="242">
        <v>103.2</v>
      </c>
      <c r="G185" s="242">
        <v>2.355</v>
      </c>
      <c r="H185" s="243">
        <v>34.923000000000002</v>
      </c>
      <c r="I185" s="243">
        <v>3.7029999999999998</v>
      </c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</row>
    <row r="186" spans="1:86" s="86" customFormat="1" x14ac:dyDescent="0.2">
      <c r="A186" s="87">
        <v>30833</v>
      </c>
      <c r="B186" s="88">
        <v>1984</v>
      </c>
      <c r="C186" s="89">
        <v>5</v>
      </c>
      <c r="D186" s="242">
        <v>52.673999999999999</v>
      </c>
      <c r="E186" s="242">
        <v>3.5569999999999999</v>
      </c>
      <c r="F186" s="242">
        <v>103.4</v>
      </c>
      <c r="G186" s="242">
        <v>2.351</v>
      </c>
      <c r="H186" s="243">
        <v>35.064</v>
      </c>
      <c r="I186" s="243">
        <v>4.9669999999999996</v>
      </c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</row>
    <row r="187" spans="1:86" s="86" customFormat="1" x14ac:dyDescent="0.2">
      <c r="A187" s="87">
        <v>30863</v>
      </c>
      <c r="B187" s="88">
        <v>1984</v>
      </c>
      <c r="C187" s="89">
        <v>6</v>
      </c>
      <c r="D187" s="242">
        <v>52.847999999999999</v>
      </c>
      <c r="E187" s="242">
        <v>4.0190000000000001</v>
      </c>
      <c r="F187" s="242">
        <v>103.6</v>
      </c>
      <c r="G187" s="242">
        <v>2.3460000000000001</v>
      </c>
      <c r="H187" s="243">
        <v>35.253999999999998</v>
      </c>
      <c r="I187" s="243">
        <v>6.6760000000000002</v>
      </c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5"/>
      <c r="CH187" s="85"/>
    </row>
    <row r="188" spans="1:86" s="86" customFormat="1" x14ac:dyDescent="0.2">
      <c r="A188" s="87">
        <v>30894</v>
      </c>
      <c r="B188" s="88">
        <v>1984</v>
      </c>
      <c r="C188" s="89">
        <v>7</v>
      </c>
      <c r="D188" s="242">
        <v>53.021999999999998</v>
      </c>
      <c r="E188" s="242">
        <v>4.0439999999999996</v>
      </c>
      <c r="F188" s="242">
        <v>103.4</v>
      </c>
      <c r="G188" s="242">
        <v>-2.2919999999999998</v>
      </c>
      <c r="H188" s="243">
        <v>35.454999999999998</v>
      </c>
      <c r="I188" s="243">
        <v>7.0910000000000002</v>
      </c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  <c r="BQ188" s="85"/>
      <c r="BR188" s="85"/>
      <c r="BS188" s="85"/>
      <c r="BT188" s="85"/>
      <c r="BU188" s="85"/>
      <c r="BV188" s="85"/>
      <c r="BW188" s="85"/>
      <c r="BX188" s="85"/>
      <c r="BY188" s="85"/>
      <c r="BZ188" s="85"/>
      <c r="CA188" s="85"/>
      <c r="CB188" s="85"/>
      <c r="CC188" s="85"/>
      <c r="CD188" s="85"/>
      <c r="CE188" s="85"/>
      <c r="CF188" s="85"/>
      <c r="CG188" s="85"/>
      <c r="CH188" s="85"/>
    </row>
    <row r="189" spans="1:86" s="86" customFormat="1" x14ac:dyDescent="0.2">
      <c r="A189" s="87">
        <v>30925</v>
      </c>
      <c r="B189" s="88">
        <v>1984</v>
      </c>
      <c r="C189" s="89">
        <v>8</v>
      </c>
      <c r="D189" s="242">
        <v>53.173000000000002</v>
      </c>
      <c r="E189" s="242">
        <v>3.4529999999999998</v>
      </c>
      <c r="F189" s="242">
        <v>103.2</v>
      </c>
      <c r="G189" s="242">
        <v>-2.2970000000000002</v>
      </c>
      <c r="H189" s="243">
        <v>35.619999999999997</v>
      </c>
      <c r="I189" s="243">
        <v>5.7240000000000002</v>
      </c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  <c r="BX189" s="85"/>
      <c r="BY189" s="85"/>
      <c r="BZ189" s="85"/>
      <c r="CA189" s="85"/>
      <c r="CB189" s="85"/>
      <c r="CC189" s="85"/>
      <c r="CD189" s="85"/>
      <c r="CE189" s="85"/>
      <c r="CF189" s="85"/>
      <c r="CG189" s="85"/>
      <c r="CH189" s="85"/>
    </row>
    <row r="190" spans="1:86" s="86" customFormat="1" x14ac:dyDescent="0.2">
      <c r="A190" s="87">
        <v>30955</v>
      </c>
      <c r="B190" s="88">
        <v>1984</v>
      </c>
      <c r="C190" s="89">
        <v>9</v>
      </c>
      <c r="D190" s="242">
        <v>53.28</v>
      </c>
      <c r="E190" s="242">
        <v>2.4430000000000001</v>
      </c>
      <c r="F190" s="242">
        <v>103.1</v>
      </c>
      <c r="G190" s="242">
        <v>-1.157</v>
      </c>
      <c r="H190" s="243">
        <v>35.713000000000001</v>
      </c>
      <c r="I190" s="243">
        <v>3.1779999999999999</v>
      </c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5"/>
      <c r="CH190" s="85"/>
    </row>
    <row r="191" spans="1:86" s="86" customFormat="1" x14ac:dyDescent="0.2">
      <c r="A191" s="87">
        <v>30986</v>
      </c>
      <c r="B191" s="88">
        <v>1984</v>
      </c>
      <c r="C191" s="89">
        <v>10</v>
      </c>
      <c r="D191" s="242">
        <v>53.377000000000002</v>
      </c>
      <c r="E191" s="242">
        <v>2.2069999999999999</v>
      </c>
      <c r="F191" s="242">
        <v>103.2</v>
      </c>
      <c r="G191" s="242">
        <v>1.17</v>
      </c>
      <c r="H191" s="243">
        <v>35.774000000000001</v>
      </c>
      <c r="I191" s="243">
        <v>2.06</v>
      </c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  <c r="BP191" s="85"/>
      <c r="BQ191" s="85"/>
      <c r="BR191" s="85"/>
      <c r="BS191" s="85"/>
      <c r="BT191" s="85"/>
      <c r="BU191" s="85"/>
      <c r="BV191" s="85"/>
      <c r="BW191" s="85"/>
      <c r="BX191" s="85"/>
      <c r="BY191" s="85"/>
      <c r="BZ191" s="85"/>
      <c r="CA191" s="85"/>
      <c r="CB191" s="85"/>
      <c r="CC191" s="85"/>
      <c r="CD191" s="85"/>
      <c r="CE191" s="85"/>
      <c r="CF191" s="85"/>
      <c r="CG191" s="85"/>
      <c r="CH191" s="85"/>
    </row>
    <row r="192" spans="1:86" s="86" customFormat="1" x14ac:dyDescent="0.2">
      <c r="A192" s="87">
        <v>31016</v>
      </c>
      <c r="B192" s="88">
        <v>1984</v>
      </c>
      <c r="C192" s="89">
        <v>11</v>
      </c>
      <c r="D192" s="242">
        <v>53.508000000000003</v>
      </c>
      <c r="E192" s="242">
        <v>2.9889999999999999</v>
      </c>
      <c r="F192" s="242">
        <v>103.3</v>
      </c>
      <c r="G192" s="242">
        <v>1.169</v>
      </c>
      <c r="H192" s="243">
        <v>35.86</v>
      </c>
      <c r="I192" s="243">
        <v>2.9260000000000002</v>
      </c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5"/>
      <c r="CH192" s="85"/>
    </row>
    <row r="193" spans="1:86" s="86" customFormat="1" x14ac:dyDescent="0.2">
      <c r="A193" s="87">
        <v>31047</v>
      </c>
      <c r="B193" s="88">
        <v>1984</v>
      </c>
      <c r="C193" s="89">
        <v>12</v>
      </c>
      <c r="D193" s="242">
        <v>53.698999999999998</v>
      </c>
      <c r="E193" s="242">
        <v>4.359</v>
      </c>
      <c r="F193" s="242">
        <v>103.2</v>
      </c>
      <c r="G193" s="242">
        <v>-1.1559999999999999</v>
      </c>
      <c r="H193" s="243">
        <v>36.008000000000003</v>
      </c>
      <c r="I193" s="243">
        <v>5.0780000000000003</v>
      </c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5"/>
      <c r="CH193" s="85"/>
    </row>
    <row r="194" spans="1:86" s="86" customFormat="1" x14ac:dyDescent="0.2">
      <c r="A194" s="87">
        <v>31078</v>
      </c>
      <c r="B194" s="88">
        <v>1985</v>
      </c>
      <c r="C194" s="89">
        <v>1</v>
      </c>
      <c r="D194" s="242">
        <v>53.917000000000002</v>
      </c>
      <c r="E194" s="242">
        <v>4.99</v>
      </c>
      <c r="F194" s="242">
        <v>103.1</v>
      </c>
      <c r="G194" s="242">
        <v>-1.157</v>
      </c>
      <c r="H194" s="243">
        <v>36.192999999999998</v>
      </c>
      <c r="I194" s="243">
        <v>6.3440000000000003</v>
      </c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5"/>
      <c r="CH194" s="85"/>
    </row>
    <row r="195" spans="1:86" s="86" customFormat="1" x14ac:dyDescent="0.2">
      <c r="A195" s="87">
        <v>31106</v>
      </c>
      <c r="B195" s="88">
        <v>1985</v>
      </c>
      <c r="C195" s="89">
        <v>2</v>
      </c>
      <c r="D195" s="242">
        <v>54.097000000000001</v>
      </c>
      <c r="E195" s="242">
        <v>4.0819999999999999</v>
      </c>
      <c r="F195" s="242">
        <v>102.8</v>
      </c>
      <c r="G195" s="242">
        <v>-3.4359999999999999</v>
      </c>
      <c r="H195" s="243">
        <v>36.354999999999997</v>
      </c>
      <c r="I195" s="243">
        <v>5.5039999999999996</v>
      </c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5"/>
      <c r="CH195" s="85"/>
    </row>
    <row r="196" spans="1:86" s="86" customFormat="1" x14ac:dyDescent="0.2">
      <c r="A196" s="87">
        <v>31137</v>
      </c>
      <c r="B196" s="88">
        <v>1985</v>
      </c>
      <c r="C196" s="89">
        <v>3</v>
      </c>
      <c r="D196" s="242">
        <v>54.216000000000001</v>
      </c>
      <c r="E196" s="242">
        <v>2.6760000000000002</v>
      </c>
      <c r="F196" s="242">
        <v>102.7</v>
      </c>
      <c r="G196" s="242">
        <v>-1.161</v>
      </c>
      <c r="H196" s="243">
        <v>36.472999999999999</v>
      </c>
      <c r="I196" s="243">
        <v>3.9430000000000001</v>
      </c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  <c r="BQ196" s="85"/>
      <c r="BR196" s="85"/>
      <c r="BS196" s="85"/>
      <c r="BT196" s="85"/>
      <c r="BU196" s="85"/>
      <c r="BV196" s="85"/>
      <c r="BW196" s="85"/>
      <c r="BX196" s="85"/>
      <c r="BY196" s="85"/>
      <c r="BZ196" s="85"/>
      <c r="CA196" s="85"/>
      <c r="CB196" s="85"/>
      <c r="CC196" s="85"/>
      <c r="CD196" s="85"/>
      <c r="CE196" s="85"/>
      <c r="CF196" s="85"/>
      <c r="CG196" s="85"/>
      <c r="CH196" s="85"/>
    </row>
    <row r="197" spans="1:86" s="86" customFormat="1" x14ac:dyDescent="0.2">
      <c r="A197" s="87">
        <v>31167</v>
      </c>
      <c r="B197" s="88">
        <v>1985</v>
      </c>
      <c r="C197" s="89">
        <v>4</v>
      </c>
      <c r="D197" s="242">
        <v>54.3</v>
      </c>
      <c r="E197" s="242">
        <v>1.8720000000000001</v>
      </c>
      <c r="F197" s="242">
        <v>102.9</v>
      </c>
      <c r="G197" s="242">
        <v>2.3620000000000001</v>
      </c>
      <c r="H197" s="243">
        <v>36.567999999999998</v>
      </c>
      <c r="I197" s="243">
        <v>3.1850000000000001</v>
      </c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  <c r="BQ197" s="85"/>
      <c r="BR197" s="85"/>
      <c r="BS197" s="85"/>
      <c r="BT197" s="85"/>
      <c r="BU197" s="85"/>
      <c r="BV197" s="85"/>
      <c r="BW197" s="85"/>
      <c r="BX197" s="85"/>
      <c r="BY197" s="85"/>
      <c r="BZ197" s="85"/>
      <c r="CA197" s="85"/>
      <c r="CB197" s="85"/>
      <c r="CC197" s="85"/>
      <c r="CD197" s="85"/>
      <c r="CE197" s="85"/>
      <c r="CF197" s="85"/>
      <c r="CG197" s="85"/>
      <c r="CH197" s="85"/>
    </row>
    <row r="198" spans="1:86" s="86" customFormat="1" x14ac:dyDescent="0.2">
      <c r="A198" s="87">
        <v>31198</v>
      </c>
      <c r="B198" s="88">
        <v>1985</v>
      </c>
      <c r="C198" s="89">
        <v>5</v>
      </c>
      <c r="D198" s="242">
        <v>54.386000000000003</v>
      </c>
      <c r="E198" s="242">
        <v>1.911</v>
      </c>
      <c r="F198" s="242">
        <v>103.2</v>
      </c>
      <c r="G198" s="242">
        <v>3.5550000000000002</v>
      </c>
      <c r="H198" s="243">
        <v>36.673999999999999</v>
      </c>
      <c r="I198" s="243">
        <v>3.5329999999999999</v>
      </c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  <c r="BQ198" s="85"/>
      <c r="BR198" s="85"/>
      <c r="BS198" s="85"/>
      <c r="BT198" s="85"/>
      <c r="BU198" s="85"/>
      <c r="BV198" s="85"/>
      <c r="BW198" s="85"/>
      <c r="BX198" s="85"/>
      <c r="BY198" s="85"/>
      <c r="BZ198" s="85"/>
      <c r="CA198" s="85"/>
      <c r="CB198" s="85"/>
      <c r="CC198" s="85"/>
      <c r="CD198" s="85"/>
      <c r="CE198" s="85"/>
      <c r="CF198" s="85"/>
      <c r="CG198" s="85"/>
      <c r="CH198" s="85"/>
    </row>
    <row r="199" spans="1:86" s="86" customFormat="1" x14ac:dyDescent="0.2">
      <c r="A199" s="87">
        <v>31228</v>
      </c>
      <c r="B199" s="88">
        <v>1985</v>
      </c>
      <c r="C199" s="89">
        <v>6</v>
      </c>
      <c r="D199" s="242">
        <v>54.503</v>
      </c>
      <c r="E199" s="242">
        <v>2.609</v>
      </c>
      <c r="F199" s="242">
        <v>102.6</v>
      </c>
      <c r="G199" s="242">
        <v>-6.758</v>
      </c>
      <c r="H199" s="243">
        <v>36.819000000000003</v>
      </c>
      <c r="I199" s="243">
        <v>4.8520000000000003</v>
      </c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5"/>
      <c r="CH199" s="85"/>
    </row>
    <row r="200" spans="1:86" s="86" customFormat="1" x14ac:dyDescent="0.2">
      <c r="A200" s="87">
        <v>31259</v>
      </c>
      <c r="B200" s="88">
        <v>1985</v>
      </c>
      <c r="C200" s="89">
        <v>7</v>
      </c>
      <c r="D200" s="242">
        <v>54.637999999999998</v>
      </c>
      <c r="E200" s="242">
        <v>3.024</v>
      </c>
      <c r="F200" s="242">
        <v>102.3</v>
      </c>
      <c r="G200" s="242">
        <v>-3.4529999999999998</v>
      </c>
      <c r="H200" s="243">
        <v>37.005000000000003</v>
      </c>
      <c r="I200" s="243">
        <v>6.2290000000000001</v>
      </c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5"/>
      <c r="CH200" s="85"/>
    </row>
    <row r="201" spans="1:86" s="86" customFormat="1" x14ac:dyDescent="0.2">
      <c r="A201" s="87">
        <v>31290</v>
      </c>
      <c r="B201" s="88">
        <v>1985</v>
      </c>
      <c r="C201" s="89">
        <v>8</v>
      </c>
      <c r="D201" s="242">
        <v>54.768000000000001</v>
      </c>
      <c r="E201" s="242">
        <v>2.8809999999999998</v>
      </c>
      <c r="F201" s="242">
        <v>102.3</v>
      </c>
      <c r="G201" s="242">
        <v>0</v>
      </c>
      <c r="H201" s="243">
        <v>37.226999999999997</v>
      </c>
      <c r="I201" s="243">
        <v>7.45</v>
      </c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5"/>
      <c r="CH201" s="85"/>
    </row>
    <row r="202" spans="1:86" s="86" customFormat="1" x14ac:dyDescent="0.2">
      <c r="A202" s="87">
        <v>31320</v>
      </c>
      <c r="B202" s="88">
        <v>1985</v>
      </c>
      <c r="C202" s="89">
        <v>9</v>
      </c>
      <c r="D202" s="242">
        <v>54.869</v>
      </c>
      <c r="E202" s="242">
        <v>2.246</v>
      </c>
      <c r="F202" s="242">
        <v>102.2</v>
      </c>
      <c r="G202" s="242">
        <v>-1.167</v>
      </c>
      <c r="H202" s="243">
        <v>37.468000000000004</v>
      </c>
      <c r="I202" s="243">
        <v>8.0519999999999996</v>
      </c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5"/>
      <c r="CH202" s="85"/>
    </row>
    <row r="203" spans="1:86" s="86" customFormat="1" x14ac:dyDescent="0.2">
      <c r="A203" s="87">
        <v>31351</v>
      </c>
      <c r="B203" s="88">
        <v>1985</v>
      </c>
      <c r="C203" s="89">
        <v>10</v>
      </c>
      <c r="D203" s="242">
        <v>54.953000000000003</v>
      </c>
      <c r="E203" s="242">
        <v>1.863</v>
      </c>
      <c r="F203" s="242">
        <v>102.3</v>
      </c>
      <c r="G203" s="242">
        <v>1.181</v>
      </c>
      <c r="H203" s="243">
        <v>37.713999999999999</v>
      </c>
      <c r="I203" s="243">
        <v>8.1590000000000007</v>
      </c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  <c r="BX203" s="85"/>
      <c r="BY203" s="85"/>
      <c r="BZ203" s="85"/>
      <c r="CA203" s="85"/>
      <c r="CB203" s="85"/>
      <c r="CC203" s="85"/>
      <c r="CD203" s="85"/>
      <c r="CE203" s="85"/>
      <c r="CF203" s="85"/>
      <c r="CG203" s="85"/>
      <c r="CH203" s="85"/>
    </row>
    <row r="204" spans="1:86" s="86" customFormat="1" x14ac:dyDescent="0.2">
      <c r="A204" s="87">
        <v>31381</v>
      </c>
      <c r="B204" s="88">
        <v>1985</v>
      </c>
      <c r="C204" s="89">
        <v>11</v>
      </c>
      <c r="D204" s="242">
        <v>55.037999999999997</v>
      </c>
      <c r="E204" s="242">
        <v>1.8660000000000001</v>
      </c>
      <c r="F204" s="242">
        <v>102.5</v>
      </c>
      <c r="G204" s="242">
        <v>2.371</v>
      </c>
      <c r="H204" s="243">
        <v>37.945</v>
      </c>
      <c r="I204" s="243">
        <v>7.5949999999999998</v>
      </c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5"/>
      <c r="CH204" s="85"/>
    </row>
    <row r="205" spans="1:86" s="86" customFormat="1" x14ac:dyDescent="0.2">
      <c r="A205" s="87">
        <v>31412</v>
      </c>
      <c r="B205" s="88">
        <v>1985</v>
      </c>
      <c r="C205" s="89">
        <v>12</v>
      </c>
      <c r="D205" s="242">
        <v>55.134</v>
      </c>
      <c r="E205" s="242">
        <v>2.1139999999999999</v>
      </c>
      <c r="F205" s="242">
        <v>102.9</v>
      </c>
      <c r="G205" s="242">
        <v>4.7850000000000001</v>
      </c>
      <c r="H205" s="243">
        <v>38.146999999999998</v>
      </c>
      <c r="I205" s="243">
        <v>6.57</v>
      </c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5"/>
      <c r="CH205" s="85"/>
    </row>
    <row r="206" spans="1:86" s="86" customFormat="1" x14ac:dyDescent="0.2">
      <c r="A206" s="87">
        <v>31443</v>
      </c>
      <c r="B206" s="88">
        <v>1986</v>
      </c>
      <c r="C206" s="89">
        <v>1</v>
      </c>
      <c r="D206" s="242">
        <v>55.234999999999999</v>
      </c>
      <c r="E206" s="242">
        <v>2.2109999999999999</v>
      </c>
      <c r="F206" s="242">
        <v>102.4</v>
      </c>
      <c r="G206" s="242">
        <v>-5.6779999999999999</v>
      </c>
      <c r="H206" s="243">
        <v>38.326000000000001</v>
      </c>
      <c r="I206" s="243">
        <v>5.7910000000000004</v>
      </c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5"/>
      <c r="CH206" s="85"/>
    </row>
    <row r="207" spans="1:86" s="86" customFormat="1" x14ac:dyDescent="0.2">
      <c r="A207" s="87">
        <v>31471</v>
      </c>
      <c r="B207" s="88">
        <v>1986</v>
      </c>
      <c r="C207" s="89">
        <v>2</v>
      </c>
      <c r="D207" s="242">
        <v>55.32</v>
      </c>
      <c r="E207" s="242">
        <v>1.8580000000000001</v>
      </c>
      <c r="F207" s="242">
        <v>101.2</v>
      </c>
      <c r="G207" s="242">
        <v>-13.191000000000001</v>
      </c>
      <c r="H207" s="243">
        <v>38.481999999999999</v>
      </c>
      <c r="I207" s="243">
        <v>4.9850000000000003</v>
      </c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5"/>
      <c r="CH207" s="85"/>
    </row>
    <row r="208" spans="1:86" s="86" customFormat="1" x14ac:dyDescent="0.2">
      <c r="A208" s="87">
        <v>31502</v>
      </c>
      <c r="B208" s="88">
        <v>1986</v>
      </c>
      <c r="C208" s="89">
        <v>3</v>
      </c>
      <c r="D208" s="242">
        <v>55.384999999999998</v>
      </c>
      <c r="E208" s="242">
        <v>1.4319999999999999</v>
      </c>
      <c r="F208" s="242">
        <v>99.9</v>
      </c>
      <c r="G208" s="242">
        <v>-14.371</v>
      </c>
      <c r="H208" s="243">
        <v>38.630000000000003</v>
      </c>
      <c r="I208" s="243">
        <v>4.72</v>
      </c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85"/>
      <c r="BR208" s="85"/>
      <c r="BS208" s="85"/>
      <c r="BT208" s="85"/>
      <c r="BU208" s="85"/>
      <c r="BV208" s="85"/>
      <c r="BW208" s="85"/>
      <c r="BX208" s="85"/>
      <c r="BY208" s="85"/>
      <c r="BZ208" s="85"/>
      <c r="CA208" s="85"/>
      <c r="CB208" s="85"/>
      <c r="CC208" s="85"/>
      <c r="CD208" s="85"/>
      <c r="CE208" s="85"/>
      <c r="CF208" s="85"/>
      <c r="CG208" s="85"/>
      <c r="CH208" s="85"/>
    </row>
    <row r="209" spans="1:86" s="86" customFormat="1" x14ac:dyDescent="0.2">
      <c r="A209" s="87">
        <v>31532</v>
      </c>
      <c r="B209" s="88">
        <v>1986</v>
      </c>
      <c r="C209" s="89">
        <v>4</v>
      </c>
      <c r="D209" s="242">
        <v>55.442</v>
      </c>
      <c r="E209" s="242">
        <v>1.238</v>
      </c>
      <c r="F209" s="242">
        <v>98.9</v>
      </c>
      <c r="G209" s="242">
        <v>-11.372</v>
      </c>
      <c r="H209" s="243">
        <v>38.777999999999999</v>
      </c>
      <c r="I209" s="243">
        <v>4.7009999999999996</v>
      </c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85"/>
      <c r="BR209" s="85"/>
      <c r="BS209" s="85"/>
      <c r="BT209" s="85"/>
      <c r="BU209" s="85"/>
      <c r="BV209" s="85"/>
      <c r="BW209" s="85"/>
      <c r="BX209" s="85"/>
      <c r="BY209" s="85"/>
      <c r="BZ209" s="85"/>
      <c r="CA209" s="85"/>
      <c r="CB209" s="85"/>
      <c r="CC209" s="85"/>
      <c r="CD209" s="85"/>
      <c r="CE209" s="85"/>
      <c r="CF209" s="85"/>
      <c r="CG209" s="85"/>
      <c r="CH209" s="85"/>
    </row>
    <row r="210" spans="1:86" s="86" customFormat="1" x14ac:dyDescent="0.2">
      <c r="A210" s="87">
        <v>31563</v>
      </c>
      <c r="B210" s="88">
        <v>1986</v>
      </c>
      <c r="C210" s="89">
        <v>5</v>
      </c>
      <c r="D210" s="242">
        <v>55.502000000000002</v>
      </c>
      <c r="E210" s="242">
        <v>1.31</v>
      </c>
      <c r="F210" s="242">
        <v>98.7</v>
      </c>
      <c r="G210" s="242">
        <v>-2.4</v>
      </c>
      <c r="H210" s="243">
        <v>38.921999999999997</v>
      </c>
      <c r="I210" s="243">
        <v>4.5529999999999999</v>
      </c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85"/>
      <c r="BR210" s="85"/>
      <c r="BS210" s="85"/>
      <c r="BT210" s="85"/>
      <c r="BU210" s="85"/>
      <c r="BV210" s="85"/>
      <c r="BW210" s="85"/>
      <c r="BX210" s="85"/>
      <c r="BY210" s="85"/>
      <c r="BZ210" s="85"/>
      <c r="CA210" s="85"/>
      <c r="CB210" s="85"/>
      <c r="CC210" s="85"/>
      <c r="CD210" s="85"/>
      <c r="CE210" s="85"/>
      <c r="CF210" s="85"/>
      <c r="CG210" s="85"/>
      <c r="CH210" s="85"/>
    </row>
    <row r="211" spans="1:86" s="86" customFormat="1" x14ac:dyDescent="0.2">
      <c r="A211" s="87">
        <v>31593</v>
      </c>
      <c r="B211" s="88">
        <v>1986</v>
      </c>
      <c r="C211" s="89">
        <v>6</v>
      </c>
      <c r="D211" s="242">
        <v>55.576999999999998</v>
      </c>
      <c r="E211" s="242">
        <v>1.6279999999999999</v>
      </c>
      <c r="F211" s="242">
        <v>98.6</v>
      </c>
      <c r="G211" s="242">
        <v>-1.2090000000000001</v>
      </c>
      <c r="H211" s="243">
        <v>39.066000000000003</v>
      </c>
      <c r="I211" s="243">
        <v>4.5270000000000001</v>
      </c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5"/>
      <c r="CH211" s="85"/>
    </row>
    <row r="212" spans="1:86" s="86" customFormat="1" x14ac:dyDescent="0.2">
      <c r="A212" s="87">
        <v>31624</v>
      </c>
      <c r="B212" s="88">
        <v>1986</v>
      </c>
      <c r="C212" s="89">
        <v>7</v>
      </c>
      <c r="D212" s="242">
        <v>55.667000000000002</v>
      </c>
      <c r="E212" s="242">
        <v>1.9570000000000001</v>
      </c>
      <c r="F212" s="242">
        <v>98</v>
      </c>
      <c r="G212" s="242">
        <v>-7.0629999999999997</v>
      </c>
      <c r="H212" s="243">
        <v>39.220999999999997</v>
      </c>
      <c r="I212" s="243">
        <v>4.8739999999999997</v>
      </c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5"/>
      <c r="CH212" s="85"/>
    </row>
    <row r="213" spans="1:86" s="86" customFormat="1" x14ac:dyDescent="0.2">
      <c r="A213" s="87">
        <v>31655</v>
      </c>
      <c r="B213" s="88">
        <v>1986</v>
      </c>
      <c r="C213" s="89">
        <v>8</v>
      </c>
      <c r="D213" s="242">
        <v>55.77</v>
      </c>
      <c r="E213" s="242">
        <v>2.2490000000000001</v>
      </c>
      <c r="F213" s="242">
        <v>98</v>
      </c>
      <c r="G213" s="242">
        <v>0</v>
      </c>
      <c r="H213" s="243">
        <v>39.405000000000001</v>
      </c>
      <c r="I213" s="243">
        <v>5.7690000000000001</v>
      </c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  <c r="BX213" s="85"/>
      <c r="BY213" s="85"/>
      <c r="BZ213" s="85"/>
      <c r="CA213" s="85"/>
      <c r="CB213" s="85"/>
      <c r="CC213" s="85"/>
      <c r="CD213" s="85"/>
      <c r="CE213" s="85"/>
      <c r="CF213" s="85"/>
      <c r="CG213" s="85"/>
      <c r="CH213" s="85"/>
    </row>
    <row r="214" spans="1:86" s="86" customFormat="1" x14ac:dyDescent="0.2">
      <c r="A214" s="87">
        <v>31685</v>
      </c>
      <c r="B214" s="88">
        <v>1986</v>
      </c>
      <c r="C214" s="89">
        <v>9</v>
      </c>
      <c r="D214" s="242">
        <v>55.88</v>
      </c>
      <c r="E214" s="242">
        <v>2.3849999999999998</v>
      </c>
      <c r="F214" s="242">
        <v>98.5</v>
      </c>
      <c r="G214" s="242">
        <v>6.2969999999999997</v>
      </c>
      <c r="H214" s="243">
        <v>39.613</v>
      </c>
      <c r="I214" s="243">
        <v>6.5350000000000001</v>
      </c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5"/>
      <c r="CH214" s="85"/>
    </row>
    <row r="215" spans="1:86" s="86" customFormat="1" x14ac:dyDescent="0.2">
      <c r="A215" s="87">
        <v>31716</v>
      </c>
      <c r="B215" s="88">
        <v>1986</v>
      </c>
      <c r="C215" s="89">
        <v>10</v>
      </c>
      <c r="D215" s="242">
        <v>55.993000000000002</v>
      </c>
      <c r="E215" s="242">
        <v>2.4510000000000001</v>
      </c>
      <c r="F215" s="242">
        <v>98.3</v>
      </c>
      <c r="G215" s="242">
        <v>-2.41</v>
      </c>
      <c r="H215" s="243">
        <v>39.816000000000003</v>
      </c>
      <c r="I215" s="243">
        <v>6.3049999999999997</v>
      </c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5"/>
      <c r="CH215" s="85"/>
    </row>
    <row r="216" spans="1:86" s="86" customFormat="1" x14ac:dyDescent="0.2">
      <c r="A216" s="87">
        <v>31746</v>
      </c>
      <c r="B216" s="88">
        <v>1986</v>
      </c>
      <c r="C216" s="89">
        <v>11</v>
      </c>
      <c r="D216" s="242">
        <v>56.103999999999999</v>
      </c>
      <c r="E216" s="242">
        <v>2.4049999999999998</v>
      </c>
      <c r="F216" s="242">
        <v>98.3</v>
      </c>
      <c r="G216" s="242">
        <v>0</v>
      </c>
      <c r="H216" s="243">
        <v>39.968000000000004</v>
      </c>
      <c r="I216" s="243">
        <v>4.6829999999999998</v>
      </c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  <c r="BX216" s="85"/>
      <c r="BY216" s="85"/>
      <c r="BZ216" s="85"/>
      <c r="CA216" s="85"/>
      <c r="CB216" s="85"/>
      <c r="CC216" s="85"/>
      <c r="CD216" s="85"/>
      <c r="CE216" s="85"/>
      <c r="CF216" s="85"/>
      <c r="CG216" s="85"/>
      <c r="CH216" s="85"/>
    </row>
    <row r="217" spans="1:86" s="86" customFormat="1" x14ac:dyDescent="0.2">
      <c r="A217" s="87">
        <v>31777</v>
      </c>
      <c r="B217" s="88">
        <v>1986</v>
      </c>
      <c r="C217" s="89">
        <v>12</v>
      </c>
      <c r="D217" s="242">
        <v>56.21</v>
      </c>
      <c r="E217" s="242">
        <v>2.2970000000000002</v>
      </c>
      <c r="F217" s="242">
        <v>98.5</v>
      </c>
      <c r="G217" s="242">
        <v>2.4689999999999999</v>
      </c>
      <c r="H217" s="243">
        <v>40.042999999999999</v>
      </c>
      <c r="I217" s="243">
        <v>2.286</v>
      </c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  <c r="BP217" s="85"/>
      <c r="BQ217" s="85"/>
      <c r="BR217" s="85"/>
      <c r="BS217" s="85"/>
      <c r="BT217" s="85"/>
      <c r="BU217" s="85"/>
      <c r="BV217" s="85"/>
      <c r="BW217" s="85"/>
      <c r="BX217" s="85"/>
      <c r="BY217" s="85"/>
      <c r="BZ217" s="85"/>
      <c r="CA217" s="85"/>
      <c r="CB217" s="85"/>
      <c r="CC217" s="85"/>
      <c r="CD217" s="85"/>
      <c r="CE217" s="85"/>
      <c r="CF217" s="85"/>
      <c r="CG217" s="85"/>
      <c r="CH217" s="85"/>
    </row>
    <row r="218" spans="1:86" s="86" customFormat="1" x14ac:dyDescent="0.2">
      <c r="A218" s="87">
        <v>31808</v>
      </c>
      <c r="B218" s="88">
        <v>1987</v>
      </c>
      <c r="C218" s="89">
        <v>1</v>
      </c>
      <c r="D218" s="242">
        <v>56.317</v>
      </c>
      <c r="E218" s="242">
        <v>2.3109999999999999</v>
      </c>
      <c r="F218" s="242">
        <v>99</v>
      </c>
      <c r="G218" s="242">
        <v>6.2640000000000002</v>
      </c>
      <c r="H218" s="243">
        <v>40.073</v>
      </c>
      <c r="I218" s="243">
        <v>0.90900000000000003</v>
      </c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  <c r="BP218" s="85"/>
      <c r="BQ218" s="85"/>
      <c r="BR218" s="85"/>
      <c r="BS218" s="85"/>
      <c r="BT218" s="85"/>
      <c r="BU218" s="85"/>
      <c r="BV218" s="85"/>
      <c r="BW218" s="85"/>
      <c r="BX218" s="85"/>
      <c r="BY218" s="85"/>
      <c r="BZ218" s="85"/>
      <c r="CA218" s="85"/>
      <c r="CB218" s="85"/>
      <c r="CC218" s="85"/>
      <c r="CD218" s="85"/>
      <c r="CE218" s="85"/>
      <c r="CF218" s="85"/>
      <c r="CG218" s="85"/>
      <c r="CH218" s="85"/>
    </row>
    <row r="219" spans="1:86" s="86" customFormat="1" x14ac:dyDescent="0.2">
      <c r="A219" s="87">
        <v>31836</v>
      </c>
      <c r="B219" s="88">
        <v>1987</v>
      </c>
      <c r="C219" s="89">
        <v>2</v>
      </c>
      <c r="D219" s="242">
        <v>56.423999999999999</v>
      </c>
      <c r="E219" s="242">
        <v>2.2999999999999998</v>
      </c>
      <c r="F219" s="242">
        <v>99.8</v>
      </c>
      <c r="G219" s="242">
        <v>10.14</v>
      </c>
      <c r="H219" s="243">
        <v>40.104999999999997</v>
      </c>
      <c r="I219" s="243">
        <v>0.95099999999999996</v>
      </c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  <c r="BP219" s="85"/>
      <c r="BQ219" s="85"/>
      <c r="BR219" s="85"/>
      <c r="BS219" s="85"/>
      <c r="BT219" s="85"/>
      <c r="BU219" s="85"/>
      <c r="BV219" s="85"/>
      <c r="BW219" s="85"/>
      <c r="BX219" s="85"/>
      <c r="BY219" s="85"/>
      <c r="BZ219" s="85"/>
      <c r="CA219" s="85"/>
      <c r="CB219" s="85"/>
      <c r="CC219" s="85"/>
      <c r="CD219" s="85"/>
      <c r="CE219" s="85"/>
      <c r="CF219" s="85"/>
      <c r="CG219" s="85"/>
      <c r="CH219" s="85"/>
    </row>
    <row r="220" spans="1:86" s="86" customFormat="1" x14ac:dyDescent="0.2">
      <c r="A220" s="87">
        <v>31867</v>
      </c>
      <c r="B220" s="88">
        <v>1987</v>
      </c>
      <c r="C220" s="89">
        <v>3</v>
      </c>
      <c r="D220" s="242">
        <v>56.54</v>
      </c>
      <c r="E220" s="242">
        <v>2.496</v>
      </c>
      <c r="F220" s="242">
        <v>99.9</v>
      </c>
      <c r="G220" s="242">
        <v>1.2090000000000001</v>
      </c>
      <c r="H220" s="243">
        <v>40.173999999999999</v>
      </c>
      <c r="I220" s="243">
        <v>2.093</v>
      </c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  <c r="BP220" s="85"/>
      <c r="BQ220" s="85"/>
      <c r="BR220" s="85"/>
      <c r="BS220" s="85"/>
      <c r="BT220" s="85"/>
      <c r="BU220" s="85"/>
      <c r="BV220" s="85"/>
      <c r="BW220" s="85"/>
      <c r="BX220" s="85"/>
      <c r="BY220" s="85"/>
      <c r="BZ220" s="85"/>
      <c r="CA220" s="85"/>
      <c r="CB220" s="85"/>
      <c r="CC220" s="85"/>
      <c r="CD220" s="85"/>
      <c r="CE220" s="85"/>
      <c r="CF220" s="85"/>
      <c r="CG220" s="85"/>
      <c r="CH220" s="85"/>
    </row>
    <row r="221" spans="1:86" s="86" customFormat="1" x14ac:dyDescent="0.2">
      <c r="A221" s="87">
        <v>31897</v>
      </c>
      <c r="B221" s="88">
        <v>1987</v>
      </c>
      <c r="C221" s="89">
        <v>4</v>
      </c>
      <c r="D221" s="242">
        <v>56.668999999999997</v>
      </c>
      <c r="E221" s="242">
        <v>2.786</v>
      </c>
      <c r="F221" s="242">
        <v>100.3</v>
      </c>
      <c r="G221" s="242">
        <v>4.9119999999999999</v>
      </c>
      <c r="H221" s="243">
        <v>40.283000000000001</v>
      </c>
      <c r="I221" s="243">
        <v>3.2850000000000001</v>
      </c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5"/>
      <c r="CH221" s="85"/>
    </row>
    <row r="222" spans="1:86" s="86" customFormat="1" x14ac:dyDescent="0.2">
      <c r="A222" s="87">
        <v>31928</v>
      </c>
      <c r="B222" s="88">
        <v>1987</v>
      </c>
      <c r="C222" s="89">
        <v>5</v>
      </c>
      <c r="D222" s="242">
        <v>56.808</v>
      </c>
      <c r="E222" s="242">
        <v>2.968</v>
      </c>
      <c r="F222" s="242">
        <v>100.8</v>
      </c>
      <c r="G222" s="242">
        <v>6.149</v>
      </c>
      <c r="H222" s="243">
        <v>40.414999999999999</v>
      </c>
      <c r="I222" s="243">
        <v>4.0039999999999996</v>
      </c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5"/>
      <c r="CH222" s="85"/>
    </row>
    <row r="223" spans="1:86" s="86" customFormat="1" x14ac:dyDescent="0.2">
      <c r="A223" s="87">
        <v>31958</v>
      </c>
      <c r="B223" s="88">
        <v>1987</v>
      </c>
      <c r="C223" s="89">
        <v>6</v>
      </c>
      <c r="D223" s="242">
        <v>56.953000000000003</v>
      </c>
      <c r="E223" s="242">
        <v>3.1070000000000002</v>
      </c>
      <c r="F223" s="242">
        <v>101.4</v>
      </c>
      <c r="G223" s="242">
        <v>7.3810000000000002</v>
      </c>
      <c r="H223" s="243">
        <v>40.557000000000002</v>
      </c>
      <c r="I223" s="243">
        <v>4.3019999999999996</v>
      </c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5"/>
      <c r="CH223" s="85"/>
    </row>
    <row r="224" spans="1:86" s="86" customFormat="1" x14ac:dyDescent="0.2">
      <c r="A224" s="87">
        <v>31989</v>
      </c>
      <c r="B224" s="88">
        <v>1987</v>
      </c>
      <c r="C224" s="89">
        <v>7</v>
      </c>
      <c r="D224" s="242">
        <v>57.100999999999999</v>
      </c>
      <c r="E224" s="242">
        <v>3.173</v>
      </c>
      <c r="F224" s="242">
        <v>101.9</v>
      </c>
      <c r="G224" s="242">
        <v>6.08</v>
      </c>
      <c r="H224" s="243">
        <v>40.700000000000003</v>
      </c>
      <c r="I224" s="243">
        <v>4.306</v>
      </c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5"/>
      <c r="CH224" s="85"/>
    </row>
    <row r="225" spans="1:86" s="86" customFormat="1" x14ac:dyDescent="0.2">
      <c r="A225" s="87">
        <v>32020</v>
      </c>
      <c r="B225" s="88">
        <v>1987</v>
      </c>
      <c r="C225" s="89">
        <v>8</v>
      </c>
      <c r="D225" s="242">
        <v>57.252000000000002</v>
      </c>
      <c r="E225" s="242">
        <v>3.2040000000000002</v>
      </c>
      <c r="F225" s="242">
        <v>102.4</v>
      </c>
      <c r="G225" s="242">
        <v>6.05</v>
      </c>
      <c r="H225" s="243">
        <v>40.837000000000003</v>
      </c>
      <c r="I225" s="243">
        <v>4.1239999999999997</v>
      </c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5"/>
      <c r="CH225" s="85"/>
    </row>
    <row r="226" spans="1:86" s="86" customFormat="1" x14ac:dyDescent="0.2">
      <c r="A226" s="87">
        <v>32050</v>
      </c>
      <c r="B226" s="88">
        <v>1987</v>
      </c>
      <c r="C226" s="89">
        <v>9</v>
      </c>
      <c r="D226" s="242">
        <v>57.396000000000001</v>
      </c>
      <c r="E226" s="242">
        <v>3.069</v>
      </c>
      <c r="F226" s="242">
        <v>102.6</v>
      </c>
      <c r="G226" s="242">
        <v>2.3690000000000002</v>
      </c>
      <c r="H226" s="243">
        <v>40.963999999999999</v>
      </c>
      <c r="I226" s="243">
        <v>3.7989999999999999</v>
      </c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  <c r="BP226" s="85"/>
      <c r="BQ226" s="85"/>
      <c r="BR226" s="85"/>
      <c r="BS226" s="85"/>
      <c r="BT226" s="85"/>
      <c r="BU226" s="85"/>
      <c r="BV226" s="85"/>
      <c r="BW226" s="85"/>
      <c r="BX226" s="85"/>
      <c r="BY226" s="85"/>
      <c r="BZ226" s="85"/>
      <c r="CA226" s="85"/>
      <c r="CB226" s="85"/>
      <c r="CC226" s="85"/>
      <c r="CD226" s="85"/>
      <c r="CE226" s="85"/>
      <c r="CF226" s="85"/>
      <c r="CG226" s="85"/>
      <c r="CH226" s="85"/>
    </row>
    <row r="227" spans="1:86" s="86" customFormat="1" x14ac:dyDescent="0.2">
      <c r="A227" s="87">
        <v>32081</v>
      </c>
      <c r="B227" s="88">
        <v>1987</v>
      </c>
      <c r="C227" s="89">
        <v>10</v>
      </c>
      <c r="D227" s="242">
        <v>57.536999999999999</v>
      </c>
      <c r="E227" s="242">
        <v>2.9990000000000001</v>
      </c>
      <c r="F227" s="242">
        <v>103.1</v>
      </c>
      <c r="G227" s="242">
        <v>6.0069999999999997</v>
      </c>
      <c r="H227" s="243">
        <v>41.106000000000002</v>
      </c>
      <c r="I227" s="243">
        <v>4.2389999999999999</v>
      </c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  <c r="BQ227" s="85"/>
      <c r="BR227" s="85"/>
      <c r="BS227" s="85"/>
      <c r="BT227" s="85"/>
      <c r="BU227" s="85"/>
      <c r="BV227" s="85"/>
      <c r="BW227" s="85"/>
      <c r="BX227" s="85"/>
      <c r="BY227" s="85"/>
      <c r="BZ227" s="85"/>
      <c r="CA227" s="85"/>
      <c r="CB227" s="85"/>
      <c r="CC227" s="85"/>
      <c r="CD227" s="85"/>
      <c r="CE227" s="85"/>
      <c r="CF227" s="85"/>
      <c r="CG227" s="85"/>
      <c r="CH227" s="85"/>
    </row>
    <row r="228" spans="1:86" s="86" customFormat="1" x14ac:dyDescent="0.2">
      <c r="A228" s="87">
        <v>32111</v>
      </c>
      <c r="B228" s="88">
        <v>1987</v>
      </c>
      <c r="C228" s="89">
        <v>11</v>
      </c>
      <c r="D228" s="242">
        <v>57.677999999999997</v>
      </c>
      <c r="E228" s="242">
        <v>2.964</v>
      </c>
      <c r="F228" s="242">
        <v>103.5</v>
      </c>
      <c r="G228" s="242">
        <v>4.7560000000000002</v>
      </c>
      <c r="H228" s="243">
        <v>41.292000000000002</v>
      </c>
      <c r="I228" s="243">
        <v>5.577</v>
      </c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  <c r="BQ228" s="85"/>
      <c r="BR228" s="85"/>
      <c r="BS228" s="85"/>
      <c r="BT228" s="85"/>
      <c r="BU228" s="85"/>
      <c r="BV228" s="85"/>
      <c r="BW228" s="85"/>
      <c r="BX228" s="85"/>
      <c r="BY228" s="85"/>
      <c r="BZ228" s="85"/>
      <c r="CA228" s="85"/>
      <c r="CB228" s="85"/>
      <c r="CC228" s="85"/>
      <c r="CD228" s="85"/>
      <c r="CE228" s="85"/>
      <c r="CF228" s="85"/>
      <c r="CG228" s="85"/>
      <c r="CH228" s="85"/>
    </row>
    <row r="229" spans="1:86" s="86" customFormat="1" x14ac:dyDescent="0.2">
      <c r="A229" s="87">
        <v>32142</v>
      </c>
      <c r="B229" s="88">
        <v>1987</v>
      </c>
      <c r="C229" s="89">
        <v>12</v>
      </c>
      <c r="D229" s="242">
        <v>57.819000000000003</v>
      </c>
      <c r="E229" s="242">
        <v>2.976</v>
      </c>
      <c r="F229" s="242">
        <v>103.8</v>
      </c>
      <c r="G229" s="242">
        <v>3.5339999999999998</v>
      </c>
      <c r="H229" s="243">
        <v>41.536999999999999</v>
      </c>
      <c r="I229" s="243">
        <v>7.3609999999999998</v>
      </c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5"/>
      <c r="CH229" s="85"/>
    </row>
    <row r="230" spans="1:86" s="86" customFormat="1" x14ac:dyDescent="0.2">
      <c r="A230" s="87">
        <v>32173</v>
      </c>
      <c r="B230" s="88">
        <v>1988</v>
      </c>
      <c r="C230" s="89">
        <v>1</v>
      </c>
      <c r="D230" s="242">
        <v>57.966999999999999</v>
      </c>
      <c r="E230" s="242">
        <v>3.12</v>
      </c>
      <c r="F230" s="242">
        <v>104.1</v>
      </c>
      <c r="G230" s="242">
        <v>3.524</v>
      </c>
      <c r="H230" s="243">
        <v>41.81</v>
      </c>
      <c r="I230" s="243">
        <v>8.1820000000000004</v>
      </c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5"/>
      <c r="CH230" s="85"/>
    </row>
    <row r="231" spans="1:86" s="86" customFormat="1" x14ac:dyDescent="0.2">
      <c r="A231" s="87">
        <v>32202</v>
      </c>
      <c r="B231" s="88">
        <v>1988</v>
      </c>
      <c r="C231" s="89">
        <v>2</v>
      </c>
      <c r="D231" s="242">
        <v>58.119</v>
      </c>
      <c r="E231" s="242">
        <v>3.198</v>
      </c>
      <c r="F231" s="242">
        <v>104.4</v>
      </c>
      <c r="G231" s="242">
        <v>3.5139999999999998</v>
      </c>
      <c r="H231" s="243">
        <v>42.048999999999999</v>
      </c>
      <c r="I231" s="243">
        <v>7.0590000000000002</v>
      </c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5"/>
      <c r="CH231" s="85"/>
    </row>
    <row r="232" spans="1:86" s="86" customFormat="1" x14ac:dyDescent="0.2">
      <c r="A232" s="87">
        <v>32233</v>
      </c>
      <c r="B232" s="88">
        <v>1988</v>
      </c>
      <c r="C232" s="89">
        <v>3</v>
      </c>
      <c r="D232" s="242">
        <v>58.284999999999997</v>
      </c>
      <c r="E232" s="242">
        <v>3.4820000000000002</v>
      </c>
      <c r="F232" s="242">
        <v>104.8</v>
      </c>
      <c r="G232" s="242">
        <v>4.6959999999999997</v>
      </c>
      <c r="H232" s="243">
        <v>42.228999999999999</v>
      </c>
      <c r="I232" s="243">
        <v>5.27</v>
      </c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5"/>
      <c r="CH232" s="85"/>
    </row>
    <row r="233" spans="1:86" s="86" customFormat="1" x14ac:dyDescent="0.2">
      <c r="A233" s="87">
        <v>32263</v>
      </c>
      <c r="B233" s="88">
        <v>1988</v>
      </c>
      <c r="C233" s="89">
        <v>4</v>
      </c>
      <c r="D233" s="242">
        <v>58.475000000000001</v>
      </c>
      <c r="E233" s="242">
        <v>3.9780000000000002</v>
      </c>
      <c r="F233" s="242">
        <v>105.5</v>
      </c>
      <c r="G233" s="242">
        <v>8.3160000000000007</v>
      </c>
      <c r="H233" s="243">
        <v>42.375999999999998</v>
      </c>
      <c r="I233" s="243">
        <v>4.2519999999999998</v>
      </c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  <c r="BP233" s="85"/>
      <c r="BQ233" s="85"/>
      <c r="BR233" s="85"/>
      <c r="BS233" s="85"/>
      <c r="BT233" s="85"/>
      <c r="BU233" s="85"/>
      <c r="BV233" s="85"/>
      <c r="BW233" s="85"/>
      <c r="BX233" s="85"/>
      <c r="BY233" s="85"/>
      <c r="BZ233" s="85"/>
      <c r="CA233" s="85"/>
      <c r="CB233" s="85"/>
      <c r="CC233" s="85"/>
      <c r="CD233" s="85"/>
      <c r="CE233" s="85"/>
      <c r="CF233" s="85"/>
      <c r="CG233" s="85"/>
      <c r="CH233" s="85"/>
    </row>
    <row r="234" spans="1:86" s="86" customFormat="1" x14ac:dyDescent="0.2">
      <c r="A234" s="87">
        <v>32294</v>
      </c>
      <c r="B234" s="88">
        <v>1988</v>
      </c>
      <c r="C234" s="89">
        <v>5</v>
      </c>
      <c r="D234" s="242">
        <v>58.694000000000003</v>
      </c>
      <c r="E234" s="242">
        <v>4.59</v>
      </c>
      <c r="F234" s="242">
        <v>106.2</v>
      </c>
      <c r="G234" s="242">
        <v>8.2590000000000003</v>
      </c>
      <c r="H234" s="243">
        <v>42.524999999999999</v>
      </c>
      <c r="I234" s="243">
        <v>4.3170000000000002</v>
      </c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  <c r="BP234" s="85"/>
      <c r="BQ234" s="85"/>
      <c r="BR234" s="85"/>
      <c r="BS234" s="85"/>
      <c r="BT234" s="85"/>
      <c r="BU234" s="85"/>
      <c r="BV234" s="85"/>
      <c r="BW234" s="85"/>
      <c r="BX234" s="85"/>
      <c r="BY234" s="85"/>
      <c r="BZ234" s="85"/>
      <c r="CA234" s="85"/>
      <c r="CB234" s="85"/>
      <c r="CC234" s="85"/>
      <c r="CD234" s="85"/>
      <c r="CE234" s="85"/>
      <c r="CF234" s="85"/>
      <c r="CG234" s="85"/>
      <c r="CH234" s="85"/>
    </row>
    <row r="235" spans="1:86" s="86" customFormat="1" x14ac:dyDescent="0.2">
      <c r="A235" s="87">
        <v>32324</v>
      </c>
      <c r="B235" s="88">
        <v>1988</v>
      </c>
      <c r="C235" s="89">
        <v>6</v>
      </c>
      <c r="D235" s="242">
        <v>58.942999999999998</v>
      </c>
      <c r="E235" s="242">
        <v>5.2060000000000004</v>
      </c>
      <c r="F235" s="242">
        <v>107.4</v>
      </c>
      <c r="G235" s="242">
        <v>14.435</v>
      </c>
      <c r="H235" s="243">
        <v>42.704000000000001</v>
      </c>
      <c r="I235" s="243">
        <v>5.1609999999999996</v>
      </c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  <c r="BP235" s="85"/>
      <c r="BQ235" s="85"/>
      <c r="BR235" s="85"/>
      <c r="BS235" s="85"/>
      <c r="BT235" s="85"/>
      <c r="BU235" s="85"/>
      <c r="BV235" s="85"/>
      <c r="BW235" s="85"/>
      <c r="BX235" s="85"/>
      <c r="BY235" s="85"/>
      <c r="BZ235" s="85"/>
      <c r="CA235" s="85"/>
      <c r="CB235" s="85"/>
      <c r="CC235" s="85"/>
      <c r="CD235" s="85"/>
      <c r="CE235" s="85"/>
      <c r="CF235" s="85"/>
      <c r="CG235" s="85"/>
      <c r="CH235" s="85"/>
    </row>
    <row r="236" spans="1:86" s="86" customFormat="1" x14ac:dyDescent="0.2">
      <c r="A236" s="87">
        <v>32355</v>
      </c>
      <c r="B236" s="88">
        <v>1988</v>
      </c>
      <c r="C236" s="89">
        <v>7</v>
      </c>
      <c r="D236" s="242">
        <v>59.2</v>
      </c>
      <c r="E236" s="242">
        <v>5.359</v>
      </c>
      <c r="F236" s="242">
        <v>108.3</v>
      </c>
      <c r="G236" s="242">
        <v>10.532999999999999</v>
      </c>
      <c r="H236" s="243">
        <v>42.896999999999998</v>
      </c>
      <c r="I236" s="243">
        <v>5.5590000000000002</v>
      </c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  <c r="BP236" s="85"/>
      <c r="BQ236" s="85"/>
      <c r="BR236" s="85"/>
      <c r="BS236" s="85"/>
      <c r="BT236" s="85"/>
      <c r="BU236" s="85"/>
      <c r="BV236" s="85"/>
      <c r="BW236" s="85"/>
      <c r="BX236" s="85"/>
      <c r="BY236" s="85"/>
      <c r="BZ236" s="85"/>
      <c r="CA236" s="85"/>
      <c r="CB236" s="85"/>
      <c r="CC236" s="85"/>
      <c r="CD236" s="85"/>
      <c r="CE236" s="85"/>
      <c r="CF236" s="85"/>
      <c r="CG236" s="85"/>
      <c r="CH236" s="85"/>
    </row>
    <row r="237" spans="1:86" s="86" customFormat="1" x14ac:dyDescent="0.2">
      <c r="A237" s="87">
        <v>32386</v>
      </c>
      <c r="B237" s="88">
        <v>1988</v>
      </c>
      <c r="C237" s="89">
        <v>8</v>
      </c>
      <c r="D237" s="242">
        <v>59.44</v>
      </c>
      <c r="E237" s="242">
        <v>4.9720000000000004</v>
      </c>
      <c r="F237" s="242">
        <v>108.5</v>
      </c>
      <c r="G237" s="242">
        <v>2.2389999999999999</v>
      </c>
      <c r="H237" s="243">
        <v>43.078000000000003</v>
      </c>
      <c r="I237" s="243">
        <v>5.18</v>
      </c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  <c r="BP237" s="85"/>
      <c r="BQ237" s="85"/>
      <c r="BR237" s="85"/>
      <c r="BS237" s="85"/>
      <c r="BT237" s="85"/>
      <c r="BU237" s="85"/>
      <c r="BV237" s="85"/>
      <c r="BW237" s="85"/>
      <c r="BX237" s="85"/>
      <c r="BY237" s="85"/>
      <c r="BZ237" s="85"/>
      <c r="CA237" s="85"/>
      <c r="CB237" s="85"/>
      <c r="CC237" s="85"/>
      <c r="CD237" s="85"/>
      <c r="CE237" s="85"/>
      <c r="CF237" s="85"/>
      <c r="CG237" s="85"/>
      <c r="CH237" s="85"/>
    </row>
    <row r="238" spans="1:86" s="86" customFormat="1" x14ac:dyDescent="0.2">
      <c r="A238" s="87">
        <v>32416</v>
      </c>
      <c r="B238" s="88">
        <v>1988</v>
      </c>
      <c r="C238" s="89">
        <v>9</v>
      </c>
      <c r="D238" s="242">
        <v>59.636000000000003</v>
      </c>
      <c r="E238" s="242">
        <v>4.0350000000000001</v>
      </c>
      <c r="F238" s="242">
        <v>108.7</v>
      </c>
      <c r="G238" s="242">
        <v>2.2349999999999999</v>
      </c>
      <c r="H238" s="243">
        <v>43.219000000000001</v>
      </c>
      <c r="I238" s="243">
        <v>4.0010000000000003</v>
      </c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5"/>
      <c r="BX238" s="85"/>
      <c r="BY238" s="85"/>
      <c r="BZ238" s="85"/>
      <c r="CA238" s="85"/>
      <c r="CB238" s="85"/>
      <c r="CC238" s="85"/>
      <c r="CD238" s="85"/>
      <c r="CE238" s="85"/>
      <c r="CF238" s="85"/>
      <c r="CG238" s="85"/>
      <c r="CH238" s="85"/>
    </row>
    <row r="239" spans="1:86" s="86" customFormat="1" x14ac:dyDescent="0.2">
      <c r="A239" s="87">
        <v>32447</v>
      </c>
      <c r="B239" s="88">
        <v>1988</v>
      </c>
      <c r="C239" s="89">
        <v>10</v>
      </c>
      <c r="D239" s="242">
        <v>59.804000000000002</v>
      </c>
      <c r="E239" s="242">
        <v>3.4390000000000001</v>
      </c>
      <c r="F239" s="242">
        <v>108.6</v>
      </c>
      <c r="G239" s="242">
        <v>-1.0980000000000001</v>
      </c>
      <c r="H239" s="243">
        <v>43.322000000000003</v>
      </c>
      <c r="I239" s="243">
        <v>2.9060000000000001</v>
      </c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  <c r="BX239" s="85"/>
      <c r="BY239" s="85"/>
      <c r="BZ239" s="85"/>
      <c r="CA239" s="85"/>
      <c r="CB239" s="85"/>
      <c r="CC239" s="85"/>
      <c r="CD239" s="85"/>
      <c r="CE239" s="85"/>
      <c r="CF239" s="85"/>
      <c r="CG239" s="85"/>
      <c r="CH239" s="85"/>
    </row>
    <row r="240" spans="1:86" s="86" customFormat="1" x14ac:dyDescent="0.2">
      <c r="A240" s="87">
        <v>32477</v>
      </c>
      <c r="B240" s="88">
        <v>1988</v>
      </c>
      <c r="C240" s="89">
        <v>11</v>
      </c>
      <c r="D240" s="242">
        <v>59.966000000000001</v>
      </c>
      <c r="E240" s="242">
        <v>3.2959999999999998</v>
      </c>
      <c r="F240" s="242">
        <v>108.8</v>
      </c>
      <c r="G240" s="242">
        <v>2.2320000000000002</v>
      </c>
      <c r="H240" s="243">
        <v>43.393999999999998</v>
      </c>
      <c r="I240" s="243">
        <v>2.0099999999999998</v>
      </c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  <c r="BP240" s="85"/>
      <c r="BQ240" s="85"/>
      <c r="BR240" s="85"/>
      <c r="BS240" s="85"/>
      <c r="BT240" s="85"/>
      <c r="BU240" s="85"/>
      <c r="BV240" s="85"/>
      <c r="BW240" s="85"/>
      <c r="BX240" s="85"/>
      <c r="BY240" s="85"/>
      <c r="BZ240" s="85"/>
      <c r="CA240" s="85"/>
      <c r="CB240" s="85"/>
      <c r="CC240" s="85"/>
      <c r="CD240" s="85"/>
      <c r="CE240" s="85"/>
      <c r="CF240" s="85"/>
      <c r="CG240" s="85"/>
      <c r="CH240" s="85"/>
    </row>
    <row r="241" spans="1:86" s="86" customFormat="1" x14ac:dyDescent="0.2">
      <c r="A241" s="87">
        <v>32508</v>
      </c>
      <c r="B241" s="88">
        <v>1988</v>
      </c>
      <c r="C241" s="89">
        <v>12</v>
      </c>
      <c r="D241" s="242">
        <v>60.139000000000003</v>
      </c>
      <c r="E241" s="242">
        <v>3.5230000000000001</v>
      </c>
      <c r="F241" s="242">
        <v>109.4</v>
      </c>
      <c r="G241" s="242">
        <v>6.8220000000000001</v>
      </c>
      <c r="H241" s="243">
        <v>43.442</v>
      </c>
      <c r="I241" s="243">
        <v>1.3220000000000001</v>
      </c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5"/>
      <c r="CH241" s="85"/>
    </row>
    <row r="242" spans="1:86" s="86" customFormat="1" x14ac:dyDescent="0.2">
      <c r="A242" s="87">
        <v>32539</v>
      </c>
      <c r="B242" s="88">
        <v>1989</v>
      </c>
      <c r="C242" s="89">
        <v>1</v>
      </c>
      <c r="D242" s="242">
        <v>60.334000000000003</v>
      </c>
      <c r="E242" s="242">
        <v>3.96</v>
      </c>
      <c r="F242" s="242">
        <v>110.8</v>
      </c>
      <c r="G242" s="242">
        <v>16.484999999999999</v>
      </c>
      <c r="H242" s="243">
        <v>43.475999999999999</v>
      </c>
      <c r="I242" s="243">
        <v>0.95599999999999996</v>
      </c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5"/>
      <c r="CH242" s="85"/>
    </row>
    <row r="243" spans="1:86" s="86" customFormat="1" x14ac:dyDescent="0.2">
      <c r="A243" s="87">
        <v>32567</v>
      </c>
      <c r="B243" s="88">
        <v>1989</v>
      </c>
      <c r="C243" s="89">
        <v>2</v>
      </c>
      <c r="D243" s="242">
        <v>60.540999999999997</v>
      </c>
      <c r="E243" s="242">
        <v>4.1779999999999999</v>
      </c>
      <c r="F243" s="242">
        <v>111.3</v>
      </c>
      <c r="G243" s="242">
        <v>5.5519999999999996</v>
      </c>
      <c r="H243" s="243">
        <v>43.506999999999998</v>
      </c>
      <c r="I243" s="243">
        <v>0.85699999999999998</v>
      </c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5"/>
      <c r="CH243" s="85"/>
    </row>
    <row r="244" spans="1:86" s="86" customFormat="1" x14ac:dyDescent="0.2">
      <c r="A244" s="87">
        <v>32598</v>
      </c>
      <c r="B244" s="88">
        <v>1989</v>
      </c>
      <c r="C244" s="89">
        <v>3</v>
      </c>
      <c r="D244" s="242">
        <v>60.765999999999998</v>
      </c>
      <c r="E244" s="242">
        <v>4.5519999999999996</v>
      </c>
      <c r="F244" s="242">
        <v>111.9</v>
      </c>
      <c r="G244" s="242">
        <v>6.6639999999999997</v>
      </c>
      <c r="H244" s="243">
        <v>43.545999999999999</v>
      </c>
      <c r="I244" s="243">
        <v>1.0880000000000001</v>
      </c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5"/>
      <c r="CH244" s="85"/>
    </row>
    <row r="245" spans="1:86" s="86" customFormat="1" x14ac:dyDescent="0.2">
      <c r="A245" s="87">
        <v>32628</v>
      </c>
      <c r="B245" s="88">
        <v>1989</v>
      </c>
      <c r="C245" s="89">
        <v>4</v>
      </c>
      <c r="D245" s="242">
        <v>61</v>
      </c>
      <c r="E245" s="242">
        <v>4.7350000000000003</v>
      </c>
      <c r="F245" s="242">
        <v>112.5</v>
      </c>
      <c r="G245" s="242">
        <v>6.6280000000000001</v>
      </c>
      <c r="H245" s="243">
        <v>43.603000000000002</v>
      </c>
      <c r="I245" s="243">
        <v>1.5649999999999999</v>
      </c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  <c r="BX245" s="85"/>
      <c r="BY245" s="85"/>
      <c r="BZ245" s="85"/>
      <c r="CA245" s="85"/>
      <c r="CB245" s="85"/>
      <c r="CC245" s="85"/>
      <c r="CD245" s="85"/>
      <c r="CE245" s="85"/>
      <c r="CF245" s="85"/>
      <c r="CG245" s="85"/>
      <c r="CH245" s="85"/>
    </row>
    <row r="246" spans="1:86" s="86" customFormat="1" x14ac:dyDescent="0.2">
      <c r="A246" s="87">
        <v>32659</v>
      </c>
      <c r="B246" s="88">
        <v>1989</v>
      </c>
      <c r="C246" s="89">
        <v>5</v>
      </c>
      <c r="D246" s="242">
        <v>61.213999999999999</v>
      </c>
      <c r="E246" s="242">
        <v>4.29</v>
      </c>
      <c r="F246" s="242">
        <v>112.6</v>
      </c>
      <c r="G246" s="242">
        <v>1.0720000000000001</v>
      </c>
      <c r="H246" s="243">
        <v>43.682000000000002</v>
      </c>
      <c r="I246" s="243">
        <v>2.202</v>
      </c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5"/>
      <c r="CH246" s="85"/>
    </row>
    <row r="247" spans="1:86" s="86" customFormat="1" x14ac:dyDescent="0.2">
      <c r="A247" s="87">
        <v>32689</v>
      </c>
      <c r="B247" s="88">
        <v>1989</v>
      </c>
      <c r="C247" s="89">
        <v>6</v>
      </c>
      <c r="D247" s="242">
        <v>61.390999999999998</v>
      </c>
      <c r="E247" s="242">
        <v>3.5270000000000001</v>
      </c>
      <c r="F247" s="242">
        <v>112.5</v>
      </c>
      <c r="G247" s="242">
        <v>-1.0609999999999999</v>
      </c>
      <c r="H247" s="243">
        <v>43.789000000000001</v>
      </c>
      <c r="I247" s="243">
        <v>2.9670000000000001</v>
      </c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5"/>
      <c r="CH247" s="85"/>
    </row>
    <row r="248" spans="1:86" s="86" customFormat="1" x14ac:dyDescent="0.2">
      <c r="A248" s="87">
        <v>32720</v>
      </c>
      <c r="B248" s="88">
        <v>1989</v>
      </c>
      <c r="C248" s="89">
        <v>7</v>
      </c>
      <c r="D248" s="242">
        <v>61.536000000000001</v>
      </c>
      <c r="E248" s="242">
        <v>2.8580000000000001</v>
      </c>
      <c r="F248" s="242">
        <v>112.2</v>
      </c>
      <c r="G248" s="242">
        <v>-3.153</v>
      </c>
      <c r="H248" s="243">
        <v>43.921999999999997</v>
      </c>
      <c r="I248" s="243">
        <v>3.7229999999999999</v>
      </c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5"/>
      <c r="CH248" s="85"/>
    </row>
    <row r="249" spans="1:86" s="86" customFormat="1" x14ac:dyDescent="0.2">
      <c r="A249" s="87">
        <v>32751</v>
      </c>
      <c r="B249" s="88">
        <v>1989</v>
      </c>
      <c r="C249" s="89">
        <v>8</v>
      </c>
      <c r="D249" s="242">
        <v>61.661000000000001</v>
      </c>
      <c r="E249" s="242">
        <v>2.4660000000000002</v>
      </c>
      <c r="F249" s="242">
        <v>111.8</v>
      </c>
      <c r="G249" s="242">
        <v>-4.1950000000000003</v>
      </c>
      <c r="H249" s="243">
        <v>44.082999999999998</v>
      </c>
      <c r="I249" s="243">
        <v>4.4829999999999997</v>
      </c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5"/>
      <c r="CH249" s="85"/>
    </row>
    <row r="250" spans="1:86" s="86" customFormat="1" x14ac:dyDescent="0.2">
      <c r="A250" s="87">
        <v>32781</v>
      </c>
      <c r="B250" s="88">
        <v>1989</v>
      </c>
      <c r="C250" s="89">
        <v>9</v>
      </c>
      <c r="D250" s="242">
        <v>61.776000000000003</v>
      </c>
      <c r="E250" s="242">
        <v>2.2650000000000001</v>
      </c>
      <c r="F250" s="242">
        <v>112.1</v>
      </c>
      <c r="G250" s="242">
        <v>3.2679999999999998</v>
      </c>
      <c r="H250" s="243">
        <v>44.265000000000001</v>
      </c>
      <c r="I250" s="243">
        <v>5.0609999999999999</v>
      </c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5"/>
      <c r="CH250" s="85"/>
    </row>
    <row r="251" spans="1:86" s="86" customFormat="1" x14ac:dyDescent="0.2">
      <c r="A251" s="87">
        <v>32812</v>
      </c>
      <c r="B251" s="88">
        <v>1989</v>
      </c>
      <c r="C251" s="89">
        <v>10</v>
      </c>
      <c r="D251" s="242">
        <v>61.902999999999999</v>
      </c>
      <c r="E251" s="242">
        <v>2.4910000000000001</v>
      </c>
      <c r="F251" s="242">
        <v>112.2</v>
      </c>
      <c r="G251" s="242">
        <v>1.0760000000000001</v>
      </c>
      <c r="H251" s="243">
        <v>44.472999999999999</v>
      </c>
      <c r="I251" s="243">
        <v>5.7850000000000001</v>
      </c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5"/>
      <c r="CH251" s="85"/>
    </row>
    <row r="252" spans="1:86" s="86" customFormat="1" x14ac:dyDescent="0.2">
      <c r="A252" s="87">
        <v>32842</v>
      </c>
      <c r="B252" s="88">
        <v>1989</v>
      </c>
      <c r="C252" s="89">
        <v>11</v>
      </c>
      <c r="D252" s="242">
        <v>62.061999999999998</v>
      </c>
      <c r="E252" s="242">
        <v>3.1280000000000001</v>
      </c>
      <c r="F252" s="242">
        <v>112</v>
      </c>
      <c r="G252" s="242">
        <v>-2.1179999999999999</v>
      </c>
      <c r="H252" s="243">
        <v>44.71</v>
      </c>
      <c r="I252" s="243">
        <v>6.6059999999999999</v>
      </c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5"/>
      <c r="CH252" s="85"/>
    </row>
    <row r="253" spans="1:86" s="86" customFormat="1" x14ac:dyDescent="0.2">
      <c r="A253" s="87">
        <v>32873</v>
      </c>
      <c r="B253" s="88">
        <v>1989</v>
      </c>
      <c r="C253" s="89">
        <v>12</v>
      </c>
      <c r="D253" s="242">
        <v>62.265999999999998</v>
      </c>
      <c r="E253" s="242">
        <v>4.032</v>
      </c>
      <c r="F253" s="242">
        <v>112.2</v>
      </c>
      <c r="G253" s="242">
        <v>2.1640000000000001</v>
      </c>
      <c r="H253" s="243">
        <v>44.98</v>
      </c>
      <c r="I253" s="243">
        <v>7.4749999999999996</v>
      </c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5"/>
      <c r="CH253" s="85"/>
    </row>
    <row r="254" spans="1:86" s="86" customFormat="1" x14ac:dyDescent="0.2">
      <c r="A254" s="87">
        <v>32904</v>
      </c>
      <c r="B254" s="88">
        <v>1990</v>
      </c>
      <c r="C254" s="89">
        <v>1</v>
      </c>
      <c r="D254" s="242">
        <v>62.509</v>
      </c>
      <c r="E254" s="242">
        <v>4.7770000000000001</v>
      </c>
      <c r="F254" s="242">
        <v>113.7</v>
      </c>
      <c r="G254" s="242">
        <v>17.277000000000001</v>
      </c>
      <c r="H254" s="243">
        <v>45.28</v>
      </c>
      <c r="I254" s="243">
        <v>8.3209999999999997</v>
      </c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5"/>
      <c r="CH254" s="85"/>
    </row>
    <row r="255" spans="1:86" s="86" customFormat="1" x14ac:dyDescent="0.2">
      <c r="A255" s="87">
        <v>32932</v>
      </c>
      <c r="B255" s="88">
        <v>1990</v>
      </c>
      <c r="C255" s="89">
        <v>2</v>
      </c>
      <c r="D255" s="242">
        <v>62.753999999999998</v>
      </c>
      <c r="E255" s="242">
        <v>4.8010000000000002</v>
      </c>
      <c r="F255" s="242">
        <v>112.8</v>
      </c>
      <c r="G255" s="242">
        <v>-9.0960000000000001</v>
      </c>
      <c r="H255" s="243">
        <v>45.584000000000003</v>
      </c>
      <c r="I255" s="243">
        <v>8.3580000000000005</v>
      </c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5"/>
      <c r="CH255" s="85"/>
    </row>
    <row r="256" spans="1:86" s="86" customFormat="1" x14ac:dyDescent="0.2">
      <c r="A256" s="87">
        <v>32963</v>
      </c>
      <c r="B256" s="88">
        <v>1990</v>
      </c>
      <c r="C256" s="89">
        <v>3</v>
      </c>
      <c r="D256" s="242">
        <v>62.996000000000002</v>
      </c>
      <c r="E256" s="242">
        <v>4.74</v>
      </c>
      <c r="F256" s="242">
        <v>112.9</v>
      </c>
      <c r="G256" s="242">
        <v>1.069</v>
      </c>
      <c r="H256" s="243">
        <v>45.896000000000001</v>
      </c>
      <c r="I256" s="243">
        <v>8.5299999999999994</v>
      </c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  <c r="BP256" s="85"/>
      <c r="BQ256" s="85"/>
      <c r="BR256" s="85"/>
      <c r="BS256" s="85"/>
      <c r="BT256" s="85"/>
      <c r="BU256" s="85"/>
      <c r="BV256" s="85"/>
      <c r="BW256" s="85"/>
      <c r="BX256" s="85"/>
      <c r="BY256" s="85"/>
      <c r="BZ256" s="85"/>
      <c r="CA256" s="85"/>
      <c r="CB256" s="85"/>
      <c r="CC256" s="85"/>
      <c r="CD256" s="85"/>
      <c r="CE256" s="85"/>
      <c r="CF256" s="85"/>
      <c r="CG256" s="85"/>
      <c r="CH256" s="85"/>
    </row>
    <row r="257" spans="1:86" s="86" customFormat="1" x14ac:dyDescent="0.2">
      <c r="A257" s="87">
        <v>32993</v>
      </c>
      <c r="B257" s="88">
        <v>1990</v>
      </c>
      <c r="C257" s="89">
        <v>4</v>
      </c>
      <c r="D257" s="242">
        <v>63.237000000000002</v>
      </c>
      <c r="E257" s="242">
        <v>4.6829999999999998</v>
      </c>
      <c r="F257" s="242">
        <v>113.1</v>
      </c>
      <c r="G257" s="242">
        <v>2.1469999999999998</v>
      </c>
      <c r="H257" s="243">
        <v>46.209000000000003</v>
      </c>
      <c r="I257" s="243">
        <v>8.4960000000000004</v>
      </c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  <c r="BP257" s="85"/>
      <c r="BQ257" s="85"/>
      <c r="BR257" s="85"/>
      <c r="BS257" s="85"/>
      <c r="BT257" s="85"/>
      <c r="BU257" s="85"/>
      <c r="BV257" s="85"/>
      <c r="BW257" s="85"/>
      <c r="BX257" s="85"/>
      <c r="BY257" s="85"/>
      <c r="BZ257" s="85"/>
      <c r="CA257" s="85"/>
      <c r="CB257" s="85"/>
      <c r="CC257" s="85"/>
      <c r="CD257" s="85"/>
      <c r="CE257" s="85"/>
      <c r="CF257" s="85"/>
      <c r="CG257" s="85"/>
      <c r="CH257" s="85"/>
    </row>
    <row r="258" spans="1:86" s="86" customFormat="1" x14ac:dyDescent="0.2">
      <c r="A258" s="87">
        <v>33024</v>
      </c>
      <c r="B258" s="88">
        <v>1990</v>
      </c>
      <c r="C258" s="89">
        <v>5</v>
      </c>
      <c r="D258" s="242">
        <v>63.462000000000003</v>
      </c>
      <c r="E258" s="242">
        <v>4.3470000000000004</v>
      </c>
      <c r="F258" s="242">
        <v>113.1</v>
      </c>
      <c r="G258" s="242">
        <v>0</v>
      </c>
      <c r="H258" s="243">
        <v>46.491</v>
      </c>
      <c r="I258" s="243">
        <v>7.5659999999999998</v>
      </c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85"/>
      <c r="BG258" s="85"/>
      <c r="BH258" s="85"/>
      <c r="BI258" s="85"/>
      <c r="BJ258" s="85"/>
      <c r="BK258" s="85"/>
      <c r="BL258" s="85"/>
      <c r="BM258" s="85"/>
      <c r="BN258" s="85"/>
      <c r="BO258" s="85"/>
      <c r="BP258" s="85"/>
      <c r="BQ258" s="85"/>
      <c r="BR258" s="85"/>
      <c r="BS258" s="85"/>
      <c r="BT258" s="85"/>
      <c r="BU258" s="85"/>
      <c r="BV258" s="85"/>
      <c r="BW258" s="85"/>
      <c r="BX258" s="85"/>
      <c r="BY258" s="85"/>
      <c r="BZ258" s="85"/>
      <c r="CA258" s="85"/>
      <c r="CB258" s="85"/>
      <c r="CC258" s="85"/>
      <c r="CD258" s="85"/>
      <c r="CE258" s="85"/>
      <c r="CF258" s="85"/>
      <c r="CG258" s="85"/>
      <c r="CH258" s="85"/>
    </row>
    <row r="259" spans="1:86" s="86" customFormat="1" x14ac:dyDescent="0.2">
      <c r="A259" s="87">
        <v>33054</v>
      </c>
      <c r="B259" s="88">
        <v>1990</v>
      </c>
      <c r="C259" s="89">
        <v>6</v>
      </c>
      <c r="D259" s="242">
        <v>63.665999999999997</v>
      </c>
      <c r="E259" s="242">
        <v>3.9319999999999999</v>
      </c>
      <c r="F259" s="242">
        <v>112.9</v>
      </c>
      <c r="G259" s="242">
        <v>-2.101</v>
      </c>
      <c r="H259" s="243">
        <v>46.726999999999997</v>
      </c>
      <c r="I259" s="243">
        <v>6.282</v>
      </c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85"/>
      <c r="BG259" s="85"/>
      <c r="BH259" s="85"/>
      <c r="BI259" s="85"/>
      <c r="BJ259" s="85"/>
      <c r="BK259" s="85"/>
      <c r="BL259" s="85"/>
      <c r="BM259" s="85"/>
      <c r="BN259" s="85"/>
      <c r="BO259" s="85"/>
      <c r="BP259" s="85"/>
      <c r="BQ259" s="85"/>
      <c r="BR259" s="85"/>
      <c r="BS259" s="85"/>
      <c r="BT259" s="85"/>
      <c r="BU259" s="85"/>
      <c r="BV259" s="85"/>
      <c r="BW259" s="85"/>
      <c r="BX259" s="85"/>
      <c r="BY259" s="85"/>
      <c r="BZ259" s="85"/>
      <c r="CA259" s="85"/>
      <c r="CB259" s="85"/>
      <c r="CC259" s="85"/>
      <c r="CD259" s="85"/>
      <c r="CE259" s="85"/>
      <c r="CF259" s="85"/>
      <c r="CG259" s="85"/>
      <c r="CH259" s="85"/>
    </row>
    <row r="260" spans="1:86" s="86" customFormat="1" x14ac:dyDescent="0.2">
      <c r="A260" s="87">
        <v>33085</v>
      </c>
      <c r="B260" s="88">
        <v>1990</v>
      </c>
      <c r="C260" s="89">
        <v>7</v>
      </c>
      <c r="D260" s="242">
        <v>63.848999999999997</v>
      </c>
      <c r="E260" s="242">
        <v>3.496</v>
      </c>
      <c r="F260" s="242">
        <v>112.8</v>
      </c>
      <c r="G260" s="242">
        <v>-1.0580000000000001</v>
      </c>
      <c r="H260" s="243">
        <v>46.926000000000002</v>
      </c>
      <c r="I260" s="243">
        <v>5.2190000000000003</v>
      </c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85"/>
      <c r="BG260" s="85"/>
      <c r="BH260" s="85"/>
      <c r="BI260" s="85"/>
      <c r="BJ260" s="85"/>
      <c r="BK260" s="85"/>
      <c r="BL260" s="85"/>
      <c r="BM260" s="85"/>
      <c r="BN260" s="85"/>
      <c r="BO260" s="85"/>
      <c r="BP260" s="85"/>
      <c r="BQ260" s="85"/>
      <c r="BR260" s="85"/>
      <c r="BS260" s="85"/>
      <c r="BT260" s="85"/>
      <c r="BU260" s="85"/>
      <c r="BV260" s="85"/>
      <c r="BW260" s="85"/>
      <c r="BX260" s="85"/>
      <c r="BY260" s="85"/>
      <c r="BZ260" s="85"/>
      <c r="CA260" s="85"/>
      <c r="CB260" s="85"/>
      <c r="CC260" s="85"/>
      <c r="CD260" s="85"/>
      <c r="CE260" s="85"/>
      <c r="CF260" s="85"/>
      <c r="CG260" s="85"/>
      <c r="CH260" s="85"/>
    </row>
    <row r="261" spans="1:86" s="86" customFormat="1" x14ac:dyDescent="0.2">
      <c r="A261" s="87">
        <v>33116</v>
      </c>
      <c r="B261" s="88">
        <v>1990</v>
      </c>
      <c r="C261" s="89">
        <v>8</v>
      </c>
      <c r="D261" s="242">
        <v>64.012</v>
      </c>
      <c r="E261" s="242">
        <v>3.117</v>
      </c>
      <c r="F261" s="242">
        <v>114</v>
      </c>
      <c r="G261" s="242">
        <v>13.54</v>
      </c>
      <c r="H261" s="243">
        <v>47.103999999999999</v>
      </c>
      <c r="I261" s="243">
        <v>4.6479999999999997</v>
      </c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85"/>
      <c r="BG261" s="85"/>
      <c r="BH261" s="85"/>
      <c r="BI261" s="85"/>
      <c r="BJ261" s="85"/>
      <c r="BK261" s="85"/>
      <c r="BL261" s="85"/>
      <c r="BM261" s="85"/>
      <c r="BN261" s="85"/>
      <c r="BO261" s="85"/>
      <c r="BP261" s="85"/>
      <c r="BQ261" s="85"/>
      <c r="BR261" s="85"/>
      <c r="BS261" s="85"/>
      <c r="BT261" s="85"/>
      <c r="BU261" s="85"/>
      <c r="BV261" s="85"/>
      <c r="BW261" s="85"/>
      <c r="BX261" s="85"/>
      <c r="BY261" s="85"/>
      <c r="BZ261" s="85"/>
      <c r="CA261" s="85"/>
      <c r="CB261" s="85"/>
      <c r="CC261" s="85"/>
      <c r="CD261" s="85"/>
      <c r="CE261" s="85"/>
      <c r="CF261" s="85"/>
      <c r="CG261" s="85"/>
      <c r="CH261" s="85"/>
    </row>
    <row r="262" spans="1:86" s="86" customFormat="1" x14ac:dyDescent="0.2">
      <c r="A262" s="87">
        <v>33146</v>
      </c>
      <c r="B262" s="88">
        <v>1990</v>
      </c>
      <c r="C262" s="89">
        <v>9</v>
      </c>
      <c r="D262" s="242">
        <v>64.156000000000006</v>
      </c>
      <c r="E262" s="242">
        <v>2.7389999999999999</v>
      </c>
      <c r="F262" s="242">
        <v>115.8</v>
      </c>
      <c r="G262" s="242">
        <v>20.683</v>
      </c>
      <c r="H262" s="243">
        <v>47.262999999999998</v>
      </c>
      <c r="I262" s="243">
        <v>4.1340000000000003</v>
      </c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85"/>
      <c r="BG262" s="85"/>
      <c r="BH262" s="85"/>
      <c r="BI262" s="85"/>
      <c r="BJ262" s="85"/>
      <c r="BK262" s="85"/>
      <c r="BL262" s="85"/>
      <c r="BM262" s="85"/>
      <c r="BN262" s="85"/>
      <c r="BO262" s="85"/>
      <c r="BP262" s="85"/>
      <c r="BQ262" s="85"/>
      <c r="BR262" s="85"/>
      <c r="BS262" s="85"/>
      <c r="BT262" s="85"/>
      <c r="BU262" s="85"/>
      <c r="BV262" s="85"/>
      <c r="BW262" s="85"/>
      <c r="BX262" s="85"/>
      <c r="BY262" s="85"/>
      <c r="BZ262" s="85"/>
      <c r="CA262" s="85"/>
      <c r="CB262" s="85"/>
      <c r="CC262" s="85"/>
      <c r="CD262" s="85"/>
      <c r="CE262" s="85"/>
      <c r="CF262" s="85"/>
      <c r="CG262" s="85"/>
      <c r="CH262" s="85"/>
    </row>
    <row r="263" spans="1:86" s="86" customFormat="1" x14ac:dyDescent="0.2">
      <c r="A263" s="87">
        <v>33177</v>
      </c>
      <c r="B263" s="88">
        <v>1990</v>
      </c>
      <c r="C263" s="89">
        <v>10</v>
      </c>
      <c r="D263" s="242">
        <v>64.304000000000002</v>
      </c>
      <c r="E263" s="242">
        <v>2.798</v>
      </c>
      <c r="F263" s="242">
        <v>117.4</v>
      </c>
      <c r="G263" s="242">
        <v>17.899999999999999</v>
      </c>
      <c r="H263" s="243">
        <v>47.393000000000001</v>
      </c>
      <c r="I263" s="243">
        <v>3.3439999999999999</v>
      </c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85"/>
      <c r="BG263" s="85"/>
      <c r="BH263" s="85"/>
      <c r="BI263" s="85"/>
      <c r="BJ263" s="85"/>
      <c r="BK263" s="85"/>
      <c r="BL263" s="85"/>
      <c r="BM263" s="85"/>
      <c r="BN263" s="85"/>
      <c r="BO263" s="85"/>
      <c r="BP263" s="85"/>
      <c r="BQ263" s="85"/>
      <c r="BR263" s="85"/>
      <c r="BS263" s="85"/>
      <c r="BT263" s="85"/>
      <c r="BU263" s="85"/>
      <c r="BV263" s="85"/>
      <c r="BW263" s="85"/>
      <c r="BX263" s="85"/>
      <c r="BY263" s="85"/>
      <c r="BZ263" s="85"/>
      <c r="CA263" s="85"/>
      <c r="CB263" s="85"/>
      <c r="CC263" s="85"/>
      <c r="CD263" s="85"/>
      <c r="CE263" s="85"/>
      <c r="CF263" s="85"/>
      <c r="CG263" s="85"/>
      <c r="CH263" s="85"/>
    </row>
    <row r="264" spans="1:86" s="86" customFormat="1" x14ac:dyDescent="0.2">
      <c r="A264" s="87">
        <v>33207</v>
      </c>
      <c r="B264" s="88">
        <v>1990</v>
      </c>
      <c r="C264" s="89">
        <v>11</v>
      </c>
      <c r="D264" s="242">
        <v>64.478999999999999</v>
      </c>
      <c r="E264" s="242">
        <v>3.3220000000000001</v>
      </c>
      <c r="F264" s="242">
        <v>117.7</v>
      </c>
      <c r="G264" s="242">
        <v>3.11</v>
      </c>
      <c r="H264" s="243">
        <v>47.473999999999997</v>
      </c>
      <c r="I264" s="243">
        <v>2.0569999999999999</v>
      </c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85"/>
      <c r="BG264" s="85"/>
      <c r="BH264" s="85"/>
      <c r="BI264" s="85"/>
      <c r="BJ264" s="85"/>
      <c r="BK264" s="85"/>
      <c r="BL264" s="85"/>
      <c r="BM264" s="85"/>
      <c r="BN264" s="85"/>
      <c r="BO264" s="85"/>
      <c r="BP264" s="85"/>
      <c r="BQ264" s="85"/>
      <c r="BR264" s="85"/>
      <c r="BS264" s="85"/>
      <c r="BT264" s="85"/>
      <c r="BU264" s="85"/>
      <c r="BV264" s="85"/>
      <c r="BW264" s="85"/>
      <c r="BX264" s="85"/>
      <c r="BY264" s="85"/>
      <c r="BZ264" s="85"/>
      <c r="CA264" s="85"/>
      <c r="CB264" s="85"/>
      <c r="CC264" s="85"/>
      <c r="CD264" s="85"/>
      <c r="CE264" s="85"/>
      <c r="CF264" s="85"/>
      <c r="CG264" s="85"/>
      <c r="CH264" s="85"/>
    </row>
    <row r="265" spans="1:86" s="86" customFormat="1" x14ac:dyDescent="0.2">
      <c r="A265" s="87">
        <v>33238</v>
      </c>
      <c r="B265" s="88">
        <v>1990</v>
      </c>
      <c r="C265" s="89">
        <v>12</v>
      </c>
      <c r="D265" s="242">
        <v>64.694999999999993</v>
      </c>
      <c r="E265" s="242">
        <v>4.0880000000000001</v>
      </c>
      <c r="F265" s="242">
        <v>116.9</v>
      </c>
      <c r="G265" s="242">
        <v>-7.8579999999999997</v>
      </c>
      <c r="H265" s="243">
        <v>47.505000000000003</v>
      </c>
      <c r="I265" s="243">
        <v>0.79600000000000004</v>
      </c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85"/>
      <c r="BG265" s="85"/>
      <c r="BH265" s="85"/>
      <c r="BI265" s="85"/>
      <c r="BJ265" s="85"/>
      <c r="BK265" s="85"/>
      <c r="BL265" s="85"/>
      <c r="BM265" s="85"/>
      <c r="BN265" s="85"/>
      <c r="BO265" s="85"/>
      <c r="BP265" s="85"/>
      <c r="BQ265" s="85"/>
      <c r="BR265" s="85"/>
      <c r="BS265" s="85"/>
      <c r="BT265" s="85"/>
      <c r="BU265" s="85"/>
      <c r="BV265" s="85"/>
      <c r="BW265" s="85"/>
      <c r="BX265" s="85"/>
      <c r="BY265" s="85"/>
      <c r="BZ265" s="85"/>
      <c r="CA265" s="85"/>
      <c r="CB265" s="85"/>
      <c r="CC265" s="85"/>
      <c r="CD265" s="85"/>
      <c r="CE265" s="85"/>
      <c r="CF265" s="85"/>
      <c r="CG265" s="85"/>
      <c r="CH265" s="85"/>
    </row>
    <row r="266" spans="1:86" s="86" customFormat="1" x14ac:dyDescent="0.2">
      <c r="A266" s="87">
        <v>33269</v>
      </c>
      <c r="B266" s="88">
        <v>1991</v>
      </c>
      <c r="C266" s="89">
        <v>1</v>
      </c>
      <c r="D266" s="242">
        <v>64.930000000000007</v>
      </c>
      <c r="E266" s="242">
        <v>4.4459999999999997</v>
      </c>
      <c r="F266" s="242">
        <v>116.9</v>
      </c>
      <c r="G266" s="242">
        <v>0</v>
      </c>
      <c r="H266" s="243">
        <v>47.552</v>
      </c>
      <c r="I266" s="243">
        <v>1.2050000000000001</v>
      </c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5"/>
      <c r="BS266" s="85"/>
      <c r="BT266" s="85"/>
      <c r="BU266" s="85"/>
      <c r="BV266" s="85"/>
      <c r="BW266" s="85"/>
      <c r="BX266" s="85"/>
      <c r="BY266" s="85"/>
      <c r="BZ266" s="85"/>
      <c r="CA266" s="85"/>
      <c r="CB266" s="85"/>
      <c r="CC266" s="85"/>
      <c r="CD266" s="85"/>
      <c r="CE266" s="85"/>
      <c r="CF266" s="85"/>
      <c r="CG266" s="85"/>
      <c r="CH266" s="85"/>
    </row>
    <row r="267" spans="1:86" s="86" customFormat="1" x14ac:dyDescent="0.2">
      <c r="A267" s="87">
        <v>33297</v>
      </c>
      <c r="B267" s="88">
        <v>1991</v>
      </c>
      <c r="C267" s="89">
        <v>2</v>
      </c>
      <c r="D267" s="242">
        <v>65.134</v>
      </c>
      <c r="E267" s="242">
        <v>3.8410000000000002</v>
      </c>
      <c r="F267" s="242">
        <v>115.9</v>
      </c>
      <c r="G267" s="242">
        <v>-9.7959999999999994</v>
      </c>
      <c r="H267" s="243">
        <v>47.69</v>
      </c>
      <c r="I267" s="243">
        <v>3.54</v>
      </c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85"/>
      <c r="BG267" s="85"/>
      <c r="BH267" s="85"/>
      <c r="BI267" s="85"/>
      <c r="BJ267" s="85"/>
      <c r="BK267" s="85"/>
      <c r="BL267" s="85"/>
      <c r="BM267" s="85"/>
      <c r="BN267" s="85"/>
      <c r="BO267" s="85"/>
      <c r="BP267" s="85"/>
      <c r="BQ267" s="85"/>
      <c r="BR267" s="85"/>
      <c r="BS267" s="85"/>
      <c r="BT267" s="85"/>
      <c r="BU267" s="85"/>
      <c r="BV267" s="85"/>
      <c r="BW267" s="85"/>
      <c r="BX267" s="85"/>
      <c r="BY267" s="85"/>
      <c r="BZ267" s="85"/>
      <c r="CA267" s="85"/>
      <c r="CB267" s="85"/>
      <c r="CC267" s="85"/>
      <c r="CD267" s="85"/>
      <c r="CE267" s="85"/>
      <c r="CF267" s="85"/>
      <c r="CG267" s="85"/>
      <c r="CH267" s="85"/>
    </row>
    <row r="268" spans="1:86" s="86" customFormat="1" x14ac:dyDescent="0.2">
      <c r="A268" s="87">
        <v>33328</v>
      </c>
      <c r="B268" s="88">
        <v>1991</v>
      </c>
      <c r="C268" s="89">
        <v>3</v>
      </c>
      <c r="D268" s="242">
        <v>65.296999999999997</v>
      </c>
      <c r="E268" s="242">
        <v>3.04</v>
      </c>
      <c r="F268" s="242">
        <v>114.7</v>
      </c>
      <c r="G268" s="242">
        <v>-11.741</v>
      </c>
      <c r="H268" s="243">
        <v>47.966999999999999</v>
      </c>
      <c r="I268" s="243">
        <v>7.173</v>
      </c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85"/>
      <c r="BG268" s="85"/>
      <c r="BH268" s="85"/>
      <c r="BI268" s="85"/>
      <c r="BJ268" s="85"/>
      <c r="BK268" s="85"/>
      <c r="BL268" s="85"/>
      <c r="BM268" s="85"/>
      <c r="BN268" s="85"/>
      <c r="BO268" s="85"/>
      <c r="BP268" s="85"/>
      <c r="BQ268" s="85"/>
      <c r="BR268" s="85"/>
      <c r="BS268" s="85"/>
      <c r="BT268" s="85"/>
      <c r="BU268" s="85"/>
      <c r="BV268" s="85"/>
      <c r="BW268" s="85"/>
      <c r="BX268" s="85"/>
      <c r="BY268" s="85"/>
      <c r="BZ268" s="85"/>
      <c r="CA268" s="85"/>
      <c r="CB268" s="85"/>
      <c r="CC268" s="85"/>
      <c r="CD268" s="85"/>
      <c r="CE268" s="85"/>
      <c r="CF268" s="85"/>
      <c r="CG268" s="85"/>
      <c r="CH268" s="85"/>
    </row>
    <row r="269" spans="1:86" s="86" customFormat="1" x14ac:dyDescent="0.2">
      <c r="A269" s="87">
        <v>33358</v>
      </c>
      <c r="B269" s="88">
        <v>1991</v>
      </c>
      <c r="C269" s="89">
        <v>4</v>
      </c>
      <c r="D269" s="242">
        <v>65.438999999999993</v>
      </c>
      <c r="E269" s="242">
        <v>2.6339999999999999</v>
      </c>
      <c r="F269" s="242">
        <v>114.2</v>
      </c>
      <c r="G269" s="242">
        <v>-5.1070000000000002</v>
      </c>
      <c r="H269" s="243">
        <v>48.332000000000001</v>
      </c>
      <c r="I269" s="243">
        <v>9.5380000000000003</v>
      </c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5"/>
      <c r="CH269" s="85"/>
    </row>
    <row r="270" spans="1:86" s="86" customFormat="1" x14ac:dyDescent="0.2">
      <c r="A270" s="87">
        <v>33389</v>
      </c>
      <c r="B270" s="88">
        <v>1991</v>
      </c>
      <c r="C270" s="89">
        <v>5</v>
      </c>
      <c r="D270" s="242">
        <v>65.581999999999994</v>
      </c>
      <c r="E270" s="242">
        <v>2.6579999999999999</v>
      </c>
      <c r="F270" s="242">
        <v>114.1</v>
      </c>
      <c r="G270" s="242">
        <v>-1.046</v>
      </c>
      <c r="H270" s="243">
        <v>48.682000000000002</v>
      </c>
      <c r="I270" s="243">
        <v>9.0299999999999994</v>
      </c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5"/>
      <c r="CH270" s="85"/>
    </row>
    <row r="271" spans="1:86" s="86" customFormat="1" x14ac:dyDescent="0.2">
      <c r="A271" s="87">
        <v>33419</v>
      </c>
      <c r="B271" s="88">
        <v>1991</v>
      </c>
      <c r="C271" s="89">
        <v>6</v>
      </c>
      <c r="D271" s="242">
        <v>65.747</v>
      </c>
      <c r="E271" s="242">
        <v>3.0579999999999998</v>
      </c>
      <c r="F271" s="242">
        <v>113.9</v>
      </c>
      <c r="G271" s="242">
        <v>-2.0830000000000002</v>
      </c>
      <c r="H271" s="243">
        <v>48.941000000000003</v>
      </c>
      <c r="I271" s="243">
        <v>6.5960000000000001</v>
      </c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5"/>
      <c r="CH271" s="85"/>
    </row>
    <row r="272" spans="1:86" s="86" customFormat="1" x14ac:dyDescent="0.2">
      <c r="A272" s="87">
        <v>33450</v>
      </c>
      <c r="B272" s="88">
        <v>1991</v>
      </c>
      <c r="C272" s="89">
        <v>7</v>
      </c>
      <c r="D272" s="242">
        <v>65.924999999999997</v>
      </c>
      <c r="E272" s="242">
        <v>3.302</v>
      </c>
      <c r="F272" s="242">
        <v>113.6</v>
      </c>
      <c r="G272" s="242">
        <v>-3.1150000000000002</v>
      </c>
      <c r="H272" s="243">
        <v>49.116</v>
      </c>
      <c r="I272" s="243">
        <v>4.3780000000000001</v>
      </c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5"/>
      <c r="CH272" s="85"/>
    </row>
    <row r="273" spans="1:86" s="86" customFormat="1" x14ac:dyDescent="0.2">
      <c r="A273" s="87">
        <v>33481</v>
      </c>
      <c r="B273" s="88">
        <v>1991</v>
      </c>
      <c r="C273" s="89">
        <v>8</v>
      </c>
      <c r="D273" s="242">
        <v>66.100999999999999</v>
      </c>
      <c r="E273" s="242">
        <v>3.2570000000000001</v>
      </c>
      <c r="F273" s="242">
        <v>113.8</v>
      </c>
      <c r="G273" s="242">
        <v>2.133</v>
      </c>
      <c r="H273" s="243">
        <v>49.241</v>
      </c>
      <c r="I273" s="243">
        <v>3.0950000000000002</v>
      </c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5"/>
      <c r="CH273" s="85"/>
    </row>
    <row r="274" spans="1:86" s="86" customFormat="1" x14ac:dyDescent="0.2">
      <c r="A274" s="87">
        <v>33511</v>
      </c>
      <c r="B274" s="88">
        <v>1991</v>
      </c>
      <c r="C274" s="89">
        <v>9</v>
      </c>
      <c r="D274" s="242">
        <v>66.254999999999995</v>
      </c>
      <c r="E274" s="242">
        <v>2.8290000000000002</v>
      </c>
      <c r="F274" s="242">
        <v>114</v>
      </c>
      <c r="G274" s="242">
        <v>2.129</v>
      </c>
      <c r="H274" s="243">
        <v>49.353999999999999</v>
      </c>
      <c r="I274" s="243">
        <v>2.78</v>
      </c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5"/>
      <c r="CH274" s="85"/>
    </row>
    <row r="275" spans="1:86" s="86" customFormat="1" x14ac:dyDescent="0.2">
      <c r="A275" s="87">
        <v>33542</v>
      </c>
      <c r="B275" s="88">
        <v>1991</v>
      </c>
      <c r="C275" s="89">
        <v>10</v>
      </c>
      <c r="D275" s="242">
        <v>66.384</v>
      </c>
      <c r="E275" s="242">
        <v>2.351</v>
      </c>
      <c r="F275" s="242">
        <v>114</v>
      </c>
      <c r="G275" s="242">
        <v>0</v>
      </c>
      <c r="H275" s="243">
        <v>49.526000000000003</v>
      </c>
      <c r="I275" s="243">
        <v>4.2619999999999996</v>
      </c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5"/>
      <c r="CH275" s="85"/>
    </row>
    <row r="276" spans="1:86" s="86" customFormat="1" x14ac:dyDescent="0.2">
      <c r="A276" s="87">
        <v>33572</v>
      </c>
      <c r="B276" s="88">
        <v>1991</v>
      </c>
      <c r="C276" s="89">
        <v>11</v>
      </c>
      <c r="D276" s="242">
        <v>66.483999999999995</v>
      </c>
      <c r="E276" s="242">
        <v>1.8360000000000001</v>
      </c>
      <c r="F276" s="242">
        <v>114.1</v>
      </c>
      <c r="G276" s="242">
        <v>1.0580000000000001</v>
      </c>
      <c r="H276" s="243">
        <v>49.832999999999998</v>
      </c>
      <c r="I276" s="243">
        <v>7.6959999999999997</v>
      </c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5"/>
      <c r="CH276" s="85"/>
    </row>
    <row r="277" spans="1:86" s="86" customFormat="1" x14ac:dyDescent="0.2">
      <c r="A277" s="87">
        <v>33603</v>
      </c>
      <c r="B277" s="88">
        <v>1991</v>
      </c>
      <c r="C277" s="89">
        <v>12</v>
      </c>
      <c r="D277" s="242">
        <v>66.56</v>
      </c>
      <c r="E277" s="242">
        <v>1.383</v>
      </c>
      <c r="F277" s="242">
        <v>114</v>
      </c>
      <c r="G277" s="242">
        <v>-1.0469999999999999</v>
      </c>
      <c r="H277" s="243">
        <v>50.305999999999997</v>
      </c>
      <c r="I277" s="243">
        <v>12.016999999999999</v>
      </c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5"/>
      <c r="CH277" s="85"/>
    </row>
    <row r="278" spans="1:86" s="90" customFormat="1" x14ac:dyDescent="0.2">
      <c r="A278" s="87">
        <v>33634</v>
      </c>
      <c r="B278" s="88">
        <v>1992</v>
      </c>
      <c r="C278" s="89">
        <v>1</v>
      </c>
      <c r="D278" s="242">
        <v>66.635000000000005</v>
      </c>
      <c r="E278" s="242">
        <v>1.3480000000000001</v>
      </c>
      <c r="F278" s="242">
        <v>113.4</v>
      </c>
      <c r="G278" s="242">
        <v>-6.1360000000000001</v>
      </c>
      <c r="H278" s="243">
        <v>50.841999999999999</v>
      </c>
      <c r="I278" s="243">
        <v>13.544</v>
      </c>
      <c r="J278" s="55"/>
      <c r="K278" s="55"/>
    </row>
    <row r="279" spans="1:86" s="90" customFormat="1" x14ac:dyDescent="0.2">
      <c r="A279" s="87">
        <v>33663</v>
      </c>
      <c r="B279" s="88">
        <v>1992</v>
      </c>
      <c r="C279" s="89">
        <v>2</v>
      </c>
      <c r="D279" s="242">
        <v>66.73</v>
      </c>
      <c r="E279" s="242">
        <v>1.7290000000000001</v>
      </c>
      <c r="F279" s="242">
        <v>113.8</v>
      </c>
      <c r="G279" s="242">
        <v>4.3159999999999998</v>
      </c>
      <c r="H279" s="243">
        <v>51.259</v>
      </c>
      <c r="I279" s="243">
        <v>10.294</v>
      </c>
      <c r="J279" s="55"/>
      <c r="K279" s="55"/>
    </row>
    <row r="280" spans="1:86" s="90" customFormat="1" x14ac:dyDescent="0.2">
      <c r="A280" s="87">
        <v>33694</v>
      </c>
      <c r="B280" s="88">
        <v>1992</v>
      </c>
      <c r="C280" s="89">
        <v>3</v>
      </c>
      <c r="D280" s="242">
        <v>66.863</v>
      </c>
      <c r="E280" s="242">
        <v>2.4249999999999998</v>
      </c>
      <c r="F280" s="242">
        <v>113.9</v>
      </c>
      <c r="G280" s="242">
        <v>1.06</v>
      </c>
      <c r="H280" s="243">
        <v>51.473999999999997</v>
      </c>
      <c r="I280" s="243">
        <v>5.1680000000000001</v>
      </c>
      <c r="J280" s="55"/>
      <c r="K280" s="55"/>
    </row>
    <row r="281" spans="1:86" s="90" customFormat="1" x14ac:dyDescent="0.2">
      <c r="A281" s="87">
        <v>33724</v>
      </c>
      <c r="B281" s="88">
        <v>1992</v>
      </c>
      <c r="C281" s="89">
        <v>4</v>
      </c>
      <c r="D281" s="242">
        <v>67.016000000000005</v>
      </c>
      <c r="E281" s="242">
        <v>2.7759999999999998</v>
      </c>
      <c r="F281" s="242">
        <v>114.1</v>
      </c>
      <c r="G281" s="242">
        <v>2.1280000000000001</v>
      </c>
      <c r="H281" s="243">
        <v>51.56</v>
      </c>
      <c r="I281" s="243">
        <v>2.0150000000000001</v>
      </c>
      <c r="J281" s="55"/>
      <c r="K281" s="55"/>
    </row>
    <row r="282" spans="1:86" s="90" customFormat="1" x14ac:dyDescent="0.2">
      <c r="A282" s="87">
        <v>33755</v>
      </c>
      <c r="B282" s="88">
        <v>1992</v>
      </c>
      <c r="C282" s="89">
        <v>5</v>
      </c>
      <c r="D282" s="242">
        <v>67.153000000000006</v>
      </c>
      <c r="E282" s="242">
        <v>2.4750000000000001</v>
      </c>
      <c r="F282" s="242">
        <v>114.5</v>
      </c>
      <c r="G282" s="242">
        <v>4.2889999999999997</v>
      </c>
      <c r="H282" s="243">
        <v>51.634999999999998</v>
      </c>
      <c r="I282" s="243">
        <v>1.764</v>
      </c>
      <c r="J282" s="55"/>
      <c r="K282" s="55"/>
    </row>
    <row r="283" spans="1:86" s="90" customFormat="1" x14ac:dyDescent="0.2">
      <c r="A283" s="87">
        <v>33785</v>
      </c>
      <c r="B283" s="88">
        <v>1992</v>
      </c>
      <c r="C283" s="89">
        <v>6</v>
      </c>
      <c r="D283" s="242">
        <v>67.254000000000005</v>
      </c>
      <c r="E283" s="242">
        <v>1.8169999999999999</v>
      </c>
      <c r="F283" s="242">
        <v>115.1</v>
      </c>
      <c r="G283" s="242">
        <v>6.4729999999999999</v>
      </c>
      <c r="H283" s="243">
        <v>51.792000000000002</v>
      </c>
      <c r="I283" s="243">
        <v>3.7090000000000001</v>
      </c>
      <c r="J283" s="55"/>
      <c r="K283" s="55"/>
    </row>
    <row r="284" spans="1:86" s="90" customFormat="1" x14ac:dyDescent="0.2">
      <c r="A284" s="87">
        <v>33816</v>
      </c>
      <c r="B284" s="88">
        <v>1992</v>
      </c>
      <c r="C284" s="89">
        <v>7</v>
      </c>
      <c r="D284" s="242">
        <v>67.34</v>
      </c>
      <c r="E284" s="242">
        <v>1.5529999999999999</v>
      </c>
      <c r="F284" s="242">
        <v>115.2</v>
      </c>
      <c r="G284" s="242">
        <v>1.048</v>
      </c>
      <c r="H284" s="243">
        <v>52.018999999999998</v>
      </c>
      <c r="I284" s="243">
        <v>5.3789999999999996</v>
      </c>
      <c r="J284" s="55"/>
      <c r="K284" s="55"/>
    </row>
    <row r="285" spans="1:86" s="90" customFormat="1" x14ac:dyDescent="0.2">
      <c r="A285" s="87">
        <v>33847</v>
      </c>
      <c r="B285" s="88">
        <v>1992</v>
      </c>
      <c r="C285" s="89">
        <v>8</v>
      </c>
      <c r="D285" s="242">
        <v>67.45</v>
      </c>
      <c r="E285" s="242">
        <v>1.9690000000000001</v>
      </c>
      <c r="F285" s="242">
        <v>115.1</v>
      </c>
      <c r="G285" s="242">
        <v>-1.0369999999999999</v>
      </c>
      <c r="H285" s="243">
        <v>52.271000000000001</v>
      </c>
      <c r="I285" s="243">
        <v>5.9740000000000002</v>
      </c>
      <c r="J285" s="55"/>
      <c r="K285" s="55"/>
    </row>
    <row r="286" spans="1:86" s="90" customFormat="1" x14ac:dyDescent="0.2">
      <c r="A286" s="87">
        <v>33877</v>
      </c>
      <c r="B286" s="88">
        <v>1992</v>
      </c>
      <c r="C286" s="89">
        <v>9</v>
      </c>
      <c r="D286" s="242">
        <v>67.600999999999999</v>
      </c>
      <c r="E286" s="242">
        <v>2.7210000000000001</v>
      </c>
      <c r="F286" s="242">
        <v>115.3</v>
      </c>
      <c r="G286" s="242">
        <v>2.105</v>
      </c>
      <c r="H286" s="243">
        <v>52.488999999999997</v>
      </c>
      <c r="I286" s="243">
        <v>5.1310000000000002</v>
      </c>
      <c r="J286" s="55"/>
      <c r="K286" s="55"/>
    </row>
    <row r="287" spans="1:86" s="90" customFormat="1" x14ac:dyDescent="0.2">
      <c r="A287" s="87">
        <v>33908</v>
      </c>
      <c r="B287" s="88">
        <v>1992</v>
      </c>
      <c r="C287" s="89">
        <v>10</v>
      </c>
      <c r="D287" s="242">
        <v>67.777000000000001</v>
      </c>
      <c r="E287" s="242">
        <v>3.1680000000000001</v>
      </c>
      <c r="F287" s="242">
        <v>115.3</v>
      </c>
      <c r="G287" s="242">
        <v>0</v>
      </c>
      <c r="H287" s="243">
        <v>52.618000000000002</v>
      </c>
      <c r="I287" s="243">
        <v>2.9889999999999999</v>
      </c>
      <c r="J287" s="55"/>
      <c r="K287" s="55"/>
    </row>
    <row r="288" spans="1:86" s="90" customFormat="1" x14ac:dyDescent="0.2">
      <c r="A288" s="87">
        <v>33938</v>
      </c>
      <c r="B288" s="88">
        <v>1992</v>
      </c>
      <c r="C288" s="89">
        <v>11</v>
      </c>
      <c r="D288" s="242">
        <v>67.945999999999998</v>
      </c>
      <c r="E288" s="242">
        <v>3.0449999999999999</v>
      </c>
      <c r="F288" s="242">
        <v>115.1</v>
      </c>
      <c r="G288" s="242">
        <v>-2.0619999999999998</v>
      </c>
      <c r="H288" s="243">
        <v>52.597999999999999</v>
      </c>
      <c r="I288" s="243">
        <v>-0.46</v>
      </c>
      <c r="J288" s="55"/>
      <c r="K288" s="55"/>
    </row>
    <row r="289" spans="1:11" s="90" customFormat="1" x14ac:dyDescent="0.2">
      <c r="A289" s="87">
        <v>33969</v>
      </c>
      <c r="B289" s="88">
        <v>1992</v>
      </c>
      <c r="C289" s="89">
        <v>12</v>
      </c>
      <c r="D289" s="242">
        <v>68.087999999999994</v>
      </c>
      <c r="E289" s="242">
        <v>2.5390000000000001</v>
      </c>
      <c r="F289" s="242">
        <v>115.1</v>
      </c>
      <c r="G289" s="242">
        <v>0</v>
      </c>
      <c r="H289" s="243">
        <v>52.411999999999999</v>
      </c>
      <c r="I289" s="243">
        <v>-4.1669999999999998</v>
      </c>
      <c r="J289" s="55"/>
      <c r="K289" s="55"/>
    </row>
    <row r="290" spans="1:11" s="90" customFormat="1" x14ac:dyDescent="0.2">
      <c r="A290" s="87">
        <v>34000</v>
      </c>
      <c r="B290" s="89">
        <v>1993</v>
      </c>
      <c r="C290" s="89">
        <v>1</v>
      </c>
      <c r="D290" s="242">
        <v>68.215000000000003</v>
      </c>
      <c r="E290" s="242">
        <v>2.2490000000000001</v>
      </c>
      <c r="F290" s="242">
        <v>115.4</v>
      </c>
      <c r="G290" s="242">
        <v>3.173</v>
      </c>
      <c r="H290" s="243">
        <v>52.180999999999997</v>
      </c>
      <c r="I290" s="243">
        <v>-5.1520000000000001</v>
      </c>
      <c r="J290" s="55"/>
      <c r="K290" s="55"/>
    </row>
    <row r="291" spans="1:11" s="90" customFormat="1" x14ac:dyDescent="0.2">
      <c r="A291" s="87">
        <v>34028</v>
      </c>
      <c r="B291" s="89">
        <v>1993</v>
      </c>
      <c r="C291" s="89">
        <v>2</v>
      </c>
      <c r="D291" s="242">
        <v>68.335999999999999</v>
      </c>
      <c r="E291" s="242">
        <v>2.161</v>
      </c>
      <c r="F291" s="242">
        <v>115.9</v>
      </c>
      <c r="G291" s="242">
        <v>5.3250000000000002</v>
      </c>
      <c r="H291" s="243">
        <v>52.081000000000003</v>
      </c>
      <c r="I291" s="243">
        <v>-2.2749999999999999</v>
      </c>
      <c r="J291" s="55"/>
      <c r="K291" s="55"/>
    </row>
    <row r="292" spans="1:11" s="90" customFormat="1" x14ac:dyDescent="0.2">
      <c r="A292" s="87">
        <v>34059</v>
      </c>
      <c r="B292" s="89">
        <v>1993</v>
      </c>
      <c r="C292" s="89">
        <v>3</v>
      </c>
      <c r="D292" s="242">
        <v>68.471000000000004</v>
      </c>
      <c r="E292" s="242">
        <v>2.3980000000000001</v>
      </c>
      <c r="F292" s="242">
        <v>116.3</v>
      </c>
      <c r="G292" s="242">
        <v>4.2210000000000001</v>
      </c>
      <c r="H292" s="243">
        <v>52.195</v>
      </c>
      <c r="I292" s="243">
        <v>2.6640000000000001</v>
      </c>
      <c r="J292" s="55"/>
      <c r="K292" s="55"/>
    </row>
    <row r="293" spans="1:11" s="90" customFormat="1" x14ac:dyDescent="0.2">
      <c r="A293" s="87">
        <v>34089</v>
      </c>
      <c r="B293" s="89">
        <v>1993</v>
      </c>
      <c r="C293" s="89">
        <v>4</v>
      </c>
      <c r="D293" s="242">
        <v>68.616</v>
      </c>
      <c r="E293" s="242">
        <v>2.5670000000000002</v>
      </c>
      <c r="F293" s="242">
        <v>116.6</v>
      </c>
      <c r="G293" s="242">
        <v>3.14</v>
      </c>
      <c r="H293" s="243">
        <v>52.426000000000002</v>
      </c>
      <c r="I293" s="243">
        <v>5.4210000000000003</v>
      </c>
      <c r="J293" s="55"/>
      <c r="K293" s="55"/>
    </row>
    <row r="294" spans="1:11" s="90" customFormat="1" x14ac:dyDescent="0.2">
      <c r="A294" s="87">
        <v>34120</v>
      </c>
      <c r="B294" s="89">
        <v>1993</v>
      </c>
      <c r="C294" s="89">
        <v>5</v>
      </c>
      <c r="D294" s="242">
        <v>68.751000000000005</v>
      </c>
      <c r="E294" s="242">
        <v>2.3740000000000001</v>
      </c>
      <c r="F294" s="242">
        <v>116.3</v>
      </c>
      <c r="G294" s="242">
        <v>-3.044</v>
      </c>
      <c r="H294" s="243">
        <v>52.593000000000004</v>
      </c>
      <c r="I294" s="243">
        <v>3.907</v>
      </c>
      <c r="J294" s="55"/>
      <c r="K294" s="55"/>
    </row>
    <row r="295" spans="1:11" s="90" customFormat="1" x14ac:dyDescent="0.2">
      <c r="A295" s="87">
        <v>34150</v>
      </c>
      <c r="B295" s="89">
        <v>1993</v>
      </c>
      <c r="C295" s="89">
        <v>6</v>
      </c>
      <c r="D295" s="242">
        <v>68.864999999999995</v>
      </c>
      <c r="E295" s="242">
        <v>2.016</v>
      </c>
      <c r="F295" s="242">
        <v>116.3</v>
      </c>
      <c r="G295" s="242">
        <v>0</v>
      </c>
      <c r="H295" s="243">
        <v>52.587000000000003</v>
      </c>
      <c r="I295" s="243">
        <v>-0.13800000000000001</v>
      </c>
      <c r="J295" s="55"/>
      <c r="K295" s="55"/>
    </row>
    <row r="296" spans="1:11" s="90" customFormat="1" x14ac:dyDescent="0.2">
      <c r="A296" s="87">
        <v>34181</v>
      </c>
      <c r="B296" s="89">
        <v>1993</v>
      </c>
      <c r="C296" s="89">
        <v>7</v>
      </c>
      <c r="D296" s="242">
        <v>68.97</v>
      </c>
      <c r="E296" s="242">
        <v>1.845</v>
      </c>
      <c r="F296" s="242">
        <v>116.3</v>
      </c>
      <c r="G296" s="242">
        <v>0</v>
      </c>
      <c r="H296" s="243">
        <v>52.500999999999998</v>
      </c>
      <c r="I296" s="243">
        <v>-1.9390000000000001</v>
      </c>
      <c r="J296" s="55"/>
      <c r="K296" s="55"/>
    </row>
    <row r="297" spans="1:11" s="90" customFormat="1" x14ac:dyDescent="0.2">
      <c r="A297" s="87">
        <v>34212</v>
      </c>
      <c r="B297" s="89">
        <v>1993</v>
      </c>
      <c r="C297" s="89">
        <v>8</v>
      </c>
      <c r="D297" s="242">
        <v>69.084999999999994</v>
      </c>
      <c r="E297" s="242">
        <v>2.0139999999999998</v>
      </c>
      <c r="F297" s="242">
        <v>116.2</v>
      </c>
      <c r="G297" s="242">
        <v>-1.0269999999999999</v>
      </c>
      <c r="H297" s="243">
        <v>52.500999999999998</v>
      </c>
      <c r="I297" s="243">
        <v>-1.2999999999999999E-2</v>
      </c>
      <c r="J297" s="55"/>
      <c r="K297" s="55"/>
    </row>
    <row r="298" spans="1:11" s="90" customFormat="1" x14ac:dyDescent="0.2">
      <c r="A298" s="87">
        <v>34242</v>
      </c>
      <c r="B298" s="89">
        <v>1993</v>
      </c>
      <c r="C298" s="89">
        <v>9</v>
      </c>
      <c r="D298" s="242">
        <v>69.215999999999994</v>
      </c>
      <c r="E298" s="242">
        <v>2.3109999999999999</v>
      </c>
      <c r="F298" s="242">
        <v>116.3</v>
      </c>
      <c r="G298" s="242">
        <v>1.038</v>
      </c>
      <c r="H298" s="243">
        <v>52.677999999999997</v>
      </c>
      <c r="I298" s="243">
        <v>4.1340000000000003</v>
      </c>
      <c r="J298" s="55"/>
      <c r="K298" s="55"/>
    </row>
    <row r="299" spans="1:11" s="90" customFormat="1" x14ac:dyDescent="0.2">
      <c r="A299" s="87">
        <v>34273</v>
      </c>
      <c r="B299" s="89">
        <v>1993</v>
      </c>
      <c r="C299" s="89">
        <v>10</v>
      </c>
      <c r="D299" s="242">
        <v>69.358999999999995</v>
      </c>
      <c r="E299" s="242">
        <v>2.5019999999999998</v>
      </c>
      <c r="F299" s="242">
        <v>116.4</v>
      </c>
      <c r="G299" s="242">
        <v>1.0369999999999999</v>
      </c>
      <c r="H299" s="243">
        <v>52.914000000000001</v>
      </c>
      <c r="I299" s="243">
        <v>5.51</v>
      </c>
      <c r="J299" s="55"/>
      <c r="K299" s="55"/>
    </row>
    <row r="300" spans="1:11" s="90" customFormat="1" x14ac:dyDescent="0.2">
      <c r="A300" s="87">
        <v>34303</v>
      </c>
      <c r="B300" s="89">
        <v>1993</v>
      </c>
      <c r="C300" s="89">
        <v>11</v>
      </c>
      <c r="D300" s="242">
        <v>69.498999999999995</v>
      </c>
      <c r="E300" s="242">
        <v>2.452</v>
      </c>
      <c r="F300" s="242">
        <v>116.5</v>
      </c>
      <c r="G300" s="242">
        <v>1.036</v>
      </c>
      <c r="H300" s="243">
        <v>53.024000000000001</v>
      </c>
      <c r="I300" s="243">
        <v>2.5139999999999998</v>
      </c>
      <c r="J300" s="55"/>
      <c r="K300" s="55"/>
    </row>
    <row r="301" spans="1:11" s="90" customFormat="1" x14ac:dyDescent="0.2">
      <c r="A301" s="87">
        <v>34334</v>
      </c>
      <c r="B301" s="89">
        <v>1993</v>
      </c>
      <c r="C301" s="89">
        <v>12</v>
      </c>
      <c r="D301" s="242">
        <v>69.626999999999995</v>
      </c>
      <c r="E301" s="242">
        <v>2.2250000000000001</v>
      </c>
      <c r="F301" s="242">
        <v>116.2</v>
      </c>
      <c r="G301" s="242">
        <v>-3.0470000000000002</v>
      </c>
      <c r="H301" s="243">
        <v>52.899000000000001</v>
      </c>
      <c r="I301" s="243">
        <v>-2.7919999999999998</v>
      </c>
      <c r="J301" s="55"/>
      <c r="K301" s="55"/>
    </row>
    <row r="302" spans="1:11" s="90" customFormat="1" x14ac:dyDescent="0.2">
      <c r="A302" s="87">
        <v>34365</v>
      </c>
      <c r="B302" s="89">
        <v>1994</v>
      </c>
      <c r="C302" s="89">
        <v>1</v>
      </c>
      <c r="D302" s="242">
        <v>69.745000000000005</v>
      </c>
      <c r="E302" s="242">
        <v>2.056</v>
      </c>
      <c r="F302" s="242">
        <v>116.5</v>
      </c>
      <c r="G302" s="242">
        <v>3.1419999999999999</v>
      </c>
      <c r="H302" s="243">
        <v>52.671999999999997</v>
      </c>
      <c r="I302" s="243">
        <v>-5.024</v>
      </c>
      <c r="J302" s="55"/>
      <c r="K302" s="55"/>
    </row>
    <row r="303" spans="1:11" s="90" customFormat="1" x14ac:dyDescent="0.2">
      <c r="A303" s="87">
        <v>34393</v>
      </c>
      <c r="B303" s="89">
        <v>1994</v>
      </c>
      <c r="C303" s="89">
        <v>2</v>
      </c>
      <c r="D303" s="242">
        <v>69.852000000000004</v>
      </c>
      <c r="E303" s="242">
        <v>1.8480000000000001</v>
      </c>
      <c r="F303" s="242">
        <v>116.9</v>
      </c>
      <c r="G303" s="242">
        <v>4.1989999999999998</v>
      </c>
      <c r="H303" s="243">
        <v>52.563000000000002</v>
      </c>
      <c r="I303" s="243">
        <v>-2.464</v>
      </c>
      <c r="J303" s="55"/>
      <c r="K303" s="55"/>
    </row>
    <row r="304" spans="1:11" s="90" customFormat="1" x14ac:dyDescent="0.2">
      <c r="A304" s="87">
        <v>34424</v>
      </c>
      <c r="B304" s="89">
        <v>1994</v>
      </c>
      <c r="C304" s="89">
        <v>3</v>
      </c>
      <c r="D304" s="242">
        <v>69.956999999999994</v>
      </c>
      <c r="E304" s="242">
        <v>1.8180000000000001</v>
      </c>
      <c r="F304" s="242">
        <v>117.1</v>
      </c>
      <c r="G304" s="242">
        <v>2.0720000000000001</v>
      </c>
      <c r="H304" s="243">
        <v>52.686</v>
      </c>
      <c r="I304" s="243">
        <v>2.847</v>
      </c>
      <c r="J304" s="55"/>
      <c r="K304" s="55"/>
    </row>
    <row r="305" spans="1:11" s="90" customFormat="1" x14ac:dyDescent="0.2">
      <c r="A305" s="87">
        <v>34454</v>
      </c>
      <c r="B305" s="89">
        <v>1994</v>
      </c>
      <c r="C305" s="89">
        <v>4</v>
      </c>
      <c r="D305" s="242">
        <v>70.066999999999993</v>
      </c>
      <c r="E305" s="242">
        <v>1.9079999999999999</v>
      </c>
      <c r="F305" s="242">
        <v>117.1</v>
      </c>
      <c r="G305" s="242">
        <v>0</v>
      </c>
      <c r="H305" s="243">
        <v>52.942</v>
      </c>
      <c r="I305" s="243">
        <v>5.9850000000000003</v>
      </c>
      <c r="J305" s="55"/>
      <c r="K305" s="55"/>
    </row>
    <row r="306" spans="1:11" s="90" customFormat="1" x14ac:dyDescent="0.2">
      <c r="A306" s="87">
        <v>34485</v>
      </c>
      <c r="B306" s="89">
        <v>1994</v>
      </c>
      <c r="C306" s="89">
        <v>5</v>
      </c>
      <c r="D306" s="242">
        <v>70.182000000000002</v>
      </c>
      <c r="E306" s="242">
        <v>1.9890000000000001</v>
      </c>
      <c r="F306" s="242">
        <v>117.2</v>
      </c>
      <c r="G306" s="242">
        <v>1.03</v>
      </c>
      <c r="H306" s="243">
        <v>53.139000000000003</v>
      </c>
      <c r="I306" s="243">
        <v>4.5549999999999997</v>
      </c>
      <c r="J306" s="55"/>
      <c r="K306" s="55"/>
    </row>
    <row r="307" spans="1:11" s="90" customFormat="1" x14ac:dyDescent="0.2">
      <c r="A307" s="87">
        <v>34515</v>
      </c>
      <c r="B307" s="89">
        <v>1994</v>
      </c>
      <c r="C307" s="89">
        <v>6</v>
      </c>
      <c r="D307" s="242">
        <v>70.302999999999997</v>
      </c>
      <c r="E307" s="242">
        <v>2.1</v>
      </c>
      <c r="F307" s="242">
        <v>117.8</v>
      </c>
      <c r="G307" s="242">
        <v>6.319</v>
      </c>
      <c r="H307" s="243">
        <v>53.151000000000003</v>
      </c>
      <c r="I307" s="243">
        <v>0.28599999999999998</v>
      </c>
      <c r="J307" s="55"/>
      <c r="K307" s="55"/>
    </row>
    <row r="308" spans="1:11" s="90" customFormat="1" x14ac:dyDescent="0.2">
      <c r="A308" s="87">
        <v>34546</v>
      </c>
      <c r="B308" s="89">
        <v>1994</v>
      </c>
      <c r="C308" s="89">
        <v>7</v>
      </c>
      <c r="D308" s="242">
        <v>70.430000000000007</v>
      </c>
      <c r="E308" s="242">
        <v>2.1800000000000002</v>
      </c>
      <c r="F308" s="242">
        <v>118.3</v>
      </c>
      <c r="G308" s="242">
        <v>5.2140000000000004</v>
      </c>
      <c r="H308" s="243">
        <v>53.06</v>
      </c>
      <c r="I308" s="243">
        <v>-2.048</v>
      </c>
      <c r="J308" s="55"/>
      <c r="K308" s="55"/>
    </row>
    <row r="309" spans="1:11" s="90" customFormat="1" x14ac:dyDescent="0.2">
      <c r="A309" s="87">
        <v>34577</v>
      </c>
      <c r="B309" s="89">
        <v>1994</v>
      </c>
      <c r="C309" s="89">
        <v>8</v>
      </c>
      <c r="D309" s="242">
        <v>70.56</v>
      </c>
      <c r="E309" s="242">
        <v>2.242</v>
      </c>
      <c r="F309" s="242">
        <v>119.1</v>
      </c>
      <c r="G309" s="242">
        <v>8.4239999999999995</v>
      </c>
      <c r="H309" s="243">
        <v>53.014000000000003</v>
      </c>
      <c r="I309" s="243">
        <v>-1.02</v>
      </c>
      <c r="J309" s="55"/>
      <c r="K309" s="55"/>
    </row>
    <row r="310" spans="1:11" s="90" customFormat="1" x14ac:dyDescent="0.2">
      <c r="A310" s="87">
        <v>34607</v>
      </c>
      <c r="B310" s="89">
        <v>1994</v>
      </c>
      <c r="C310" s="89">
        <v>9</v>
      </c>
      <c r="D310" s="242">
        <v>70.688000000000002</v>
      </c>
      <c r="E310" s="242">
        <v>2.1970000000000001</v>
      </c>
      <c r="F310" s="242">
        <v>119.6</v>
      </c>
      <c r="G310" s="242">
        <v>5.1559999999999997</v>
      </c>
      <c r="H310" s="243">
        <v>53.116</v>
      </c>
      <c r="I310" s="243">
        <v>2.3319999999999999</v>
      </c>
      <c r="J310" s="55"/>
      <c r="K310" s="55"/>
    </row>
    <row r="311" spans="1:11" s="90" customFormat="1" x14ac:dyDescent="0.2">
      <c r="A311" s="87">
        <v>34638</v>
      </c>
      <c r="B311" s="89">
        <v>1994</v>
      </c>
      <c r="C311" s="89">
        <v>10</v>
      </c>
      <c r="D311" s="242">
        <v>70.816999999999993</v>
      </c>
      <c r="E311" s="242">
        <v>2.2149999999999999</v>
      </c>
      <c r="F311" s="242">
        <v>120.1</v>
      </c>
      <c r="G311" s="242">
        <v>5.1340000000000003</v>
      </c>
      <c r="H311" s="243">
        <v>53.313000000000002</v>
      </c>
      <c r="I311" s="243">
        <v>4.5220000000000002</v>
      </c>
      <c r="J311" s="55"/>
      <c r="K311" s="55"/>
    </row>
    <row r="312" spans="1:11" s="90" customFormat="1" x14ac:dyDescent="0.2">
      <c r="A312" s="87">
        <v>34668</v>
      </c>
      <c r="B312" s="89">
        <v>1994</v>
      </c>
      <c r="C312" s="89">
        <v>11</v>
      </c>
      <c r="D312" s="242">
        <v>70.95</v>
      </c>
      <c r="E312" s="242">
        <v>2.2789999999999999</v>
      </c>
      <c r="F312" s="242">
        <v>121</v>
      </c>
      <c r="G312" s="242">
        <v>9.3729999999999993</v>
      </c>
      <c r="H312" s="243">
        <v>53.502000000000002</v>
      </c>
      <c r="I312" s="243">
        <v>4.3550000000000004</v>
      </c>
      <c r="J312" s="55"/>
      <c r="K312" s="55"/>
    </row>
    <row r="313" spans="1:11" s="90" customFormat="1" x14ac:dyDescent="0.2">
      <c r="A313" s="87">
        <v>34699</v>
      </c>
      <c r="B313" s="89">
        <v>1994</v>
      </c>
      <c r="C313" s="89">
        <v>12</v>
      </c>
      <c r="D313" s="242">
        <v>71.087999999999994</v>
      </c>
      <c r="E313" s="242">
        <v>2.36</v>
      </c>
      <c r="F313" s="242">
        <v>121.5</v>
      </c>
      <c r="G313" s="242">
        <v>5.0730000000000004</v>
      </c>
      <c r="H313" s="243">
        <v>53.616999999999997</v>
      </c>
      <c r="I313" s="243">
        <v>2.6040000000000001</v>
      </c>
      <c r="J313" s="55"/>
      <c r="K313" s="55"/>
    </row>
    <row r="314" spans="1:11" s="90" customFormat="1" x14ac:dyDescent="0.2">
      <c r="A314" s="87">
        <v>34730</v>
      </c>
      <c r="B314" s="89">
        <v>1995</v>
      </c>
      <c r="C314" s="89">
        <v>1</v>
      </c>
      <c r="D314" s="242">
        <v>71.228999999999999</v>
      </c>
      <c r="E314" s="242">
        <v>2.407</v>
      </c>
      <c r="F314" s="242">
        <v>122.8</v>
      </c>
      <c r="G314" s="242">
        <v>13.622999999999999</v>
      </c>
      <c r="H314" s="243">
        <v>53.689</v>
      </c>
      <c r="I314" s="243">
        <v>1.6180000000000001</v>
      </c>
      <c r="J314" s="55"/>
      <c r="K314" s="55"/>
    </row>
    <row r="315" spans="1:11" s="90" customFormat="1" x14ac:dyDescent="0.2">
      <c r="A315" s="87">
        <v>34758</v>
      </c>
      <c r="B315" s="89">
        <v>1995</v>
      </c>
      <c r="C315" s="89">
        <v>2</v>
      </c>
      <c r="D315" s="242">
        <v>71.358999999999995</v>
      </c>
      <c r="E315" s="242">
        <v>2.2050000000000001</v>
      </c>
      <c r="F315" s="242">
        <v>123.7</v>
      </c>
      <c r="G315" s="242">
        <v>9.1579999999999995</v>
      </c>
      <c r="H315" s="243">
        <v>53.774000000000001</v>
      </c>
      <c r="I315" s="243">
        <v>1.919</v>
      </c>
      <c r="J315" s="55"/>
      <c r="K315" s="55"/>
    </row>
    <row r="316" spans="1:11" s="90" customFormat="1" x14ac:dyDescent="0.2">
      <c r="A316" s="87">
        <v>34789</v>
      </c>
      <c r="B316" s="89">
        <v>1995</v>
      </c>
      <c r="C316" s="89">
        <v>3</v>
      </c>
      <c r="D316" s="242">
        <v>71.48</v>
      </c>
      <c r="E316" s="242">
        <v>2.052</v>
      </c>
      <c r="F316" s="242">
        <v>124.3</v>
      </c>
      <c r="G316" s="242">
        <v>5.9779999999999998</v>
      </c>
      <c r="H316" s="243">
        <v>53.914000000000001</v>
      </c>
      <c r="I316" s="243">
        <v>3.1829999999999998</v>
      </c>
      <c r="J316" s="55"/>
      <c r="K316" s="55"/>
    </row>
    <row r="317" spans="1:11" s="90" customFormat="1" x14ac:dyDescent="0.2">
      <c r="A317" s="87">
        <v>34819</v>
      </c>
      <c r="B317" s="89">
        <v>1995</v>
      </c>
      <c r="C317" s="89">
        <v>4</v>
      </c>
      <c r="D317" s="242">
        <v>71.596999999999994</v>
      </c>
      <c r="E317" s="242">
        <v>1.9790000000000001</v>
      </c>
      <c r="F317" s="242">
        <v>125</v>
      </c>
      <c r="G317" s="242">
        <v>6.9710000000000001</v>
      </c>
      <c r="H317" s="243">
        <v>54.091000000000001</v>
      </c>
      <c r="I317" s="243">
        <v>3.992</v>
      </c>
      <c r="J317" s="55"/>
      <c r="K317" s="55"/>
    </row>
    <row r="318" spans="1:11" s="90" customFormat="1" x14ac:dyDescent="0.2">
      <c r="A318" s="87">
        <v>34850</v>
      </c>
      <c r="B318" s="89">
        <v>1995</v>
      </c>
      <c r="C318" s="89">
        <v>5</v>
      </c>
      <c r="D318" s="242">
        <v>71.706999999999994</v>
      </c>
      <c r="E318" s="242">
        <v>1.869</v>
      </c>
      <c r="F318" s="242">
        <v>125.2</v>
      </c>
      <c r="G318" s="242">
        <v>1.9370000000000001</v>
      </c>
      <c r="H318" s="243">
        <v>54.25</v>
      </c>
      <c r="I318" s="243">
        <v>3.5960000000000001</v>
      </c>
      <c r="J318" s="55"/>
      <c r="K318" s="55"/>
    </row>
    <row r="319" spans="1:11" s="90" customFormat="1" x14ac:dyDescent="0.2">
      <c r="A319" s="87">
        <v>34880</v>
      </c>
      <c r="B319" s="89">
        <v>1995</v>
      </c>
      <c r="C319" s="89">
        <v>6</v>
      </c>
      <c r="D319" s="242">
        <v>71.813999999999993</v>
      </c>
      <c r="E319" s="242">
        <v>1.8</v>
      </c>
      <c r="F319" s="242">
        <v>125.5</v>
      </c>
      <c r="G319" s="242">
        <v>2.9140000000000001</v>
      </c>
      <c r="H319" s="243">
        <v>54.360999999999997</v>
      </c>
      <c r="I319" s="243">
        <v>2.4729999999999999</v>
      </c>
      <c r="J319" s="55"/>
      <c r="K319" s="55"/>
    </row>
    <row r="320" spans="1:11" s="90" customFormat="1" x14ac:dyDescent="0.2">
      <c r="A320" s="87">
        <v>34911</v>
      </c>
      <c r="B320" s="89">
        <v>1995</v>
      </c>
      <c r="C320" s="89">
        <v>7</v>
      </c>
      <c r="D320" s="242">
        <v>71.918999999999997</v>
      </c>
      <c r="E320" s="242">
        <v>1.7749999999999999</v>
      </c>
      <c r="F320" s="242">
        <v>125.6</v>
      </c>
      <c r="G320" s="242">
        <v>0.96</v>
      </c>
      <c r="H320" s="243">
        <v>54.44</v>
      </c>
      <c r="I320" s="243">
        <v>1.768</v>
      </c>
      <c r="J320" s="55"/>
      <c r="K320" s="55"/>
    </row>
    <row r="321" spans="1:11" s="90" customFormat="1" x14ac:dyDescent="0.2">
      <c r="A321" s="87">
        <v>34942</v>
      </c>
      <c r="B321" s="89">
        <v>1995</v>
      </c>
      <c r="C321" s="89">
        <v>8</v>
      </c>
      <c r="D321" s="242">
        <v>72.028000000000006</v>
      </c>
      <c r="E321" s="242">
        <v>1.823</v>
      </c>
      <c r="F321" s="242">
        <v>125.6</v>
      </c>
      <c r="G321" s="242">
        <v>0</v>
      </c>
      <c r="H321" s="243">
        <v>54.524999999999999</v>
      </c>
      <c r="I321" s="243">
        <v>1.89</v>
      </c>
      <c r="J321" s="55"/>
      <c r="K321" s="55"/>
    </row>
    <row r="322" spans="1:11" s="90" customFormat="1" x14ac:dyDescent="0.2">
      <c r="A322" s="87">
        <v>34972</v>
      </c>
      <c r="B322" s="89">
        <v>1995</v>
      </c>
      <c r="C322" s="89">
        <v>9</v>
      </c>
      <c r="D322" s="242">
        <v>72.138000000000005</v>
      </c>
      <c r="E322" s="242">
        <v>1.845</v>
      </c>
      <c r="F322" s="242">
        <v>125.5</v>
      </c>
      <c r="G322" s="242">
        <v>-0.95099999999999996</v>
      </c>
      <c r="H322" s="243">
        <v>54.64</v>
      </c>
      <c r="I322" s="243">
        <v>2.5609999999999999</v>
      </c>
      <c r="J322" s="55"/>
      <c r="K322" s="55"/>
    </row>
    <row r="323" spans="1:11" s="90" customFormat="1" x14ac:dyDescent="0.2">
      <c r="A323" s="87">
        <v>35003</v>
      </c>
      <c r="B323" s="89">
        <v>1995</v>
      </c>
      <c r="C323" s="89">
        <v>10</v>
      </c>
      <c r="D323" s="242">
        <v>72.251000000000005</v>
      </c>
      <c r="E323" s="242">
        <v>1.899</v>
      </c>
      <c r="F323" s="242">
        <v>125.4</v>
      </c>
      <c r="G323" s="242">
        <v>-0.95199999999999996</v>
      </c>
      <c r="H323" s="243">
        <v>54.79</v>
      </c>
      <c r="I323" s="243">
        <v>3.347</v>
      </c>
      <c r="J323" s="55"/>
      <c r="K323" s="55"/>
    </row>
    <row r="324" spans="1:11" s="90" customFormat="1" x14ac:dyDescent="0.2">
      <c r="A324" s="87">
        <v>35033</v>
      </c>
      <c r="B324" s="89">
        <v>1995</v>
      </c>
      <c r="C324" s="89">
        <v>11</v>
      </c>
      <c r="D324" s="242">
        <v>72.367000000000004</v>
      </c>
      <c r="E324" s="242">
        <v>1.9419999999999999</v>
      </c>
      <c r="F324" s="242">
        <v>125.2</v>
      </c>
      <c r="G324" s="242">
        <v>-1.897</v>
      </c>
      <c r="H324" s="243">
        <v>54.970999999999997</v>
      </c>
      <c r="I324" s="243">
        <v>4.03</v>
      </c>
      <c r="J324" s="55"/>
      <c r="K324" s="55"/>
    </row>
    <row r="325" spans="1:11" s="90" customFormat="1" x14ac:dyDescent="0.2">
      <c r="A325" s="87">
        <v>35064</v>
      </c>
      <c r="B325" s="89">
        <v>1995</v>
      </c>
      <c r="C325" s="89">
        <v>12</v>
      </c>
      <c r="D325" s="242">
        <v>72.483999999999995</v>
      </c>
      <c r="E325" s="242">
        <v>1.96</v>
      </c>
      <c r="F325" s="242">
        <v>125.4</v>
      </c>
      <c r="G325" s="242">
        <v>1.9339999999999999</v>
      </c>
      <c r="H325" s="243">
        <v>55.176000000000002</v>
      </c>
      <c r="I325" s="243">
        <v>4.5579999999999998</v>
      </c>
      <c r="J325" s="55"/>
      <c r="K325" s="55"/>
    </row>
    <row r="326" spans="1:11" s="90" customFormat="1" x14ac:dyDescent="0.2">
      <c r="A326" s="87">
        <v>35095</v>
      </c>
      <c r="B326" s="89">
        <v>1996</v>
      </c>
      <c r="C326" s="89">
        <v>1</v>
      </c>
      <c r="D326" s="242">
        <v>72.599999999999994</v>
      </c>
      <c r="E326" s="242">
        <v>1.9350000000000001</v>
      </c>
      <c r="F326" s="242">
        <v>125.5</v>
      </c>
      <c r="G326" s="242">
        <v>0.96099999999999997</v>
      </c>
      <c r="H326" s="243">
        <v>55.392000000000003</v>
      </c>
      <c r="I326" s="243">
        <v>4.8010000000000002</v>
      </c>
      <c r="J326" s="55"/>
      <c r="K326" s="55"/>
    </row>
    <row r="327" spans="1:11" s="90" customFormat="1" x14ac:dyDescent="0.2">
      <c r="A327" s="87">
        <v>35124</v>
      </c>
      <c r="B327" s="89">
        <v>1996</v>
      </c>
      <c r="C327" s="89">
        <v>2</v>
      </c>
      <c r="D327" s="242">
        <v>72.703000000000003</v>
      </c>
      <c r="E327" s="242">
        <v>1.7310000000000001</v>
      </c>
      <c r="F327" s="242">
        <v>125</v>
      </c>
      <c r="G327" s="242">
        <v>-4.6769999999999996</v>
      </c>
      <c r="H327" s="243">
        <v>55.59</v>
      </c>
      <c r="I327" s="243">
        <v>4.3959999999999999</v>
      </c>
      <c r="J327" s="55"/>
      <c r="K327" s="55"/>
    </row>
    <row r="328" spans="1:11" s="90" customFormat="1" x14ac:dyDescent="0.2">
      <c r="A328" s="87">
        <v>35155</v>
      </c>
      <c r="B328" s="89">
        <v>1996</v>
      </c>
      <c r="C328" s="89">
        <v>3</v>
      </c>
      <c r="D328" s="242">
        <v>72.796999999999997</v>
      </c>
      <c r="E328" s="242">
        <v>1.5580000000000001</v>
      </c>
      <c r="F328" s="242">
        <v>125.3</v>
      </c>
      <c r="G328" s="242">
        <v>2.9180000000000001</v>
      </c>
      <c r="H328" s="243">
        <v>55.767000000000003</v>
      </c>
      <c r="I328" s="243">
        <v>3.887</v>
      </c>
      <c r="J328" s="55"/>
      <c r="K328" s="55"/>
    </row>
    <row r="329" spans="1:11" s="90" customFormat="1" x14ac:dyDescent="0.2">
      <c r="A329" s="87">
        <v>35185</v>
      </c>
      <c r="B329" s="89">
        <v>1996</v>
      </c>
      <c r="C329" s="89">
        <v>4</v>
      </c>
      <c r="D329" s="242">
        <v>72.89</v>
      </c>
      <c r="E329" s="242">
        <v>1.5429999999999999</v>
      </c>
      <c r="F329" s="242">
        <v>125.7</v>
      </c>
      <c r="G329" s="242">
        <v>3.899</v>
      </c>
      <c r="H329" s="243">
        <v>55.932000000000002</v>
      </c>
      <c r="I329" s="243">
        <v>3.6070000000000002</v>
      </c>
      <c r="J329" s="55"/>
      <c r="K329" s="55"/>
    </row>
    <row r="330" spans="1:11" s="90" customFormat="1" x14ac:dyDescent="0.2">
      <c r="A330" s="87">
        <v>35216</v>
      </c>
      <c r="B330" s="89">
        <v>1996</v>
      </c>
      <c r="C330" s="89">
        <v>5</v>
      </c>
      <c r="D330" s="242">
        <v>72.992000000000004</v>
      </c>
      <c r="E330" s="242">
        <v>1.6890000000000001</v>
      </c>
      <c r="F330" s="242">
        <v>126.2</v>
      </c>
      <c r="G330" s="242">
        <v>4.8789999999999996</v>
      </c>
      <c r="H330" s="243">
        <v>56.094999999999999</v>
      </c>
      <c r="I330" s="243">
        <v>3.5569999999999999</v>
      </c>
      <c r="J330" s="55"/>
      <c r="K330" s="55"/>
    </row>
    <row r="331" spans="1:11" s="90" customFormat="1" x14ac:dyDescent="0.2">
      <c r="A331" s="87">
        <v>35246</v>
      </c>
      <c r="B331" s="89">
        <v>1996</v>
      </c>
      <c r="C331" s="89">
        <v>6</v>
      </c>
      <c r="D331" s="242">
        <v>73.108999999999995</v>
      </c>
      <c r="E331" s="242">
        <v>1.9450000000000001</v>
      </c>
      <c r="F331" s="242">
        <v>125.8</v>
      </c>
      <c r="G331" s="242">
        <v>-3.738</v>
      </c>
      <c r="H331" s="243">
        <v>56.262999999999998</v>
      </c>
      <c r="I331" s="243">
        <v>3.6480000000000001</v>
      </c>
      <c r="J331" s="55"/>
      <c r="K331" s="55"/>
    </row>
    <row r="332" spans="1:11" s="90" customFormat="1" x14ac:dyDescent="0.2">
      <c r="A332" s="87">
        <v>35277</v>
      </c>
      <c r="B332" s="89">
        <v>1996</v>
      </c>
      <c r="C332" s="89">
        <v>7</v>
      </c>
      <c r="D332" s="242">
        <v>73.234999999999999</v>
      </c>
      <c r="E332" s="242">
        <v>2.0779999999999998</v>
      </c>
      <c r="F332" s="242">
        <v>125.5</v>
      </c>
      <c r="G332" s="242">
        <v>-2.8239999999999998</v>
      </c>
      <c r="H332" s="243">
        <v>56.42</v>
      </c>
      <c r="I332" s="243">
        <v>3.3889999999999998</v>
      </c>
      <c r="J332" s="55"/>
      <c r="K332" s="55"/>
    </row>
    <row r="333" spans="1:11" s="90" customFormat="1" x14ac:dyDescent="0.2">
      <c r="A333" s="87">
        <v>35308</v>
      </c>
      <c r="B333" s="89">
        <v>1996</v>
      </c>
      <c r="C333" s="89">
        <v>8</v>
      </c>
      <c r="D333" s="242">
        <v>73.358000000000004</v>
      </c>
      <c r="E333" s="242">
        <v>2.0419999999999998</v>
      </c>
      <c r="F333" s="242">
        <v>125.6</v>
      </c>
      <c r="G333" s="242">
        <v>0.96</v>
      </c>
      <c r="H333" s="243">
        <v>56.543999999999997</v>
      </c>
      <c r="I333" s="243">
        <v>2.67</v>
      </c>
      <c r="J333" s="55"/>
      <c r="K333" s="55"/>
    </row>
    <row r="334" spans="1:11" s="90" customFormat="1" x14ac:dyDescent="0.2">
      <c r="A334" s="87">
        <v>35338</v>
      </c>
      <c r="B334" s="89">
        <v>1996</v>
      </c>
      <c r="C334" s="89">
        <v>9</v>
      </c>
      <c r="D334" s="242">
        <v>73.466999999999999</v>
      </c>
      <c r="E334" s="242">
        <v>1.798</v>
      </c>
      <c r="F334" s="242">
        <v>126.1</v>
      </c>
      <c r="G334" s="242">
        <v>4.883</v>
      </c>
      <c r="H334" s="243">
        <v>56.624000000000002</v>
      </c>
      <c r="I334" s="243">
        <v>1.708</v>
      </c>
      <c r="J334" s="55"/>
      <c r="K334" s="55"/>
    </row>
    <row r="335" spans="1:11" s="90" customFormat="1" x14ac:dyDescent="0.2">
      <c r="A335" s="87">
        <v>35369</v>
      </c>
      <c r="B335" s="89">
        <v>1996</v>
      </c>
      <c r="C335" s="89">
        <v>10</v>
      </c>
      <c r="D335" s="242">
        <v>73.566000000000003</v>
      </c>
      <c r="E335" s="242">
        <v>1.63</v>
      </c>
      <c r="F335" s="242">
        <v>126</v>
      </c>
      <c r="G335" s="242">
        <v>-0.94699999999999995</v>
      </c>
      <c r="H335" s="243">
        <v>56.698999999999998</v>
      </c>
      <c r="I335" s="243">
        <v>1.619</v>
      </c>
      <c r="J335" s="55"/>
      <c r="K335" s="55"/>
    </row>
    <row r="336" spans="1:11" s="90" customFormat="1" x14ac:dyDescent="0.2">
      <c r="A336" s="87">
        <v>35399</v>
      </c>
      <c r="B336" s="89">
        <v>1996</v>
      </c>
      <c r="C336" s="89">
        <v>11</v>
      </c>
      <c r="D336" s="242">
        <v>73.661000000000001</v>
      </c>
      <c r="E336" s="242">
        <v>1.5620000000000001</v>
      </c>
      <c r="F336" s="242">
        <v>125.8</v>
      </c>
      <c r="G336" s="242">
        <v>-1.8879999999999999</v>
      </c>
      <c r="H336" s="243">
        <v>56.823</v>
      </c>
      <c r="I336" s="243">
        <v>2.649</v>
      </c>
      <c r="J336" s="55"/>
      <c r="K336" s="55"/>
    </row>
    <row r="337" spans="1:11" s="90" customFormat="1" x14ac:dyDescent="0.2">
      <c r="A337" s="87">
        <v>35430</v>
      </c>
      <c r="B337" s="89">
        <v>1996</v>
      </c>
      <c r="C337" s="89">
        <v>12</v>
      </c>
      <c r="D337" s="242">
        <v>73.759</v>
      </c>
      <c r="E337" s="242">
        <v>1.5980000000000001</v>
      </c>
      <c r="F337" s="242">
        <v>126.4</v>
      </c>
      <c r="G337" s="242">
        <v>5.8760000000000003</v>
      </c>
      <c r="H337" s="243">
        <v>57.027000000000001</v>
      </c>
      <c r="I337" s="243">
        <v>4.383</v>
      </c>
      <c r="J337" s="55"/>
      <c r="K337" s="55"/>
    </row>
    <row r="338" spans="1:11" s="90" customFormat="1" x14ac:dyDescent="0.2">
      <c r="A338" s="87">
        <v>35461</v>
      </c>
      <c r="B338" s="89">
        <v>1997</v>
      </c>
      <c r="C338" s="89">
        <v>1</v>
      </c>
      <c r="D338" s="242">
        <v>73.867000000000004</v>
      </c>
      <c r="E338" s="242">
        <v>1.7809999999999999</v>
      </c>
      <c r="F338" s="242">
        <v>126.6</v>
      </c>
      <c r="G338" s="242">
        <v>1.915</v>
      </c>
      <c r="H338" s="243">
        <v>57.281999999999996</v>
      </c>
      <c r="I338" s="243">
        <v>5.5010000000000003</v>
      </c>
      <c r="J338" s="55"/>
      <c r="K338" s="55"/>
    </row>
    <row r="339" spans="1:11" s="90" customFormat="1" x14ac:dyDescent="0.2">
      <c r="A339" s="87">
        <v>35489</v>
      </c>
      <c r="B339" s="89">
        <v>1997</v>
      </c>
      <c r="C339" s="89">
        <v>2</v>
      </c>
      <c r="D339" s="242">
        <v>73.986000000000004</v>
      </c>
      <c r="E339" s="242">
        <v>1.952</v>
      </c>
      <c r="F339" s="242">
        <v>126.5</v>
      </c>
      <c r="G339" s="242">
        <v>-0.94399999999999995</v>
      </c>
      <c r="H339" s="243">
        <v>57.52</v>
      </c>
      <c r="I339" s="243">
        <v>5.1109999999999998</v>
      </c>
      <c r="J339" s="55"/>
      <c r="K339" s="55"/>
    </row>
    <row r="340" spans="1:11" s="90" customFormat="1" x14ac:dyDescent="0.2">
      <c r="A340" s="87">
        <v>35520</v>
      </c>
      <c r="B340" s="89">
        <v>1997</v>
      </c>
      <c r="C340" s="89">
        <v>3</v>
      </c>
      <c r="D340" s="242">
        <v>74.122</v>
      </c>
      <c r="E340" s="242">
        <v>2.222</v>
      </c>
      <c r="F340" s="242">
        <v>126.1</v>
      </c>
      <c r="G340" s="242">
        <v>-3.7290000000000001</v>
      </c>
      <c r="H340" s="243">
        <v>57.718000000000004</v>
      </c>
      <c r="I340" s="243">
        <v>4.2009999999999996</v>
      </c>
      <c r="J340" s="55"/>
      <c r="K340" s="55"/>
    </row>
    <row r="341" spans="1:11" s="90" customFormat="1" x14ac:dyDescent="0.2">
      <c r="A341" s="87">
        <v>35550</v>
      </c>
      <c r="B341" s="89">
        <v>1997</v>
      </c>
      <c r="C341" s="89">
        <v>4</v>
      </c>
      <c r="D341" s="242">
        <v>74.260999999999996</v>
      </c>
      <c r="E341" s="242">
        <v>2.2749999999999999</v>
      </c>
      <c r="F341" s="242">
        <v>125.6</v>
      </c>
      <c r="G341" s="242">
        <v>-4.6559999999999997</v>
      </c>
      <c r="H341" s="243">
        <v>57.884</v>
      </c>
      <c r="I341" s="243">
        <v>3.5219999999999998</v>
      </c>
      <c r="J341" s="55"/>
      <c r="K341" s="55"/>
    </row>
    <row r="342" spans="1:11" s="90" customFormat="1" x14ac:dyDescent="0.2">
      <c r="A342" s="87">
        <v>35581</v>
      </c>
      <c r="B342" s="89">
        <v>1997</v>
      </c>
      <c r="C342" s="89">
        <v>5</v>
      </c>
      <c r="D342" s="242">
        <v>74.373999999999995</v>
      </c>
      <c r="E342" s="242">
        <v>1.8420000000000001</v>
      </c>
      <c r="F342" s="242">
        <v>125.4</v>
      </c>
      <c r="G342" s="242">
        <v>-1.8939999999999999</v>
      </c>
      <c r="H342" s="243">
        <v>58.030999999999999</v>
      </c>
      <c r="I342" s="243">
        <v>3.0760000000000001</v>
      </c>
      <c r="J342" s="55"/>
      <c r="K342" s="55"/>
    </row>
    <row r="343" spans="1:11" s="90" customFormat="1" x14ac:dyDescent="0.2">
      <c r="A343" s="87">
        <v>35611</v>
      </c>
      <c r="B343" s="89">
        <v>1997</v>
      </c>
      <c r="C343" s="89">
        <v>6</v>
      </c>
      <c r="D343" s="242">
        <v>74.447999999999993</v>
      </c>
      <c r="E343" s="242">
        <v>1.1930000000000001</v>
      </c>
      <c r="F343" s="242">
        <v>125.4</v>
      </c>
      <c r="G343" s="242">
        <v>0</v>
      </c>
      <c r="H343" s="243">
        <v>58.177999999999997</v>
      </c>
      <c r="I343" s="243">
        <v>3.0859999999999999</v>
      </c>
      <c r="J343" s="55"/>
      <c r="K343" s="55"/>
    </row>
    <row r="344" spans="1:11" s="90" customFormat="1" x14ac:dyDescent="0.2">
      <c r="A344" s="87">
        <v>35642</v>
      </c>
      <c r="B344" s="89">
        <v>1997</v>
      </c>
      <c r="C344" s="89">
        <v>7</v>
      </c>
      <c r="D344" s="242">
        <v>74.501999999999995</v>
      </c>
      <c r="E344" s="242">
        <v>0.88500000000000001</v>
      </c>
      <c r="F344" s="242">
        <v>125.1</v>
      </c>
      <c r="G344" s="242">
        <v>-2.8330000000000002</v>
      </c>
      <c r="H344" s="243">
        <v>58.353999999999999</v>
      </c>
      <c r="I344" s="243">
        <v>3.6989999999999998</v>
      </c>
      <c r="J344" s="55"/>
      <c r="K344" s="55"/>
    </row>
    <row r="345" spans="1:11" s="90" customFormat="1" x14ac:dyDescent="0.2">
      <c r="A345" s="87">
        <v>35673</v>
      </c>
      <c r="B345" s="89">
        <v>1997</v>
      </c>
      <c r="C345" s="89">
        <v>8</v>
      </c>
      <c r="D345" s="242">
        <v>74.572000000000003</v>
      </c>
      <c r="E345" s="242">
        <v>1.1240000000000001</v>
      </c>
      <c r="F345" s="242">
        <v>125.3</v>
      </c>
      <c r="G345" s="242">
        <v>1.9350000000000001</v>
      </c>
      <c r="H345" s="243">
        <v>58.594000000000001</v>
      </c>
      <c r="I345" s="243">
        <v>5.0540000000000003</v>
      </c>
      <c r="J345" s="55"/>
      <c r="K345" s="55"/>
    </row>
    <row r="346" spans="1:11" s="90" customFormat="1" x14ac:dyDescent="0.2">
      <c r="A346" s="87">
        <v>35703</v>
      </c>
      <c r="B346" s="89">
        <v>1997</v>
      </c>
      <c r="C346" s="89">
        <v>9</v>
      </c>
      <c r="D346" s="242">
        <v>74.671999999999997</v>
      </c>
      <c r="E346" s="242">
        <v>1.6279999999999999</v>
      </c>
      <c r="F346" s="242">
        <v>125.5</v>
      </c>
      <c r="G346" s="242">
        <v>1.9319999999999999</v>
      </c>
      <c r="H346" s="243">
        <v>58.908999999999999</v>
      </c>
      <c r="I346" s="243">
        <v>6.6280000000000001</v>
      </c>
      <c r="J346" s="55"/>
      <c r="K346" s="55"/>
    </row>
    <row r="347" spans="1:11" s="90" customFormat="1" x14ac:dyDescent="0.2">
      <c r="A347" s="87">
        <v>35734</v>
      </c>
      <c r="B347" s="89">
        <v>1997</v>
      </c>
      <c r="C347" s="89">
        <v>10</v>
      </c>
      <c r="D347" s="242">
        <v>74.781999999999996</v>
      </c>
      <c r="E347" s="242">
        <v>1.774</v>
      </c>
      <c r="F347" s="242">
        <v>125.4</v>
      </c>
      <c r="G347" s="242">
        <v>-0.95199999999999996</v>
      </c>
      <c r="H347" s="243">
        <v>59.280999999999999</v>
      </c>
      <c r="I347" s="243">
        <v>7.851</v>
      </c>
      <c r="J347" s="55"/>
      <c r="K347" s="55"/>
    </row>
    <row r="348" spans="1:11" s="90" customFormat="1" x14ac:dyDescent="0.2">
      <c r="A348" s="87">
        <v>35764</v>
      </c>
      <c r="B348" s="89">
        <v>1997</v>
      </c>
      <c r="C348" s="89">
        <v>11</v>
      </c>
      <c r="D348" s="242">
        <v>74.864999999999995</v>
      </c>
      <c r="E348" s="242">
        <v>1.339</v>
      </c>
      <c r="F348" s="242">
        <v>125.6</v>
      </c>
      <c r="G348" s="242">
        <v>1.931</v>
      </c>
      <c r="H348" s="243">
        <v>59.679000000000002</v>
      </c>
      <c r="I348" s="243">
        <v>8.3620000000000001</v>
      </c>
      <c r="J348" s="55"/>
      <c r="K348" s="55"/>
    </row>
    <row r="349" spans="1:11" s="90" customFormat="1" x14ac:dyDescent="0.2">
      <c r="A349" s="87">
        <v>35795</v>
      </c>
      <c r="B349" s="89">
        <v>1997</v>
      </c>
      <c r="C349" s="89">
        <v>12</v>
      </c>
      <c r="D349" s="242">
        <v>74.897999999999996</v>
      </c>
      <c r="E349" s="242">
        <v>0.54500000000000004</v>
      </c>
      <c r="F349" s="242">
        <v>125.4</v>
      </c>
      <c r="G349" s="242">
        <v>-1.8939999999999999</v>
      </c>
      <c r="H349" s="243">
        <v>60.070999999999998</v>
      </c>
      <c r="I349" s="243">
        <v>8.1790000000000003</v>
      </c>
      <c r="J349" s="55"/>
      <c r="K349" s="55"/>
    </row>
    <row r="350" spans="1:11" s="90" customFormat="1" x14ac:dyDescent="0.2">
      <c r="A350" s="87">
        <v>35826</v>
      </c>
      <c r="B350" s="89">
        <v>1998</v>
      </c>
      <c r="C350" s="89">
        <v>1</v>
      </c>
      <c r="D350" s="242">
        <v>74.903999999999996</v>
      </c>
      <c r="E350" s="242">
        <v>8.7999999999999995E-2</v>
      </c>
      <c r="F350" s="242">
        <v>124.6</v>
      </c>
      <c r="G350" s="242">
        <v>-7.3929999999999998</v>
      </c>
      <c r="H350" s="243">
        <v>60.432000000000002</v>
      </c>
      <c r="I350" s="243">
        <v>7.4459999999999997</v>
      </c>
      <c r="J350" s="55"/>
      <c r="K350" s="55"/>
    </row>
    <row r="351" spans="1:11" s="90" customFormat="1" x14ac:dyDescent="0.2">
      <c r="A351" s="87">
        <v>35854</v>
      </c>
      <c r="B351" s="89">
        <v>1998</v>
      </c>
      <c r="C351" s="89">
        <v>2</v>
      </c>
      <c r="D351" s="242">
        <v>74.914000000000001</v>
      </c>
      <c r="E351" s="242">
        <v>0.161</v>
      </c>
      <c r="F351" s="242">
        <v>124.2</v>
      </c>
      <c r="G351" s="242">
        <v>-3.7850000000000001</v>
      </c>
      <c r="H351" s="243">
        <v>60.710999999999999</v>
      </c>
      <c r="I351" s="243">
        <v>5.6760000000000002</v>
      </c>
      <c r="J351" s="55"/>
      <c r="K351" s="55"/>
    </row>
    <row r="352" spans="1:11" s="90" customFormat="1" x14ac:dyDescent="0.2">
      <c r="A352" s="87">
        <v>35885</v>
      </c>
      <c r="B352" s="89">
        <v>1998</v>
      </c>
      <c r="C352" s="89">
        <v>3</v>
      </c>
      <c r="D352" s="242">
        <v>74.953000000000003</v>
      </c>
      <c r="E352" s="242">
        <v>0.629</v>
      </c>
      <c r="F352" s="242">
        <v>123.7</v>
      </c>
      <c r="G352" s="242">
        <v>-4.7249999999999996</v>
      </c>
      <c r="H352" s="243">
        <v>60.917999999999999</v>
      </c>
      <c r="I352" s="243">
        <v>4.181</v>
      </c>
      <c r="J352" s="55"/>
      <c r="K352" s="55"/>
    </row>
    <row r="353" spans="1:11" s="90" customFormat="1" x14ac:dyDescent="0.2">
      <c r="A353" s="87">
        <v>35915</v>
      </c>
      <c r="B353" s="89">
        <v>1998</v>
      </c>
      <c r="C353" s="89">
        <v>4</v>
      </c>
      <c r="D353" s="242">
        <v>75.022999999999996</v>
      </c>
      <c r="E353" s="242">
        <v>1.1259999999999999</v>
      </c>
      <c r="F353" s="242">
        <v>123.6</v>
      </c>
      <c r="G353" s="242">
        <v>-0.96599999999999997</v>
      </c>
      <c r="H353" s="243">
        <v>61.124000000000002</v>
      </c>
      <c r="I353" s="243">
        <v>4.1269999999999998</v>
      </c>
      <c r="J353" s="55"/>
      <c r="K353" s="55"/>
    </row>
    <row r="354" spans="1:11" s="90" customFormat="1" x14ac:dyDescent="0.2">
      <c r="A354" s="87">
        <v>35946</v>
      </c>
      <c r="B354" s="89">
        <v>1998</v>
      </c>
      <c r="C354" s="89">
        <v>5</v>
      </c>
      <c r="D354" s="242">
        <v>75.114999999999995</v>
      </c>
      <c r="E354" s="242">
        <v>1.48</v>
      </c>
      <c r="F354" s="242">
        <v>123.5</v>
      </c>
      <c r="G354" s="242">
        <v>-0.96699999999999997</v>
      </c>
      <c r="H354" s="243">
        <v>61.408999999999999</v>
      </c>
      <c r="I354" s="243">
        <v>5.7510000000000003</v>
      </c>
      <c r="J354" s="55"/>
      <c r="K354" s="55"/>
    </row>
    <row r="355" spans="1:11" s="90" customFormat="1" x14ac:dyDescent="0.2">
      <c r="A355" s="87">
        <v>35976</v>
      </c>
      <c r="B355" s="89">
        <v>1998</v>
      </c>
      <c r="C355" s="89">
        <v>6</v>
      </c>
      <c r="D355" s="242">
        <v>75.218999999999994</v>
      </c>
      <c r="E355" s="242">
        <v>1.675</v>
      </c>
      <c r="F355" s="242">
        <v>123.1</v>
      </c>
      <c r="G355" s="242">
        <v>-3.8180000000000001</v>
      </c>
      <c r="H355" s="243">
        <v>61.814999999999998</v>
      </c>
      <c r="I355" s="243">
        <v>8.2330000000000005</v>
      </c>
      <c r="J355" s="55"/>
      <c r="K355" s="55"/>
    </row>
    <row r="356" spans="1:11" s="90" customFormat="1" x14ac:dyDescent="0.2">
      <c r="A356" s="87">
        <v>36007</v>
      </c>
      <c r="B356" s="89">
        <v>1998</v>
      </c>
      <c r="C356" s="89">
        <v>7</v>
      </c>
      <c r="D356" s="242">
        <v>75.323999999999998</v>
      </c>
      <c r="E356" s="242">
        <v>1.6819999999999999</v>
      </c>
      <c r="F356" s="242">
        <v>123</v>
      </c>
      <c r="G356" s="242">
        <v>-0.97</v>
      </c>
      <c r="H356" s="243">
        <v>62.238</v>
      </c>
      <c r="I356" s="243">
        <v>8.52</v>
      </c>
      <c r="J356" s="55"/>
      <c r="K356" s="55"/>
    </row>
    <row r="357" spans="1:11" s="90" customFormat="1" x14ac:dyDescent="0.2">
      <c r="A357" s="87">
        <v>36038</v>
      </c>
      <c r="B357" s="89">
        <v>1998</v>
      </c>
      <c r="C357" s="89">
        <v>8</v>
      </c>
      <c r="D357" s="242">
        <v>75.418000000000006</v>
      </c>
      <c r="E357" s="242">
        <v>1.5109999999999999</v>
      </c>
      <c r="F357" s="242">
        <v>122.7</v>
      </c>
      <c r="G357" s="242">
        <v>-2.8879999999999999</v>
      </c>
      <c r="H357" s="243">
        <v>62.527000000000001</v>
      </c>
      <c r="I357" s="243">
        <v>5.7249999999999996</v>
      </c>
      <c r="J357" s="55"/>
      <c r="K357" s="55"/>
    </row>
    <row r="358" spans="1:11" s="90" customFormat="1" x14ac:dyDescent="0.2">
      <c r="A358" s="87">
        <v>36068</v>
      </c>
      <c r="B358" s="89">
        <v>1998</v>
      </c>
      <c r="C358" s="89">
        <v>9</v>
      </c>
      <c r="D358" s="242">
        <v>75.491</v>
      </c>
      <c r="E358" s="242">
        <v>1.17</v>
      </c>
      <c r="F358" s="242">
        <v>122.3</v>
      </c>
      <c r="G358" s="242">
        <v>-3.843</v>
      </c>
      <c r="H358" s="243">
        <v>62.594999999999999</v>
      </c>
      <c r="I358" s="243">
        <v>1.306</v>
      </c>
      <c r="J358" s="55"/>
      <c r="K358" s="55"/>
    </row>
    <row r="359" spans="1:11" s="90" customFormat="1" x14ac:dyDescent="0.2">
      <c r="A359" s="87">
        <v>36099</v>
      </c>
      <c r="B359" s="89">
        <v>1998</v>
      </c>
      <c r="C359" s="89">
        <v>10</v>
      </c>
      <c r="D359" s="242">
        <v>75.551000000000002</v>
      </c>
      <c r="E359" s="242">
        <v>0.96299999999999997</v>
      </c>
      <c r="F359" s="242">
        <v>122.2</v>
      </c>
      <c r="G359" s="242">
        <v>-0.97699999999999998</v>
      </c>
      <c r="H359" s="243">
        <v>62.588000000000001</v>
      </c>
      <c r="I359" s="243">
        <v>-0.14000000000000001</v>
      </c>
      <c r="J359" s="55"/>
      <c r="K359" s="55"/>
    </row>
    <row r="360" spans="1:11" s="90" customFormat="1" x14ac:dyDescent="0.2">
      <c r="A360" s="87">
        <v>36129</v>
      </c>
      <c r="B360" s="89">
        <v>1998</v>
      </c>
      <c r="C360" s="89">
        <v>11</v>
      </c>
      <c r="D360" s="242">
        <v>75.61</v>
      </c>
      <c r="E360" s="242">
        <v>0.93899999999999995</v>
      </c>
      <c r="F360" s="242">
        <v>122</v>
      </c>
      <c r="G360" s="242">
        <v>-1.946</v>
      </c>
      <c r="H360" s="243">
        <v>62.715000000000003</v>
      </c>
      <c r="I360" s="243">
        <v>2.472</v>
      </c>
      <c r="J360" s="55"/>
      <c r="K360" s="55"/>
    </row>
    <row r="361" spans="1:11" s="90" customFormat="1" x14ac:dyDescent="0.2">
      <c r="A361" s="87">
        <v>36160</v>
      </c>
      <c r="B361" s="89">
        <v>1998</v>
      </c>
      <c r="C361" s="89">
        <v>12</v>
      </c>
      <c r="D361" s="242">
        <v>75.677000000000007</v>
      </c>
      <c r="E361" s="242">
        <v>1.071</v>
      </c>
      <c r="F361" s="242">
        <v>121.3</v>
      </c>
      <c r="G361" s="242">
        <v>-6.6719999999999997</v>
      </c>
      <c r="H361" s="243">
        <v>63.103000000000002</v>
      </c>
      <c r="I361" s="243">
        <v>7.6769999999999996</v>
      </c>
      <c r="J361" s="55"/>
      <c r="K361" s="55"/>
    </row>
    <row r="362" spans="1:11" s="90" customFormat="1" x14ac:dyDescent="0.2">
      <c r="A362" s="87">
        <v>36191</v>
      </c>
      <c r="B362" s="89">
        <v>1999</v>
      </c>
      <c r="C362" s="89">
        <v>1</v>
      </c>
      <c r="D362" s="242">
        <v>75.759</v>
      </c>
      <c r="E362" s="242">
        <v>1.3080000000000001</v>
      </c>
      <c r="F362" s="242">
        <v>121.2</v>
      </c>
      <c r="G362" s="242">
        <v>-0.98499999999999999</v>
      </c>
      <c r="H362" s="243">
        <v>63.616</v>
      </c>
      <c r="I362" s="243">
        <v>10.207000000000001</v>
      </c>
      <c r="J362" s="55"/>
      <c r="K362" s="55"/>
    </row>
    <row r="363" spans="1:11" s="90" customFormat="1" x14ac:dyDescent="0.2">
      <c r="A363" s="87">
        <v>36219</v>
      </c>
      <c r="B363" s="89">
        <v>1999</v>
      </c>
      <c r="C363" s="89">
        <v>2</v>
      </c>
      <c r="D363" s="242">
        <v>75.852999999999994</v>
      </c>
      <c r="E363" s="242">
        <v>1.5009999999999999</v>
      </c>
      <c r="F363" s="242">
        <v>120.8</v>
      </c>
      <c r="G363" s="242">
        <v>-3.8889999999999998</v>
      </c>
      <c r="H363" s="243">
        <v>64.003</v>
      </c>
      <c r="I363" s="243">
        <v>7.5369999999999999</v>
      </c>
      <c r="J363" s="55"/>
      <c r="K363" s="55"/>
    </row>
    <row r="364" spans="1:11" s="90" customFormat="1" x14ac:dyDescent="0.2">
      <c r="A364" s="87">
        <v>36250</v>
      </c>
      <c r="B364" s="89">
        <v>1999</v>
      </c>
      <c r="C364" s="89">
        <v>3</v>
      </c>
      <c r="D364" s="242">
        <v>75.963999999999999</v>
      </c>
      <c r="E364" s="242">
        <v>1.7569999999999999</v>
      </c>
      <c r="F364" s="242">
        <v>121.1</v>
      </c>
      <c r="G364" s="242">
        <v>3.0209999999999999</v>
      </c>
      <c r="H364" s="243">
        <v>64.146000000000001</v>
      </c>
      <c r="I364" s="243">
        <v>2.7269999999999999</v>
      </c>
      <c r="J364" s="55"/>
      <c r="K364" s="55"/>
    </row>
    <row r="365" spans="1:11" s="90" customFormat="1" x14ac:dyDescent="0.2">
      <c r="A365" s="87">
        <v>36280</v>
      </c>
      <c r="B365" s="89">
        <v>1999</v>
      </c>
      <c r="C365" s="89">
        <v>4</v>
      </c>
      <c r="D365" s="242">
        <v>76.084000000000003</v>
      </c>
      <c r="E365" s="242">
        <v>1.911</v>
      </c>
      <c r="F365" s="242">
        <v>121.9</v>
      </c>
      <c r="G365" s="242">
        <v>8.2219999999999995</v>
      </c>
      <c r="H365" s="243">
        <v>64.138000000000005</v>
      </c>
      <c r="I365" s="243">
        <v>-0.159</v>
      </c>
      <c r="J365" s="55"/>
      <c r="K365" s="55"/>
    </row>
    <row r="366" spans="1:11" s="90" customFormat="1" x14ac:dyDescent="0.2">
      <c r="A366" s="87">
        <v>36311</v>
      </c>
      <c r="B366" s="89">
        <v>1999</v>
      </c>
      <c r="C366" s="89">
        <v>5</v>
      </c>
      <c r="D366" s="242">
        <v>76.195999999999998</v>
      </c>
      <c r="E366" s="242">
        <v>1.78</v>
      </c>
      <c r="F366" s="242">
        <v>122.2</v>
      </c>
      <c r="G366" s="242">
        <v>2.9940000000000002</v>
      </c>
      <c r="H366" s="243">
        <v>64.138999999999996</v>
      </c>
      <c r="I366" s="243">
        <v>2.9000000000000001E-2</v>
      </c>
      <c r="J366" s="55"/>
      <c r="K366" s="55"/>
    </row>
    <row r="367" spans="1:11" s="90" customFormat="1" x14ac:dyDescent="0.2">
      <c r="A367" s="87">
        <v>36341</v>
      </c>
      <c r="B367" s="89">
        <v>1999</v>
      </c>
      <c r="C367" s="89">
        <v>6</v>
      </c>
      <c r="D367" s="242">
        <v>76.290999999999997</v>
      </c>
      <c r="E367" s="242">
        <v>1.5089999999999999</v>
      </c>
      <c r="F367" s="242">
        <v>122.6</v>
      </c>
      <c r="G367" s="242">
        <v>3.9990000000000001</v>
      </c>
      <c r="H367" s="243">
        <v>64.272999999999996</v>
      </c>
      <c r="I367" s="243">
        <v>2.5390000000000001</v>
      </c>
      <c r="J367" s="55"/>
      <c r="K367" s="55"/>
    </row>
    <row r="368" spans="1:11" s="90" customFormat="1" x14ac:dyDescent="0.2">
      <c r="A368" s="87">
        <v>36372</v>
      </c>
      <c r="B368" s="89">
        <v>1999</v>
      </c>
      <c r="C368" s="89">
        <v>7</v>
      </c>
      <c r="D368" s="242">
        <v>76.376999999999995</v>
      </c>
      <c r="E368" s="242">
        <v>1.361</v>
      </c>
      <c r="F368" s="242">
        <v>123.4</v>
      </c>
      <c r="G368" s="242">
        <v>8.1180000000000003</v>
      </c>
      <c r="H368" s="243">
        <v>64.507000000000005</v>
      </c>
      <c r="I368" s="243">
        <v>4.4420000000000002</v>
      </c>
      <c r="J368" s="55"/>
      <c r="K368" s="55"/>
    </row>
    <row r="369" spans="1:11" s="90" customFormat="1" x14ac:dyDescent="0.2">
      <c r="A369" s="87">
        <v>36403</v>
      </c>
      <c r="B369" s="89">
        <v>1999</v>
      </c>
      <c r="C369" s="89">
        <v>8</v>
      </c>
      <c r="D369" s="242">
        <v>76.468000000000004</v>
      </c>
      <c r="E369" s="242">
        <v>1.45</v>
      </c>
      <c r="F369" s="242">
        <v>124.1</v>
      </c>
      <c r="G369" s="242">
        <v>7.024</v>
      </c>
      <c r="H369" s="243">
        <v>64.756</v>
      </c>
      <c r="I369" s="243">
        <v>4.734</v>
      </c>
      <c r="J369" s="55"/>
      <c r="K369" s="55"/>
    </row>
    <row r="370" spans="1:11" s="90" customFormat="1" x14ac:dyDescent="0.2">
      <c r="A370" s="87">
        <v>36433</v>
      </c>
      <c r="B370" s="89">
        <v>1999</v>
      </c>
      <c r="C370" s="89">
        <v>9</v>
      </c>
      <c r="D370" s="242">
        <v>76.573999999999998</v>
      </c>
      <c r="E370" s="242">
        <v>1.675</v>
      </c>
      <c r="F370" s="242">
        <v>124.6</v>
      </c>
      <c r="G370" s="242">
        <v>4.9429999999999996</v>
      </c>
      <c r="H370" s="243">
        <v>64.98</v>
      </c>
      <c r="I370" s="243">
        <v>4.2380000000000004</v>
      </c>
      <c r="J370" s="55"/>
      <c r="K370" s="55"/>
    </row>
    <row r="371" spans="1:11" s="90" customFormat="1" x14ac:dyDescent="0.2">
      <c r="A371" s="87">
        <v>36464</v>
      </c>
      <c r="B371" s="89">
        <v>1999</v>
      </c>
      <c r="C371" s="89">
        <v>10</v>
      </c>
      <c r="D371" s="242">
        <v>76.701999999999998</v>
      </c>
      <c r="E371" s="242">
        <v>2.0169999999999999</v>
      </c>
      <c r="F371" s="242">
        <v>124.9</v>
      </c>
      <c r="G371" s="242">
        <v>2.9279999999999999</v>
      </c>
      <c r="H371" s="243">
        <v>65.313000000000002</v>
      </c>
      <c r="I371" s="243">
        <v>6.3209999999999997</v>
      </c>
      <c r="J371" s="55"/>
      <c r="K371" s="55"/>
    </row>
    <row r="372" spans="1:11" s="90" customFormat="1" x14ac:dyDescent="0.2">
      <c r="A372" s="87">
        <v>36494</v>
      </c>
      <c r="B372" s="89">
        <v>1999</v>
      </c>
      <c r="C372" s="89">
        <v>11</v>
      </c>
      <c r="D372" s="242">
        <v>76.855000000000004</v>
      </c>
      <c r="E372" s="242">
        <v>2.4180000000000001</v>
      </c>
      <c r="F372" s="242">
        <v>125.4</v>
      </c>
      <c r="G372" s="242">
        <v>4.9109999999999996</v>
      </c>
      <c r="H372" s="243">
        <v>65.930000000000007</v>
      </c>
      <c r="I372" s="243">
        <v>11.94</v>
      </c>
      <c r="J372" s="55"/>
      <c r="K372" s="55"/>
    </row>
    <row r="373" spans="1:11" s="90" customFormat="1" x14ac:dyDescent="0.2">
      <c r="A373" s="87">
        <v>36525</v>
      </c>
      <c r="B373" s="89">
        <v>1999</v>
      </c>
      <c r="C373" s="89">
        <v>12</v>
      </c>
      <c r="D373" s="242">
        <v>77.031999999999996</v>
      </c>
      <c r="E373" s="242">
        <v>2.8090000000000002</v>
      </c>
      <c r="F373" s="242">
        <v>125.8</v>
      </c>
      <c r="G373" s="242">
        <v>3.8959999999999999</v>
      </c>
      <c r="H373" s="243">
        <v>66.894999999999996</v>
      </c>
      <c r="I373" s="243">
        <v>19.050999999999998</v>
      </c>
      <c r="J373" s="55"/>
      <c r="K373" s="55"/>
    </row>
    <row r="374" spans="1:11" s="90" customFormat="1" x14ac:dyDescent="0.2">
      <c r="A374" s="87">
        <v>36556</v>
      </c>
      <c r="B374" s="89">
        <v>2000</v>
      </c>
      <c r="C374" s="89">
        <v>1</v>
      </c>
      <c r="D374" s="242">
        <v>77.221999999999994</v>
      </c>
      <c r="E374" s="242">
        <v>3.0030000000000001</v>
      </c>
      <c r="F374" s="242">
        <v>126.4</v>
      </c>
      <c r="G374" s="242">
        <v>5.8760000000000003</v>
      </c>
      <c r="H374" s="243">
        <v>67.927000000000007</v>
      </c>
      <c r="I374" s="243">
        <v>20.163</v>
      </c>
      <c r="J374" s="55"/>
      <c r="K374" s="55"/>
    </row>
    <row r="375" spans="1:11" s="90" customFormat="1" x14ac:dyDescent="0.2">
      <c r="A375" s="87">
        <v>36585</v>
      </c>
      <c r="B375" s="89">
        <v>2000</v>
      </c>
      <c r="C375" s="89">
        <v>2</v>
      </c>
      <c r="D375" s="242">
        <v>77.397000000000006</v>
      </c>
      <c r="E375" s="242">
        <v>2.7389999999999999</v>
      </c>
      <c r="F375" s="242">
        <v>127.5</v>
      </c>
      <c r="G375" s="242">
        <v>10.958</v>
      </c>
      <c r="H375" s="243">
        <v>68.576999999999998</v>
      </c>
      <c r="I375" s="243">
        <v>12.118</v>
      </c>
      <c r="J375" s="55"/>
      <c r="K375" s="55"/>
    </row>
    <row r="376" spans="1:11" s="90" customFormat="1" x14ac:dyDescent="0.2">
      <c r="A376" s="87">
        <v>36616</v>
      </c>
      <c r="B376" s="89">
        <v>2000</v>
      </c>
      <c r="C376" s="89">
        <v>3</v>
      </c>
      <c r="D376" s="242">
        <v>77.548000000000002</v>
      </c>
      <c r="E376" s="242">
        <v>2.3809999999999998</v>
      </c>
      <c r="F376" s="242">
        <v>128.4</v>
      </c>
      <c r="G376" s="242">
        <v>8.8070000000000004</v>
      </c>
      <c r="H376" s="243">
        <v>68.649000000000001</v>
      </c>
      <c r="I376" s="243">
        <v>1.2689999999999999</v>
      </c>
      <c r="J376" s="55"/>
      <c r="K376" s="55"/>
    </row>
    <row r="377" spans="1:11" s="90" customFormat="1" x14ac:dyDescent="0.2">
      <c r="A377" s="87">
        <v>36646</v>
      </c>
      <c r="B377" s="89">
        <v>2000</v>
      </c>
      <c r="C377" s="89">
        <v>4</v>
      </c>
      <c r="D377" s="242">
        <v>77.69</v>
      </c>
      <c r="E377" s="242">
        <v>2.2160000000000002</v>
      </c>
      <c r="F377" s="242">
        <v>128.30000000000001</v>
      </c>
      <c r="G377" s="242">
        <v>-0.93100000000000005</v>
      </c>
      <c r="H377" s="243">
        <v>68.433000000000007</v>
      </c>
      <c r="I377" s="243">
        <v>-3.7130000000000001</v>
      </c>
      <c r="J377" s="55"/>
      <c r="K377" s="55"/>
    </row>
    <row r="378" spans="1:11" s="90" customFormat="1" x14ac:dyDescent="0.2">
      <c r="A378" s="87">
        <v>36677</v>
      </c>
      <c r="B378" s="89">
        <v>2000</v>
      </c>
      <c r="C378" s="89">
        <v>5</v>
      </c>
      <c r="D378" s="242">
        <v>77.835999999999999</v>
      </c>
      <c r="E378" s="242">
        <v>2.2770000000000001</v>
      </c>
      <c r="F378" s="242">
        <v>128.19999999999999</v>
      </c>
      <c r="G378" s="242">
        <v>-0.93100000000000005</v>
      </c>
      <c r="H378" s="243">
        <v>68.393000000000001</v>
      </c>
      <c r="I378" s="243">
        <v>-0.7</v>
      </c>
      <c r="J378" s="55"/>
      <c r="K378" s="55"/>
    </row>
    <row r="379" spans="1:11" s="90" customFormat="1" x14ac:dyDescent="0.2">
      <c r="A379" s="87">
        <v>36707</v>
      </c>
      <c r="B379" s="89">
        <v>2000</v>
      </c>
      <c r="C379" s="89">
        <v>6</v>
      </c>
      <c r="D379" s="242">
        <v>77.997</v>
      </c>
      <c r="E379" s="242">
        <v>2.5059999999999998</v>
      </c>
      <c r="F379" s="242">
        <v>129.30000000000001</v>
      </c>
      <c r="G379" s="242">
        <v>10.795999999999999</v>
      </c>
      <c r="H379" s="243">
        <v>68.825999999999993</v>
      </c>
      <c r="I379" s="243">
        <v>7.8680000000000003</v>
      </c>
      <c r="J379" s="55"/>
      <c r="K379" s="55"/>
    </row>
    <row r="380" spans="1:11" s="90" customFormat="1" x14ac:dyDescent="0.2">
      <c r="A380" s="87">
        <v>36738</v>
      </c>
      <c r="B380" s="89">
        <v>2000</v>
      </c>
      <c r="C380" s="89">
        <v>7</v>
      </c>
      <c r="D380" s="242">
        <v>78.164000000000001</v>
      </c>
      <c r="E380" s="242">
        <v>2.597</v>
      </c>
      <c r="F380" s="242">
        <v>129.6</v>
      </c>
      <c r="G380" s="242">
        <v>2.82</v>
      </c>
      <c r="H380" s="243">
        <v>69.504999999999995</v>
      </c>
      <c r="I380" s="243">
        <v>12.496</v>
      </c>
      <c r="J380" s="55"/>
      <c r="K380" s="55"/>
    </row>
    <row r="381" spans="1:11" s="90" customFormat="1" x14ac:dyDescent="0.2">
      <c r="A381" s="87">
        <v>36769</v>
      </c>
      <c r="B381" s="89">
        <v>2000</v>
      </c>
      <c r="C381" s="89">
        <v>8</v>
      </c>
      <c r="D381" s="242">
        <v>78.323999999999998</v>
      </c>
      <c r="E381" s="242">
        <v>2.4849999999999999</v>
      </c>
      <c r="F381" s="242">
        <v>129.30000000000001</v>
      </c>
      <c r="G381" s="242">
        <v>-2.7429999999999999</v>
      </c>
      <c r="H381" s="243">
        <v>70.028000000000006</v>
      </c>
      <c r="I381" s="243">
        <v>9.4190000000000005</v>
      </c>
      <c r="J381" s="55"/>
      <c r="K381" s="55"/>
    </row>
    <row r="382" spans="1:11" s="90" customFormat="1" x14ac:dyDescent="0.2">
      <c r="A382" s="87">
        <v>36799</v>
      </c>
      <c r="B382" s="89">
        <v>2000</v>
      </c>
      <c r="C382" s="89">
        <v>9</v>
      </c>
      <c r="D382" s="242">
        <v>78.462000000000003</v>
      </c>
      <c r="E382" s="242">
        <v>2.1480000000000001</v>
      </c>
      <c r="F382" s="242">
        <v>130.30000000000001</v>
      </c>
      <c r="G382" s="242">
        <v>9.6859999999999999</v>
      </c>
      <c r="H382" s="243">
        <v>70.13</v>
      </c>
      <c r="I382" s="243">
        <v>1.7629999999999999</v>
      </c>
      <c r="J382" s="55"/>
      <c r="K382" s="55"/>
    </row>
    <row r="383" spans="1:11" s="90" customFormat="1" x14ac:dyDescent="0.2">
      <c r="A383" s="87">
        <v>36830</v>
      </c>
      <c r="B383" s="89">
        <v>2000</v>
      </c>
      <c r="C383" s="89">
        <v>10</v>
      </c>
      <c r="D383" s="242">
        <v>78.590999999999994</v>
      </c>
      <c r="E383" s="242">
        <v>1.9850000000000001</v>
      </c>
      <c r="F383" s="242">
        <v>130.69999999999999</v>
      </c>
      <c r="G383" s="242">
        <v>3.7469999999999999</v>
      </c>
      <c r="H383" s="243">
        <v>70.043000000000006</v>
      </c>
      <c r="I383" s="243">
        <v>-1.4890000000000001</v>
      </c>
      <c r="J383" s="55"/>
      <c r="K383" s="55"/>
    </row>
    <row r="384" spans="1:11" s="90" customFormat="1" x14ac:dyDescent="0.2">
      <c r="A384" s="87">
        <v>36860</v>
      </c>
      <c r="B384" s="89">
        <v>2000</v>
      </c>
      <c r="C384" s="89">
        <v>11</v>
      </c>
      <c r="D384" s="242">
        <v>78.724000000000004</v>
      </c>
      <c r="E384" s="242">
        <v>2.0430000000000001</v>
      </c>
      <c r="F384" s="242">
        <v>130.69999999999999</v>
      </c>
      <c r="G384" s="242">
        <v>0</v>
      </c>
      <c r="H384" s="243">
        <v>70.135000000000005</v>
      </c>
      <c r="I384" s="243">
        <v>1.6020000000000001</v>
      </c>
      <c r="J384" s="55"/>
      <c r="K384" s="55"/>
    </row>
    <row r="385" spans="1:11" s="90" customFormat="1" x14ac:dyDescent="0.2">
      <c r="A385" s="87">
        <v>36891</v>
      </c>
      <c r="B385" s="89">
        <v>2000</v>
      </c>
      <c r="C385" s="89">
        <v>12</v>
      </c>
      <c r="D385" s="242">
        <v>78.872</v>
      </c>
      <c r="E385" s="242">
        <v>2.2839999999999998</v>
      </c>
      <c r="F385" s="242">
        <v>131.30000000000001</v>
      </c>
      <c r="G385" s="242">
        <v>5.65</v>
      </c>
      <c r="H385" s="243">
        <v>70.643000000000001</v>
      </c>
      <c r="I385" s="243">
        <v>9.0350000000000001</v>
      </c>
      <c r="J385" s="55"/>
      <c r="K385" s="55"/>
    </row>
    <row r="386" spans="1:11" s="90" customFormat="1" x14ac:dyDescent="0.2">
      <c r="A386" s="87">
        <v>36922</v>
      </c>
      <c r="B386" s="89">
        <v>2001</v>
      </c>
      <c r="C386" s="89">
        <v>1</v>
      </c>
      <c r="D386" s="242">
        <v>79.043000000000006</v>
      </c>
      <c r="E386" s="242">
        <v>2.6349999999999998</v>
      </c>
      <c r="F386" s="242">
        <v>132.1</v>
      </c>
      <c r="G386" s="242">
        <v>7.5620000000000003</v>
      </c>
      <c r="H386" s="243">
        <v>71.379000000000005</v>
      </c>
      <c r="I386" s="243">
        <v>13.254</v>
      </c>
      <c r="J386" s="55"/>
      <c r="K386" s="55"/>
    </row>
    <row r="387" spans="1:11" s="90" customFormat="1" x14ac:dyDescent="0.2">
      <c r="A387" s="87">
        <v>36950</v>
      </c>
      <c r="B387" s="89">
        <v>2001</v>
      </c>
      <c r="C387" s="89">
        <v>2</v>
      </c>
      <c r="D387" s="242">
        <v>79.227000000000004</v>
      </c>
      <c r="E387" s="242">
        <v>2.8210000000000002</v>
      </c>
      <c r="F387" s="242">
        <v>131.80000000000001</v>
      </c>
      <c r="G387" s="242">
        <v>-2.6909999999999998</v>
      </c>
      <c r="H387" s="243">
        <v>71.972999999999999</v>
      </c>
      <c r="I387" s="243">
        <v>10.46</v>
      </c>
      <c r="J387" s="55"/>
      <c r="K387" s="55"/>
    </row>
    <row r="388" spans="1:11" s="90" customFormat="1" x14ac:dyDescent="0.2">
      <c r="A388" s="87">
        <v>36981</v>
      </c>
      <c r="B388" s="89">
        <v>2001</v>
      </c>
      <c r="C388" s="89">
        <v>3</v>
      </c>
      <c r="D388" s="242">
        <v>79.426000000000002</v>
      </c>
      <c r="E388" s="242">
        <v>3.06</v>
      </c>
      <c r="F388" s="242">
        <v>131</v>
      </c>
      <c r="G388" s="242">
        <v>-7.0449999999999999</v>
      </c>
      <c r="H388" s="243">
        <v>72.238</v>
      </c>
      <c r="I388" s="243">
        <v>4.508</v>
      </c>
      <c r="J388" s="55"/>
      <c r="K388" s="55"/>
    </row>
    <row r="389" spans="1:11" s="90" customFormat="1" x14ac:dyDescent="0.2">
      <c r="A389" s="87">
        <v>37011</v>
      </c>
      <c r="B389" s="89">
        <v>2001</v>
      </c>
      <c r="C389" s="89">
        <v>4</v>
      </c>
      <c r="D389" s="242">
        <v>79.623000000000005</v>
      </c>
      <c r="E389" s="242">
        <v>3.0230000000000001</v>
      </c>
      <c r="F389" s="242">
        <v>130.9</v>
      </c>
      <c r="G389" s="242">
        <v>-0.91200000000000003</v>
      </c>
      <c r="H389" s="243">
        <v>72.242999999999995</v>
      </c>
      <c r="I389" s="243">
        <v>8.3000000000000004E-2</v>
      </c>
      <c r="J389" s="55"/>
      <c r="K389" s="55"/>
    </row>
    <row r="390" spans="1:11" s="90" customFormat="1" x14ac:dyDescent="0.2">
      <c r="A390" s="87">
        <v>37042</v>
      </c>
      <c r="B390" s="89">
        <v>2001</v>
      </c>
      <c r="C390" s="89">
        <v>5</v>
      </c>
      <c r="D390" s="242">
        <v>79.78</v>
      </c>
      <c r="E390" s="242">
        <v>2.3809999999999998</v>
      </c>
      <c r="F390" s="242">
        <v>131.1</v>
      </c>
      <c r="G390" s="242">
        <v>1.849</v>
      </c>
      <c r="H390" s="243">
        <v>72.138999999999996</v>
      </c>
      <c r="I390" s="243">
        <v>-1.72</v>
      </c>
      <c r="J390" s="55"/>
      <c r="K390" s="55"/>
    </row>
    <row r="391" spans="1:11" s="90" customFormat="1" x14ac:dyDescent="0.2">
      <c r="A391" s="87">
        <v>37072</v>
      </c>
      <c r="B391" s="89">
        <v>2001</v>
      </c>
      <c r="C391" s="89">
        <v>6</v>
      </c>
      <c r="D391" s="242">
        <v>79.876999999999995</v>
      </c>
      <c r="E391" s="242">
        <v>1.47</v>
      </c>
      <c r="F391" s="242">
        <v>130.9</v>
      </c>
      <c r="G391" s="242">
        <v>-1.8149999999999999</v>
      </c>
      <c r="H391" s="243">
        <v>72.067999999999998</v>
      </c>
      <c r="I391" s="243">
        <v>-1.1739999999999999</v>
      </c>
      <c r="J391" s="55"/>
      <c r="K391" s="55"/>
    </row>
    <row r="392" spans="1:11" s="90" customFormat="1" x14ac:dyDescent="0.2">
      <c r="A392" s="87">
        <v>37103</v>
      </c>
      <c r="B392" s="89">
        <v>2001</v>
      </c>
      <c r="C392" s="89">
        <v>7</v>
      </c>
      <c r="D392" s="242">
        <v>79.938000000000002</v>
      </c>
      <c r="E392" s="242">
        <v>0.92300000000000004</v>
      </c>
      <c r="F392" s="242">
        <v>129.4</v>
      </c>
      <c r="G392" s="242">
        <v>-12.917</v>
      </c>
      <c r="H392" s="243">
        <v>72.084999999999994</v>
      </c>
      <c r="I392" s="243">
        <v>0.27600000000000002</v>
      </c>
      <c r="J392" s="55"/>
      <c r="K392" s="55"/>
    </row>
    <row r="393" spans="1:11" s="90" customFormat="1" x14ac:dyDescent="0.2">
      <c r="A393" s="87">
        <v>37134</v>
      </c>
      <c r="B393" s="89">
        <v>2001</v>
      </c>
      <c r="C393" s="89">
        <v>8</v>
      </c>
      <c r="D393" s="242">
        <v>80.001999999999995</v>
      </c>
      <c r="E393" s="242">
        <v>0.97</v>
      </c>
      <c r="F393" s="242">
        <v>129.1</v>
      </c>
      <c r="G393" s="242">
        <v>-2.7469999999999999</v>
      </c>
      <c r="H393" s="243">
        <v>72.215000000000003</v>
      </c>
      <c r="I393" s="243">
        <v>2.1909999999999998</v>
      </c>
      <c r="J393" s="55"/>
      <c r="K393" s="55"/>
    </row>
    <row r="394" spans="1:11" s="90" customFormat="1" x14ac:dyDescent="0.2">
      <c r="A394" s="87">
        <v>37164</v>
      </c>
      <c r="B394" s="89">
        <v>2001</v>
      </c>
      <c r="C394" s="89">
        <v>9</v>
      </c>
      <c r="D394" s="242">
        <v>80.093000000000004</v>
      </c>
      <c r="E394" s="242">
        <v>1.367</v>
      </c>
      <c r="F394" s="242">
        <v>129.30000000000001</v>
      </c>
      <c r="G394" s="242">
        <v>1.875</v>
      </c>
      <c r="H394" s="243">
        <v>72.453999999999994</v>
      </c>
      <c r="I394" s="243">
        <v>4.048</v>
      </c>
      <c r="J394" s="55"/>
      <c r="K394" s="55"/>
    </row>
    <row r="395" spans="1:11" s="90" customFormat="1" x14ac:dyDescent="0.2">
      <c r="A395" s="87">
        <v>37195</v>
      </c>
      <c r="B395" s="89">
        <v>2001</v>
      </c>
      <c r="C395" s="89">
        <v>10</v>
      </c>
      <c r="D395" s="242">
        <v>80.197999999999993</v>
      </c>
      <c r="E395" s="242">
        <v>1.585</v>
      </c>
      <c r="F395" s="242">
        <v>127.6</v>
      </c>
      <c r="G395" s="242">
        <v>-14.685</v>
      </c>
      <c r="H395" s="243">
        <v>72.731999999999999</v>
      </c>
      <c r="I395" s="243">
        <v>4.6929999999999996</v>
      </c>
      <c r="J395" s="55"/>
      <c r="K395" s="55"/>
    </row>
    <row r="396" spans="1:11" s="90" customFormat="1" x14ac:dyDescent="0.2">
      <c r="A396" s="87">
        <v>37225</v>
      </c>
      <c r="B396" s="89">
        <v>2001</v>
      </c>
      <c r="C396" s="89">
        <v>11</v>
      </c>
      <c r="D396" s="242">
        <v>80.293000000000006</v>
      </c>
      <c r="E396" s="242">
        <v>1.4279999999999999</v>
      </c>
      <c r="F396" s="242">
        <v>127</v>
      </c>
      <c r="G396" s="242">
        <v>-5.4989999999999997</v>
      </c>
      <c r="H396" s="243">
        <v>72.953000000000003</v>
      </c>
      <c r="I396" s="243">
        <v>3.7170000000000001</v>
      </c>
      <c r="J396" s="55"/>
      <c r="K396" s="55"/>
    </row>
    <row r="397" spans="1:11" s="90" customFormat="1" x14ac:dyDescent="0.2">
      <c r="A397" s="87">
        <v>37256</v>
      </c>
      <c r="B397" s="89">
        <v>2001</v>
      </c>
      <c r="C397" s="89">
        <v>12</v>
      </c>
      <c r="D397" s="242">
        <v>80.361999999999995</v>
      </c>
      <c r="E397" s="242">
        <v>1.042</v>
      </c>
      <c r="F397" s="242">
        <v>126.1</v>
      </c>
      <c r="G397" s="242">
        <v>-8.18</v>
      </c>
      <c r="H397" s="243">
        <v>73.061999999999998</v>
      </c>
      <c r="I397" s="243">
        <v>1.798</v>
      </c>
      <c r="J397" s="55"/>
      <c r="K397" s="55"/>
    </row>
    <row r="398" spans="1:11" s="90" customFormat="1" x14ac:dyDescent="0.2">
      <c r="A398" s="87">
        <v>37287</v>
      </c>
      <c r="B398" s="89">
        <v>2002</v>
      </c>
      <c r="C398" s="89">
        <v>1</v>
      </c>
      <c r="D398" s="242">
        <v>80.421999999999997</v>
      </c>
      <c r="E398" s="242">
        <v>0.90300000000000002</v>
      </c>
      <c r="F398" s="242">
        <v>125.7</v>
      </c>
      <c r="G398" s="242">
        <v>-3.7410000000000001</v>
      </c>
      <c r="H398" s="243">
        <v>73.117999999999995</v>
      </c>
      <c r="I398" s="243">
        <v>0.92800000000000005</v>
      </c>
      <c r="J398" s="55"/>
      <c r="K398" s="55"/>
    </row>
    <row r="399" spans="1:11" s="90" customFormat="1" x14ac:dyDescent="0.2">
      <c r="A399" s="87">
        <v>37315</v>
      </c>
      <c r="B399" s="89">
        <v>2002</v>
      </c>
      <c r="C399" s="89">
        <v>2</v>
      </c>
      <c r="D399" s="242">
        <v>80.492999999999995</v>
      </c>
      <c r="E399" s="242">
        <v>1.0629999999999999</v>
      </c>
      <c r="F399" s="242">
        <v>125.5</v>
      </c>
      <c r="G399" s="242">
        <v>-1.893</v>
      </c>
      <c r="H399" s="243">
        <v>73.212000000000003</v>
      </c>
      <c r="I399" s="243">
        <v>1.552</v>
      </c>
      <c r="J399" s="55"/>
      <c r="K399" s="55"/>
    </row>
    <row r="400" spans="1:11" s="90" customFormat="1" x14ac:dyDescent="0.2">
      <c r="A400" s="87">
        <v>37346</v>
      </c>
      <c r="B400" s="89">
        <v>2002</v>
      </c>
      <c r="C400" s="89">
        <v>3</v>
      </c>
      <c r="D400" s="242">
        <v>80.593000000000004</v>
      </c>
      <c r="E400" s="242">
        <v>1.496</v>
      </c>
      <c r="F400" s="242">
        <v>126.4</v>
      </c>
      <c r="G400" s="242">
        <v>8.9529999999999994</v>
      </c>
      <c r="H400" s="243">
        <v>73.405000000000001</v>
      </c>
      <c r="I400" s="243">
        <v>3.2170000000000001</v>
      </c>
      <c r="J400" s="55"/>
      <c r="K400" s="55"/>
    </row>
    <row r="401" spans="1:11" s="90" customFormat="1" x14ac:dyDescent="0.2">
      <c r="A401" s="87">
        <v>37376</v>
      </c>
      <c r="B401" s="89">
        <v>2002</v>
      </c>
      <c r="C401" s="89">
        <v>4</v>
      </c>
      <c r="D401" s="242">
        <v>80.715000000000003</v>
      </c>
      <c r="E401" s="242">
        <v>1.829</v>
      </c>
      <c r="F401" s="242">
        <v>127.2</v>
      </c>
      <c r="G401" s="242">
        <v>7.8650000000000002</v>
      </c>
      <c r="H401" s="243">
        <v>73.664000000000001</v>
      </c>
      <c r="I401" s="243">
        <v>4.3230000000000004</v>
      </c>
      <c r="J401" s="55"/>
      <c r="K401" s="55"/>
    </row>
    <row r="402" spans="1:11" s="90" customFormat="1" x14ac:dyDescent="0.2">
      <c r="A402" s="87">
        <v>37407</v>
      </c>
      <c r="B402" s="89">
        <v>2002</v>
      </c>
      <c r="C402" s="89">
        <v>5</v>
      </c>
      <c r="D402" s="242">
        <v>80.835999999999999</v>
      </c>
      <c r="E402" s="242">
        <v>1.823</v>
      </c>
      <c r="F402" s="242">
        <v>127.1</v>
      </c>
      <c r="G402" s="242">
        <v>-0.93899999999999995</v>
      </c>
      <c r="H402" s="243">
        <v>73.906999999999996</v>
      </c>
      <c r="I402" s="243">
        <v>4.0250000000000004</v>
      </c>
      <c r="J402" s="55"/>
      <c r="K402" s="55"/>
    </row>
    <row r="403" spans="1:11" s="90" customFormat="1" x14ac:dyDescent="0.2">
      <c r="A403" s="87">
        <v>37437</v>
      </c>
      <c r="B403" s="89">
        <v>2002</v>
      </c>
      <c r="C403" s="89">
        <v>6</v>
      </c>
      <c r="D403" s="242">
        <v>80.944999999999993</v>
      </c>
      <c r="E403" s="242">
        <v>1.627</v>
      </c>
      <c r="F403" s="242">
        <v>127.3</v>
      </c>
      <c r="G403" s="242">
        <v>1.905</v>
      </c>
      <c r="H403" s="243">
        <v>74.076999999999998</v>
      </c>
      <c r="I403" s="243">
        <v>2.786</v>
      </c>
      <c r="J403" s="55"/>
      <c r="K403" s="55"/>
    </row>
    <row r="404" spans="1:11" s="90" customFormat="1" x14ac:dyDescent="0.2">
      <c r="A404" s="87">
        <v>37468</v>
      </c>
      <c r="B404" s="89">
        <v>2002</v>
      </c>
      <c r="C404" s="89">
        <v>7</v>
      </c>
      <c r="D404" s="242">
        <v>81.05</v>
      </c>
      <c r="E404" s="242">
        <v>1.573</v>
      </c>
      <c r="F404" s="242">
        <v>127.7</v>
      </c>
      <c r="G404" s="242">
        <v>3.8359999999999999</v>
      </c>
      <c r="H404" s="243">
        <v>74.183000000000007</v>
      </c>
      <c r="I404" s="243">
        <v>1.736</v>
      </c>
      <c r="J404" s="55"/>
      <c r="K404" s="55"/>
    </row>
    <row r="405" spans="1:11" s="90" customFormat="1" x14ac:dyDescent="0.2">
      <c r="A405" s="87">
        <v>37499</v>
      </c>
      <c r="B405" s="89">
        <v>2002</v>
      </c>
      <c r="C405" s="89">
        <v>8</v>
      </c>
      <c r="D405" s="242">
        <v>81.171000000000006</v>
      </c>
      <c r="E405" s="242">
        <v>1.8009999999999999</v>
      </c>
      <c r="F405" s="242">
        <v>128</v>
      </c>
      <c r="G405" s="242">
        <v>2.8559999999999999</v>
      </c>
      <c r="H405" s="243">
        <v>74.260999999999996</v>
      </c>
      <c r="I405" s="243">
        <v>1.2669999999999999</v>
      </c>
      <c r="J405" s="55"/>
      <c r="K405" s="55"/>
    </row>
    <row r="406" spans="1:11" s="90" customFormat="1" x14ac:dyDescent="0.2">
      <c r="A406" s="87">
        <v>37529</v>
      </c>
      <c r="B406" s="89">
        <v>2002</v>
      </c>
      <c r="C406" s="89">
        <v>9</v>
      </c>
      <c r="D406" s="242">
        <v>81.313999999999993</v>
      </c>
      <c r="E406" s="242">
        <v>2.1360000000000001</v>
      </c>
      <c r="F406" s="242">
        <v>128.9</v>
      </c>
      <c r="G406" s="242">
        <v>8.7720000000000002</v>
      </c>
      <c r="H406" s="243">
        <v>74.332999999999998</v>
      </c>
      <c r="I406" s="243">
        <v>1.169</v>
      </c>
      <c r="J406" s="55"/>
      <c r="K406" s="55"/>
    </row>
    <row r="407" spans="1:11" s="90" customFormat="1" x14ac:dyDescent="0.2">
      <c r="A407" s="87">
        <v>37560</v>
      </c>
      <c r="B407" s="89">
        <v>2002</v>
      </c>
      <c r="C407" s="89">
        <v>10</v>
      </c>
      <c r="D407" s="242">
        <v>81.475999999999999</v>
      </c>
      <c r="E407" s="242">
        <v>2.4129999999999998</v>
      </c>
      <c r="F407" s="242">
        <v>129.80000000000001</v>
      </c>
      <c r="G407" s="242">
        <v>8.7080000000000002</v>
      </c>
      <c r="H407" s="243">
        <v>74.400000000000006</v>
      </c>
      <c r="I407" s="243">
        <v>1.0880000000000001</v>
      </c>
      <c r="J407" s="55"/>
      <c r="K407" s="55"/>
    </row>
    <row r="408" spans="1:11" s="90" customFormat="1" x14ac:dyDescent="0.2">
      <c r="A408" s="87">
        <v>37590</v>
      </c>
      <c r="B408" s="89">
        <v>2002</v>
      </c>
      <c r="C408" s="89">
        <v>11</v>
      </c>
      <c r="D408" s="242">
        <v>81.644999999999996</v>
      </c>
      <c r="E408" s="242">
        <v>2.516</v>
      </c>
      <c r="F408" s="242">
        <v>129.9</v>
      </c>
      <c r="G408" s="242">
        <v>0.92800000000000005</v>
      </c>
      <c r="H408" s="243">
        <v>74.453999999999994</v>
      </c>
      <c r="I408" s="243">
        <v>0.879</v>
      </c>
      <c r="J408" s="55"/>
      <c r="K408" s="55"/>
    </row>
    <row r="409" spans="1:11" s="90" customFormat="1" x14ac:dyDescent="0.2">
      <c r="A409" s="87">
        <v>37621</v>
      </c>
      <c r="B409" s="89">
        <v>2002</v>
      </c>
      <c r="C409" s="89">
        <v>12</v>
      </c>
      <c r="D409" s="242">
        <v>81.808999999999997</v>
      </c>
      <c r="E409" s="242">
        <v>2.4359999999999999</v>
      </c>
      <c r="F409" s="242">
        <v>130</v>
      </c>
      <c r="G409" s="242">
        <v>0.92800000000000005</v>
      </c>
      <c r="H409" s="243">
        <v>74.504999999999995</v>
      </c>
      <c r="I409" s="243">
        <v>0.82599999999999996</v>
      </c>
      <c r="J409" s="55"/>
      <c r="K409" s="55"/>
    </row>
    <row r="410" spans="1:11" s="90" customFormat="1" x14ac:dyDescent="0.2">
      <c r="A410" s="87">
        <v>37652</v>
      </c>
      <c r="B410" s="89">
        <v>2003</v>
      </c>
      <c r="C410" s="89">
        <v>1</v>
      </c>
      <c r="D410" s="242">
        <v>81.954999999999998</v>
      </c>
      <c r="E410" s="242">
        <v>2.165</v>
      </c>
      <c r="F410" s="242">
        <v>131.4</v>
      </c>
      <c r="G410" s="242">
        <v>13.717000000000001</v>
      </c>
      <c r="H410" s="243">
        <v>74.619</v>
      </c>
      <c r="I410" s="243">
        <v>1.8460000000000001</v>
      </c>
      <c r="J410" s="55"/>
      <c r="K410" s="55"/>
    </row>
    <row r="411" spans="1:11" s="90" customFormat="1" x14ac:dyDescent="0.2">
      <c r="A411" s="87">
        <v>37680</v>
      </c>
      <c r="B411" s="89">
        <v>2003</v>
      </c>
      <c r="C411" s="89">
        <v>2</v>
      </c>
      <c r="D411" s="242">
        <v>82.06</v>
      </c>
      <c r="E411" s="242">
        <v>1.5549999999999999</v>
      </c>
      <c r="F411" s="242">
        <v>133.80000000000001</v>
      </c>
      <c r="G411" s="242">
        <v>24.259</v>
      </c>
      <c r="H411" s="243">
        <v>74.86</v>
      </c>
      <c r="I411" s="243">
        <v>3.9420000000000002</v>
      </c>
      <c r="J411" s="55"/>
      <c r="K411" s="55"/>
    </row>
    <row r="412" spans="1:11" s="90" customFormat="1" x14ac:dyDescent="0.2">
      <c r="A412" s="87">
        <v>37711</v>
      </c>
      <c r="B412" s="89">
        <v>2003</v>
      </c>
      <c r="C412" s="89">
        <v>3</v>
      </c>
      <c r="D412" s="242">
        <v>82.126999999999995</v>
      </c>
      <c r="E412" s="242">
        <v>0.98699999999999999</v>
      </c>
      <c r="F412" s="242">
        <v>136.30000000000001</v>
      </c>
      <c r="G412" s="242">
        <v>24.875</v>
      </c>
      <c r="H412" s="243">
        <v>75.27</v>
      </c>
      <c r="I412" s="243">
        <v>6.7789999999999999</v>
      </c>
      <c r="J412" s="55"/>
      <c r="K412" s="55"/>
    </row>
    <row r="413" spans="1:11" s="90" customFormat="1" x14ac:dyDescent="0.2">
      <c r="A413" s="87">
        <v>37741</v>
      </c>
      <c r="B413" s="89">
        <v>2003</v>
      </c>
      <c r="C413" s="89">
        <v>4</v>
      </c>
      <c r="D413" s="242">
        <v>82.185000000000002</v>
      </c>
      <c r="E413" s="242">
        <v>0.84899999999999998</v>
      </c>
      <c r="F413" s="242">
        <v>133.1</v>
      </c>
      <c r="G413" s="242">
        <v>-24.805</v>
      </c>
      <c r="H413" s="243">
        <v>75.781999999999996</v>
      </c>
      <c r="I413" s="243">
        <v>8.48</v>
      </c>
      <c r="J413" s="55"/>
      <c r="K413" s="55"/>
    </row>
    <row r="414" spans="1:11" s="90" customFormat="1" x14ac:dyDescent="0.2">
      <c r="A414" s="87">
        <v>37772</v>
      </c>
      <c r="B414" s="89">
        <v>2003</v>
      </c>
      <c r="C414" s="89">
        <v>5</v>
      </c>
      <c r="D414" s="242">
        <v>82.27</v>
      </c>
      <c r="E414" s="242">
        <v>1.2450000000000001</v>
      </c>
      <c r="F414" s="242">
        <v>132.4</v>
      </c>
      <c r="G414" s="242">
        <v>-6.1319999999999997</v>
      </c>
      <c r="H414" s="243">
        <v>76.257000000000005</v>
      </c>
      <c r="I414" s="243">
        <v>7.7789999999999999</v>
      </c>
      <c r="J414" s="55"/>
      <c r="K414" s="55"/>
    </row>
    <row r="415" spans="1:11" s="90" customFormat="1" x14ac:dyDescent="0.2">
      <c r="A415" s="87">
        <v>37802</v>
      </c>
      <c r="B415" s="89">
        <v>2003</v>
      </c>
      <c r="C415" s="89">
        <v>6</v>
      </c>
      <c r="D415" s="242">
        <v>82.406000000000006</v>
      </c>
      <c r="E415" s="242">
        <v>2.0070000000000001</v>
      </c>
      <c r="F415" s="242">
        <v>133.1</v>
      </c>
      <c r="G415" s="242">
        <v>6.532</v>
      </c>
      <c r="H415" s="243">
        <v>76.614000000000004</v>
      </c>
      <c r="I415" s="243">
        <v>5.7619999999999996</v>
      </c>
      <c r="J415" s="55"/>
      <c r="K415" s="55"/>
    </row>
    <row r="416" spans="1:11" s="90" customFormat="1" x14ac:dyDescent="0.2">
      <c r="A416" s="87">
        <v>37833</v>
      </c>
      <c r="B416" s="89">
        <v>2003</v>
      </c>
      <c r="C416" s="89">
        <v>7</v>
      </c>
      <c r="D416" s="242">
        <v>82.575999999999993</v>
      </c>
      <c r="E416" s="242">
        <v>2.4980000000000002</v>
      </c>
      <c r="F416" s="242">
        <v>133.30000000000001</v>
      </c>
      <c r="G416" s="242">
        <v>1.8180000000000001</v>
      </c>
      <c r="H416" s="243">
        <v>76.923000000000002</v>
      </c>
      <c r="I416" s="243">
        <v>4.9480000000000004</v>
      </c>
      <c r="J416" s="55"/>
      <c r="K416" s="55"/>
    </row>
    <row r="417" spans="1:11" s="90" customFormat="1" x14ac:dyDescent="0.2">
      <c r="A417" s="87">
        <v>37864</v>
      </c>
      <c r="B417" s="89">
        <v>2003</v>
      </c>
      <c r="C417" s="89">
        <v>8</v>
      </c>
      <c r="D417" s="242">
        <v>82.748000000000005</v>
      </c>
      <c r="E417" s="242">
        <v>2.5289999999999999</v>
      </c>
      <c r="F417" s="242">
        <v>133.9</v>
      </c>
      <c r="G417" s="242">
        <v>5.5369999999999999</v>
      </c>
      <c r="H417" s="243">
        <v>77.311000000000007</v>
      </c>
      <c r="I417" s="243">
        <v>6.234</v>
      </c>
      <c r="J417" s="55"/>
      <c r="K417" s="55"/>
    </row>
    <row r="418" spans="1:11" s="90" customFormat="1" x14ac:dyDescent="0.2">
      <c r="A418" s="87">
        <v>37894</v>
      </c>
      <c r="B418" s="89">
        <v>2003</v>
      </c>
      <c r="C418" s="89">
        <v>9</v>
      </c>
      <c r="D418" s="242">
        <v>82.894999999999996</v>
      </c>
      <c r="E418" s="242">
        <v>2.1560000000000001</v>
      </c>
      <c r="F418" s="242">
        <v>133.80000000000001</v>
      </c>
      <c r="G418" s="242">
        <v>-0.89300000000000002</v>
      </c>
      <c r="H418" s="243">
        <v>77.819000000000003</v>
      </c>
      <c r="I418" s="243">
        <v>8.1790000000000003</v>
      </c>
      <c r="J418" s="55"/>
      <c r="K418" s="55"/>
    </row>
    <row r="419" spans="1:11" s="90" customFormat="1" x14ac:dyDescent="0.2">
      <c r="A419" s="87">
        <v>37925</v>
      </c>
      <c r="B419" s="89">
        <v>2003</v>
      </c>
      <c r="C419" s="89">
        <v>10</v>
      </c>
      <c r="D419" s="242">
        <v>83.033000000000001</v>
      </c>
      <c r="E419" s="242">
        <v>2.0139999999999998</v>
      </c>
      <c r="F419" s="242">
        <v>134.19999999999999</v>
      </c>
      <c r="G419" s="242">
        <v>3.6469999999999998</v>
      </c>
      <c r="H419" s="243">
        <v>78.302000000000007</v>
      </c>
      <c r="I419" s="243">
        <v>7.7089999999999996</v>
      </c>
      <c r="J419" s="91"/>
      <c r="K419" s="91"/>
    </row>
    <row r="420" spans="1:11" s="90" customFormat="1" x14ac:dyDescent="0.2">
      <c r="A420" s="87">
        <v>37955</v>
      </c>
      <c r="B420" s="89">
        <v>2003</v>
      </c>
      <c r="C420" s="89">
        <v>11</v>
      </c>
      <c r="D420" s="242">
        <v>83.185000000000002</v>
      </c>
      <c r="E420" s="242">
        <v>2.2210000000000001</v>
      </c>
      <c r="F420" s="242">
        <v>134.19999999999999</v>
      </c>
      <c r="G420" s="242">
        <v>0</v>
      </c>
      <c r="H420" s="243">
        <v>78.549000000000007</v>
      </c>
      <c r="I420" s="243">
        <v>3.8460000000000001</v>
      </c>
      <c r="J420" s="91"/>
      <c r="K420" s="91"/>
    </row>
    <row r="421" spans="1:11" s="90" customFormat="1" x14ac:dyDescent="0.2">
      <c r="A421" s="87">
        <v>37986</v>
      </c>
      <c r="B421" s="89">
        <v>2003</v>
      </c>
      <c r="C421" s="89">
        <v>12</v>
      </c>
      <c r="D421" s="242">
        <v>83.369</v>
      </c>
      <c r="E421" s="242">
        <v>2.6890000000000001</v>
      </c>
      <c r="F421" s="242">
        <v>135</v>
      </c>
      <c r="G421" s="242">
        <v>7.3929999999999998</v>
      </c>
      <c r="H421" s="243">
        <v>78.447999999999993</v>
      </c>
      <c r="I421" s="243">
        <v>-1.53</v>
      </c>
      <c r="J421" s="91"/>
      <c r="K421" s="91"/>
    </row>
    <row r="422" spans="1:11" s="90" customFormat="1" x14ac:dyDescent="0.2">
      <c r="A422" s="87">
        <v>38017</v>
      </c>
      <c r="B422" s="89">
        <v>2004</v>
      </c>
      <c r="C422" s="89">
        <v>1</v>
      </c>
      <c r="D422" s="242">
        <v>83.587000000000003</v>
      </c>
      <c r="E422" s="242">
        <v>3.1829999999999998</v>
      </c>
      <c r="F422" s="242">
        <v>136.6</v>
      </c>
      <c r="G422" s="242">
        <v>15.186999999999999</v>
      </c>
      <c r="H422" s="243">
        <v>78.209999999999994</v>
      </c>
      <c r="I422" s="243">
        <v>-3.5830000000000002</v>
      </c>
      <c r="J422" s="91"/>
      <c r="K422" s="91"/>
    </row>
    <row r="423" spans="1:11" s="90" customFormat="1" x14ac:dyDescent="0.2">
      <c r="A423" s="87">
        <v>38046</v>
      </c>
      <c r="B423" s="89">
        <v>2004</v>
      </c>
      <c r="C423" s="89">
        <v>2</v>
      </c>
      <c r="D423" s="242">
        <v>83.82</v>
      </c>
      <c r="E423" s="242">
        <v>3.3919999999999999</v>
      </c>
      <c r="F423" s="242">
        <v>137.80000000000001</v>
      </c>
      <c r="G423" s="242">
        <v>11.066000000000001</v>
      </c>
      <c r="H423" s="243">
        <v>78.155000000000001</v>
      </c>
      <c r="I423" s="243">
        <v>-0.84099999999999997</v>
      </c>
      <c r="J423" s="91"/>
      <c r="K423" s="91"/>
    </row>
    <row r="424" spans="1:11" s="90" customFormat="1" x14ac:dyDescent="0.2">
      <c r="A424" s="87">
        <v>38077</v>
      </c>
      <c r="B424" s="89">
        <v>2004</v>
      </c>
      <c r="C424" s="89">
        <v>3</v>
      </c>
      <c r="D424" s="242">
        <v>84.063999999999993</v>
      </c>
      <c r="E424" s="242">
        <v>3.5550000000000002</v>
      </c>
      <c r="F424" s="242">
        <v>138.4</v>
      </c>
      <c r="G424" s="242">
        <v>5.3520000000000003</v>
      </c>
      <c r="H424" s="243">
        <v>78.484999999999999</v>
      </c>
      <c r="I424" s="243">
        <v>5.1779999999999999</v>
      </c>
      <c r="J424" s="91"/>
      <c r="K424" s="91"/>
    </row>
    <row r="425" spans="1:11" s="90" customFormat="1" x14ac:dyDescent="0.2">
      <c r="A425" s="87">
        <v>38107</v>
      </c>
      <c r="B425" s="89">
        <v>2004</v>
      </c>
      <c r="C425" s="89">
        <v>4</v>
      </c>
      <c r="D425" s="242">
        <v>84.308000000000007</v>
      </c>
      <c r="E425" s="242">
        <v>3.5289999999999999</v>
      </c>
      <c r="F425" s="242">
        <v>140.1</v>
      </c>
      <c r="G425" s="242">
        <v>15.778</v>
      </c>
      <c r="H425" s="243">
        <v>79.108999999999995</v>
      </c>
      <c r="I425" s="243">
        <v>9.9749999999999996</v>
      </c>
      <c r="J425" s="91"/>
      <c r="K425" s="91"/>
    </row>
    <row r="426" spans="1:11" s="93" customFormat="1" x14ac:dyDescent="0.2">
      <c r="A426" s="87">
        <v>38138</v>
      </c>
      <c r="B426" s="92">
        <v>2004</v>
      </c>
      <c r="C426" s="92">
        <v>5</v>
      </c>
      <c r="D426" s="242">
        <v>84.525999999999996</v>
      </c>
      <c r="E426" s="242">
        <v>3.1579999999999999</v>
      </c>
      <c r="F426" s="242">
        <v>141.69999999999999</v>
      </c>
      <c r="G426" s="242">
        <v>14.599</v>
      </c>
      <c r="H426" s="243">
        <v>79.826999999999998</v>
      </c>
      <c r="I426" s="243">
        <v>11.457000000000001</v>
      </c>
      <c r="J426" s="91"/>
      <c r="K426" s="91"/>
    </row>
    <row r="427" spans="1:11" s="93" customFormat="1" x14ac:dyDescent="0.2">
      <c r="A427" s="87">
        <v>38168</v>
      </c>
      <c r="B427" s="92">
        <v>2004</v>
      </c>
      <c r="C427" s="92">
        <v>6</v>
      </c>
      <c r="D427" s="242">
        <v>84.71</v>
      </c>
      <c r="E427" s="242">
        <v>2.6440000000000001</v>
      </c>
      <c r="F427" s="242">
        <v>142.19999999999999</v>
      </c>
      <c r="G427" s="242">
        <v>4.3170000000000002</v>
      </c>
      <c r="H427" s="243">
        <v>80.468999999999994</v>
      </c>
      <c r="I427" s="243">
        <v>10.087999999999999</v>
      </c>
      <c r="J427" s="91"/>
      <c r="K427" s="91"/>
    </row>
    <row r="428" spans="1:11" s="93" customFormat="1" x14ac:dyDescent="0.2">
      <c r="A428" s="87">
        <v>38199</v>
      </c>
      <c r="B428" s="92">
        <v>2004</v>
      </c>
      <c r="C428" s="92">
        <v>7</v>
      </c>
      <c r="D428" s="242">
        <v>84.876999999999995</v>
      </c>
      <c r="E428" s="242">
        <v>2.379</v>
      </c>
      <c r="F428" s="242">
        <v>142.9</v>
      </c>
      <c r="G428" s="242">
        <v>6.07</v>
      </c>
      <c r="H428" s="243">
        <v>80.965000000000003</v>
      </c>
      <c r="I428" s="243">
        <v>7.6429999999999998</v>
      </c>
      <c r="J428" s="91"/>
      <c r="K428" s="91"/>
    </row>
    <row r="429" spans="1:11" s="93" customFormat="1" x14ac:dyDescent="0.2">
      <c r="A429" s="87">
        <v>38230</v>
      </c>
      <c r="B429" s="92">
        <v>2004</v>
      </c>
      <c r="C429" s="92">
        <v>8</v>
      </c>
      <c r="D429" s="242">
        <v>85.054000000000002</v>
      </c>
      <c r="E429" s="242">
        <v>2.5379999999999998</v>
      </c>
      <c r="F429" s="242">
        <v>144.4</v>
      </c>
      <c r="G429" s="242">
        <v>13.349</v>
      </c>
      <c r="H429" s="243">
        <v>81.283000000000001</v>
      </c>
      <c r="I429" s="243">
        <v>4.8259999999999996</v>
      </c>
      <c r="J429" s="91"/>
      <c r="K429" s="91"/>
    </row>
    <row r="430" spans="1:11" s="93" customFormat="1" x14ac:dyDescent="0.2">
      <c r="A430" s="87">
        <v>38260</v>
      </c>
      <c r="B430" s="92">
        <v>2004</v>
      </c>
      <c r="C430" s="92">
        <v>9</v>
      </c>
      <c r="D430" s="242">
        <v>85.256</v>
      </c>
      <c r="E430" s="242">
        <v>2.8809999999999998</v>
      </c>
      <c r="F430" s="242">
        <v>144.80000000000001</v>
      </c>
      <c r="G430" s="242">
        <v>3.375</v>
      </c>
      <c r="H430" s="243">
        <v>81.412999999999997</v>
      </c>
      <c r="I430" s="243">
        <v>1.929</v>
      </c>
      <c r="J430" s="91"/>
      <c r="K430" s="91"/>
    </row>
    <row r="431" spans="1:11" s="93" customFormat="1" x14ac:dyDescent="0.2">
      <c r="A431" s="87">
        <v>38291</v>
      </c>
      <c r="B431" s="92">
        <v>2004</v>
      </c>
      <c r="C431" s="92">
        <v>10</v>
      </c>
      <c r="D431" s="242">
        <v>85.48</v>
      </c>
      <c r="E431" s="242">
        <v>3.2</v>
      </c>
      <c r="F431" s="242">
        <v>146.6</v>
      </c>
      <c r="G431" s="242">
        <v>15.98</v>
      </c>
      <c r="H431" s="243">
        <v>81.453999999999994</v>
      </c>
      <c r="I431" s="243">
        <v>0.60499999999999998</v>
      </c>
      <c r="J431" s="91"/>
      <c r="K431" s="91"/>
    </row>
    <row r="432" spans="1:11" s="93" customFormat="1" x14ac:dyDescent="0.2">
      <c r="A432" s="87">
        <v>38321</v>
      </c>
      <c r="B432" s="92">
        <v>2004</v>
      </c>
      <c r="C432" s="92">
        <v>11</v>
      </c>
      <c r="D432" s="242">
        <v>85.713999999999999</v>
      </c>
      <c r="E432" s="242">
        <v>3.343</v>
      </c>
      <c r="F432" s="242">
        <v>147.9</v>
      </c>
      <c r="G432" s="242">
        <v>11.176</v>
      </c>
      <c r="H432" s="243">
        <v>81.531000000000006</v>
      </c>
      <c r="I432" s="243">
        <v>1.145</v>
      </c>
      <c r="J432" s="91"/>
      <c r="K432" s="91"/>
    </row>
    <row r="433" spans="1:11" s="93" customFormat="1" x14ac:dyDescent="0.2">
      <c r="A433" s="87">
        <v>38352</v>
      </c>
      <c r="B433" s="92">
        <v>2004</v>
      </c>
      <c r="C433" s="92">
        <v>12</v>
      </c>
      <c r="D433" s="242">
        <v>85.947999999999993</v>
      </c>
      <c r="E433" s="242">
        <v>3.3239999999999998</v>
      </c>
      <c r="F433" s="242">
        <v>147.69999999999999</v>
      </c>
      <c r="G433" s="242">
        <v>-1.611</v>
      </c>
      <c r="H433" s="243">
        <v>81.724000000000004</v>
      </c>
      <c r="I433" s="243">
        <v>2.8860000000000001</v>
      </c>
      <c r="J433" s="91"/>
      <c r="K433" s="91"/>
    </row>
    <row r="434" spans="1:11" s="93" customFormat="1" x14ac:dyDescent="0.2">
      <c r="A434" s="87">
        <v>38383</v>
      </c>
      <c r="B434" s="92">
        <v>2005</v>
      </c>
      <c r="C434" s="92">
        <v>1</v>
      </c>
      <c r="D434" s="242">
        <v>86.176000000000002</v>
      </c>
      <c r="E434" s="242">
        <v>3.222</v>
      </c>
      <c r="F434" s="242">
        <v>148.5</v>
      </c>
      <c r="G434" s="242">
        <v>6.6970000000000001</v>
      </c>
      <c r="H434" s="243">
        <v>81.977000000000004</v>
      </c>
      <c r="I434" s="243">
        <v>3.78</v>
      </c>
      <c r="J434" s="91"/>
      <c r="K434" s="91"/>
    </row>
    <row r="435" spans="1:11" s="93" customFormat="1" x14ac:dyDescent="0.2">
      <c r="A435" s="87">
        <v>38411</v>
      </c>
      <c r="B435" s="92">
        <v>2005</v>
      </c>
      <c r="C435" s="92">
        <v>2</v>
      </c>
      <c r="D435" s="242">
        <v>86.373999999999995</v>
      </c>
      <c r="E435" s="242">
        <v>2.8050000000000002</v>
      </c>
      <c r="F435" s="242">
        <v>149.5</v>
      </c>
      <c r="G435" s="242">
        <v>8.3870000000000005</v>
      </c>
      <c r="H435" s="243">
        <v>82.171999999999997</v>
      </c>
      <c r="I435" s="243">
        <v>2.8919999999999999</v>
      </c>
      <c r="J435" s="91"/>
      <c r="K435" s="91"/>
    </row>
    <row r="436" spans="1:11" s="93" customFormat="1" x14ac:dyDescent="0.2">
      <c r="A436" s="87">
        <v>38442</v>
      </c>
      <c r="B436" s="92">
        <v>2005</v>
      </c>
      <c r="C436" s="92">
        <v>3</v>
      </c>
      <c r="D436" s="242">
        <v>86.555000000000007</v>
      </c>
      <c r="E436" s="242">
        <v>2.5339999999999998</v>
      </c>
      <c r="F436" s="242">
        <v>150.69999999999999</v>
      </c>
      <c r="G436" s="242">
        <v>10.069000000000001</v>
      </c>
      <c r="H436" s="243">
        <v>82.266999999999996</v>
      </c>
      <c r="I436" s="243">
        <v>1.397</v>
      </c>
      <c r="J436" s="91"/>
      <c r="K436" s="91"/>
    </row>
    <row r="437" spans="1:11" s="93" customFormat="1" x14ac:dyDescent="0.2">
      <c r="A437" s="87">
        <v>38472</v>
      </c>
      <c r="B437" s="92">
        <v>2005</v>
      </c>
      <c r="C437" s="92">
        <v>4</v>
      </c>
      <c r="D437" s="242">
        <v>86.742999999999995</v>
      </c>
      <c r="E437" s="242">
        <v>2.64</v>
      </c>
      <c r="F437" s="242">
        <v>151.30000000000001</v>
      </c>
      <c r="G437" s="242">
        <v>4.8840000000000003</v>
      </c>
      <c r="H437" s="243">
        <v>82.350999999999999</v>
      </c>
      <c r="I437" s="243">
        <v>1.2270000000000001</v>
      </c>
      <c r="J437" s="91"/>
      <c r="K437" s="91"/>
    </row>
    <row r="438" spans="1:11" s="93" customFormat="1" x14ac:dyDescent="0.2">
      <c r="A438" s="87">
        <v>38503</v>
      </c>
      <c r="B438" s="92">
        <v>2005</v>
      </c>
      <c r="C438" s="92">
        <v>5</v>
      </c>
      <c r="D438" s="242">
        <v>86.962000000000003</v>
      </c>
      <c r="E438" s="242">
        <v>3.0680000000000001</v>
      </c>
      <c r="F438" s="242">
        <v>150.6</v>
      </c>
      <c r="G438" s="242">
        <v>-5.4130000000000003</v>
      </c>
      <c r="H438" s="243">
        <v>82.557000000000002</v>
      </c>
      <c r="I438" s="243">
        <v>3.0470000000000002</v>
      </c>
      <c r="J438" s="91"/>
      <c r="K438" s="91"/>
    </row>
    <row r="439" spans="1:11" s="93" customFormat="1" x14ac:dyDescent="0.2">
      <c r="A439" s="87">
        <v>38533</v>
      </c>
      <c r="B439" s="92">
        <v>2005</v>
      </c>
      <c r="C439" s="92">
        <v>6</v>
      </c>
      <c r="D439" s="242">
        <v>87.227000000000004</v>
      </c>
      <c r="E439" s="242">
        <v>3.7269999999999999</v>
      </c>
      <c r="F439" s="242">
        <v>151.1</v>
      </c>
      <c r="G439" s="242">
        <v>4.0579999999999998</v>
      </c>
      <c r="H439" s="243">
        <v>82.956999999999994</v>
      </c>
      <c r="I439" s="243">
        <v>5.96</v>
      </c>
      <c r="J439" s="91"/>
      <c r="K439" s="91"/>
    </row>
    <row r="440" spans="1:11" s="93" customFormat="1" x14ac:dyDescent="0.2">
      <c r="A440" s="87">
        <v>38564</v>
      </c>
      <c r="B440" s="92">
        <v>2005</v>
      </c>
      <c r="C440" s="92">
        <v>7</v>
      </c>
      <c r="D440" s="242">
        <v>87.519000000000005</v>
      </c>
      <c r="E440" s="242">
        <v>4.0919999999999996</v>
      </c>
      <c r="F440" s="242">
        <v>152.30000000000001</v>
      </c>
      <c r="G440" s="242">
        <v>9.9580000000000002</v>
      </c>
      <c r="H440" s="243">
        <v>83.415999999999997</v>
      </c>
      <c r="I440" s="243">
        <v>6.8559999999999999</v>
      </c>
      <c r="J440" s="91"/>
      <c r="K440" s="91"/>
    </row>
    <row r="441" spans="1:11" s="93" customFormat="1" x14ac:dyDescent="0.2">
      <c r="A441" s="87">
        <v>38595</v>
      </c>
      <c r="B441" s="92">
        <v>2005</v>
      </c>
      <c r="C441" s="92">
        <v>8</v>
      </c>
      <c r="D441" s="242">
        <v>87.808999999999997</v>
      </c>
      <c r="E441" s="242">
        <v>4.0460000000000003</v>
      </c>
      <c r="F441" s="242">
        <v>153.19999999999999</v>
      </c>
      <c r="G441" s="242">
        <v>7.3259999999999996</v>
      </c>
      <c r="H441" s="243">
        <v>83.739000000000004</v>
      </c>
      <c r="I441" s="243">
        <v>4.7359999999999998</v>
      </c>
      <c r="J441" s="91"/>
      <c r="K441" s="91"/>
    </row>
    <row r="442" spans="1:11" s="93" customFormat="1" x14ac:dyDescent="0.2">
      <c r="A442" s="87">
        <v>38625</v>
      </c>
      <c r="B442" s="92">
        <v>2005</v>
      </c>
      <c r="C442" s="92">
        <v>9</v>
      </c>
      <c r="D442" s="242">
        <v>88.063000000000002</v>
      </c>
      <c r="E442" s="242">
        <v>3.5230000000000001</v>
      </c>
      <c r="F442" s="242">
        <v>157.19999999999999</v>
      </c>
      <c r="G442" s="242">
        <v>36.246000000000002</v>
      </c>
      <c r="H442" s="243">
        <v>83.808999999999997</v>
      </c>
      <c r="I442" s="243">
        <v>1.014</v>
      </c>
      <c r="J442" s="91"/>
      <c r="K442" s="91"/>
    </row>
    <row r="443" spans="1:11" s="93" customFormat="1" x14ac:dyDescent="0.2">
      <c r="A443" s="87">
        <v>38656</v>
      </c>
      <c r="B443" s="92">
        <v>2005</v>
      </c>
      <c r="C443" s="92">
        <v>10</v>
      </c>
      <c r="D443" s="242">
        <v>88.287000000000006</v>
      </c>
      <c r="E443" s="242">
        <v>3.0979999999999999</v>
      </c>
      <c r="F443" s="242">
        <v>162.30000000000001</v>
      </c>
      <c r="G443" s="242">
        <v>46.686999999999998</v>
      </c>
      <c r="H443" s="243">
        <v>83.82</v>
      </c>
      <c r="I443" s="243">
        <v>0.159</v>
      </c>
      <c r="J443" s="91"/>
      <c r="K443" s="91"/>
    </row>
    <row r="444" spans="1:11" s="93" customFormat="1" x14ac:dyDescent="0.2">
      <c r="A444" s="87">
        <v>38686</v>
      </c>
      <c r="B444" s="92">
        <v>2005</v>
      </c>
      <c r="C444" s="92">
        <v>11</v>
      </c>
      <c r="D444" s="242">
        <v>88.492000000000004</v>
      </c>
      <c r="E444" s="242">
        <v>2.8239999999999998</v>
      </c>
      <c r="F444" s="242">
        <v>160.30000000000001</v>
      </c>
      <c r="G444" s="242">
        <v>-13.824999999999999</v>
      </c>
      <c r="H444" s="243">
        <v>84.048000000000002</v>
      </c>
      <c r="I444" s="243">
        <v>3.3069999999999999</v>
      </c>
      <c r="J444" s="91"/>
      <c r="K444" s="91"/>
    </row>
    <row r="445" spans="1:11" s="93" customFormat="1" x14ac:dyDescent="0.2">
      <c r="A445" s="87">
        <v>38717</v>
      </c>
      <c r="B445" s="92">
        <v>2005</v>
      </c>
      <c r="C445" s="92">
        <v>12</v>
      </c>
      <c r="D445" s="242">
        <v>88.688000000000002</v>
      </c>
      <c r="E445" s="242">
        <v>2.6970000000000001</v>
      </c>
      <c r="F445" s="242">
        <v>160.19999999999999</v>
      </c>
      <c r="G445" s="242">
        <v>-0.746</v>
      </c>
      <c r="H445" s="243">
        <v>84.65</v>
      </c>
      <c r="I445" s="243">
        <v>8.9469999999999992</v>
      </c>
      <c r="J445" s="91"/>
      <c r="K445" s="91"/>
    </row>
    <row r="446" spans="1:11" s="93" customFormat="1" x14ac:dyDescent="0.2">
      <c r="A446" s="87">
        <v>38748</v>
      </c>
      <c r="B446" s="92">
        <v>2006</v>
      </c>
      <c r="C446" s="92">
        <v>1</v>
      </c>
      <c r="D446" s="242">
        <v>88.89</v>
      </c>
      <c r="E446" s="242">
        <v>2.7650000000000001</v>
      </c>
      <c r="F446" s="242">
        <v>162.4</v>
      </c>
      <c r="G446" s="242">
        <v>17.783000000000001</v>
      </c>
      <c r="H446" s="243">
        <v>85.421000000000006</v>
      </c>
      <c r="I446" s="243">
        <v>11.487</v>
      </c>
      <c r="J446" s="91"/>
      <c r="K446" s="91"/>
    </row>
    <row r="447" spans="1:11" s="93" customFormat="1" x14ac:dyDescent="0.2">
      <c r="A447" s="87">
        <v>38776</v>
      </c>
      <c r="B447" s="92">
        <v>2006</v>
      </c>
      <c r="C447" s="92">
        <v>2</v>
      </c>
      <c r="D447" s="242">
        <v>89.093999999999994</v>
      </c>
      <c r="E447" s="242">
        <v>2.7890000000000001</v>
      </c>
      <c r="F447" s="242">
        <v>161.6</v>
      </c>
      <c r="G447" s="242">
        <v>-5.7539999999999996</v>
      </c>
      <c r="H447" s="243">
        <v>85.986000000000004</v>
      </c>
      <c r="I447" s="243">
        <v>8.2420000000000009</v>
      </c>
      <c r="J447" s="91"/>
      <c r="K447" s="91"/>
    </row>
    <row r="448" spans="1:11" s="93" customFormat="1" x14ac:dyDescent="0.2">
      <c r="A448" s="87">
        <v>38807</v>
      </c>
      <c r="B448" s="92">
        <v>2006</v>
      </c>
      <c r="C448" s="92">
        <v>3</v>
      </c>
      <c r="D448" s="242">
        <v>89.317999999999998</v>
      </c>
      <c r="E448" s="242">
        <v>3.056</v>
      </c>
      <c r="F448" s="242">
        <v>161.5</v>
      </c>
      <c r="G448" s="242">
        <v>-0.74</v>
      </c>
      <c r="H448" s="243">
        <v>86.168000000000006</v>
      </c>
      <c r="I448" s="243">
        <v>2.5680000000000001</v>
      </c>
      <c r="J448" s="91"/>
      <c r="K448" s="91"/>
    </row>
    <row r="449" spans="1:11" s="93" customFormat="1" x14ac:dyDescent="0.2">
      <c r="A449" s="87">
        <v>38837</v>
      </c>
      <c r="B449" s="92">
        <v>2006</v>
      </c>
      <c r="C449" s="92">
        <v>4</v>
      </c>
      <c r="D449" s="242">
        <v>89.57</v>
      </c>
      <c r="E449" s="242">
        <v>3.4420000000000002</v>
      </c>
      <c r="F449" s="242">
        <v>163</v>
      </c>
      <c r="G449" s="242">
        <v>11.733000000000001</v>
      </c>
      <c r="H449" s="243">
        <v>86.066999999999993</v>
      </c>
      <c r="I449" s="243">
        <v>-1.393</v>
      </c>
      <c r="J449" s="91"/>
      <c r="K449" s="91"/>
    </row>
    <row r="450" spans="1:11" s="93" customFormat="1" x14ac:dyDescent="0.2">
      <c r="A450" s="87">
        <v>38868</v>
      </c>
      <c r="B450" s="92">
        <v>2006</v>
      </c>
      <c r="C450" s="92">
        <v>5</v>
      </c>
      <c r="D450" s="242">
        <v>89.841999999999999</v>
      </c>
      <c r="E450" s="242">
        <v>3.706</v>
      </c>
      <c r="F450" s="242">
        <v>164.4</v>
      </c>
      <c r="G450" s="242">
        <v>10.808</v>
      </c>
      <c r="H450" s="243">
        <v>85.884</v>
      </c>
      <c r="I450" s="243">
        <v>-2.5310000000000001</v>
      </c>
      <c r="J450" s="91"/>
      <c r="K450" s="91"/>
    </row>
    <row r="451" spans="1:11" s="93" customFormat="1" x14ac:dyDescent="0.2">
      <c r="A451" s="87">
        <v>38898</v>
      </c>
      <c r="B451" s="92">
        <v>2006</v>
      </c>
      <c r="C451" s="92">
        <v>6</v>
      </c>
      <c r="D451" s="242">
        <v>90.123000000000005</v>
      </c>
      <c r="E451" s="242">
        <v>3.8090000000000002</v>
      </c>
      <c r="F451" s="242">
        <v>165.2</v>
      </c>
      <c r="G451" s="242">
        <v>5.9980000000000002</v>
      </c>
      <c r="H451" s="243">
        <v>85.792000000000002</v>
      </c>
      <c r="I451" s="243">
        <v>-1.276</v>
      </c>
      <c r="J451" s="91"/>
      <c r="K451" s="91"/>
    </row>
    <row r="452" spans="1:11" s="93" customFormat="1" x14ac:dyDescent="0.2">
      <c r="A452" s="87">
        <v>38929</v>
      </c>
      <c r="B452" s="92">
        <v>2006</v>
      </c>
      <c r="C452" s="92">
        <v>7</v>
      </c>
      <c r="D452" s="242">
        <v>90.370999999999995</v>
      </c>
      <c r="E452" s="242">
        <v>3.3570000000000002</v>
      </c>
      <c r="F452" s="242">
        <v>165.5</v>
      </c>
      <c r="G452" s="242">
        <v>2.2010000000000001</v>
      </c>
      <c r="H452" s="243">
        <v>85.832999999999998</v>
      </c>
      <c r="I452" s="243">
        <v>0.58299999999999996</v>
      </c>
      <c r="J452" s="91"/>
      <c r="K452" s="91"/>
    </row>
    <row r="453" spans="1:11" s="93" customFormat="1" x14ac:dyDescent="0.2">
      <c r="A453" s="87">
        <v>38960</v>
      </c>
      <c r="B453" s="92">
        <v>2006</v>
      </c>
      <c r="C453" s="92">
        <v>8</v>
      </c>
      <c r="D453" s="242">
        <v>90.54</v>
      </c>
      <c r="E453" s="242">
        <v>2.2690000000000001</v>
      </c>
      <c r="F453" s="242">
        <v>166.5</v>
      </c>
      <c r="G453" s="242">
        <v>7.4969999999999999</v>
      </c>
      <c r="H453" s="243">
        <v>86.007000000000005</v>
      </c>
      <c r="I453" s="243">
        <v>2.46</v>
      </c>
      <c r="J453" s="91"/>
      <c r="K453" s="91"/>
    </row>
    <row r="454" spans="1:11" s="93" customFormat="1" x14ac:dyDescent="0.2">
      <c r="A454" s="87">
        <v>38990</v>
      </c>
      <c r="B454" s="92">
        <v>2006</v>
      </c>
      <c r="C454" s="92">
        <v>9</v>
      </c>
      <c r="D454" s="242">
        <v>90.606999999999999</v>
      </c>
      <c r="E454" s="242">
        <v>0.89700000000000002</v>
      </c>
      <c r="F454" s="242">
        <v>164.7</v>
      </c>
      <c r="G454" s="242">
        <v>-12.228999999999999</v>
      </c>
      <c r="H454" s="243">
        <v>86.314999999999998</v>
      </c>
      <c r="I454" s="243">
        <v>4.3719999999999999</v>
      </c>
      <c r="J454" s="91"/>
      <c r="K454" s="91"/>
    </row>
    <row r="455" spans="1:11" s="93" customFormat="1" x14ac:dyDescent="0.2">
      <c r="A455" s="87">
        <v>39021</v>
      </c>
      <c r="B455" s="92">
        <v>2006</v>
      </c>
      <c r="C455" s="92">
        <v>10</v>
      </c>
      <c r="D455" s="242">
        <v>90.655000000000001</v>
      </c>
      <c r="E455" s="242">
        <v>0.63700000000000001</v>
      </c>
      <c r="F455" s="242">
        <v>163</v>
      </c>
      <c r="G455" s="242">
        <v>-11.707000000000001</v>
      </c>
      <c r="H455" s="243">
        <v>86.796000000000006</v>
      </c>
      <c r="I455" s="243">
        <v>6.9039999999999999</v>
      </c>
      <c r="J455" s="91"/>
      <c r="K455" s="91"/>
    </row>
    <row r="456" spans="1:11" s="93" customFormat="1" x14ac:dyDescent="0.2">
      <c r="A456" s="87">
        <v>39051</v>
      </c>
      <c r="B456" s="92">
        <v>2006</v>
      </c>
      <c r="C456" s="92">
        <v>11</v>
      </c>
      <c r="D456" s="242">
        <v>90.793000000000006</v>
      </c>
      <c r="E456" s="242">
        <v>1.8320000000000001</v>
      </c>
      <c r="F456" s="242">
        <v>163.80000000000001</v>
      </c>
      <c r="G456" s="242">
        <v>6.0510000000000002</v>
      </c>
      <c r="H456" s="243">
        <v>87.497</v>
      </c>
      <c r="I456" s="243">
        <v>10.129</v>
      </c>
      <c r="J456" s="91"/>
      <c r="K456" s="91"/>
    </row>
    <row r="457" spans="1:11" s="93" customFormat="1" x14ac:dyDescent="0.2">
      <c r="A457" s="87">
        <v>39082</v>
      </c>
      <c r="B457" s="92">
        <v>2006</v>
      </c>
      <c r="C457" s="92">
        <v>12</v>
      </c>
      <c r="D457" s="242">
        <v>91.084999999999994</v>
      </c>
      <c r="E457" s="242">
        <v>3.9390000000000001</v>
      </c>
      <c r="F457" s="242">
        <v>164.7</v>
      </c>
      <c r="G457" s="242">
        <v>6.7960000000000003</v>
      </c>
      <c r="H457" s="243">
        <v>88.4</v>
      </c>
      <c r="I457" s="243">
        <v>13.108000000000001</v>
      </c>
      <c r="J457" s="91"/>
      <c r="K457" s="91"/>
    </row>
    <row r="458" spans="1:11" s="93" customFormat="1" x14ac:dyDescent="0.2">
      <c r="A458" s="87">
        <v>39113</v>
      </c>
      <c r="B458" s="92">
        <v>2007</v>
      </c>
      <c r="C458" s="92">
        <v>1</v>
      </c>
      <c r="D458" s="242">
        <v>91.47</v>
      </c>
      <c r="E458" s="242">
        <v>5.1870000000000003</v>
      </c>
      <c r="F458" s="242">
        <v>164.1</v>
      </c>
      <c r="G458" s="242">
        <v>-4.2850000000000001</v>
      </c>
      <c r="H458" s="243">
        <v>89.296000000000006</v>
      </c>
      <c r="I458" s="243">
        <v>12.867000000000001</v>
      </c>
      <c r="J458" s="91"/>
      <c r="K458" s="91"/>
    </row>
    <row r="459" spans="1:11" s="93" customFormat="1" x14ac:dyDescent="0.2">
      <c r="A459" s="87">
        <v>39141</v>
      </c>
      <c r="B459" s="92">
        <v>2007</v>
      </c>
      <c r="C459" s="92">
        <v>2</v>
      </c>
      <c r="D459" s="242">
        <v>91.811999999999998</v>
      </c>
      <c r="E459" s="242">
        <v>4.5759999999999996</v>
      </c>
      <c r="F459" s="242">
        <v>165.3</v>
      </c>
      <c r="G459" s="242">
        <v>9.1370000000000005</v>
      </c>
      <c r="H459" s="243">
        <v>89.861999999999995</v>
      </c>
      <c r="I459" s="243">
        <v>7.8819999999999997</v>
      </c>
      <c r="J459" s="91"/>
      <c r="K459" s="91"/>
    </row>
    <row r="460" spans="1:11" s="93" customFormat="1" x14ac:dyDescent="0.2">
      <c r="A460" s="87">
        <v>39172</v>
      </c>
      <c r="B460" s="92">
        <v>2007</v>
      </c>
      <c r="C460" s="92">
        <v>3</v>
      </c>
      <c r="D460" s="242">
        <v>92.052999999999997</v>
      </c>
      <c r="E460" s="242">
        <v>3.194</v>
      </c>
      <c r="F460" s="242">
        <v>166.7</v>
      </c>
      <c r="G460" s="242">
        <v>10.65</v>
      </c>
      <c r="H460" s="243">
        <v>89.977999999999994</v>
      </c>
      <c r="I460" s="243">
        <v>1.5580000000000001</v>
      </c>
      <c r="J460" s="91"/>
      <c r="K460" s="91"/>
    </row>
    <row r="461" spans="1:11" s="93" customFormat="1" x14ac:dyDescent="0.2">
      <c r="A461" s="87">
        <v>39202</v>
      </c>
      <c r="B461" s="92">
        <v>2007</v>
      </c>
      <c r="C461" s="92">
        <v>4</v>
      </c>
      <c r="D461" s="242">
        <v>92.215999999999994</v>
      </c>
      <c r="E461" s="242">
        <v>2.145</v>
      </c>
      <c r="F461" s="242">
        <v>168.3</v>
      </c>
      <c r="G461" s="242">
        <v>12.146000000000001</v>
      </c>
      <c r="H461" s="243">
        <v>89.801000000000002</v>
      </c>
      <c r="I461" s="243">
        <v>-2.3380000000000001</v>
      </c>
      <c r="J461" s="91"/>
      <c r="K461" s="91"/>
    </row>
    <row r="462" spans="1:11" s="93" customFormat="1" x14ac:dyDescent="0.2">
      <c r="A462" s="87">
        <v>39233</v>
      </c>
      <c r="B462" s="92">
        <v>2007</v>
      </c>
      <c r="C462" s="92">
        <v>5</v>
      </c>
      <c r="D462" s="242">
        <v>92.338999999999999</v>
      </c>
      <c r="E462" s="242">
        <v>1.617</v>
      </c>
      <c r="F462" s="242">
        <v>169.7</v>
      </c>
      <c r="G462" s="242">
        <v>10.452</v>
      </c>
      <c r="H462" s="243">
        <v>89.596000000000004</v>
      </c>
      <c r="I462" s="243">
        <v>-2.6989999999999998</v>
      </c>
      <c r="J462" s="91"/>
      <c r="K462" s="91"/>
    </row>
    <row r="463" spans="1:11" s="93" customFormat="1" x14ac:dyDescent="0.2">
      <c r="A463" s="87">
        <v>39263</v>
      </c>
      <c r="B463" s="92">
        <v>2007</v>
      </c>
      <c r="C463" s="92">
        <v>6</v>
      </c>
      <c r="D463" s="242">
        <v>92.462000000000003</v>
      </c>
      <c r="E463" s="242">
        <v>1.6160000000000001</v>
      </c>
      <c r="F463" s="242">
        <v>170.4</v>
      </c>
      <c r="G463" s="242">
        <v>5.0640000000000001</v>
      </c>
      <c r="H463" s="243">
        <v>89.575999999999993</v>
      </c>
      <c r="I463" s="243">
        <v>-0.27300000000000002</v>
      </c>
      <c r="J463" s="91"/>
      <c r="K463" s="91"/>
    </row>
    <row r="464" spans="1:11" s="93" customFormat="1" x14ac:dyDescent="0.2">
      <c r="A464" s="87">
        <v>39294</v>
      </c>
      <c r="B464" s="92">
        <v>2007</v>
      </c>
      <c r="C464" s="92">
        <v>7</v>
      </c>
      <c r="D464" s="242">
        <v>92.593000000000004</v>
      </c>
      <c r="E464" s="242">
        <v>1.702</v>
      </c>
      <c r="F464" s="242">
        <v>171.8</v>
      </c>
      <c r="G464" s="242">
        <v>10.317</v>
      </c>
      <c r="H464" s="243">
        <v>89.736000000000004</v>
      </c>
      <c r="I464" s="243">
        <v>2.1640000000000001</v>
      </c>
      <c r="J464" s="91"/>
      <c r="K464" s="91"/>
    </row>
    <row r="465" spans="1:11" s="93" customFormat="1" x14ac:dyDescent="0.2">
      <c r="A465" s="87">
        <v>39325</v>
      </c>
      <c r="B465" s="92">
        <v>2007</v>
      </c>
      <c r="C465" s="92">
        <v>8</v>
      </c>
      <c r="D465" s="242">
        <v>92.727000000000004</v>
      </c>
      <c r="E465" s="242">
        <v>1.758</v>
      </c>
      <c r="F465" s="242">
        <v>170.1</v>
      </c>
      <c r="G465" s="242">
        <v>-11.249000000000001</v>
      </c>
      <c r="H465" s="243">
        <v>90.001999999999995</v>
      </c>
      <c r="I465" s="243">
        <v>3.621</v>
      </c>
      <c r="J465" s="91"/>
      <c r="K465" s="91"/>
    </row>
    <row r="466" spans="1:11" s="93" customFormat="1" x14ac:dyDescent="0.2">
      <c r="A466" s="87">
        <v>39355</v>
      </c>
      <c r="B466" s="92">
        <v>2007</v>
      </c>
      <c r="C466" s="92">
        <v>9</v>
      </c>
      <c r="D466" s="242">
        <v>92.86</v>
      </c>
      <c r="E466" s="242">
        <v>1.7290000000000001</v>
      </c>
      <c r="F466" s="242">
        <v>171.4</v>
      </c>
      <c r="G466" s="242">
        <v>9.5670000000000002</v>
      </c>
      <c r="H466" s="243">
        <v>90.304000000000002</v>
      </c>
      <c r="I466" s="243">
        <v>4.1059999999999999</v>
      </c>
      <c r="J466" s="91"/>
      <c r="K466" s="91"/>
    </row>
    <row r="467" spans="1:11" s="93" customFormat="1" x14ac:dyDescent="0.2">
      <c r="A467" s="87">
        <v>39386</v>
      </c>
      <c r="B467" s="92">
        <v>2007</v>
      </c>
      <c r="C467" s="92">
        <v>10</v>
      </c>
      <c r="D467" s="242">
        <v>92.997</v>
      </c>
      <c r="E467" s="242">
        <v>1.79</v>
      </c>
      <c r="F467" s="242">
        <v>172.7</v>
      </c>
      <c r="G467" s="242">
        <v>9.4909999999999997</v>
      </c>
      <c r="H467" s="243">
        <v>90.634</v>
      </c>
      <c r="I467" s="243">
        <v>4.4690000000000003</v>
      </c>
      <c r="J467" s="91"/>
      <c r="K467" s="91"/>
    </row>
    <row r="468" spans="1:11" s="93" customFormat="1" x14ac:dyDescent="0.2">
      <c r="A468" s="87">
        <v>39416</v>
      </c>
      <c r="B468" s="92">
        <v>2007</v>
      </c>
      <c r="C468" s="92">
        <v>11</v>
      </c>
      <c r="D468" s="242">
        <v>93.146000000000001</v>
      </c>
      <c r="E468" s="242">
        <v>1.9390000000000001</v>
      </c>
      <c r="F468" s="242">
        <v>176.7</v>
      </c>
      <c r="G468" s="242">
        <v>31.623000000000001</v>
      </c>
      <c r="H468" s="243">
        <v>90.994</v>
      </c>
      <c r="I468" s="243">
        <v>4.8659999999999997</v>
      </c>
      <c r="J468" s="91"/>
      <c r="K468" s="91"/>
    </row>
    <row r="469" spans="1:11" s="93" customFormat="1" x14ac:dyDescent="0.2">
      <c r="A469" s="87">
        <v>39447</v>
      </c>
      <c r="B469" s="92">
        <v>2007</v>
      </c>
      <c r="C469" s="92">
        <v>12</v>
      </c>
      <c r="D469" s="242">
        <v>93.307000000000002</v>
      </c>
      <c r="E469" s="242">
        <v>2.093</v>
      </c>
      <c r="F469" s="242">
        <v>176.9</v>
      </c>
      <c r="G469" s="242">
        <v>1.367</v>
      </c>
      <c r="H469" s="243">
        <v>91.372</v>
      </c>
      <c r="I469" s="243">
        <v>5.1059999999999999</v>
      </c>
      <c r="J469" s="91"/>
      <c r="K469" s="91"/>
    </row>
    <row r="470" spans="1:11" s="93" customFormat="1" x14ac:dyDescent="0.2">
      <c r="A470" s="87">
        <v>39478</v>
      </c>
      <c r="B470" s="92">
        <v>2008</v>
      </c>
      <c r="C470" s="92">
        <v>1</v>
      </c>
      <c r="D470" s="242">
        <v>93.462999999999994</v>
      </c>
      <c r="E470" s="242">
        <v>2.0259999999999998</v>
      </c>
      <c r="F470" s="242">
        <v>179.2</v>
      </c>
      <c r="G470" s="242">
        <v>16.768000000000001</v>
      </c>
      <c r="H470" s="243">
        <v>91.718999999999994</v>
      </c>
      <c r="I470" s="243">
        <v>4.6559999999999997</v>
      </c>
      <c r="J470" s="91"/>
      <c r="K470" s="91"/>
    </row>
    <row r="471" spans="1:11" s="93" customFormat="1" x14ac:dyDescent="0.2">
      <c r="A471" s="87">
        <v>39507</v>
      </c>
      <c r="B471" s="92">
        <v>2008</v>
      </c>
      <c r="C471" s="92">
        <v>2</v>
      </c>
      <c r="D471" s="242">
        <v>93.581999999999994</v>
      </c>
      <c r="E471" s="242">
        <v>1.544</v>
      </c>
      <c r="F471" s="242">
        <v>180.8</v>
      </c>
      <c r="G471" s="242">
        <v>11.256</v>
      </c>
      <c r="H471" s="243">
        <v>91.951999999999998</v>
      </c>
      <c r="I471" s="243">
        <v>3.093</v>
      </c>
      <c r="J471" s="91"/>
      <c r="K471" s="91"/>
    </row>
    <row r="472" spans="1:11" s="93" customFormat="1" x14ac:dyDescent="0.2">
      <c r="A472" s="87">
        <v>39538</v>
      </c>
      <c r="B472" s="92">
        <v>2008</v>
      </c>
      <c r="C472" s="92">
        <v>3</v>
      </c>
      <c r="D472" s="242">
        <v>93.662000000000006</v>
      </c>
      <c r="E472" s="242">
        <v>1.0309999999999999</v>
      </c>
      <c r="F472" s="242">
        <v>184.6</v>
      </c>
      <c r="G472" s="242">
        <v>28.350999999999999</v>
      </c>
      <c r="H472" s="243">
        <v>92.043999999999997</v>
      </c>
      <c r="I472" s="243">
        <v>1.1970000000000001</v>
      </c>
      <c r="J472" s="91"/>
      <c r="K472" s="91"/>
    </row>
    <row r="473" spans="1:11" s="93" customFormat="1" x14ac:dyDescent="0.2">
      <c r="A473" s="87">
        <v>39568</v>
      </c>
      <c r="B473" s="92">
        <v>2008</v>
      </c>
      <c r="C473" s="92">
        <v>4</v>
      </c>
      <c r="D473" s="242">
        <v>93.748999999999995</v>
      </c>
      <c r="E473" s="242">
        <v>1.1100000000000001</v>
      </c>
      <c r="F473" s="242">
        <v>186.4</v>
      </c>
      <c r="G473" s="242">
        <v>12.349</v>
      </c>
      <c r="H473" s="243">
        <v>92.042000000000002</v>
      </c>
      <c r="I473" s="243">
        <v>-1.4999999999999999E-2</v>
      </c>
      <c r="J473" s="91"/>
      <c r="K473" s="91"/>
    </row>
    <row r="474" spans="1:11" s="93" customFormat="1" x14ac:dyDescent="0.2">
      <c r="A474" s="87">
        <v>39599</v>
      </c>
      <c r="B474" s="92">
        <v>2008</v>
      </c>
      <c r="C474" s="92">
        <v>5</v>
      </c>
      <c r="D474" s="242">
        <v>93.902000000000001</v>
      </c>
      <c r="E474" s="242">
        <v>1.9850000000000001</v>
      </c>
      <c r="F474" s="242">
        <v>191.1</v>
      </c>
      <c r="G474" s="242">
        <v>34.826999999999998</v>
      </c>
      <c r="H474" s="243">
        <v>92.025000000000006</v>
      </c>
      <c r="I474" s="243">
        <v>-0.23</v>
      </c>
      <c r="J474" s="91"/>
      <c r="K474" s="91"/>
    </row>
    <row r="475" spans="1:11" s="93" customFormat="1" x14ac:dyDescent="0.2">
      <c r="A475" s="87">
        <v>39629</v>
      </c>
      <c r="B475" s="92">
        <v>2008</v>
      </c>
      <c r="C475" s="92">
        <v>6</v>
      </c>
      <c r="D475" s="242">
        <v>94.155000000000001</v>
      </c>
      <c r="E475" s="242">
        <v>3.2789999999999999</v>
      </c>
      <c r="F475" s="242">
        <v>195.3</v>
      </c>
      <c r="G475" s="242">
        <v>29.806999999999999</v>
      </c>
      <c r="H475" s="243">
        <v>92.078000000000003</v>
      </c>
      <c r="I475" s="243">
        <v>0.69</v>
      </c>
      <c r="J475" s="91"/>
      <c r="K475" s="91"/>
    </row>
    <row r="476" spans="1:11" s="93" customFormat="1" x14ac:dyDescent="0.2">
      <c r="A476" s="87">
        <v>39660</v>
      </c>
      <c r="B476" s="92">
        <v>2008</v>
      </c>
      <c r="C476" s="92">
        <v>7</v>
      </c>
      <c r="D476" s="242">
        <v>94.447999999999993</v>
      </c>
      <c r="E476" s="242">
        <v>3.798</v>
      </c>
      <c r="F476" s="242">
        <v>200.6</v>
      </c>
      <c r="G476" s="242">
        <v>37.893999999999998</v>
      </c>
      <c r="H476" s="243">
        <v>92.311000000000007</v>
      </c>
      <c r="I476" s="243">
        <v>3.09</v>
      </c>
      <c r="J476" s="91"/>
      <c r="K476" s="91"/>
    </row>
    <row r="477" spans="1:11" s="93" customFormat="1" x14ac:dyDescent="0.2">
      <c r="A477" s="87">
        <v>39691</v>
      </c>
      <c r="B477" s="92">
        <v>2008</v>
      </c>
      <c r="C477" s="92">
        <v>8</v>
      </c>
      <c r="D477" s="242">
        <v>94.694000000000003</v>
      </c>
      <c r="E477" s="242">
        <v>3.173</v>
      </c>
      <c r="F477" s="242">
        <v>198.1</v>
      </c>
      <c r="G477" s="242">
        <v>-13.971</v>
      </c>
      <c r="H477" s="243">
        <v>92.850999999999999</v>
      </c>
      <c r="I477" s="243">
        <v>7.2430000000000003</v>
      </c>
      <c r="J477" s="91"/>
      <c r="K477" s="91"/>
    </row>
    <row r="478" spans="1:11" s="93" customFormat="1" x14ac:dyDescent="0.2">
      <c r="A478" s="87">
        <v>39721</v>
      </c>
      <c r="B478" s="92">
        <v>2008</v>
      </c>
      <c r="C478" s="92">
        <v>9</v>
      </c>
      <c r="D478" s="242">
        <v>94.825000000000003</v>
      </c>
      <c r="E478" s="242">
        <v>1.671</v>
      </c>
      <c r="F478" s="242">
        <v>198</v>
      </c>
      <c r="G478" s="242">
        <v>-0.60399999999999998</v>
      </c>
      <c r="H478" s="243">
        <v>93.653999999999996</v>
      </c>
      <c r="I478" s="243">
        <v>10.89</v>
      </c>
      <c r="J478" s="91"/>
      <c r="K478" s="91"/>
    </row>
    <row r="479" spans="1:11" s="93" customFormat="1" x14ac:dyDescent="0.2">
      <c r="A479" s="87">
        <v>39752</v>
      </c>
      <c r="B479" s="92">
        <v>2008</v>
      </c>
      <c r="C479" s="92">
        <v>10</v>
      </c>
      <c r="D479" s="242">
        <v>94.872</v>
      </c>
      <c r="E479" s="242">
        <v>0.59799999999999998</v>
      </c>
      <c r="F479" s="242">
        <v>189.4</v>
      </c>
      <c r="G479" s="242">
        <v>-41.308</v>
      </c>
      <c r="H479" s="243">
        <v>94.29</v>
      </c>
      <c r="I479" s="243">
        <v>8.4540000000000006</v>
      </c>
      <c r="J479" s="91"/>
      <c r="K479" s="91"/>
    </row>
    <row r="480" spans="1:11" s="93" customFormat="1" x14ac:dyDescent="0.2">
      <c r="A480" s="87">
        <v>39782</v>
      </c>
      <c r="B480" s="92">
        <v>2008</v>
      </c>
      <c r="C480" s="92">
        <v>11</v>
      </c>
      <c r="D480" s="242">
        <v>94.891999999999996</v>
      </c>
      <c r="E480" s="242">
        <v>0.249</v>
      </c>
      <c r="F480" s="242">
        <v>179.7</v>
      </c>
      <c r="G480" s="242">
        <v>-46.786999999999999</v>
      </c>
      <c r="H480" s="243">
        <v>94.198999999999998</v>
      </c>
      <c r="I480" s="243">
        <v>-1.151</v>
      </c>
      <c r="J480" s="91"/>
      <c r="K480" s="91"/>
    </row>
    <row r="481" spans="1:11" s="93" customFormat="1" x14ac:dyDescent="0.2">
      <c r="A481" s="87">
        <v>39813</v>
      </c>
      <c r="B481" s="92">
        <v>2008</v>
      </c>
      <c r="C481" s="92">
        <v>12</v>
      </c>
      <c r="D481" s="242">
        <v>94.924000000000007</v>
      </c>
      <c r="E481" s="242">
        <v>0.40300000000000002</v>
      </c>
      <c r="F481" s="242">
        <v>172.3</v>
      </c>
      <c r="G481" s="242">
        <v>-39.625999999999998</v>
      </c>
      <c r="H481" s="243">
        <v>93.117000000000004</v>
      </c>
      <c r="I481" s="243">
        <v>-12.939</v>
      </c>
      <c r="J481" s="91"/>
      <c r="K481" s="91"/>
    </row>
    <row r="482" spans="1:11" s="93" customFormat="1" x14ac:dyDescent="0.2">
      <c r="A482" s="87">
        <v>39844</v>
      </c>
      <c r="B482" s="92">
        <v>2009</v>
      </c>
      <c r="C482" s="92">
        <v>1</v>
      </c>
      <c r="D482" s="242">
        <v>94.959000000000003</v>
      </c>
      <c r="E482" s="242">
        <v>0.44600000000000001</v>
      </c>
      <c r="F482" s="242">
        <v>172.4</v>
      </c>
      <c r="G482" s="242">
        <v>0.69899999999999995</v>
      </c>
      <c r="H482" s="243">
        <v>91.712999999999994</v>
      </c>
      <c r="I482" s="243">
        <v>-16.664000000000001</v>
      </c>
      <c r="J482" s="91"/>
      <c r="K482" s="91"/>
    </row>
    <row r="483" spans="1:11" s="93" customFormat="1" x14ac:dyDescent="0.2">
      <c r="A483" s="87">
        <v>39872</v>
      </c>
      <c r="B483" s="92">
        <v>2009</v>
      </c>
      <c r="C483" s="92">
        <v>2</v>
      </c>
      <c r="D483" s="242">
        <v>94.971000000000004</v>
      </c>
      <c r="E483" s="242">
        <v>0.158</v>
      </c>
      <c r="F483" s="242">
        <v>170.9</v>
      </c>
      <c r="G483" s="242">
        <v>-9.9550000000000001</v>
      </c>
      <c r="H483" s="243">
        <v>91.016000000000005</v>
      </c>
      <c r="I483" s="243">
        <v>-8.7579999999999991</v>
      </c>
      <c r="J483" s="91"/>
      <c r="K483" s="91"/>
    </row>
    <row r="484" spans="1:11" s="93" customFormat="1" x14ac:dyDescent="0.2">
      <c r="A484" s="87">
        <v>39903</v>
      </c>
      <c r="B484" s="92">
        <v>2009</v>
      </c>
      <c r="C484" s="92">
        <v>3</v>
      </c>
      <c r="D484" s="242">
        <v>94.947999999999993</v>
      </c>
      <c r="E484" s="242">
        <v>-0.29599999999999999</v>
      </c>
      <c r="F484" s="242">
        <v>168.3</v>
      </c>
      <c r="G484" s="242">
        <v>-16.803999999999998</v>
      </c>
      <c r="H484" s="243">
        <v>91.537999999999997</v>
      </c>
      <c r="I484" s="243">
        <v>7.1109999999999998</v>
      </c>
      <c r="J484" s="91"/>
      <c r="K484" s="91"/>
    </row>
    <row r="485" spans="1:11" s="93" customFormat="1" x14ac:dyDescent="0.2">
      <c r="A485" s="87">
        <v>39933</v>
      </c>
      <c r="B485" s="92">
        <v>2009</v>
      </c>
      <c r="C485" s="92">
        <v>4</v>
      </c>
      <c r="D485" s="242">
        <v>94.9</v>
      </c>
      <c r="E485" s="242">
        <v>-0.60799999999999998</v>
      </c>
      <c r="F485" s="242">
        <v>168.4</v>
      </c>
      <c r="G485" s="242">
        <v>0.71499999999999997</v>
      </c>
      <c r="H485" s="243">
        <v>92.816999999999993</v>
      </c>
      <c r="I485" s="243">
        <v>18.117000000000001</v>
      </c>
      <c r="J485" s="91"/>
      <c r="K485" s="91"/>
    </row>
    <row r="486" spans="1:11" s="93" customFormat="1" x14ac:dyDescent="0.2">
      <c r="A486" s="87">
        <v>39964</v>
      </c>
      <c r="B486" s="92">
        <v>2009</v>
      </c>
      <c r="C486" s="92">
        <v>5</v>
      </c>
      <c r="D486" s="242">
        <v>94.849000000000004</v>
      </c>
      <c r="E486" s="242">
        <v>-0.63300000000000001</v>
      </c>
      <c r="F486" s="242">
        <v>169.4</v>
      </c>
      <c r="G486" s="242">
        <v>7.3630000000000004</v>
      </c>
      <c r="H486" s="243">
        <v>93.966999999999999</v>
      </c>
      <c r="I486" s="243">
        <v>15.917999999999999</v>
      </c>
      <c r="J486" s="91"/>
      <c r="K486" s="91"/>
    </row>
    <row r="487" spans="1:11" s="93" customFormat="1" x14ac:dyDescent="0.2">
      <c r="A487" s="87">
        <v>39994</v>
      </c>
      <c r="B487" s="92">
        <v>2009</v>
      </c>
      <c r="C487" s="92">
        <v>6</v>
      </c>
      <c r="D487" s="242">
        <v>94.819000000000003</v>
      </c>
      <c r="E487" s="242">
        <v>-0.38300000000000001</v>
      </c>
      <c r="F487" s="242">
        <v>171.7</v>
      </c>
      <c r="G487" s="242">
        <v>17.565999999999999</v>
      </c>
      <c r="H487" s="243">
        <v>94.367999999999995</v>
      </c>
      <c r="I487" s="243">
        <v>5.242</v>
      </c>
      <c r="J487" s="91"/>
      <c r="K487" s="91"/>
    </row>
    <row r="488" spans="1:11" s="93" customFormat="1" x14ac:dyDescent="0.2">
      <c r="A488" s="87">
        <v>40025</v>
      </c>
      <c r="B488" s="92">
        <v>2009</v>
      </c>
      <c r="C488" s="92">
        <v>7</v>
      </c>
      <c r="D488" s="242">
        <v>94.828000000000003</v>
      </c>
      <c r="E488" s="242">
        <v>0.107</v>
      </c>
      <c r="F488" s="242">
        <v>171.1</v>
      </c>
      <c r="G488" s="242">
        <v>-4.1139999999999999</v>
      </c>
      <c r="H488" s="243">
        <v>94.251999999999995</v>
      </c>
      <c r="I488" s="243">
        <v>-1.4650000000000001</v>
      </c>
      <c r="J488" s="91"/>
      <c r="K488" s="91"/>
    </row>
    <row r="489" spans="1:11" s="93" customFormat="1" x14ac:dyDescent="0.2">
      <c r="A489" s="87">
        <v>40056</v>
      </c>
      <c r="B489" s="92">
        <v>2009</v>
      </c>
      <c r="C489" s="92">
        <v>8</v>
      </c>
      <c r="D489" s="242">
        <v>94.893000000000001</v>
      </c>
      <c r="E489" s="242">
        <v>0.83699999999999997</v>
      </c>
      <c r="F489" s="242">
        <v>173.8</v>
      </c>
      <c r="G489" s="242">
        <v>20.669</v>
      </c>
      <c r="H489" s="243">
        <v>94.143000000000001</v>
      </c>
      <c r="I489" s="243">
        <v>-1.373</v>
      </c>
      <c r="J489" s="91"/>
      <c r="K489" s="91"/>
    </row>
    <row r="490" spans="1:11" s="93" customFormat="1" x14ac:dyDescent="0.2">
      <c r="A490" s="87">
        <v>40086</v>
      </c>
      <c r="B490" s="92">
        <v>2009</v>
      </c>
      <c r="C490" s="92">
        <v>9</v>
      </c>
      <c r="D490" s="242">
        <v>95.018000000000001</v>
      </c>
      <c r="E490" s="242">
        <v>1.591</v>
      </c>
      <c r="F490" s="242">
        <v>174.3</v>
      </c>
      <c r="G490" s="242">
        <v>3.5070000000000001</v>
      </c>
      <c r="H490" s="243">
        <v>94.388999999999996</v>
      </c>
      <c r="I490" s="243">
        <v>3.18</v>
      </c>
      <c r="J490" s="91"/>
      <c r="K490" s="91"/>
    </row>
    <row r="491" spans="1:11" s="93" customFormat="1" x14ac:dyDescent="0.2">
      <c r="A491" s="87">
        <v>40117</v>
      </c>
      <c r="B491" s="92">
        <v>2009</v>
      </c>
      <c r="C491" s="92">
        <v>10</v>
      </c>
      <c r="D491" s="242">
        <v>95.165999999999997</v>
      </c>
      <c r="E491" s="242">
        <v>1.8839999999999999</v>
      </c>
      <c r="F491" s="242">
        <v>175</v>
      </c>
      <c r="G491" s="242">
        <v>4.9269999999999996</v>
      </c>
      <c r="H491" s="243">
        <v>94.790999999999997</v>
      </c>
      <c r="I491" s="243">
        <v>5.23</v>
      </c>
      <c r="J491" s="91"/>
      <c r="K491" s="91"/>
    </row>
    <row r="492" spans="1:11" s="93" customFormat="1" x14ac:dyDescent="0.2">
      <c r="A492" s="87">
        <v>40147</v>
      </c>
      <c r="B492" s="92">
        <v>2009</v>
      </c>
      <c r="C492" s="92">
        <v>11</v>
      </c>
      <c r="D492" s="242">
        <v>95.287999999999997</v>
      </c>
      <c r="E492" s="242">
        <v>1.5429999999999999</v>
      </c>
      <c r="F492" s="242">
        <v>176.9</v>
      </c>
      <c r="G492" s="242">
        <v>13.835000000000001</v>
      </c>
      <c r="H492" s="243">
        <v>94.983000000000004</v>
      </c>
      <c r="I492" s="243">
        <v>2.4569999999999999</v>
      </c>
      <c r="J492" s="91"/>
      <c r="K492" s="91"/>
    </row>
    <row r="493" spans="1:11" s="93" customFormat="1" x14ac:dyDescent="0.2">
      <c r="A493" s="87">
        <v>40178</v>
      </c>
      <c r="B493" s="92">
        <v>2009</v>
      </c>
      <c r="C493" s="92">
        <v>12</v>
      </c>
      <c r="D493" s="242">
        <v>95.353999999999999</v>
      </c>
      <c r="E493" s="242">
        <v>0.83099999999999996</v>
      </c>
      <c r="F493" s="242">
        <v>177.8</v>
      </c>
      <c r="G493" s="242">
        <v>6.2789999999999999</v>
      </c>
      <c r="H493" s="243">
        <v>94.745000000000005</v>
      </c>
      <c r="I493" s="243">
        <v>-2.968</v>
      </c>
      <c r="J493" s="91"/>
      <c r="K493" s="91"/>
    </row>
    <row r="494" spans="1:11" s="93" customFormat="1" x14ac:dyDescent="0.2">
      <c r="A494" s="87">
        <v>40209</v>
      </c>
      <c r="B494" s="92">
        <v>2010</v>
      </c>
      <c r="C494" s="92">
        <v>1</v>
      </c>
      <c r="D494" s="242">
        <v>95.397999999999996</v>
      </c>
      <c r="E494" s="242">
        <v>0.56299999999999994</v>
      </c>
      <c r="F494" s="242">
        <v>180.8</v>
      </c>
      <c r="G494" s="242">
        <v>22.236000000000001</v>
      </c>
      <c r="H494" s="243">
        <v>94.313000000000002</v>
      </c>
      <c r="I494" s="243">
        <v>-5.3319999999999999</v>
      </c>
      <c r="J494" s="91"/>
      <c r="K494" s="91"/>
    </row>
    <row r="495" spans="1:11" s="93" customFormat="1" x14ac:dyDescent="0.2">
      <c r="A495" s="87">
        <v>40237</v>
      </c>
      <c r="B495" s="92">
        <v>2010</v>
      </c>
      <c r="C495" s="92">
        <v>2</v>
      </c>
      <c r="D495" s="242">
        <v>95.47</v>
      </c>
      <c r="E495" s="242">
        <v>0.90800000000000003</v>
      </c>
      <c r="F495" s="242">
        <v>180.4</v>
      </c>
      <c r="G495" s="242">
        <v>-2.6230000000000002</v>
      </c>
      <c r="H495" s="243">
        <v>94.09</v>
      </c>
      <c r="I495" s="243">
        <v>-2.802</v>
      </c>
      <c r="J495" s="91"/>
      <c r="K495" s="91"/>
    </row>
    <row r="496" spans="1:11" s="93" customFormat="1" x14ac:dyDescent="0.2">
      <c r="A496" s="87">
        <v>40268</v>
      </c>
      <c r="B496" s="92">
        <v>2010</v>
      </c>
      <c r="C496" s="92">
        <v>3</v>
      </c>
      <c r="D496" s="242">
        <v>95.602999999999994</v>
      </c>
      <c r="E496" s="242">
        <v>1.6819999999999999</v>
      </c>
      <c r="F496" s="242">
        <v>181.3</v>
      </c>
      <c r="G496" s="242">
        <v>6.1539999999999999</v>
      </c>
      <c r="H496" s="243">
        <v>94.296999999999997</v>
      </c>
      <c r="I496" s="243">
        <v>2.6659999999999999</v>
      </c>
      <c r="J496" s="91"/>
      <c r="K496" s="91"/>
    </row>
    <row r="497" spans="1:11" s="93" customFormat="1" x14ac:dyDescent="0.2">
      <c r="A497" s="87">
        <v>40298</v>
      </c>
      <c r="B497" s="92">
        <v>2010</v>
      </c>
      <c r="C497" s="92">
        <v>4</v>
      </c>
      <c r="D497" s="242">
        <v>95.772999999999996</v>
      </c>
      <c r="E497" s="242">
        <v>2.16</v>
      </c>
      <c r="F497" s="242">
        <v>182.8</v>
      </c>
      <c r="G497" s="242">
        <v>10.393000000000001</v>
      </c>
      <c r="H497" s="243">
        <v>94.798000000000002</v>
      </c>
      <c r="I497" s="243">
        <v>6.5670000000000002</v>
      </c>
      <c r="J497" s="91"/>
      <c r="K497" s="91"/>
    </row>
    <row r="498" spans="1:11" s="93" customFormat="1" x14ac:dyDescent="0.2">
      <c r="A498" s="87">
        <v>40329</v>
      </c>
      <c r="B498" s="92">
        <v>2010</v>
      </c>
      <c r="C498" s="92">
        <v>5</v>
      </c>
      <c r="D498" s="242">
        <v>95.927999999999997</v>
      </c>
      <c r="E498" s="242">
        <v>1.952</v>
      </c>
      <c r="F498" s="242">
        <v>183.4</v>
      </c>
      <c r="G498" s="242">
        <v>4.0110000000000001</v>
      </c>
      <c r="H498" s="243">
        <v>95.305999999999997</v>
      </c>
      <c r="I498" s="243">
        <v>6.63</v>
      </c>
      <c r="J498" s="91"/>
      <c r="K498" s="91"/>
    </row>
    <row r="499" spans="1:11" s="93" customFormat="1" x14ac:dyDescent="0.2">
      <c r="A499" s="87">
        <v>40359</v>
      </c>
      <c r="B499" s="92">
        <v>2010</v>
      </c>
      <c r="C499" s="92">
        <v>6</v>
      </c>
      <c r="D499" s="242">
        <v>96.034999999999997</v>
      </c>
      <c r="E499" s="242">
        <v>1.3460000000000001</v>
      </c>
      <c r="F499" s="242">
        <v>182.4</v>
      </c>
      <c r="G499" s="242">
        <v>-6.35</v>
      </c>
      <c r="H499" s="243">
        <v>95.602000000000004</v>
      </c>
      <c r="I499" s="243">
        <v>3.786</v>
      </c>
      <c r="J499" s="91"/>
      <c r="K499" s="91"/>
    </row>
    <row r="500" spans="1:11" s="93" customFormat="1" x14ac:dyDescent="0.2">
      <c r="A500" s="87">
        <v>40390</v>
      </c>
      <c r="B500" s="92">
        <v>2010</v>
      </c>
      <c r="C500" s="92">
        <v>7</v>
      </c>
      <c r="D500" s="242">
        <v>96.120999999999995</v>
      </c>
      <c r="E500" s="242">
        <v>1.083</v>
      </c>
      <c r="F500" s="242">
        <v>181.9</v>
      </c>
      <c r="G500" s="242">
        <v>-3.24</v>
      </c>
      <c r="H500" s="243">
        <v>95.683999999999997</v>
      </c>
      <c r="I500" s="243">
        <v>1.0309999999999999</v>
      </c>
      <c r="J500" s="91"/>
      <c r="K500" s="91"/>
    </row>
    <row r="501" spans="1:11" s="93" customFormat="1" x14ac:dyDescent="0.2">
      <c r="A501" s="87">
        <v>40421</v>
      </c>
      <c r="B501" s="92">
        <v>2010</v>
      </c>
      <c r="C501" s="92">
        <v>8</v>
      </c>
      <c r="D501" s="242">
        <v>96.234999999999999</v>
      </c>
      <c r="E501" s="242">
        <v>1.4339999999999999</v>
      </c>
      <c r="F501" s="242">
        <v>182.8</v>
      </c>
      <c r="G501" s="242">
        <v>6.1020000000000003</v>
      </c>
      <c r="H501" s="243">
        <v>95.626999999999995</v>
      </c>
      <c r="I501" s="243">
        <v>-0.71199999999999997</v>
      </c>
      <c r="J501" s="91"/>
      <c r="K501" s="91"/>
    </row>
    <row r="502" spans="1:11" s="93" customFormat="1" x14ac:dyDescent="0.2">
      <c r="A502" s="87">
        <v>40451</v>
      </c>
      <c r="B502" s="92">
        <v>2010</v>
      </c>
      <c r="C502" s="92">
        <v>9</v>
      </c>
      <c r="D502" s="242">
        <v>96.402000000000001</v>
      </c>
      <c r="E502" s="242">
        <v>2.1059999999999999</v>
      </c>
      <c r="F502" s="242">
        <v>183.5</v>
      </c>
      <c r="G502" s="242">
        <v>4.6929999999999996</v>
      </c>
      <c r="H502" s="243">
        <v>95.534999999999997</v>
      </c>
      <c r="I502" s="243">
        <v>-1.1379999999999999</v>
      </c>
      <c r="J502" s="91"/>
      <c r="K502" s="91"/>
    </row>
    <row r="503" spans="1:11" s="93" customFormat="1" x14ac:dyDescent="0.2">
      <c r="A503" s="87">
        <v>40482</v>
      </c>
      <c r="B503" s="92">
        <v>2010</v>
      </c>
      <c r="C503" s="92">
        <v>10</v>
      </c>
      <c r="D503" s="242">
        <v>96.600999999999999</v>
      </c>
      <c r="E503" s="242">
        <v>2.5049999999999999</v>
      </c>
      <c r="F503" s="242">
        <v>185.8</v>
      </c>
      <c r="G503" s="242">
        <v>16.122</v>
      </c>
      <c r="H503" s="243">
        <v>95.59</v>
      </c>
      <c r="I503" s="243">
        <v>0.69299999999999995</v>
      </c>
      <c r="J503" s="91"/>
      <c r="K503" s="91"/>
    </row>
    <row r="504" spans="1:11" s="93" customFormat="1" x14ac:dyDescent="0.2">
      <c r="A504" s="87">
        <v>40512</v>
      </c>
      <c r="B504" s="92">
        <v>2010</v>
      </c>
      <c r="C504" s="92">
        <v>11</v>
      </c>
      <c r="D504" s="242">
        <v>96.792000000000002</v>
      </c>
      <c r="E504" s="242">
        <v>2.3980000000000001</v>
      </c>
      <c r="F504" s="242">
        <v>187.3</v>
      </c>
      <c r="G504" s="242">
        <v>10.130000000000001</v>
      </c>
      <c r="H504" s="243">
        <v>95.991</v>
      </c>
      <c r="I504" s="243">
        <v>5.1459999999999999</v>
      </c>
      <c r="J504" s="91"/>
      <c r="K504" s="91"/>
    </row>
    <row r="505" spans="1:11" s="93" customFormat="1" x14ac:dyDescent="0.2">
      <c r="A505" s="87">
        <v>40543</v>
      </c>
      <c r="B505" s="92">
        <v>2010</v>
      </c>
      <c r="C505" s="92">
        <v>12</v>
      </c>
      <c r="D505" s="242">
        <v>96.95</v>
      </c>
      <c r="E505" s="242">
        <v>1.976</v>
      </c>
      <c r="F505" s="242">
        <v>189.3</v>
      </c>
      <c r="G505" s="242">
        <v>13.593999999999999</v>
      </c>
      <c r="H505" s="243">
        <v>96.804000000000002</v>
      </c>
      <c r="I505" s="243">
        <v>10.656000000000001</v>
      </c>
      <c r="J505" s="91"/>
      <c r="K505" s="91"/>
    </row>
    <row r="506" spans="1:11" s="93" customFormat="1" x14ac:dyDescent="0.2">
      <c r="A506" s="87">
        <v>40574</v>
      </c>
      <c r="B506" s="92">
        <v>2011</v>
      </c>
      <c r="C506" s="92">
        <v>1</v>
      </c>
      <c r="D506" s="242">
        <v>97.097999999999999</v>
      </c>
      <c r="E506" s="242">
        <v>1.849</v>
      </c>
      <c r="F506" s="242">
        <v>192.1</v>
      </c>
      <c r="G506" s="242">
        <v>19.266999999999999</v>
      </c>
      <c r="H506" s="243">
        <v>97.683000000000007</v>
      </c>
      <c r="I506" s="243">
        <v>11.457000000000001</v>
      </c>
      <c r="J506" s="91"/>
      <c r="K506" s="91"/>
    </row>
    <row r="507" spans="1:11" s="93" customFormat="1" x14ac:dyDescent="0.2">
      <c r="A507" s="87">
        <v>40602</v>
      </c>
      <c r="B507" s="92">
        <v>2011</v>
      </c>
      <c r="C507" s="92">
        <v>2</v>
      </c>
      <c r="D507" s="242">
        <v>97.260999999999996</v>
      </c>
      <c r="E507" s="242">
        <v>2.0270000000000001</v>
      </c>
      <c r="F507" s="242">
        <v>194.9</v>
      </c>
      <c r="G507" s="242">
        <v>18.963000000000001</v>
      </c>
      <c r="H507" s="243">
        <v>98.108000000000004</v>
      </c>
      <c r="I507" s="243">
        <v>5.34</v>
      </c>
      <c r="J507" s="91"/>
      <c r="K507" s="91"/>
    </row>
    <row r="508" spans="1:11" s="93" customFormat="1" x14ac:dyDescent="0.2">
      <c r="A508" s="87">
        <v>40633</v>
      </c>
      <c r="B508" s="92">
        <v>2011</v>
      </c>
      <c r="C508" s="92">
        <v>3</v>
      </c>
      <c r="D508" s="242">
        <v>97.468000000000004</v>
      </c>
      <c r="E508" s="242">
        <v>2.5830000000000002</v>
      </c>
      <c r="F508" s="242">
        <v>197.6</v>
      </c>
      <c r="G508" s="242">
        <v>17.951000000000001</v>
      </c>
      <c r="H508" s="243">
        <v>97.858999999999995</v>
      </c>
      <c r="I508" s="243">
        <v>-2.9940000000000002</v>
      </c>
      <c r="J508" s="91"/>
      <c r="K508" s="91"/>
    </row>
    <row r="509" spans="1:11" s="93" customFormat="1" x14ac:dyDescent="0.2">
      <c r="A509" s="87">
        <v>40663</v>
      </c>
      <c r="B509" s="92">
        <v>2011</v>
      </c>
      <c r="C509" s="92">
        <v>4</v>
      </c>
      <c r="D509" s="242">
        <v>97.715999999999994</v>
      </c>
      <c r="E509" s="242">
        <v>3.1059999999999999</v>
      </c>
      <c r="F509" s="242">
        <v>200.2</v>
      </c>
      <c r="G509" s="242">
        <v>16.984000000000002</v>
      </c>
      <c r="H509" s="243">
        <v>97.295000000000002</v>
      </c>
      <c r="I509" s="243">
        <v>-6.71</v>
      </c>
      <c r="J509" s="91"/>
      <c r="K509" s="91"/>
    </row>
    <row r="510" spans="1:11" s="93" customFormat="1" x14ac:dyDescent="0.2">
      <c r="A510" s="87">
        <v>40694</v>
      </c>
      <c r="B510" s="92">
        <v>2011</v>
      </c>
      <c r="C510" s="92">
        <v>5</v>
      </c>
      <c r="D510" s="242">
        <v>97.978999999999999</v>
      </c>
      <c r="E510" s="242">
        <v>3.2719999999999998</v>
      </c>
      <c r="F510" s="242">
        <v>202</v>
      </c>
      <c r="G510" s="242">
        <v>11.339</v>
      </c>
      <c r="H510" s="243">
        <v>97.016999999999996</v>
      </c>
      <c r="I510" s="243">
        <v>-3.3679999999999999</v>
      </c>
      <c r="J510" s="91"/>
      <c r="K510" s="91"/>
    </row>
    <row r="511" spans="1:11" s="93" customFormat="1" x14ac:dyDescent="0.2">
      <c r="A511" s="87">
        <v>40724</v>
      </c>
      <c r="B511" s="92">
        <v>2011</v>
      </c>
      <c r="C511" s="92">
        <v>6</v>
      </c>
      <c r="D511" s="242">
        <v>98.23</v>
      </c>
      <c r="E511" s="242">
        <v>3.113</v>
      </c>
      <c r="F511" s="242">
        <v>202.2</v>
      </c>
      <c r="G511" s="242">
        <v>1.1950000000000001</v>
      </c>
      <c r="H511" s="243">
        <v>97.385000000000005</v>
      </c>
      <c r="I511" s="243">
        <v>4.6459999999999999</v>
      </c>
      <c r="J511" s="91"/>
      <c r="K511" s="91"/>
    </row>
    <row r="512" spans="1:11" s="93" customFormat="1" x14ac:dyDescent="0.2">
      <c r="A512" s="87">
        <v>40755</v>
      </c>
      <c r="B512" s="92">
        <v>2011</v>
      </c>
      <c r="C512" s="92">
        <v>7</v>
      </c>
      <c r="D512" s="242">
        <v>98.433000000000007</v>
      </c>
      <c r="E512" s="242">
        <v>2.512</v>
      </c>
      <c r="F512" s="242">
        <v>203.2</v>
      </c>
      <c r="G512" s="242">
        <v>6.0990000000000002</v>
      </c>
      <c r="H512" s="243">
        <v>97.998000000000005</v>
      </c>
      <c r="I512" s="243">
        <v>7.8170000000000002</v>
      </c>
      <c r="J512" s="91"/>
      <c r="K512" s="91"/>
    </row>
    <row r="513" spans="1:11" s="93" customFormat="1" x14ac:dyDescent="0.2">
      <c r="A513" s="87">
        <v>40786</v>
      </c>
      <c r="B513" s="92">
        <v>2011</v>
      </c>
      <c r="C513" s="92">
        <v>8</v>
      </c>
      <c r="D513" s="242">
        <v>98.552000000000007</v>
      </c>
      <c r="E513" s="242">
        <v>1.4670000000000001</v>
      </c>
      <c r="F513" s="242">
        <v>201.7</v>
      </c>
      <c r="G513" s="242">
        <v>-8.5069999999999997</v>
      </c>
      <c r="H513" s="243">
        <v>98.197000000000003</v>
      </c>
      <c r="I513" s="243">
        <v>2.4620000000000002</v>
      </c>
      <c r="J513" s="91"/>
      <c r="K513" s="91"/>
    </row>
    <row r="514" spans="1:11" s="93" customFormat="1" x14ac:dyDescent="0.2">
      <c r="A514" s="87">
        <v>40816</v>
      </c>
      <c r="B514" s="92">
        <v>2011</v>
      </c>
      <c r="C514" s="92">
        <v>9</v>
      </c>
      <c r="D514" s="242">
        <v>98.573999999999998</v>
      </c>
      <c r="E514" s="242">
        <v>0.25900000000000001</v>
      </c>
      <c r="F514" s="242">
        <v>202.6</v>
      </c>
      <c r="G514" s="242">
        <v>5.4880000000000004</v>
      </c>
      <c r="H514" s="243">
        <v>97.605999999999995</v>
      </c>
      <c r="I514" s="243">
        <v>-6.9870000000000001</v>
      </c>
      <c r="J514" s="91"/>
      <c r="K514" s="91"/>
    </row>
    <row r="515" spans="1:11" s="93" customFormat="1" x14ac:dyDescent="0.2">
      <c r="A515" s="87">
        <v>40847</v>
      </c>
      <c r="B515" s="92">
        <v>2011</v>
      </c>
      <c r="C515" s="92">
        <v>10</v>
      </c>
      <c r="D515" s="242">
        <v>98.569000000000003</v>
      </c>
      <c r="E515" s="242">
        <v>-5.7000000000000002E-2</v>
      </c>
      <c r="F515" s="242">
        <v>200.6</v>
      </c>
      <c r="G515" s="242">
        <v>-11.224</v>
      </c>
      <c r="H515" s="243">
        <v>96.721000000000004</v>
      </c>
      <c r="I515" s="243">
        <v>-10.353</v>
      </c>
      <c r="J515" s="91"/>
      <c r="K515" s="91"/>
    </row>
    <row r="516" spans="1:11" s="93" customFormat="1" x14ac:dyDescent="0.2">
      <c r="A516" s="87">
        <v>40877</v>
      </c>
      <c r="B516" s="92">
        <v>2011</v>
      </c>
      <c r="C516" s="92">
        <v>11</v>
      </c>
      <c r="D516" s="242">
        <v>98.632999999999996</v>
      </c>
      <c r="E516" s="242">
        <v>0.78500000000000003</v>
      </c>
      <c r="F516" s="242">
        <v>200.9</v>
      </c>
      <c r="G516" s="242">
        <v>1.8089999999999999</v>
      </c>
      <c r="H516" s="243">
        <v>96.301000000000002</v>
      </c>
      <c r="I516" s="243">
        <v>-5.0910000000000002</v>
      </c>
      <c r="J516" s="91"/>
      <c r="K516" s="91"/>
    </row>
    <row r="517" spans="1:11" s="93" customFormat="1" x14ac:dyDescent="0.2">
      <c r="A517" s="87">
        <v>40908</v>
      </c>
      <c r="B517" s="92">
        <v>2011</v>
      </c>
      <c r="C517" s="92">
        <v>12</v>
      </c>
      <c r="D517" s="242">
        <v>98.823999999999998</v>
      </c>
      <c r="E517" s="242">
        <v>2.3519999999999999</v>
      </c>
      <c r="F517" s="242">
        <v>200.1</v>
      </c>
      <c r="G517" s="242">
        <v>-4.6749999999999998</v>
      </c>
      <c r="H517" s="243">
        <v>96.837000000000003</v>
      </c>
      <c r="I517" s="243">
        <v>6.8949999999999996</v>
      </c>
      <c r="J517" s="91"/>
      <c r="K517" s="91"/>
    </row>
    <row r="518" spans="1:11" s="93" customFormat="1" x14ac:dyDescent="0.2">
      <c r="A518" s="87">
        <v>40939</v>
      </c>
      <c r="B518" s="92">
        <v>2012</v>
      </c>
      <c r="C518" s="92">
        <v>1</v>
      </c>
      <c r="D518" s="242">
        <v>99.087000000000003</v>
      </c>
      <c r="E518" s="242">
        <v>3.2410000000000001</v>
      </c>
      <c r="F518" s="242">
        <v>200.4</v>
      </c>
      <c r="G518" s="242">
        <v>1.8140000000000001</v>
      </c>
      <c r="H518" s="243">
        <v>97.988</v>
      </c>
      <c r="I518" s="243">
        <v>15.238</v>
      </c>
      <c r="J518" s="91"/>
      <c r="K518" s="91"/>
    </row>
    <row r="519" spans="1:11" s="93" customFormat="1" x14ac:dyDescent="0.2">
      <c r="A519" s="87">
        <v>40968</v>
      </c>
      <c r="B519" s="92">
        <v>2012</v>
      </c>
      <c r="C519" s="92">
        <v>2</v>
      </c>
      <c r="D519" s="242">
        <v>99.313999999999993</v>
      </c>
      <c r="E519" s="242">
        <v>2.782</v>
      </c>
      <c r="F519" s="242">
        <v>201.1</v>
      </c>
      <c r="G519" s="242">
        <v>4.2729999999999997</v>
      </c>
      <c r="H519" s="243">
        <v>99.070999999999998</v>
      </c>
      <c r="I519" s="243">
        <v>14.093999999999999</v>
      </c>
      <c r="J519" s="91"/>
      <c r="K519" s="91"/>
    </row>
    <row r="520" spans="1:11" s="93" customFormat="1" x14ac:dyDescent="0.2">
      <c r="A520" s="87">
        <v>40999</v>
      </c>
      <c r="B520" s="92">
        <v>2012</v>
      </c>
      <c r="C520" s="92">
        <v>3</v>
      </c>
      <c r="D520" s="242">
        <v>99.451999999999998</v>
      </c>
      <c r="E520" s="242">
        <v>1.68</v>
      </c>
      <c r="F520" s="242">
        <v>203.4</v>
      </c>
      <c r="G520" s="242">
        <v>14.622</v>
      </c>
      <c r="H520" s="243">
        <v>99.653999999999996</v>
      </c>
      <c r="I520" s="243">
        <v>7.2990000000000004</v>
      </c>
      <c r="J520" s="91"/>
      <c r="K520" s="91"/>
    </row>
    <row r="521" spans="1:11" s="93" customFormat="1" x14ac:dyDescent="0.2">
      <c r="A521" s="87">
        <v>41029</v>
      </c>
      <c r="B521" s="92">
        <v>2012</v>
      </c>
      <c r="C521" s="92">
        <v>4</v>
      </c>
      <c r="D521" s="242">
        <v>99.543999999999997</v>
      </c>
      <c r="E521" s="242">
        <v>1.119</v>
      </c>
      <c r="F521" s="242">
        <v>202.3</v>
      </c>
      <c r="G521" s="242">
        <v>-6.3</v>
      </c>
      <c r="H521" s="243">
        <v>99.744</v>
      </c>
      <c r="I521" s="243">
        <v>1.0880000000000001</v>
      </c>
      <c r="J521" s="91"/>
      <c r="K521" s="91"/>
    </row>
    <row r="522" spans="1:11" s="93" customFormat="1" x14ac:dyDescent="0.2">
      <c r="A522" s="87">
        <v>41060</v>
      </c>
      <c r="B522" s="92">
        <v>2012</v>
      </c>
      <c r="C522" s="92">
        <v>5</v>
      </c>
      <c r="D522" s="242">
        <v>99.664000000000001</v>
      </c>
      <c r="E522" s="242">
        <v>1.4490000000000001</v>
      </c>
      <c r="F522" s="242">
        <v>200.5</v>
      </c>
      <c r="G522" s="242">
        <v>-10.17</v>
      </c>
      <c r="H522" s="243">
        <v>99.475999999999999</v>
      </c>
      <c r="I522" s="243">
        <v>-3.1819999999999999</v>
      </c>
      <c r="J522" s="91"/>
      <c r="K522" s="91"/>
    </row>
    <row r="523" spans="1:11" s="93" customFormat="1" x14ac:dyDescent="0.2">
      <c r="A523" s="87">
        <v>41090</v>
      </c>
      <c r="B523" s="92">
        <v>2012</v>
      </c>
      <c r="C523" s="92">
        <v>6</v>
      </c>
      <c r="D523" s="242">
        <v>99.858999999999995</v>
      </c>
      <c r="E523" s="242">
        <v>2.3809999999999998</v>
      </c>
      <c r="F523" s="242">
        <v>198.5</v>
      </c>
      <c r="G523" s="242">
        <v>-11.335000000000001</v>
      </c>
      <c r="H523" s="243">
        <v>99.058999999999997</v>
      </c>
      <c r="I523" s="243">
        <v>-4.9139999999999997</v>
      </c>
      <c r="J523" s="91"/>
      <c r="K523" s="91"/>
    </row>
    <row r="524" spans="1:11" s="93" customFormat="1" x14ac:dyDescent="0.2">
      <c r="A524" s="87">
        <v>41121</v>
      </c>
      <c r="B524" s="92">
        <v>2012</v>
      </c>
      <c r="C524" s="92">
        <v>7</v>
      </c>
      <c r="D524" s="242">
        <v>100.098</v>
      </c>
      <c r="E524" s="242">
        <v>2.907</v>
      </c>
      <c r="F524" s="242">
        <v>197.7</v>
      </c>
      <c r="G524" s="242">
        <v>-4.7300000000000004</v>
      </c>
      <c r="H524" s="243">
        <v>98.85</v>
      </c>
      <c r="I524" s="243">
        <v>-2.4990000000000001</v>
      </c>
      <c r="J524" s="91"/>
      <c r="K524" s="91"/>
    </row>
    <row r="525" spans="1:11" s="93" customFormat="1" x14ac:dyDescent="0.2">
      <c r="A525" s="87">
        <v>41152</v>
      </c>
      <c r="B525" s="92">
        <v>2012</v>
      </c>
      <c r="C525" s="92">
        <v>8</v>
      </c>
      <c r="D525" s="242">
        <v>100.322</v>
      </c>
      <c r="E525" s="242">
        <v>2.7170000000000001</v>
      </c>
      <c r="F525" s="242">
        <v>199.7</v>
      </c>
      <c r="G525" s="242">
        <v>12.837999999999999</v>
      </c>
      <c r="H525" s="243">
        <v>99.263999999999996</v>
      </c>
      <c r="I525" s="243">
        <v>5.1340000000000003</v>
      </c>
      <c r="J525" s="91"/>
      <c r="K525" s="91"/>
    </row>
    <row r="526" spans="1:11" s="93" customFormat="1" x14ac:dyDescent="0.2">
      <c r="A526" s="87">
        <v>41182</v>
      </c>
      <c r="B526" s="92">
        <v>2012</v>
      </c>
      <c r="C526" s="92">
        <v>9</v>
      </c>
      <c r="D526" s="242">
        <v>100.483</v>
      </c>
      <c r="E526" s="242">
        <v>1.9390000000000001</v>
      </c>
      <c r="F526" s="242">
        <v>201.7</v>
      </c>
      <c r="G526" s="242">
        <v>12.702999999999999</v>
      </c>
      <c r="H526" s="243">
        <v>100.44</v>
      </c>
      <c r="I526" s="243">
        <v>15.186</v>
      </c>
      <c r="J526" s="91"/>
      <c r="K526" s="91"/>
    </row>
    <row r="527" spans="1:11" s="93" customFormat="1" x14ac:dyDescent="0.2">
      <c r="A527" s="87">
        <v>41213</v>
      </c>
      <c r="B527" s="92">
        <v>2012</v>
      </c>
      <c r="C527" s="92">
        <v>10</v>
      </c>
      <c r="D527" s="242">
        <v>100.60299999999999</v>
      </c>
      <c r="E527" s="242">
        <v>1.4430000000000001</v>
      </c>
      <c r="F527" s="242">
        <v>202.1</v>
      </c>
      <c r="G527" s="242">
        <v>2.4060000000000001</v>
      </c>
      <c r="H527" s="243">
        <v>101.79900000000001</v>
      </c>
      <c r="I527" s="243">
        <v>17.498000000000001</v>
      </c>
      <c r="J527" s="91"/>
      <c r="K527" s="91"/>
    </row>
    <row r="528" spans="1:11" s="93" customFormat="1" x14ac:dyDescent="0.2">
      <c r="A528" s="87">
        <v>41243</v>
      </c>
      <c r="B528" s="92">
        <v>2012</v>
      </c>
      <c r="C528" s="92">
        <v>11</v>
      </c>
      <c r="D528" s="242">
        <v>100.72</v>
      </c>
      <c r="E528" s="242">
        <v>1.4119999999999999</v>
      </c>
      <c r="F528" s="242">
        <v>200.6</v>
      </c>
      <c r="G528" s="242">
        <v>-8.5519999999999996</v>
      </c>
      <c r="H528" s="243">
        <v>102.529</v>
      </c>
      <c r="I528" s="243">
        <v>8.9540000000000006</v>
      </c>
      <c r="J528" s="91"/>
      <c r="K528" s="91"/>
    </row>
    <row r="529" spans="1:11" s="93" customFormat="1" x14ac:dyDescent="0.2">
      <c r="A529" s="87">
        <v>41274</v>
      </c>
      <c r="B529" s="92">
        <v>2012</v>
      </c>
      <c r="C529" s="92">
        <v>12</v>
      </c>
      <c r="D529" s="242">
        <v>100.861</v>
      </c>
      <c r="E529" s="242">
        <v>1.6839999999999999</v>
      </c>
      <c r="F529" s="242">
        <v>200.7</v>
      </c>
      <c r="G529" s="242">
        <v>0.6</v>
      </c>
      <c r="H529" s="243">
        <v>102.13800000000001</v>
      </c>
      <c r="I529" s="243">
        <v>-4.4859999999999998</v>
      </c>
      <c r="J529" s="91"/>
      <c r="K529" s="91"/>
    </row>
    <row r="530" spans="1:11" s="93" customFormat="1" x14ac:dyDescent="0.2">
      <c r="A530" s="87">
        <v>41305</v>
      </c>
      <c r="B530" s="92">
        <v>2013</v>
      </c>
      <c r="C530" s="92">
        <v>1</v>
      </c>
      <c r="D530" s="242">
        <v>101.011</v>
      </c>
      <c r="E530" s="242">
        <v>1.8009999999999999</v>
      </c>
      <c r="F530" s="242">
        <v>201.6</v>
      </c>
      <c r="G530" s="242">
        <v>5.516</v>
      </c>
      <c r="H530" s="243">
        <v>101.137</v>
      </c>
      <c r="I530" s="243">
        <v>-11.138</v>
      </c>
      <c r="J530" s="91"/>
      <c r="K530" s="91"/>
    </row>
    <row r="531" spans="1:11" s="93" customFormat="1" x14ac:dyDescent="0.2">
      <c r="A531" s="87">
        <v>41333</v>
      </c>
      <c r="B531" s="92">
        <v>2013</v>
      </c>
      <c r="C531" s="92">
        <v>2</v>
      </c>
      <c r="D531" s="242">
        <v>101.13500000000001</v>
      </c>
      <c r="E531" s="242">
        <v>1.4810000000000001</v>
      </c>
      <c r="F531" s="242">
        <v>203.6</v>
      </c>
      <c r="G531" s="242">
        <v>12.576000000000001</v>
      </c>
      <c r="H531" s="243">
        <v>100.42</v>
      </c>
      <c r="I531" s="243">
        <v>-8.1929999999999996</v>
      </c>
      <c r="J531" s="91"/>
      <c r="K531" s="91"/>
    </row>
    <row r="532" spans="1:11" s="93" customFormat="1" x14ac:dyDescent="0.2">
      <c r="A532" s="87">
        <v>41364</v>
      </c>
      <c r="B532" s="92">
        <v>2013</v>
      </c>
      <c r="C532" s="92">
        <v>3</v>
      </c>
      <c r="D532" s="242">
        <v>101.22499999999999</v>
      </c>
      <c r="E532" s="242">
        <v>1.077</v>
      </c>
      <c r="F532" s="242">
        <v>201.6</v>
      </c>
      <c r="G532" s="242">
        <v>-11.170999999999999</v>
      </c>
      <c r="H532" s="243">
        <v>100.47499999999999</v>
      </c>
      <c r="I532" s="243">
        <v>0.67</v>
      </c>
      <c r="J532" s="91"/>
      <c r="K532" s="91"/>
    </row>
    <row r="533" spans="1:11" s="93" customFormat="1" x14ac:dyDescent="0.2">
      <c r="A533" s="87">
        <v>41394</v>
      </c>
      <c r="B533" s="92">
        <v>2013</v>
      </c>
      <c r="C533" s="92">
        <v>4</v>
      </c>
      <c r="D533" s="242">
        <v>101.307</v>
      </c>
      <c r="E533" s="242">
        <v>0.98</v>
      </c>
      <c r="F533" s="242">
        <v>200.5</v>
      </c>
      <c r="G533" s="242">
        <v>-6.3550000000000004</v>
      </c>
      <c r="H533" s="243">
        <v>101.042</v>
      </c>
      <c r="I533" s="243">
        <v>6.9770000000000003</v>
      </c>
      <c r="J533" s="91"/>
      <c r="K533" s="91"/>
    </row>
    <row r="534" spans="1:11" s="93" customFormat="1" x14ac:dyDescent="0.2">
      <c r="A534" s="87">
        <v>41425</v>
      </c>
      <c r="B534" s="92">
        <v>2013</v>
      </c>
      <c r="C534" s="92">
        <v>5</v>
      </c>
      <c r="D534" s="242">
        <v>101.41500000000001</v>
      </c>
      <c r="E534" s="242">
        <v>1.2789999999999999</v>
      </c>
      <c r="F534" s="242">
        <v>200.1</v>
      </c>
      <c r="G534" s="242">
        <v>-2.3679999999999999</v>
      </c>
      <c r="H534" s="243">
        <v>101.56399999999999</v>
      </c>
      <c r="I534" s="243">
        <v>6.3789999999999996</v>
      </c>
      <c r="J534" s="91"/>
      <c r="K534" s="91"/>
    </row>
    <row r="535" spans="1:11" s="93" customFormat="1" x14ac:dyDescent="0.2">
      <c r="A535" s="87">
        <v>41455</v>
      </c>
      <c r="B535" s="92">
        <v>2013</v>
      </c>
      <c r="C535" s="92">
        <v>6</v>
      </c>
      <c r="D535" s="242">
        <v>101.572</v>
      </c>
      <c r="E535" s="242">
        <v>1.88</v>
      </c>
      <c r="F535" s="242">
        <v>200.1</v>
      </c>
      <c r="G535" s="242">
        <v>0</v>
      </c>
      <c r="H535" s="243">
        <v>101.63800000000001</v>
      </c>
      <c r="I535" s="243">
        <v>0.877</v>
      </c>
      <c r="J535" s="91"/>
      <c r="K535" s="91"/>
    </row>
    <row r="536" spans="1:11" s="93" customFormat="1" x14ac:dyDescent="0.2">
      <c r="A536" s="87">
        <v>41486</v>
      </c>
      <c r="B536" s="92">
        <v>2013</v>
      </c>
      <c r="C536" s="92">
        <v>7</v>
      </c>
      <c r="D536" s="242">
        <v>101.77</v>
      </c>
      <c r="E536" s="242">
        <v>2.363</v>
      </c>
      <c r="F536" s="242">
        <v>200.2</v>
      </c>
      <c r="G536" s="242">
        <v>0.60099999999999998</v>
      </c>
      <c r="H536" s="243">
        <v>101.379</v>
      </c>
      <c r="I536" s="243">
        <v>-3.0059999999999998</v>
      </c>
      <c r="J536" s="91"/>
      <c r="K536" s="91"/>
    </row>
    <row r="537" spans="1:11" s="93" customFormat="1" x14ac:dyDescent="0.2">
      <c r="A537" s="87">
        <v>41517</v>
      </c>
      <c r="B537" s="92">
        <v>2013</v>
      </c>
      <c r="C537" s="92">
        <v>8</v>
      </c>
      <c r="D537" s="242">
        <v>101.989</v>
      </c>
      <c r="E537" s="242">
        <v>2.6190000000000002</v>
      </c>
      <c r="F537" s="242">
        <v>200.5</v>
      </c>
      <c r="G537" s="242">
        <v>1.8129999999999999</v>
      </c>
      <c r="H537" s="243">
        <v>101.081</v>
      </c>
      <c r="I537" s="243">
        <v>-3.4780000000000002</v>
      </c>
      <c r="J537" s="91"/>
      <c r="K537" s="91"/>
    </row>
    <row r="538" spans="1:11" s="93" customFormat="1" x14ac:dyDescent="0.2">
      <c r="A538" s="87">
        <v>41547</v>
      </c>
      <c r="B538" s="92">
        <v>2013</v>
      </c>
      <c r="C538" s="92">
        <v>9</v>
      </c>
      <c r="D538" s="242">
        <v>102.203</v>
      </c>
      <c r="E538" s="242">
        <v>2.5419999999999998</v>
      </c>
      <c r="F538" s="242">
        <v>200.4</v>
      </c>
      <c r="G538" s="242">
        <v>-0.59699999999999998</v>
      </c>
      <c r="H538" s="243">
        <v>100.997</v>
      </c>
      <c r="I538" s="243">
        <v>-0.99399999999999999</v>
      </c>
      <c r="J538" s="91"/>
      <c r="K538" s="91"/>
    </row>
    <row r="539" spans="1:11" s="93" customFormat="1" x14ac:dyDescent="0.2">
      <c r="A539" s="87">
        <v>41578</v>
      </c>
      <c r="B539" s="92">
        <v>2013</v>
      </c>
      <c r="C539" s="92">
        <v>10</v>
      </c>
      <c r="D539" s="242">
        <v>102.399</v>
      </c>
      <c r="E539" s="242">
        <v>2.3220000000000001</v>
      </c>
      <c r="F539" s="242">
        <v>200.2</v>
      </c>
      <c r="G539" s="242">
        <v>-1.1910000000000001</v>
      </c>
      <c r="H539" s="243">
        <v>101.218</v>
      </c>
      <c r="I539" s="243">
        <v>2.66</v>
      </c>
      <c r="J539" s="91"/>
      <c r="K539" s="91"/>
    </row>
    <row r="540" spans="1:11" s="93" customFormat="1" x14ac:dyDescent="0.2">
      <c r="A540" s="87">
        <v>41608</v>
      </c>
      <c r="B540" s="92">
        <v>2013</v>
      </c>
      <c r="C540" s="92">
        <v>11</v>
      </c>
      <c r="D540" s="242">
        <v>102.563</v>
      </c>
      <c r="E540" s="242">
        <v>1.9450000000000001</v>
      </c>
      <c r="F540" s="242">
        <v>200.1</v>
      </c>
      <c r="G540" s="242">
        <v>-0.59799999999999998</v>
      </c>
      <c r="H540" s="243">
        <v>101.785</v>
      </c>
      <c r="I540" s="243">
        <v>6.9370000000000003</v>
      </c>
      <c r="J540" s="91"/>
      <c r="K540" s="91"/>
    </row>
    <row r="541" spans="1:11" s="93" customFormat="1" x14ac:dyDescent="0.2">
      <c r="A541" s="87">
        <v>41639</v>
      </c>
      <c r="B541" s="92">
        <v>2013</v>
      </c>
      <c r="C541" s="92">
        <v>12</v>
      </c>
      <c r="D541" s="242">
        <v>102.69199999999999</v>
      </c>
      <c r="E541" s="242">
        <v>1.5169999999999999</v>
      </c>
      <c r="F541" s="242">
        <v>201</v>
      </c>
      <c r="G541" s="242">
        <v>5.5330000000000004</v>
      </c>
      <c r="H541" s="243">
        <v>102.661</v>
      </c>
      <c r="I541" s="243">
        <v>10.823</v>
      </c>
      <c r="J541" s="91"/>
      <c r="K541" s="91"/>
    </row>
    <row r="542" spans="1:11" s="93" customFormat="1" x14ac:dyDescent="0.2">
      <c r="A542" s="87">
        <v>41670</v>
      </c>
      <c r="B542" s="92">
        <v>2014</v>
      </c>
      <c r="C542" s="92">
        <v>1</v>
      </c>
      <c r="D542" s="242">
        <v>102.81100000000001</v>
      </c>
      <c r="E542" s="242">
        <v>1.4059999999999999</v>
      </c>
      <c r="F542" s="242">
        <v>202.5</v>
      </c>
      <c r="G542" s="242">
        <v>9.3320000000000007</v>
      </c>
      <c r="H542" s="243">
        <v>103.55500000000001</v>
      </c>
      <c r="I542" s="243">
        <v>10.968999999999999</v>
      </c>
      <c r="J542" s="91"/>
      <c r="K542" s="91"/>
    </row>
    <row r="543" spans="1:11" s="93" customFormat="1" x14ac:dyDescent="0.2">
      <c r="A543" s="87">
        <v>41698</v>
      </c>
      <c r="B543" s="92">
        <v>2014</v>
      </c>
      <c r="C543" s="92">
        <v>2</v>
      </c>
      <c r="D543" s="242">
        <v>102.946</v>
      </c>
      <c r="E543" s="242">
        <v>1.58</v>
      </c>
      <c r="F543" s="242">
        <v>203.2</v>
      </c>
      <c r="G543" s="242">
        <v>4.2279999999999998</v>
      </c>
      <c r="H543" s="243">
        <v>104.05200000000001</v>
      </c>
      <c r="I543" s="243">
        <v>5.9160000000000004</v>
      </c>
      <c r="J543" s="91"/>
      <c r="K543" s="91"/>
    </row>
    <row r="544" spans="1:11" s="93" customFormat="1" x14ac:dyDescent="0.2">
      <c r="A544" s="87">
        <v>41729</v>
      </c>
      <c r="B544" s="92">
        <v>2014</v>
      </c>
      <c r="C544" s="92">
        <v>3</v>
      </c>
      <c r="D544" s="242">
        <v>103.122</v>
      </c>
      <c r="E544" s="242">
        <v>2.0670000000000002</v>
      </c>
      <c r="F544" s="242">
        <v>203.5</v>
      </c>
      <c r="G544" s="242">
        <v>1.786</v>
      </c>
      <c r="H544" s="243">
        <v>103.983</v>
      </c>
      <c r="I544" s="243">
        <v>-0.79300000000000004</v>
      </c>
      <c r="J544" s="91"/>
      <c r="K544" s="91"/>
    </row>
    <row r="545" spans="1:11" s="93" customFormat="1" x14ac:dyDescent="0.2">
      <c r="A545" s="87">
        <v>41759</v>
      </c>
      <c r="B545" s="92">
        <v>2014</v>
      </c>
      <c r="C545" s="92">
        <v>4</v>
      </c>
      <c r="D545" s="242">
        <v>103.33199999999999</v>
      </c>
      <c r="E545" s="242">
        <v>2.472</v>
      </c>
      <c r="F545" s="242">
        <v>203.9</v>
      </c>
      <c r="G545" s="242">
        <v>2.3839999999999999</v>
      </c>
      <c r="H545" s="243">
        <v>103.586</v>
      </c>
      <c r="I545" s="243">
        <v>-4.4859999999999998</v>
      </c>
      <c r="J545" s="91"/>
      <c r="K545" s="91"/>
    </row>
    <row r="546" spans="1:11" s="93" customFormat="1" x14ac:dyDescent="0.2">
      <c r="A546" s="87">
        <v>41790</v>
      </c>
      <c r="B546" s="92">
        <v>2014</v>
      </c>
      <c r="C546" s="92">
        <v>5</v>
      </c>
      <c r="D546" s="242">
        <v>103.545</v>
      </c>
      <c r="E546" s="242">
        <v>2.5099999999999998</v>
      </c>
      <c r="F546" s="242">
        <v>203.1</v>
      </c>
      <c r="G546" s="242">
        <v>-4.6079999999999997</v>
      </c>
      <c r="H546" s="243">
        <v>103.271</v>
      </c>
      <c r="I546" s="243">
        <v>-3.593</v>
      </c>
      <c r="J546" s="91"/>
      <c r="K546" s="91"/>
    </row>
    <row r="547" spans="1:11" s="93" customFormat="1" x14ac:dyDescent="0.2">
      <c r="A547" s="87">
        <v>41820</v>
      </c>
      <c r="B547" s="92">
        <v>2014</v>
      </c>
      <c r="C547" s="92">
        <v>6</v>
      </c>
      <c r="D547" s="242">
        <v>103.74</v>
      </c>
      <c r="E547" s="242">
        <v>2.2799999999999998</v>
      </c>
      <c r="F547" s="242">
        <v>202.8</v>
      </c>
      <c r="G547" s="242">
        <v>-1.758</v>
      </c>
      <c r="H547" s="243">
        <v>103.33199999999999</v>
      </c>
      <c r="I547" s="243">
        <v>0.71799999999999997</v>
      </c>
      <c r="J547" s="91"/>
      <c r="K547" s="91"/>
    </row>
    <row r="548" spans="1:11" s="93" customFormat="1" x14ac:dyDescent="0.2">
      <c r="A548" s="87">
        <v>41851</v>
      </c>
      <c r="B548" s="92">
        <v>2014</v>
      </c>
      <c r="C548" s="92">
        <v>7</v>
      </c>
      <c r="D548" s="242">
        <v>103.90300000000001</v>
      </c>
      <c r="E548" s="242">
        <v>1.903</v>
      </c>
      <c r="F548" s="242">
        <v>203</v>
      </c>
      <c r="G548" s="242">
        <v>1.19</v>
      </c>
      <c r="H548" s="243">
        <v>103.687</v>
      </c>
      <c r="I548" s="243">
        <v>4.1929999999999996</v>
      </c>
      <c r="J548" s="91"/>
      <c r="K548" s="91"/>
    </row>
    <row r="549" spans="1:11" s="93" customFormat="1" x14ac:dyDescent="0.2">
      <c r="A549" s="87">
        <v>41882</v>
      </c>
      <c r="B549" s="92">
        <v>2014</v>
      </c>
      <c r="C549" s="92">
        <v>8</v>
      </c>
      <c r="D549" s="242">
        <v>104.02800000000001</v>
      </c>
      <c r="E549" s="242">
        <v>1.4490000000000001</v>
      </c>
      <c r="F549" s="242">
        <v>203.1</v>
      </c>
      <c r="G549" s="242">
        <v>0.59299999999999997</v>
      </c>
      <c r="H549" s="243">
        <v>104.124</v>
      </c>
      <c r="I549" s="243">
        <v>5.1829999999999998</v>
      </c>
      <c r="J549" s="91"/>
      <c r="K549" s="91"/>
    </row>
    <row r="550" spans="1:11" s="93" customFormat="1" x14ac:dyDescent="0.2">
      <c r="A550" s="87">
        <v>41912</v>
      </c>
      <c r="B550" s="92">
        <v>2014</v>
      </c>
      <c r="C550" s="92">
        <v>9</v>
      </c>
      <c r="D550" s="242">
        <v>104.102</v>
      </c>
      <c r="E550" s="242">
        <v>0.86299999999999999</v>
      </c>
      <c r="F550" s="242">
        <v>202.6</v>
      </c>
      <c r="G550" s="242">
        <v>-2.915</v>
      </c>
      <c r="H550" s="243">
        <v>104.47799999999999</v>
      </c>
      <c r="I550" s="243">
        <v>4.1520000000000001</v>
      </c>
      <c r="J550" s="91"/>
      <c r="K550" s="91"/>
    </row>
    <row r="551" spans="1:11" s="93" customFormat="1" x14ac:dyDescent="0.2">
      <c r="A551" s="87">
        <v>41943</v>
      </c>
      <c r="B551" s="92">
        <v>2014</v>
      </c>
      <c r="C551" s="92">
        <v>10</v>
      </c>
      <c r="D551" s="242">
        <v>104.124</v>
      </c>
      <c r="E551" s="242">
        <v>0.25600000000000001</v>
      </c>
      <c r="F551" s="242">
        <v>200.6</v>
      </c>
      <c r="G551" s="242">
        <v>-11.224</v>
      </c>
      <c r="H551" s="243">
        <v>104.789</v>
      </c>
      <c r="I551" s="243">
        <v>3.63</v>
      </c>
      <c r="J551" s="91"/>
      <c r="K551" s="91"/>
    </row>
    <row r="552" spans="1:11" s="93" customFormat="1" x14ac:dyDescent="0.2">
      <c r="A552" s="87">
        <v>41973</v>
      </c>
      <c r="B552" s="92">
        <v>2014</v>
      </c>
      <c r="C552" s="92">
        <v>11</v>
      </c>
      <c r="D552" s="242">
        <v>104.092</v>
      </c>
      <c r="E552" s="242">
        <v>-0.373</v>
      </c>
      <c r="F552" s="242">
        <v>199</v>
      </c>
      <c r="G552" s="242">
        <v>-9.1620000000000008</v>
      </c>
      <c r="H552" s="243">
        <v>105.151</v>
      </c>
      <c r="I552" s="243">
        <v>4.2240000000000002</v>
      </c>
      <c r="J552" s="91"/>
      <c r="K552" s="91"/>
    </row>
    <row r="553" spans="1:11" s="93" customFormat="1" x14ac:dyDescent="0.2">
      <c r="A553" s="87">
        <v>42004</v>
      </c>
      <c r="B553" s="92">
        <v>2014</v>
      </c>
      <c r="C553" s="92">
        <v>12</v>
      </c>
      <c r="D553" s="242">
        <v>104.018</v>
      </c>
      <c r="E553" s="242">
        <v>-0.85099999999999998</v>
      </c>
      <c r="F553" s="242">
        <v>195.5</v>
      </c>
      <c r="G553" s="242">
        <v>-19.178999999999998</v>
      </c>
      <c r="H553" s="243">
        <v>105.621</v>
      </c>
      <c r="I553" s="243">
        <v>5.4980000000000002</v>
      </c>
      <c r="J553" s="91"/>
      <c r="K553" s="91"/>
    </row>
    <row r="554" spans="1:11" s="93" customFormat="1" x14ac:dyDescent="0.2">
      <c r="A554" s="87">
        <v>42035</v>
      </c>
      <c r="B554" s="92">
        <v>2015</v>
      </c>
      <c r="C554" s="92">
        <v>1</v>
      </c>
      <c r="D554" s="242">
        <v>103.965</v>
      </c>
      <c r="E554" s="242">
        <v>-0.61299999999999999</v>
      </c>
      <c r="F554" s="242">
        <v>190.7</v>
      </c>
      <c r="G554" s="242">
        <v>-25.792999999999999</v>
      </c>
      <c r="H554" s="243">
        <v>106.14700000000001</v>
      </c>
      <c r="I554" s="243">
        <v>6.1509999999999998</v>
      </c>
      <c r="J554" s="91"/>
      <c r="K554" s="91"/>
    </row>
    <row r="555" spans="1:11" s="93" customFormat="1" x14ac:dyDescent="0.2">
      <c r="A555" s="87">
        <v>42063</v>
      </c>
      <c r="B555" s="92">
        <v>2015</v>
      </c>
      <c r="C555" s="92">
        <v>2</v>
      </c>
      <c r="D555" s="242">
        <v>104.008</v>
      </c>
      <c r="E555" s="242">
        <v>0.498</v>
      </c>
      <c r="F555" s="242">
        <v>190</v>
      </c>
      <c r="G555" s="242">
        <v>-4.3170000000000002</v>
      </c>
      <c r="H555" s="243">
        <v>106.604</v>
      </c>
      <c r="I555" s="243">
        <v>5.2839999999999998</v>
      </c>
      <c r="J555" s="91"/>
      <c r="K555" s="91"/>
    </row>
    <row r="556" spans="1:11" s="93" customFormat="1" x14ac:dyDescent="0.2">
      <c r="A556" s="87">
        <v>42094</v>
      </c>
      <c r="B556" s="92">
        <v>2015</v>
      </c>
      <c r="C556" s="92">
        <v>3</v>
      </c>
      <c r="D556" s="242">
        <v>104.185</v>
      </c>
      <c r="E556" s="242">
        <v>2.0670000000000002</v>
      </c>
      <c r="F556" s="242">
        <v>189.8</v>
      </c>
      <c r="G556" s="242">
        <v>-1.256</v>
      </c>
      <c r="H556" s="243">
        <v>106.95099999999999</v>
      </c>
      <c r="I556" s="243">
        <v>3.9750000000000001</v>
      </c>
      <c r="J556" s="91"/>
      <c r="K556" s="91"/>
    </row>
    <row r="557" spans="1:11" s="93" customFormat="1" x14ac:dyDescent="0.2">
      <c r="A557" s="87">
        <v>42124</v>
      </c>
      <c r="B557" s="92">
        <v>2015</v>
      </c>
      <c r="C557" s="92">
        <v>4</v>
      </c>
      <c r="D557" s="242">
        <v>104.443</v>
      </c>
      <c r="E557" s="242">
        <v>3.012</v>
      </c>
      <c r="F557" s="242">
        <v>188.4</v>
      </c>
      <c r="G557" s="242">
        <v>-8.5009999999999994</v>
      </c>
      <c r="H557" s="243">
        <v>107.21599999999999</v>
      </c>
      <c r="I557" s="243">
        <v>3.0129999999999999</v>
      </c>
      <c r="J557" s="91"/>
      <c r="K557" s="91"/>
    </row>
    <row r="558" spans="1:11" s="93" customFormat="1" x14ac:dyDescent="0.2">
      <c r="A558" s="87">
        <v>42155</v>
      </c>
      <c r="B558" s="92">
        <v>2015</v>
      </c>
      <c r="C558" s="92">
        <v>5</v>
      </c>
      <c r="D558" s="242">
        <v>104.678</v>
      </c>
      <c r="E558" s="242">
        <v>2.7330000000000001</v>
      </c>
      <c r="F558" s="242">
        <v>189.6</v>
      </c>
      <c r="G558" s="242">
        <v>7.9169999999999998</v>
      </c>
      <c r="H558" s="243">
        <v>107.431</v>
      </c>
      <c r="I558" s="243">
        <v>2.4359999999999999</v>
      </c>
      <c r="J558" s="91"/>
      <c r="K558" s="91"/>
    </row>
    <row r="559" spans="1:11" s="93" customFormat="1" x14ac:dyDescent="0.2">
      <c r="A559" s="87">
        <v>42185</v>
      </c>
      <c r="B559" s="92">
        <v>2015</v>
      </c>
      <c r="C559" s="92">
        <v>6</v>
      </c>
      <c r="D559" s="242">
        <v>104.819</v>
      </c>
      <c r="E559" s="242">
        <v>1.625</v>
      </c>
      <c r="F559" s="242">
        <v>190.3</v>
      </c>
      <c r="G559" s="242">
        <v>4.5209999999999999</v>
      </c>
      <c r="H559" s="243">
        <v>107.629</v>
      </c>
      <c r="I559" s="243">
        <v>2.2320000000000002</v>
      </c>
      <c r="J559" s="91"/>
      <c r="K559" s="91"/>
    </row>
    <row r="560" spans="1:11" s="93" customFormat="1" x14ac:dyDescent="0.2">
      <c r="A560" s="87">
        <v>42216</v>
      </c>
      <c r="B560" s="92">
        <v>2015</v>
      </c>
      <c r="C560" s="92">
        <v>7</v>
      </c>
      <c r="D560" s="242">
        <v>104.883</v>
      </c>
      <c r="E560" s="242">
        <v>0.73599999999999999</v>
      </c>
      <c r="F560" s="242">
        <v>189.9</v>
      </c>
      <c r="G560" s="242">
        <v>-2.4929999999999999</v>
      </c>
      <c r="H560" s="243">
        <v>107.792</v>
      </c>
      <c r="I560" s="243">
        <v>1.8320000000000001</v>
      </c>
      <c r="J560" s="91"/>
      <c r="K560" s="91"/>
    </row>
    <row r="561" spans="1:11" s="93" customFormat="1" x14ac:dyDescent="0.2">
      <c r="A561" s="87">
        <v>42247</v>
      </c>
      <c r="B561" s="92">
        <v>2015</v>
      </c>
      <c r="C561" s="92">
        <v>8</v>
      </c>
      <c r="D561" s="242">
        <v>104.92</v>
      </c>
      <c r="E561" s="242">
        <v>0.42</v>
      </c>
      <c r="F561" s="242">
        <v>188.6</v>
      </c>
      <c r="G561" s="242">
        <v>-7.9130000000000003</v>
      </c>
      <c r="H561" s="243">
        <v>107.88800000000001</v>
      </c>
      <c r="I561" s="243">
        <v>1.075</v>
      </c>
      <c r="J561" s="91"/>
      <c r="K561" s="91"/>
    </row>
    <row r="562" spans="1:11" s="93" customFormat="1" x14ac:dyDescent="0.2">
      <c r="A562" s="87">
        <v>42277</v>
      </c>
      <c r="B562" s="92">
        <v>2015</v>
      </c>
      <c r="C562" s="92">
        <v>9</v>
      </c>
      <c r="D562" s="242">
        <v>104.959</v>
      </c>
      <c r="E562" s="242">
        <v>0.45100000000000001</v>
      </c>
      <c r="F562" s="242">
        <v>186</v>
      </c>
      <c r="G562" s="242">
        <v>-15.345000000000001</v>
      </c>
      <c r="H562" s="243">
        <v>107.896</v>
      </c>
      <c r="I562" s="243">
        <v>9.4E-2</v>
      </c>
      <c r="J562" s="91"/>
      <c r="K562" s="91"/>
    </row>
    <row r="563" spans="1:11" s="93" customFormat="1" x14ac:dyDescent="0.2">
      <c r="A563" s="87">
        <v>42308</v>
      </c>
      <c r="B563" s="92">
        <v>2015</v>
      </c>
      <c r="C563" s="92">
        <v>10</v>
      </c>
      <c r="D563" s="242">
        <v>104.982</v>
      </c>
      <c r="E563" s="242">
        <v>0.26800000000000002</v>
      </c>
      <c r="F563" s="242">
        <v>185.2</v>
      </c>
      <c r="G563" s="242">
        <v>-5.0410000000000004</v>
      </c>
      <c r="H563" s="243">
        <v>107.848</v>
      </c>
      <c r="I563" s="243">
        <v>-0.53600000000000003</v>
      </c>
      <c r="J563" s="91"/>
      <c r="K563" s="91"/>
    </row>
    <row r="564" spans="1:11" s="93" customFormat="1" x14ac:dyDescent="0.2">
      <c r="A564" s="87">
        <v>42338</v>
      </c>
      <c r="B564" s="92">
        <v>2015</v>
      </c>
      <c r="C564" s="92">
        <v>11</v>
      </c>
      <c r="D564" s="242">
        <v>104.955</v>
      </c>
      <c r="E564" s="242">
        <v>-0.312</v>
      </c>
      <c r="F564" s="242">
        <v>184.4</v>
      </c>
      <c r="G564" s="242">
        <v>-5.0620000000000003</v>
      </c>
      <c r="H564" s="243">
        <v>107.78700000000001</v>
      </c>
      <c r="I564" s="243">
        <v>-0.67600000000000005</v>
      </c>
      <c r="J564" s="91"/>
      <c r="K564" s="91"/>
    </row>
    <row r="565" spans="1:11" s="93" customFormat="1" x14ac:dyDescent="0.2">
      <c r="A565" s="87">
        <v>42369</v>
      </c>
      <c r="B565" s="92">
        <v>2015</v>
      </c>
      <c r="C565" s="92">
        <v>12</v>
      </c>
      <c r="D565" s="242">
        <v>104.869</v>
      </c>
      <c r="E565" s="242">
        <v>-0.98399999999999999</v>
      </c>
      <c r="F565" s="242">
        <v>182.3</v>
      </c>
      <c r="G565" s="242">
        <v>-12.842000000000001</v>
      </c>
      <c r="H565" s="243">
        <v>107.75</v>
      </c>
      <c r="I565" s="243">
        <v>-0.40699999999999997</v>
      </c>
      <c r="J565" s="91"/>
      <c r="K565" s="91"/>
    </row>
    <row r="566" spans="1:11" s="93" customFormat="1" x14ac:dyDescent="0.2">
      <c r="A566" s="87">
        <v>42400</v>
      </c>
      <c r="B566" s="92">
        <v>2016</v>
      </c>
      <c r="C566" s="92">
        <v>1</v>
      </c>
      <c r="D566" s="242">
        <v>104.798</v>
      </c>
      <c r="E566" s="242">
        <v>-0.80700000000000005</v>
      </c>
      <c r="F566" s="242">
        <v>180.43</v>
      </c>
      <c r="G566" s="242">
        <v>-11.641</v>
      </c>
      <c r="H566" s="243">
        <v>107.753</v>
      </c>
      <c r="I566" s="243">
        <v>3.1E-2</v>
      </c>
      <c r="J566" s="91"/>
      <c r="K566" s="91"/>
    </row>
    <row r="567" spans="1:11" s="93" customFormat="1" x14ac:dyDescent="0.2">
      <c r="A567" s="87">
        <v>42429</v>
      </c>
      <c r="B567" s="92">
        <v>2016</v>
      </c>
      <c r="C567" s="92">
        <v>2</v>
      </c>
      <c r="D567" s="242">
        <v>104.84399999999999</v>
      </c>
      <c r="E567" s="242">
        <v>0.53400000000000003</v>
      </c>
      <c r="F567" s="242">
        <v>179.38900000000001</v>
      </c>
      <c r="G567" s="242">
        <v>-6.7080000000000002</v>
      </c>
      <c r="H567" s="243">
        <v>107.801</v>
      </c>
      <c r="I567" s="243">
        <v>0.54</v>
      </c>
      <c r="J567" s="91"/>
      <c r="K567" s="91"/>
    </row>
    <row r="568" spans="1:11" s="93" customFormat="1" x14ac:dyDescent="0.2">
      <c r="A568" s="87">
        <v>42460</v>
      </c>
      <c r="B568" s="92">
        <v>2016</v>
      </c>
      <c r="C568" s="92">
        <v>3</v>
      </c>
      <c r="D568" s="242">
        <v>105.06</v>
      </c>
      <c r="E568" s="242">
        <v>2.504</v>
      </c>
      <c r="F568" s="242">
        <v>179.48699999999999</v>
      </c>
      <c r="G568" s="242">
        <v>0.66100000000000003</v>
      </c>
      <c r="H568" s="243">
        <v>107.896</v>
      </c>
      <c r="I568" s="243">
        <v>1.0529999999999999</v>
      </c>
      <c r="J568" s="91"/>
      <c r="K568" s="91"/>
    </row>
    <row r="569" spans="1:11" s="93" customFormat="1" x14ac:dyDescent="0.2">
      <c r="A569" s="87">
        <v>42490</v>
      </c>
      <c r="B569" s="92">
        <v>2016</v>
      </c>
      <c r="C569" s="92">
        <v>4</v>
      </c>
      <c r="D569" s="242">
        <v>105.36799999999999</v>
      </c>
      <c r="E569" s="242">
        <v>3.5750000000000002</v>
      </c>
      <c r="F569" s="242">
        <v>180.39599999999999</v>
      </c>
      <c r="G569" s="242">
        <v>6.2469999999999999</v>
      </c>
      <c r="H569" s="243">
        <v>108.015</v>
      </c>
      <c r="I569" s="243">
        <v>1.339</v>
      </c>
      <c r="J569" s="91"/>
      <c r="K569" s="91"/>
    </row>
    <row r="570" spans="1:11" s="93" customFormat="1" x14ac:dyDescent="0.2">
      <c r="A570" s="87">
        <v>42521</v>
      </c>
      <c r="B570" s="92">
        <v>2016</v>
      </c>
      <c r="C570" s="92">
        <v>5</v>
      </c>
      <c r="D570" s="242">
        <v>105.637</v>
      </c>
      <c r="E570" s="242">
        <v>3.0960000000000001</v>
      </c>
      <c r="F570" s="242">
        <v>181.55</v>
      </c>
      <c r="G570" s="242">
        <v>7.9530000000000003</v>
      </c>
      <c r="H570" s="243">
        <v>108.13</v>
      </c>
      <c r="I570" s="243">
        <v>1.28</v>
      </c>
      <c r="J570" s="91"/>
      <c r="K570" s="91"/>
    </row>
    <row r="571" spans="1:11" s="93" customFormat="1" x14ac:dyDescent="0.2">
      <c r="A571" s="87">
        <v>42551</v>
      </c>
      <c r="B571" s="92">
        <v>2016</v>
      </c>
      <c r="C571" s="92">
        <v>6</v>
      </c>
      <c r="D571" s="242">
        <v>105.779</v>
      </c>
      <c r="E571" s="242">
        <v>1.627</v>
      </c>
      <c r="F571" s="242">
        <v>182.489</v>
      </c>
      <c r="G571" s="242">
        <v>6.3879999999999999</v>
      </c>
      <c r="H571" s="243">
        <v>108.227</v>
      </c>
      <c r="I571" s="243">
        <v>1.083</v>
      </c>
      <c r="J571" s="91"/>
      <c r="K571" s="91"/>
    </row>
    <row r="572" spans="1:11" s="93" customFormat="1" x14ac:dyDescent="0.2">
      <c r="A572" s="87">
        <v>42582</v>
      </c>
      <c r="B572" s="92">
        <v>2016</v>
      </c>
      <c r="C572" s="92">
        <v>7</v>
      </c>
      <c r="D572" s="242">
        <v>105.84099999999999</v>
      </c>
      <c r="E572" s="242">
        <v>0.71</v>
      </c>
      <c r="F572" s="242">
        <v>183.13300000000001</v>
      </c>
      <c r="G572" s="242">
        <v>4.3159999999999998</v>
      </c>
      <c r="H572" s="243">
        <v>108.348</v>
      </c>
      <c r="I572" s="243">
        <v>1.3480000000000001</v>
      </c>
      <c r="J572" s="91"/>
      <c r="K572" s="91"/>
    </row>
    <row r="573" spans="1:11" s="93" customFormat="1" x14ac:dyDescent="0.2">
      <c r="A573" s="87">
        <v>42613</v>
      </c>
      <c r="B573" s="92">
        <v>2016</v>
      </c>
      <c r="C573" s="92">
        <v>8</v>
      </c>
      <c r="D573" s="242">
        <v>105.917</v>
      </c>
      <c r="E573" s="242">
        <v>0.86599999999999999</v>
      </c>
      <c r="F573" s="242">
        <v>183.536</v>
      </c>
      <c r="G573" s="242">
        <v>2.6760000000000002</v>
      </c>
      <c r="H573" s="243">
        <v>108.55500000000001</v>
      </c>
      <c r="I573" s="243">
        <v>2.3149999999999999</v>
      </c>
      <c r="J573" s="91"/>
      <c r="K573" s="91"/>
    </row>
    <row r="574" spans="1:11" s="93" customFormat="1" x14ac:dyDescent="0.2">
      <c r="A574" s="87">
        <v>42643</v>
      </c>
      <c r="B574" s="92">
        <v>2016</v>
      </c>
      <c r="C574" s="92">
        <v>9</v>
      </c>
      <c r="D574" s="242">
        <v>106.069</v>
      </c>
      <c r="E574" s="242">
        <v>1.734</v>
      </c>
      <c r="F574" s="242">
        <v>183.786</v>
      </c>
      <c r="G574" s="242">
        <v>1.645</v>
      </c>
      <c r="H574" s="243">
        <v>108.877</v>
      </c>
      <c r="I574" s="243">
        <v>3.6230000000000002</v>
      </c>
      <c r="J574" s="91"/>
      <c r="K574" s="91"/>
    </row>
    <row r="575" spans="1:11" s="93" customFormat="1" x14ac:dyDescent="0.2">
      <c r="A575" s="87">
        <v>42674</v>
      </c>
      <c r="B575" s="92">
        <v>2016</v>
      </c>
      <c r="C575" s="92">
        <v>10</v>
      </c>
      <c r="D575" s="242">
        <v>106.28100000000001</v>
      </c>
      <c r="E575" s="242">
        <v>2.431</v>
      </c>
      <c r="F575" s="242">
        <v>184.136</v>
      </c>
      <c r="G575" s="242">
        <v>2.3079999999999998</v>
      </c>
      <c r="H575" s="243">
        <v>109.288</v>
      </c>
      <c r="I575" s="243">
        <v>4.6219999999999999</v>
      </c>
      <c r="J575" s="91"/>
      <c r="K575" s="91"/>
    </row>
    <row r="576" spans="1:11" s="93" customFormat="1" x14ac:dyDescent="0.2">
      <c r="A576" s="87">
        <v>42704</v>
      </c>
      <c r="B576" s="92">
        <v>2016</v>
      </c>
      <c r="C576" s="92">
        <v>11</v>
      </c>
      <c r="D576" s="242">
        <v>106.512</v>
      </c>
      <c r="E576" s="242">
        <v>2.6339999999999999</v>
      </c>
      <c r="F576" s="242">
        <v>184.87200000000001</v>
      </c>
      <c r="G576" s="242">
        <v>4.9039999999999999</v>
      </c>
      <c r="H576" s="243">
        <v>109.735</v>
      </c>
      <c r="I576" s="243">
        <v>5.0170000000000003</v>
      </c>
      <c r="J576" s="91"/>
      <c r="K576" s="91"/>
    </row>
    <row r="577" spans="1:11" s="93" customFormat="1" x14ac:dyDescent="0.2">
      <c r="A577" s="87">
        <v>42735</v>
      </c>
      <c r="B577" s="92">
        <v>2016</v>
      </c>
      <c r="C577" s="92">
        <v>12</v>
      </c>
      <c r="D577" s="242">
        <v>106.72499999999999</v>
      </c>
      <c r="E577" s="242">
        <v>2.4249999999999998</v>
      </c>
      <c r="F577" s="242">
        <v>186.13800000000001</v>
      </c>
      <c r="G577" s="242">
        <v>8.5389999999999997</v>
      </c>
      <c r="H577" s="243">
        <v>110.16800000000001</v>
      </c>
      <c r="I577" s="243">
        <v>4.843</v>
      </c>
      <c r="J577" s="91"/>
      <c r="K577" s="91"/>
    </row>
    <row r="578" spans="1:11" s="93" customFormat="1" x14ac:dyDescent="0.2">
      <c r="A578" s="87">
        <v>42766</v>
      </c>
      <c r="B578" s="92">
        <v>2017</v>
      </c>
      <c r="C578" s="92">
        <v>1</v>
      </c>
      <c r="D578" s="242">
        <v>106.908</v>
      </c>
      <c r="E578" s="242">
        <v>2.0790000000000002</v>
      </c>
      <c r="F578" s="242">
        <v>187.64099999999999</v>
      </c>
      <c r="G578" s="242">
        <v>10.131</v>
      </c>
      <c r="H578" s="243">
        <v>110.551</v>
      </c>
      <c r="I578" s="243">
        <v>4.2569999999999997</v>
      </c>
      <c r="J578" s="91"/>
      <c r="K578" s="91"/>
    </row>
    <row r="579" spans="1:11" s="93" customFormat="1" x14ac:dyDescent="0.2">
      <c r="A579" s="87">
        <v>42794</v>
      </c>
      <c r="B579" s="92">
        <v>2017</v>
      </c>
      <c r="C579" s="92">
        <v>2</v>
      </c>
      <c r="D579" s="242">
        <v>107.044</v>
      </c>
      <c r="E579" s="242">
        <v>1.536</v>
      </c>
      <c r="F579" s="242">
        <v>188.84</v>
      </c>
      <c r="G579" s="242">
        <v>7.94</v>
      </c>
      <c r="H579" s="243">
        <v>110.82599999999999</v>
      </c>
      <c r="I579" s="243">
        <v>3.0259999999999998</v>
      </c>
      <c r="J579" s="91"/>
      <c r="K579" s="91"/>
    </row>
    <row r="580" spans="1:11" s="93" customFormat="1" x14ac:dyDescent="0.2">
      <c r="A580" s="87">
        <v>42825</v>
      </c>
      <c r="B580" s="92">
        <v>2017</v>
      </c>
      <c r="C580" s="92">
        <v>3</v>
      </c>
      <c r="D580" s="242">
        <v>107.142</v>
      </c>
      <c r="E580" s="242">
        <v>1.1100000000000001</v>
      </c>
      <c r="F580" s="242">
        <v>189.50299999999999</v>
      </c>
      <c r="G580" s="242">
        <v>4.2969999999999997</v>
      </c>
      <c r="H580" s="243">
        <v>111.002</v>
      </c>
      <c r="I580" s="243">
        <v>1.917</v>
      </c>
      <c r="J580" s="91"/>
      <c r="K580" s="91"/>
    </row>
    <row r="581" spans="1:11" s="93" customFormat="1" x14ac:dyDescent="0.2">
      <c r="A581" s="87">
        <v>42855</v>
      </c>
      <c r="B581" s="92">
        <v>2017</v>
      </c>
      <c r="C581" s="92">
        <v>4</v>
      </c>
      <c r="D581" s="242">
        <v>107.23399999999999</v>
      </c>
      <c r="E581" s="242">
        <v>1.026</v>
      </c>
      <c r="F581" s="242">
        <v>189.75299999999999</v>
      </c>
      <c r="G581" s="242">
        <v>1.595</v>
      </c>
      <c r="H581" s="243">
        <v>111.158</v>
      </c>
      <c r="I581" s="243">
        <v>1.7050000000000001</v>
      </c>
      <c r="J581" s="91"/>
      <c r="K581" s="91"/>
    </row>
    <row r="582" spans="1:11" s="93" customFormat="1" x14ac:dyDescent="0.2">
      <c r="A582" s="87">
        <v>42886</v>
      </c>
      <c r="B582" s="92">
        <v>2017</v>
      </c>
      <c r="C582" s="92">
        <v>5</v>
      </c>
      <c r="D582" s="242">
        <v>107.351</v>
      </c>
      <c r="E582" s="242">
        <v>1.321</v>
      </c>
      <c r="F582" s="242">
        <v>189.809</v>
      </c>
      <c r="G582" s="242">
        <v>0.35699999999999998</v>
      </c>
      <c r="H582" s="243">
        <v>111.39700000000001</v>
      </c>
      <c r="I582" s="243">
        <v>2.6059999999999999</v>
      </c>
      <c r="J582" s="91"/>
      <c r="K582" s="91"/>
    </row>
    <row r="583" spans="1:11" s="93" customFormat="1" x14ac:dyDescent="0.2">
      <c r="A583" s="87">
        <v>42916</v>
      </c>
      <c r="B583" s="92">
        <v>2017</v>
      </c>
      <c r="C583" s="92">
        <v>6</v>
      </c>
      <c r="D583" s="242">
        <v>107.52</v>
      </c>
      <c r="E583" s="242">
        <v>1.907</v>
      </c>
      <c r="F583" s="242">
        <v>189.90899999999999</v>
      </c>
      <c r="G583" s="242">
        <v>0.63200000000000001</v>
      </c>
      <c r="H583" s="243">
        <v>111.791</v>
      </c>
      <c r="I583" s="243">
        <v>4.3250000000000002</v>
      </c>
      <c r="J583" s="91"/>
      <c r="K583" s="91"/>
    </row>
    <row r="584" spans="1:11" s="93" customFormat="1" x14ac:dyDescent="0.2">
      <c r="A584" s="87">
        <v>42947</v>
      </c>
      <c r="B584" s="92">
        <v>2017</v>
      </c>
      <c r="C584" s="92">
        <v>7</v>
      </c>
      <c r="D584" s="242">
        <v>107.732</v>
      </c>
      <c r="E584" s="242">
        <v>2.3959999999999999</v>
      </c>
      <c r="F584" s="242">
        <v>190.214</v>
      </c>
      <c r="G584" s="242">
        <v>1.9430000000000001</v>
      </c>
      <c r="H584" s="243">
        <v>112.309</v>
      </c>
      <c r="I584" s="243">
        <v>5.7069999999999999</v>
      </c>
      <c r="J584" s="91"/>
      <c r="K584" s="91"/>
    </row>
    <row r="585" spans="1:11" s="93" customFormat="1" x14ac:dyDescent="0.2">
      <c r="A585" s="87">
        <v>42978</v>
      </c>
      <c r="B585" s="92">
        <v>2017</v>
      </c>
      <c r="C585" s="92">
        <v>8</v>
      </c>
      <c r="D585" s="242">
        <v>107.971</v>
      </c>
      <c r="E585" s="242">
        <v>2.6880000000000002</v>
      </c>
      <c r="F585" s="242">
        <v>190.87100000000001</v>
      </c>
      <c r="G585" s="242">
        <v>4.2249999999999996</v>
      </c>
      <c r="H585" s="243">
        <v>112.893</v>
      </c>
      <c r="I585" s="243">
        <v>6.423</v>
      </c>
      <c r="J585" s="91"/>
      <c r="K585" s="91"/>
    </row>
    <row r="586" spans="1:11" s="93" customFormat="1" x14ac:dyDescent="0.2">
      <c r="A586" s="87">
        <v>43008</v>
      </c>
      <c r="B586" s="92">
        <v>2017</v>
      </c>
      <c r="C586" s="92">
        <v>9</v>
      </c>
      <c r="D586" s="242">
        <v>108.209</v>
      </c>
      <c r="E586" s="242">
        <v>2.6749999999999998</v>
      </c>
      <c r="F586" s="242">
        <v>191.92099999999999</v>
      </c>
      <c r="G586" s="242">
        <v>6.8049999999999997</v>
      </c>
      <c r="H586" s="243">
        <v>113.46299999999999</v>
      </c>
      <c r="I586" s="243">
        <v>6.2329999999999997</v>
      </c>
      <c r="J586" s="91"/>
      <c r="K586" s="91"/>
    </row>
    <row r="587" spans="1:11" s="93" customFormat="1" x14ac:dyDescent="0.2">
      <c r="A587" s="87">
        <v>43039</v>
      </c>
      <c r="B587" s="92">
        <v>2017</v>
      </c>
      <c r="C587" s="92">
        <v>10</v>
      </c>
      <c r="D587" s="242">
        <v>108.437</v>
      </c>
      <c r="E587" s="242">
        <v>2.5579999999999998</v>
      </c>
      <c r="F587" s="242">
        <v>193.21899999999999</v>
      </c>
      <c r="G587" s="242">
        <v>8.4280000000000008</v>
      </c>
      <c r="H587" s="243">
        <v>113.988</v>
      </c>
      <c r="I587" s="243">
        <v>5.6989999999999998</v>
      </c>
      <c r="J587" s="91"/>
      <c r="K587" s="91"/>
    </row>
    <row r="588" spans="1:11" s="93" customFormat="1" x14ac:dyDescent="0.2">
      <c r="A588" s="87">
        <v>43069</v>
      </c>
      <c r="B588" s="92">
        <v>2017</v>
      </c>
      <c r="C588" s="92">
        <v>11</v>
      </c>
      <c r="D588" s="242">
        <v>108.64400000000001</v>
      </c>
      <c r="E588" s="242">
        <v>2.3210000000000002</v>
      </c>
      <c r="F588" s="242">
        <v>194.54300000000001</v>
      </c>
      <c r="G588" s="242">
        <v>8.5359999999999996</v>
      </c>
      <c r="H588" s="243">
        <v>114.43600000000001</v>
      </c>
      <c r="I588" s="243">
        <v>4.8179999999999996</v>
      </c>
      <c r="J588" s="91"/>
      <c r="K588" s="91"/>
    </row>
    <row r="589" spans="1:11" s="93" customFormat="1" x14ac:dyDescent="0.2">
      <c r="A589" s="87">
        <v>43100</v>
      </c>
      <c r="B589" s="92">
        <v>2017</v>
      </c>
      <c r="C589" s="92">
        <v>12</v>
      </c>
      <c r="D589" s="242">
        <v>108.831</v>
      </c>
      <c r="E589" s="242">
        <v>2.0790000000000002</v>
      </c>
      <c r="F589" s="242">
        <v>195.72900000000001</v>
      </c>
      <c r="G589" s="242">
        <v>7.5670000000000002</v>
      </c>
      <c r="H589" s="243">
        <v>114.776</v>
      </c>
      <c r="I589" s="243">
        <v>3.6259999999999999</v>
      </c>
      <c r="J589" s="91"/>
      <c r="K589" s="91"/>
    </row>
    <row r="590" spans="1:11" s="93" customFormat="1" x14ac:dyDescent="0.2">
      <c r="A590" s="87">
        <v>43131</v>
      </c>
      <c r="B590" s="92">
        <v>2018</v>
      </c>
      <c r="C590" s="92">
        <v>1</v>
      </c>
      <c r="D590" s="242">
        <v>109.03100000000001</v>
      </c>
      <c r="E590" s="242">
        <v>2.2280000000000002</v>
      </c>
      <c r="F590" s="242">
        <v>196.81899999999999</v>
      </c>
      <c r="G590" s="242">
        <v>6.891</v>
      </c>
      <c r="H590" s="243">
        <v>114.994</v>
      </c>
      <c r="I590" s="243">
        <v>2.2999999999999998</v>
      </c>
      <c r="J590" s="91"/>
      <c r="K590" s="91"/>
    </row>
    <row r="591" spans="1:11" s="93" customFormat="1" x14ac:dyDescent="0.2">
      <c r="A591" s="87">
        <v>43159</v>
      </c>
      <c r="B591" s="92">
        <v>2018</v>
      </c>
      <c r="C591" s="92">
        <v>2</v>
      </c>
      <c r="D591" s="242">
        <v>109.26900000000001</v>
      </c>
      <c r="E591" s="242">
        <v>2.6579999999999999</v>
      </c>
      <c r="F591" s="242">
        <v>197.827</v>
      </c>
      <c r="G591" s="242">
        <v>6.3209999999999997</v>
      </c>
      <c r="H591" s="243">
        <v>115.069</v>
      </c>
      <c r="I591" s="243">
        <v>0.78800000000000003</v>
      </c>
      <c r="J591" s="91"/>
      <c r="K591" s="91"/>
    </row>
    <row r="592" spans="1:11" s="93" customFormat="1" x14ac:dyDescent="0.2">
      <c r="A592" s="87">
        <v>43190</v>
      </c>
      <c r="B592" s="92">
        <v>2018</v>
      </c>
      <c r="C592" s="92">
        <v>3</v>
      </c>
      <c r="D592" s="242">
        <v>109.574</v>
      </c>
      <c r="E592" s="242">
        <v>3.399</v>
      </c>
      <c r="F592" s="242">
        <v>198.857</v>
      </c>
      <c r="G592" s="242">
        <v>6.4290000000000003</v>
      </c>
      <c r="H592" s="243">
        <v>115.039</v>
      </c>
      <c r="I592" s="243">
        <v>-0.318</v>
      </c>
      <c r="J592" s="91"/>
      <c r="K592" s="91"/>
    </row>
    <row r="593" spans="1:11" s="93" customFormat="1" x14ac:dyDescent="0.2">
      <c r="A593" s="87">
        <v>43220</v>
      </c>
      <c r="B593" s="92">
        <v>2018</v>
      </c>
      <c r="C593" s="92">
        <v>4</v>
      </c>
      <c r="D593" s="242">
        <v>109.91</v>
      </c>
      <c r="E593" s="242">
        <v>3.738</v>
      </c>
      <c r="F593" s="242">
        <v>199.90799999999999</v>
      </c>
      <c r="G593" s="242">
        <v>6.5339999999999998</v>
      </c>
      <c r="H593" s="243">
        <v>115.048</v>
      </c>
      <c r="I593" s="243">
        <v>9.6000000000000002E-2</v>
      </c>
      <c r="J593" s="91"/>
      <c r="K593" s="91"/>
    </row>
    <row r="594" spans="1:11" s="93" customFormat="1" x14ac:dyDescent="0.2">
      <c r="A594" s="87">
        <v>43251</v>
      </c>
      <c r="B594" s="92">
        <v>2018</v>
      </c>
      <c r="C594" s="92">
        <v>5</v>
      </c>
      <c r="D594" s="242">
        <v>110.196</v>
      </c>
      <c r="E594" s="242">
        <v>3.1709999999999998</v>
      </c>
      <c r="F594" s="242">
        <v>200.88</v>
      </c>
      <c r="G594" s="242">
        <v>5.992</v>
      </c>
      <c r="H594" s="243">
        <v>115.29300000000001</v>
      </c>
      <c r="I594" s="243">
        <v>2.5859999999999999</v>
      </c>
      <c r="J594" s="91"/>
      <c r="K594" s="91"/>
    </row>
    <row r="595" spans="1:11" s="93" customFormat="1" x14ac:dyDescent="0.2">
      <c r="A595" s="87">
        <v>43281</v>
      </c>
      <c r="B595" s="92">
        <v>2018</v>
      </c>
      <c r="C595" s="92">
        <v>6</v>
      </c>
      <c r="D595" s="242">
        <v>110.389</v>
      </c>
      <c r="E595" s="242">
        <v>2.1179999999999999</v>
      </c>
      <c r="F595" s="242">
        <v>201.726</v>
      </c>
      <c r="G595" s="242">
        <v>5.1719999999999997</v>
      </c>
      <c r="H595" s="243">
        <v>115.863</v>
      </c>
      <c r="I595" s="243">
        <v>6.0910000000000002</v>
      </c>
      <c r="J595" s="91"/>
      <c r="K595" s="91"/>
    </row>
    <row r="596" spans="1:11" s="93" customFormat="1" x14ac:dyDescent="0.2">
      <c r="A596" s="87">
        <v>43312</v>
      </c>
      <c r="B596" s="92">
        <v>2018</v>
      </c>
      <c r="C596" s="92">
        <v>7</v>
      </c>
      <c r="D596" s="242">
        <v>110.52200000000001</v>
      </c>
      <c r="E596" s="242">
        <v>1.458</v>
      </c>
      <c r="F596" s="242">
        <v>202.459</v>
      </c>
      <c r="G596" s="242">
        <v>4.4489999999999998</v>
      </c>
      <c r="H596" s="243">
        <v>116.532</v>
      </c>
      <c r="I596" s="243">
        <v>7.1539999999999999</v>
      </c>
      <c r="J596" s="91"/>
      <c r="K596" s="91"/>
    </row>
    <row r="597" spans="1:11" s="93" customFormat="1" x14ac:dyDescent="0.2">
      <c r="A597" s="87">
        <v>43343</v>
      </c>
      <c r="B597" s="92">
        <v>2018</v>
      </c>
      <c r="C597" s="92">
        <v>8</v>
      </c>
      <c r="D597" s="242">
        <v>110.66</v>
      </c>
      <c r="E597" s="242">
        <v>1.508</v>
      </c>
      <c r="F597" s="242">
        <v>203.124</v>
      </c>
      <c r="G597" s="242">
        <v>4.0129999999999999</v>
      </c>
      <c r="H597" s="243">
        <v>116.973</v>
      </c>
      <c r="I597" s="243">
        <v>4.6459999999999999</v>
      </c>
      <c r="J597" s="91"/>
      <c r="K597" s="91"/>
    </row>
    <row r="598" spans="1:11" s="93" customFormat="1" x14ac:dyDescent="0.2">
      <c r="A598" s="87">
        <v>43373</v>
      </c>
      <c r="B598" s="92">
        <v>2018</v>
      </c>
      <c r="C598" s="92">
        <v>9</v>
      </c>
      <c r="D598" s="242">
        <v>110.837</v>
      </c>
      <c r="E598" s="242">
        <v>1.94</v>
      </c>
      <c r="F598" s="242">
        <v>203.661</v>
      </c>
      <c r="G598" s="242">
        <v>3.218</v>
      </c>
      <c r="H598" s="243">
        <v>116.999</v>
      </c>
      <c r="I598" s="243">
        <v>0.26700000000000002</v>
      </c>
      <c r="J598" s="91"/>
      <c r="K598" s="91"/>
    </row>
    <row r="599" spans="1:11" s="93" customFormat="1" x14ac:dyDescent="0.2">
      <c r="A599" s="87">
        <v>43404</v>
      </c>
      <c r="B599" s="92">
        <v>2018</v>
      </c>
      <c r="C599" s="92">
        <v>10</v>
      </c>
      <c r="D599" s="242">
        <v>111.027</v>
      </c>
      <c r="E599" s="242">
        <v>2.0779999999999998</v>
      </c>
      <c r="F599" s="242">
        <v>203.82599999999999</v>
      </c>
      <c r="G599" s="242">
        <v>0.97899999999999998</v>
      </c>
      <c r="H599" s="243">
        <v>116.91200000000001</v>
      </c>
      <c r="I599" s="243">
        <v>-0.89500000000000002</v>
      </c>
      <c r="J599" s="91"/>
      <c r="K599" s="91"/>
    </row>
    <row r="600" spans="1:11" s="93" customFormat="1" x14ac:dyDescent="0.2">
      <c r="A600" s="87">
        <v>43434</v>
      </c>
      <c r="B600" s="92">
        <v>2018</v>
      </c>
      <c r="C600" s="92">
        <v>11</v>
      </c>
      <c r="D600" s="242">
        <v>111.18</v>
      </c>
      <c r="E600" s="242">
        <v>1.669</v>
      </c>
      <c r="F600" s="242">
        <v>203.309</v>
      </c>
      <c r="G600" s="242">
        <v>-3.0030000000000001</v>
      </c>
      <c r="H600" s="243">
        <v>117.149</v>
      </c>
      <c r="I600" s="243">
        <v>2.464</v>
      </c>
      <c r="J600" s="91"/>
      <c r="K600" s="91"/>
    </row>
    <row r="601" spans="1:11" s="93" customFormat="1" x14ac:dyDescent="0.2">
      <c r="A601" s="87">
        <v>43465</v>
      </c>
      <c r="B601" s="92">
        <v>2018</v>
      </c>
      <c r="C601" s="92">
        <v>12</v>
      </c>
      <c r="D601" s="242">
        <v>111.27</v>
      </c>
      <c r="E601" s="242">
        <v>0.97399999999999998</v>
      </c>
      <c r="F601" s="242">
        <v>201.99799999999999</v>
      </c>
      <c r="G601" s="242">
        <v>-7.47</v>
      </c>
      <c r="H601" s="243">
        <v>117.974</v>
      </c>
      <c r="I601" s="243">
        <v>8.782</v>
      </c>
      <c r="J601" s="91"/>
      <c r="K601" s="91"/>
    </row>
    <row r="602" spans="1:11" s="93" customFormat="1" x14ac:dyDescent="0.2">
      <c r="A602" s="87">
        <v>43496</v>
      </c>
      <c r="B602" s="92">
        <v>2019</v>
      </c>
      <c r="C602" s="92">
        <v>1</v>
      </c>
      <c r="D602" s="242">
        <v>111.345</v>
      </c>
      <c r="E602" s="242">
        <v>0.80900000000000005</v>
      </c>
      <c r="F602" s="242">
        <v>200.41900000000001</v>
      </c>
      <c r="G602" s="242">
        <v>-8.9870000000000001</v>
      </c>
      <c r="H602" s="243">
        <v>119.101</v>
      </c>
      <c r="I602" s="243">
        <v>12.083</v>
      </c>
      <c r="J602" s="91"/>
      <c r="K602" s="91"/>
    </row>
    <row r="603" spans="1:11" s="93" customFormat="1" x14ac:dyDescent="0.2">
      <c r="A603" s="87">
        <v>43524</v>
      </c>
      <c r="B603" s="92">
        <v>2019</v>
      </c>
      <c r="C603" s="92">
        <v>2</v>
      </c>
      <c r="D603" s="242">
        <v>111.46599999999999</v>
      </c>
      <c r="E603" s="242">
        <v>1.3120000000000001</v>
      </c>
      <c r="F603" s="242">
        <v>199.392</v>
      </c>
      <c r="G603" s="242">
        <v>-5.9790000000000001</v>
      </c>
      <c r="H603" s="243">
        <v>119.992</v>
      </c>
      <c r="I603" s="243">
        <v>9.3610000000000007</v>
      </c>
      <c r="J603" s="91"/>
      <c r="K603" s="91"/>
    </row>
    <row r="604" spans="1:11" s="93" customFormat="1" x14ac:dyDescent="0.2">
      <c r="A604" s="87">
        <v>43555</v>
      </c>
      <c r="B604" s="92">
        <v>2019</v>
      </c>
      <c r="C604" s="92">
        <v>3</v>
      </c>
      <c r="D604" s="242">
        <v>111.67700000000001</v>
      </c>
      <c r="E604" s="242">
        <v>2.298</v>
      </c>
      <c r="F604" s="242">
        <v>199.27</v>
      </c>
      <c r="G604" s="242">
        <v>-0.73</v>
      </c>
      <c r="H604" s="243">
        <v>120.384</v>
      </c>
      <c r="I604" s="243">
        <v>3.992</v>
      </c>
      <c r="J604" s="91"/>
      <c r="K604" s="91"/>
    </row>
    <row r="605" spans="1:11" s="93" customFormat="1" x14ac:dyDescent="0.2">
      <c r="A605" s="87">
        <v>43585</v>
      </c>
      <c r="B605" s="92">
        <v>2019</v>
      </c>
      <c r="C605" s="92">
        <v>4</v>
      </c>
      <c r="D605" s="242">
        <v>111.94799999999999</v>
      </c>
      <c r="E605" s="242">
        <v>2.944</v>
      </c>
      <c r="F605" s="242">
        <v>199.61699999999999</v>
      </c>
      <c r="G605" s="242">
        <v>2.1110000000000002</v>
      </c>
      <c r="H605" s="243">
        <v>120.384</v>
      </c>
      <c r="I605" s="243">
        <v>3.0000000000000001E-3</v>
      </c>
      <c r="J605" s="91"/>
      <c r="K605" s="91"/>
    </row>
    <row r="606" spans="1:11" s="93" customFormat="1" x14ac:dyDescent="0.2">
      <c r="A606" s="87">
        <v>43616</v>
      </c>
      <c r="B606" s="92">
        <v>2019</v>
      </c>
      <c r="C606" s="92">
        <v>5</v>
      </c>
      <c r="D606" s="242">
        <v>112.203</v>
      </c>
      <c r="E606" s="242">
        <v>2.7709999999999999</v>
      </c>
      <c r="F606" s="242">
        <v>199.69</v>
      </c>
      <c r="G606" s="242">
        <v>0.437</v>
      </c>
      <c r="H606" s="243">
        <v>120.21899999999999</v>
      </c>
      <c r="I606" s="243">
        <v>-1.6359999999999999</v>
      </c>
      <c r="J606" s="91"/>
      <c r="K606" s="91"/>
    </row>
    <row r="607" spans="1:11" s="93" customFormat="1" x14ac:dyDescent="0.2">
      <c r="A607" s="87">
        <v>43646</v>
      </c>
      <c r="B607" s="92">
        <v>2019</v>
      </c>
      <c r="C607" s="92">
        <v>6</v>
      </c>
      <c r="D607" s="242">
        <v>112.392</v>
      </c>
      <c r="E607" s="242">
        <v>2.0419999999999998</v>
      </c>
      <c r="F607" s="242">
        <v>198.994</v>
      </c>
      <c r="G607" s="242">
        <v>-4.101</v>
      </c>
      <c r="H607" s="243">
        <v>120.096</v>
      </c>
      <c r="I607" s="243">
        <v>-1.22</v>
      </c>
      <c r="J607" s="91"/>
      <c r="K607" s="91"/>
    </row>
    <row r="608" spans="1:11" s="93" customFormat="1" x14ac:dyDescent="0.2">
      <c r="A608" s="87">
        <v>43677</v>
      </c>
      <c r="B608" s="92">
        <v>2019</v>
      </c>
      <c r="C608" s="92">
        <v>7</v>
      </c>
      <c r="D608" s="242">
        <v>112.51900000000001</v>
      </c>
      <c r="E608" s="242">
        <v>1.361</v>
      </c>
      <c r="F608" s="242">
        <v>197.86500000000001</v>
      </c>
      <c r="G608" s="242">
        <v>-6.6</v>
      </c>
      <c r="H608" s="243">
        <v>120.071</v>
      </c>
      <c r="I608" s="243">
        <v>-0.253</v>
      </c>
      <c r="J608" s="91"/>
      <c r="K608" s="91"/>
    </row>
    <row r="609" spans="1:14" s="93" customFormat="1" x14ac:dyDescent="0.2">
      <c r="A609" s="87">
        <v>43708</v>
      </c>
      <c r="B609" s="92">
        <v>2019</v>
      </c>
      <c r="C609" s="92">
        <v>8</v>
      </c>
      <c r="D609" s="242">
        <v>112.607</v>
      </c>
      <c r="E609" s="242">
        <v>0.94899999999999995</v>
      </c>
      <c r="F609" s="242">
        <v>196.911</v>
      </c>
      <c r="G609" s="242">
        <v>-5.6360000000000001</v>
      </c>
      <c r="H609" s="243">
        <v>120.149</v>
      </c>
      <c r="I609" s="243">
        <v>0.78100000000000003</v>
      </c>
      <c r="J609" s="91"/>
      <c r="K609" s="91"/>
    </row>
    <row r="610" spans="1:14" s="93" customFormat="1" x14ac:dyDescent="0.2">
      <c r="A610" s="87">
        <v>43738</v>
      </c>
      <c r="B610" s="92">
        <v>2019</v>
      </c>
      <c r="C610" s="92">
        <v>9</v>
      </c>
      <c r="D610" s="242">
        <v>112.68300000000001</v>
      </c>
      <c r="E610" s="242">
        <v>0.80400000000000005</v>
      </c>
      <c r="F610" s="242">
        <v>196.608</v>
      </c>
      <c r="G610" s="242">
        <v>-1.833</v>
      </c>
      <c r="H610" s="243">
        <v>120.334</v>
      </c>
      <c r="I610" s="243">
        <v>1.871</v>
      </c>
      <c r="J610" s="91"/>
      <c r="K610" s="91"/>
    </row>
    <row r="611" spans="1:14" s="93" customFormat="1" x14ac:dyDescent="0.2">
      <c r="A611" s="87">
        <v>43769</v>
      </c>
      <c r="B611" s="92">
        <v>2019</v>
      </c>
      <c r="C611" s="92">
        <v>10</v>
      </c>
      <c r="D611" s="242">
        <v>112.78700000000001</v>
      </c>
      <c r="E611" s="242">
        <v>1.113</v>
      </c>
      <c r="F611" s="242">
        <v>196.86199999999999</v>
      </c>
      <c r="G611" s="242">
        <v>1.5629999999999999</v>
      </c>
      <c r="H611" s="243">
        <v>120.64700000000001</v>
      </c>
      <c r="I611" s="243">
        <v>3.165</v>
      </c>
      <c r="J611" s="91"/>
      <c r="K611" s="91"/>
    </row>
    <row r="612" spans="1:14" s="93" customFormat="1" x14ac:dyDescent="0.2">
      <c r="A612" s="87">
        <v>43799</v>
      </c>
      <c r="B612" s="92">
        <v>2019</v>
      </c>
      <c r="C612" s="92">
        <v>11</v>
      </c>
      <c r="D612" s="242">
        <v>112.96299999999999</v>
      </c>
      <c r="E612" s="242">
        <v>1.891</v>
      </c>
      <c r="F612" s="242">
        <v>197.422</v>
      </c>
      <c r="G612" s="242">
        <v>3.4689999999999999</v>
      </c>
      <c r="H612" s="243">
        <v>121.107</v>
      </c>
      <c r="I612" s="243">
        <v>4.6710000000000003</v>
      </c>
      <c r="J612" s="91"/>
      <c r="K612" s="91"/>
    </row>
    <row r="613" spans="1:14" s="93" customFormat="1" x14ac:dyDescent="0.2">
      <c r="A613" s="87">
        <v>43830</v>
      </c>
      <c r="B613" s="92">
        <v>2019</v>
      </c>
      <c r="C613" s="92">
        <v>12</v>
      </c>
      <c r="D613" s="242">
        <v>113.217</v>
      </c>
      <c r="E613" s="242">
        <v>2.7320000000000002</v>
      </c>
      <c r="F613" s="242">
        <v>197.91800000000001</v>
      </c>
      <c r="G613" s="242">
        <v>3.0590000000000002</v>
      </c>
      <c r="H613" s="243">
        <v>121.745</v>
      </c>
      <c r="I613" s="243">
        <v>6.5019999999999998</v>
      </c>
      <c r="J613" s="91"/>
      <c r="K613" s="91"/>
    </row>
    <row r="614" spans="1:14" s="93" customFormat="1" x14ac:dyDescent="0.2">
      <c r="A614" s="87">
        <v>43861</v>
      </c>
      <c r="B614" s="92">
        <v>2020</v>
      </c>
      <c r="C614" s="92">
        <v>1</v>
      </c>
      <c r="D614" s="242">
        <v>113.437</v>
      </c>
      <c r="E614" s="242">
        <v>2.359</v>
      </c>
      <c r="F614" s="242">
        <v>197.596</v>
      </c>
      <c r="G614" s="242">
        <v>-1.9379999999999999</v>
      </c>
      <c r="H614" s="243">
        <v>122.626</v>
      </c>
      <c r="I614" s="243">
        <v>9.0399999999999991</v>
      </c>
      <c r="J614" s="91"/>
      <c r="K614" s="91"/>
    </row>
    <row r="615" spans="1:14" s="93" customFormat="1" x14ac:dyDescent="0.2">
      <c r="A615" s="87">
        <v>43890</v>
      </c>
      <c r="B615" s="92">
        <v>2020</v>
      </c>
      <c r="C615" s="92">
        <v>2</v>
      </c>
      <c r="D615" s="242">
        <v>113.467</v>
      </c>
      <c r="E615" s="242">
        <v>0.315</v>
      </c>
      <c r="F615" s="242">
        <v>195.66399999999999</v>
      </c>
      <c r="G615" s="242">
        <v>-11.121</v>
      </c>
      <c r="H615" s="243">
        <v>123.759</v>
      </c>
      <c r="I615" s="243">
        <v>11.67</v>
      </c>
      <c r="J615" s="91"/>
      <c r="K615" s="91"/>
    </row>
    <row r="616" spans="1:14" s="93" customFormat="1" x14ac:dyDescent="0.2">
      <c r="A616" s="87">
        <v>43921</v>
      </c>
      <c r="B616" s="92">
        <v>2020</v>
      </c>
      <c r="C616" s="92">
        <v>3</v>
      </c>
      <c r="D616" s="242">
        <v>113.242</v>
      </c>
      <c r="E616" s="242">
        <v>-2.3540000000000001</v>
      </c>
      <c r="F616" s="242">
        <v>191.87299999999999</v>
      </c>
      <c r="G616" s="242">
        <v>-20.928000000000001</v>
      </c>
      <c r="H616" s="243">
        <v>125.23</v>
      </c>
      <c r="I616" s="243">
        <v>15.233000000000001</v>
      </c>
      <c r="J616" s="94" t="s">
        <v>98</v>
      </c>
      <c r="K616" s="95" t="s">
        <v>99</v>
      </c>
      <c r="L616" s="95"/>
      <c r="M616" s="95"/>
      <c r="N616" s="96"/>
    </row>
    <row r="617" spans="1:14" s="93" customFormat="1" x14ac:dyDescent="0.2">
      <c r="A617" s="87">
        <v>43951</v>
      </c>
      <c r="B617" s="92">
        <v>2020</v>
      </c>
      <c r="C617" s="92">
        <v>4</v>
      </c>
      <c r="D617" s="242">
        <v>112.922</v>
      </c>
      <c r="E617" s="242">
        <v>-3.3359999999999999</v>
      </c>
      <c r="F617" s="242">
        <v>187.73</v>
      </c>
      <c r="G617" s="242">
        <v>-23.042000000000002</v>
      </c>
      <c r="H617" s="243">
        <v>127.122</v>
      </c>
      <c r="I617" s="243">
        <v>19.72</v>
      </c>
      <c r="J617" s="97" t="s">
        <v>98</v>
      </c>
      <c r="K617" s="91" t="s">
        <v>100</v>
      </c>
      <c r="L617" s="91"/>
      <c r="M617" s="91"/>
    </row>
    <row r="618" spans="1:14" s="93" customFormat="1" x14ac:dyDescent="0.2">
      <c r="A618" s="87">
        <v>43982</v>
      </c>
      <c r="B618" s="92">
        <v>2020</v>
      </c>
      <c r="C618" s="92">
        <v>5</v>
      </c>
      <c r="D618" s="242">
        <v>112.75700000000001</v>
      </c>
      <c r="E618" s="242">
        <v>-1.7450000000000001</v>
      </c>
      <c r="F618" s="242">
        <v>185.512</v>
      </c>
      <c r="G618" s="242">
        <v>-13.295999999999999</v>
      </c>
      <c r="H618" s="243">
        <v>129.47900000000001</v>
      </c>
      <c r="I618" s="243">
        <v>24.664000000000001</v>
      </c>
      <c r="J618" s="91"/>
      <c r="K618" s="91"/>
    </row>
    <row r="619" spans="1:14" s="93" customFormat="1" x14ac:dyDescent="0.2">
      <c r="A619" s="98">
        <v>44012</v>
      </c>
      <c r="B619" s="99">
        <v>2020</v>
      </c>
      <c r="C619" s="99">
        <v>6</v>
      </c>
      <c r="D619" s="244">
        <v>112.905</v>
      </c>
      <c r="E619" s="244">
        <v>1.591</v>
      </c>
      <c r="F619" s="244">
        <v>186.55199999999999</v>
      </c>
      <c r="G619" s="244">
        <v>6.94</v>
      </c>
      <c r="H619" s="245">
        <v>132.35400000000001</v>
      </c>
      <c r="I619" s="245">
        <v>30.151</v>
      </c>
      <c r="J619" s="91"/>
      <c r="K619" s="91"/>
    </row>
    <row r="620" spans="1:14" s="93" customFormat="1" x14ac:dyDescent="0.2">
      <c r="A620" s="87">
        <v>44043</v>
      </c>
      <c r="B620" s="92">
        <v>2020</v>
      </c>
      <c r="C620" s="92">
        <v>7</v>
      </c>
      <c r="D620" s="242">
        <v>113.26900000000001</v>
      </c>
      <c r="E620" s="242">
        <v>3.944</v>
      </c>
      <c r="F620" s="242">
        <v>189.59899999999999</v>
      </c>
      <c r="G620" s="242">
        <v>21.465</v>
      </c>
      <c r="H620" s="243">
        <v>131.983</v>
      </c>
      <c r="I620" s="243">
        <v>-3.3159999999999998</v>
      </c>
      <c r="J620" s="91"/>
      <c r="K620" s="91"/>
    </row>
    <row r="621" spans="1:14" s="93" customFormat="1" x14ac:dyDescent="0.2">
      <c r="A621" s="87">
        <v>44074</v>
      </c>
      <c r="B621" s="92">
        <v>2020</v>
      </c>
      <c r="C621" s="92">
        <v>8</v>
      </c>
      <c r="D621" s="242">
        <v>113.66800000000001</v>
      </c>
      <c r="E621" s="242">
        <v>4.3</v>
      </c>
      <c r="F621" s="242">
        <v>192.53299999999999</v>
      </c>
      <c r="G621" s="242">
        <v>20.233000000000001</v>
      </c>
      <c r="H621" s="243">
        <v>131.51900000000001</v>
      </c>
      <c r="I621" s="243">
        <v>-4.1390000000000002</v>
      </c>
      <c r="J621" s="91"/>
      <c r="K621" s="91"/>
    </row>
    <row r="622" spans="1:14" s="93" customFormat="1" x14ac:dyDescent="0.2">
      <c r="A622" s="87">
        <v>44104</v>
      </c>
      <c r="B622" s="92">
        <v>2020</v>
      </c>
      <c r="C622" s="92">
        <v>9</v>
      </c>
      <c r="D622" s="242">
        <v>113.947</v>
      </c>
      <c r="E622" s="242">
        <v>2.9929999999999999</v>
      </c>
      <c r="F622" s="242">
        <v>193.72900000000001</v>
      </c>
      <c r="G622" s="242">
        <v>7.7110000000000003</v>
      </c>
      <c r="H622" s="243">
        <v>131.541</v>
      </c>
      <c r="I622" s="243">
        <v>0.20300000000000001</v>
      </c>
      <c r="J622" s="91"/>
      <c r="K622" s="91"/>
    </row>
    <row r="623" spans="1:14" s="93" customFormat="1" x14ac:dyDescent="0.2">
      <c r="A623" s="87">
        <v>44135</v>
      </c>
      <c r="B623" s="92">
        <v>2020</v>
      </c>
      <c r="C623" s="92">
        <v>10</v>
      </c>
      <c r="D623" s="242">
        <v>114.122</v>
      </c>
      <c r="E623" s="242">
        <v>1.8580000000000001</v>
      </c>
      <c r="F623" s="242">
        <v>193.57400000000001</v>
      </c>
      <c r="G623" s="242">
        <v>-0.95399999999999996</v>
      </c>
      <c r="H623" s="243">
        <v>131.946</v>
      </c>
      <c r="I623" s="243">
        <v>3.7589999999999999</v>
      </c>
      <c r="J623" s="91"/>
      <c r="K623" s="91"/>
    </row>
    <row r="624" spans="1:14" s="93" customFormat="1" x14ac:dyDescent="0.2">
      <c r="A624" s="87">
        <v>44165</v>
      </c>
      <c r="B624" s="92">
        <v>2020</v>
      </c>
      <c r="C624" s="92">
        <v>11</v>
      </c>
      <c r="D624" s="242">
        <v>114.247</v>
      </c>
      <c r="E624" s="242">
        <v>1.3260000000000001</v>
      </c>
      <c r="F624" s="242">
        <v>193.01599999999999</v>
      </c>
      <c r="G624" s="242">
        <v>-3.4079999999999999</v>
      </c>
      <c r="H624" s="243">
        <v>132.42500000000001</v>
      </c>
      <c r="I624" s="243">
        <v>4.4459999999999997</v>
      </c>
      <c r="J624" s="91"/>
      <c r="K624" s="91"/>
    </row>
    <row r="625" spans="1:11" s="93" customFormat="1" x14ac:dyDescent="0.2">
      <c r="A625" s="87">
        <v>44196</v>
      </c>
      <c r="B625" s="92">
        <v>2020</v>
      </c>
      <c r="C625" s="92">
        <v>12</v>
      </c>
      <c r="D625" s="242">
        <v>114.366</v>
      </c>
      <c r="E625" s="242">
        <v>1.25</v>
      </c>
      <c r="F625" s="242">
        <v>192.77099999999999</v>
      </c>
      <c r="G625" s="242">
        <v>-1.5129999999999999</v>
      </c>
      <c r="H625" s="243">
        <v>132.751</v>
      </c>
      <c r="I625" s="243">
        <v>2.992</v>
      </c>
      <c r="J625" s="91"/>
      <c r="K625" s="91"/>
    </row>
    <row r="626" spans="1:11" s="93" customFormat="1" x14ac:dyDescent="0.2">
      <c r="A626" s="87">
        <v>44227</v>
      </c>
      <c r="B626" s="92">
        <v>2021</v>
      </c>
      <c r="C626" s="92">
        <v>1</v>
      </c>
      <c r="D626" s="242">
        <v>114.486</v>
      </c>
      <c r="E626" s="242">
        <v>1.274</v>
      </c>
      <c r="F626" s="242">
        <v>192.87700000000001</v>
      </c>
      <c r="G626" s="242">
        <v>0.66400000000000003</v>
      </c>
      <c r="H626" s="243">
        <v>132.947</v>
      </c>
      <c r="I626" s="243">
        <v>1.7849999999999999</v>
      </c>
      <c r="J626" s="91"/>
      <c r="K626" s="91"/>
    </row>
    <row r="627" spans="1:11" s="93" customFormat="1" x14ac:dyDescent="0.2">
      <c r="A627" s="87">
        <v>44255</v>
      </c>
      <c r="B627" s="92">
        <v>2021</v>
      </c>
      <c r="C627" s="92">
        <v>2</v>
      </c>
      <c r="D627" s="242">
        <v>114.59699999999999</v>
      </c>
      <c r="E627" s="242">
        <v>1.169</v>
      </c>
      <c r="F627" s="242">
        <v>193.13300000000001</v>
      </c>
      <c r="G627" s="242">
        <v>1.605</v>
      </c>
      <c r="H627" s="243">
        <v>133.102</v>
      </c>
      <c r="I627" s="243">
        <v>1.41</v>
      </c>
      <c r="J627" s="91"/>
      <c r="K627" s="91"/>
    </row>
    <row r="628" spans="1:11" s="93" customFormat="1" x14ac:dyDescent="0.2">
      <c r="A628" s="87">
        <v>44286</v>
      </c>
      <c r="B628" s="92">
        <v>2021</v>
      </c>
      <c r="C628" s="92">
        <v>3</v>
      </c>
      <c r="D628" s="242">
        <v>114.705</v>
      </c>
      <c r="E628" s="242">
        <v>1.1299999999999999</v>
      </c>
      <c r="F628" s="242">
        <v>193.40600000000001</v>
      </c>
      <c r="G628" s="242">
        <v>1.712</v>
      </c>
      <c r="H628" s="243">
        <v>133.297</v>
      </c>
      <c r="I628" s="243">
        <v>1.77</v>
      </c>
      <c r="J628" s="91"/>
      <c r="K628" s="91"/>
    </row>
    <row r="629" spans="1:11" s="93" customFormat="1" x14ac:dyDescent="0.2">
      <c r="A629" s="87">
        <v>44316</v>
      </c>
      <c r="B629" s="92">
        <v>2021</v>
      </c>
      <c r="C629" s="92">
        <v>4</v>
      </c>
      <c r="D629" s="242">
        <v>114.827</v>
      </c>
      <c r="E629" s="242">
        <v>1.2869999999999999</v>
      </c>
      <c r="F629" s="242">
        <v>193.7</v>
      </c>
      <c r="G629" s="242">
        <v>1.833</v>
      </c>
      <c r="H629" s="243">
        <v>133.53</v>
      </c>
      <c r="I629" s="243">
        <v>2.1190000000000002</v>
      </c>
      <c r="J629" s="91"/>
      <c r="K629" s="91"/>
    </row>
    <row r="630" spans="1:11" s="93" customFormat="1" x14ac:dyDescent="0.2">
      <c r="A630" s="87">
        <v>44347</v>
      </c>
      <c r="B630" s="92">
        <v>2021</v>
      </c>
      <c r="C630" s="92">
        <v>5</v>
      </c>
      <c r="D630" s="242">
        <v>114.98099999999999</v>
      </c>
      <c r="E630" s="242">
        <v>1.623</v>
      </c>
      <c r="F630" s="242">
        <v>194.04</v>
      </c>
      <c r="G630" s="242">
        <v>2.133</v>
      </c>
      <c r="H630" s="243">
        <v>133.76</v>
      </c>
      <c r="I630" s="243">
        <v>2.0859999999999999</v>
      </c>
      <c r="J630" s="91"/>
      <c r="K630" s="91"/>
    </row>
    <row r="631" spans="1:11" s="93" customFormat="1" x14ac:dyDescent="0.2">
      <c r="A631" s="87">
        <v>44377</v>
      </c>
      <c r="B631" s="92">
        <v>2021</v>
      </c>
      <c r="C631" s="92">
        <v>6</v>
      </c>
      <c r="D631" s="242">
        <v>115.179</v>
      </c>
      <c r="E631" s="242">
        <v>2.0870000000000002</v>
      </c>
      <c r="F631" s="242">
        <v>194.46299999999999</v>
      </c>
      <c r="G631" s="242">
        <v>2.641</v>
      </c>
      <c r="H631" s="243">
        <v>133.96199999999999</v>
      </c>
      <c r="I631" s="243">
        <v>1.8320000000000001</v>
      </c>
      <c r="J631" s="91"/>
      <c r="K631" s="91"/>
    </row>
    <row r="632" spans="1:11" s="93" customFormat="1" x14ac:dyDescent="0.2">
      <c r="A632" s="87">
        <v>44408</v>
      </c>
      <c r="B632" s="92">
        <v>2021</v>
      </c>
      <c r="C632" s="92">
        <v>7</v>
      </c>
      <c r="D632" s="242">
        <v>115.40900000000001</v>
      </c>
      <c r="E632" s="242">
        <v>2.423</v>
      </c>
      <c r="F632" s="242">
        <v>194.98699999999999</v>
      </c>
      <c r="G632" s="242">
        <v>3.2869999999999999</v>
      </c>
      <c r="H632" s="243">
        <v>134.15</v>
      </c>
      <c r="I632" s="243">
        <v>1.6910000000000001</v>
      </c>
      <c r="J632" s="91"/>
      <c r="K632" s="91"/>
    </row>
    <row r="633" spans="1:11" s="93" customFormat="1" x14ac:dyDescent="0.2">
      <c r="A633" s="87">
        <v>44439</v>
      </c>
      <c r="B633" s="92">
        <v>2021</v>
      </c>
      <c r="C633" s="92">
        <v>8</v>
      </c>
      <c r="D633" s="242">
        <v>115.655</v>
      </c>
      <c r="E633" s="242">
        <v>2.58</v>
      </c>
      <c r="F633" s="242">
        <v>195.642</v>
      </c>
      <c r="G633" s="242">
        <v>4.1020000000000003</v>
      </c>
      <c r="H633" s="243">
        <v>134.35</v>
      </c>
      <c r="I633" s="243">
        <v>1.8049999999999999</v>
      </c>
      <c r="J633" s="91"/>
      <c r="K633" s="91"/>
    </row>
    <row r="634" spans="1:11" s="93" customFormat="1" x14ac:dyDescent="0.2">
      <c r="A634" s="87">
        <v>44469</v>
      </c>
      <c r="B634" s="92">
        <v>2021</v>
      </c>
      <c r="C634" s="92">
        <v>9</v>
      </c>
      <c r="D634" s="242">
        <v>115.892</v>
      </c>
      <c r="E634" s="242">
        <v>2.488</v>
      </c>
      <c r="F634" s="242">
        <v>196.40100000000001</v>
      </c>
      <c r="G634" s="242">
        <v>4.7610000000000001</v>
      </c>
      <c r="H634" s="243">
        <v>134.57300000000001</v>
      </c>
      <c r="I634" s="243">
        <v>2.0110000000000001</v>
      </c>
      <c r="J634" s="91"/>
      <c r="K634" s="91"/>
    </row>
    <row r="635" spans="1:11" s="93" customFormat="1" x14ac:dyDescent="0.2">
      <c r="A635" s="87">
        <v>44500</v>
      </c>
      <c r="B635" s="92">
        <v>2021</v>
      </c>
      <c r="C635" s="92">
        <v>10</v>
      </c>
      <c r="D635" s="242">
        <v>116.124</v>
      </c>
      <c r="E635" s="242">
        <v>2.4350000000000001</v>
      </c>
      <c r="F635" s="242">
        <v>197.21600000000001</v>
      </c>
      <c r="G635" s="242">
        <v>5.0949999999999998</v>
      </c>
      <c r="H635" s="243">
        <v>134.815</v>
      </c>
      <c r="I635" s="243">
        <v>2.1789999999999998</v>
      </c>
      <c r="J635" s="91"/>
      <c r="K635" s="91"/>
    </row>
    <row r="636" spans="1:11" s="93" customFormat="1" x14ac:dyDescent="0.2">
      <c r="A636" s="87">
        <v>44530</v>
      </c>
      <c r="B636" s="92">
        <v>2021</v>
      </c>
      <c r="C636" s="92">
        <v>11</v>
      </c>
      <c r="D636" s="242">
        <v>116.357</v>
      </c>
      <c r="E636" s="242">
        <v>2.4319999999999999</v>
      </c>
      <c r="F636" s="242">
        <v>198.00899999999999</v>
      </c>
      <c r="G636" s="242">
        <v>4.931</v>
      </c>
      <c r="H636" s="243">
        <v>135.06</v>
      </c>
      <c r="I636" s="243">
        <v>2.2069999999999999</v>
      </c>
      <c r="J636" s="91"/>
      <c r="K636" s="91"/>
    </row>
    <row r="637" spans="1:11" s="93" customFormat="1" x14ac:dyDescent="0.2">
      <c r="A637" s="87">
        <v>44561</v>
      </c>
      <c r="B637" s="92">
        <v>2021</v>
      </c>
      <c r="C637" s="92">
        <v>12</v>
      </c>
      <c r="D637" s="242">
        <v>116.593</v>
      </c>
      <c r="E637" s="242">
        <v>2.4590000000000001</v>
      </c>
      <c r="F637" s="242">
        <v>198.72300000000001</v>
      </c>
      <c r="G637" s="242">
        <v>4.4130000000000003</v>
      </c>
      <c r="H637" s="243">
        <v>135.29900000000001</v>
      </c>
      <c r="I637" s="243">
        <v>2.14</v>
      </c>
      <c r="J637" s="91"/>
      <c r="K637" s="91"/>
    </row>
    <row r="638" spans="1:11" s="93" customFormat="1" x14ac:dyDescent="0.2">
      <c r="A638" s="87">
        <v>44592</v>
      </c>
      <c r="B638" s="92">
        <v>2022</v>
      </c>
      <c r="C638" s="92">
        <v>1</v>
      </c>
      <c r="D638" s="242">
        <v>116.833</v>
      </c>
      <c r="E638" s="242">
        <v>2.4969999999999999</v>
      </c>
      <c r="F638" s="242">
        <v>199.38</v>
      </c>
      <c r="G638" s="242">
        <v>4.04</v>
      </c>
      <c r="H638" s="243">
        <v>135.53800000000001</v>
      </c>
      <c r="I638" s="243">
        <v>2.145</v>
      </c>
      <c r="J638" s="91"/>
      <c r="K638" s="91"/>
    </row>
    <row r="639" spans="1:11" s="93" customFormat="1" x14ac:dyDescent="0.2">
      <c r="A639" s="87">
        <v>44620</v>
      </c>
      <c r="B639" s="92">
        <v>2022</v>
      </c>
      <c r="C639" s="92">
        <v>2</v>
      </c>
      <c r="D639" s="242">
        <v>117.057</v>
      </c>
      <c r="E639" s="242">
        <v>2.3279999999999998</v>
      </c>
      <c r="F639" s="242">
        <v>199.97200000000001</v>
      </c>
      <c r="G639" s="242">
        <v>3.6240000000000001</v>
      </c>
      <c r="H639" s="243">
        <v>135.77199999999999</v>
      </c>
      <c r="I639" s="243">
        <v>2.085</v>
      </c>
      <c r="J639" s="91"/>
      <c r="K639" s="91"/>
    </row>
    <row r="640" spans="1:11" s="93" customFormat="1" x14ac:dyDescent="0.2">
      <c r="A640" s="87">
        <v>44651</v>
      </c>
      <c r="B640" s="92">
        <v>2022</v>
      </c>
      <c r="C640" s="92">
        <v>3</v>
      </c>
      <c r="D640" s="242">
        <v>117.274</v>
      </c>
      <c r="E640" s="242">
        <v>2.2490000000000001</v>
      </c>
      <c r="F640" s="242">
        <v>200.559</v>
      </c>
      <c r="G640" s="242">
        <v>3.5790000000000002</v>
      </c>
      <c r="H640" s="243">
        <v>136.01499999999999</v>
      </c>
      <c r="I640" s="243">
        <v>2.17</v>
      </c>
      <c r="J640" s="91"/>
      <c r="K640" s="91"/>
    </row>
    <row r="641" spans="1:11" s="93" customFormat="1" x14ac:dyDescent="0.2">
      <c r="A641" s="87">
        <v>44681</v>
      </c>
      <c r="B641" s="92">
        <v>2022</v>
      </c>
      <c r="C641" s="92">
        <v>4</v>
      </c>
      <c r="D641" s="242">
        <v>117.492</v>
      </c>
      <c r="E641" s="242">
        <v>2.254</v>
      </c>
      <c r="F641" s="242">
        <v>201.17400000000001</v>
      </c>
      <c r="G641" s="242">
        <v>3.7440000000000002</v>
      </c>
      <c r="H641" s="243">
        <v>136.26900000000001</v>
      </c>
      <c r="I641" s="243">
        <v>2.27</v>
      </c>
      <c r="J641" s="91"/>
      <c r="K641" s="91"/>
    </row>
    <row r="642" spans="1:11" s="93" customFormat="1" x14ac:dyDescent="0.2">
      <c r="A642" s="87">
        <v>44712</v>
      </c>
      <c r="B642" s="92">
        <v>2022</v>
      </c>
      <c r="C642" s="92">
        <v>5</v>
      </c>
      <c r="D642" s="242">
        <v>117.706</v>
      </c>
      <c r="E642" s="242">
        <v>2.2050000000000001</v>
      </c>
      <c r="F642" s="242">
        <v>201.80799999999999</v>
      </c>
      <c r="G642" s="242">
        <v>3.847</v>
      </c>
      <c r="H642" s="243">
        <v>136.517</v>
      </c>
      <c r="I642" s="243">
        <v>2.2000000000000002</v>
      </c>
      <c r="J642" s="91"/>
      <c r="K642" s="91"/>
    </row>
    <row r="643" spans="1:11" s="93" customFormat="1" x14ac:dyDescent="0.2">
      <c r="A643" s="87">
        <v>44742</v>
      </c>
      <c r="B643" s="92">
        <v>2022</v>
      </c>
      <c r="C643" s="92">
        <v>6</v>
      </c>
      <c r="D643" s="242">
        <v>117.91800000000001</v>
      </c>
      <c r="E643" s="242">
        <v>2.1789999999999998</v>
      </c>
      <c r="F643" s="242">
        <v>202.465</v>
      </c>
      <c r="G643" s="242">
        <v>3.9790000000000001</v>
      </c>
      <c r="H643" s="243">
        <v>136.749</v>
      </c>
      <c r="I643" s="243">
        <v>2.0649999999999999</v>
      </c>
      <c r="J643" s="91"/>
      <c r="K643" s="91"/>
    </row>
    <row r="644" spans="1:11" s="93" customFormat="1" x14ac:dyDescent="0.2">
      <c r="A644" s="87">
        <v>44773</v>
      </c>
      <c r="B644" s="92">
        <v>2022</v>
      </c>
      <c r="C644" s="92">
        <v>7</v>
      </c>
      <c r="D644" s="242">
        <v>118.129</v>
      </c>
      <c r="E644" s="242">
        <v>2.1749999999999998</v>
      </c>
      <c r="F644" s="242">
        <v>203.136</v>
      </c>
      <c r="G644" s="242">
        <v>4.0490000000000004</v>
      </c>
      <c r="H644" s="243">
        <v>136.97</v>
      </c>
      <c r="I644" s="243">
        <v>1.9570000000000001</v>
      </c>
      <c r="J644" s="91"/>
      <c r="K644" s="91"/>
    </row>
    <row r="645" spans="1:11" s="93" customFormat="1" x14ac:dyDescent="0.2">
      <c r="A645" s="87">
        <v>44804</v>
      </c>
      <c r="B645" s="92">
        <v>2022</v>
      </c>
      <c r="C645" s="92">
        <v>8</v>
      </c>
      <c r="D645" s="242">
        <v>118.346</v>
      </c>
      <c r="E645" s="242">
        <v>2.2290000000000001</v>
      </c>
      <c r="F645" s="242">
        <v>203.816</v>
      </c>
      <c r="G645" s="242">
        <v>4.093</v>
      </c>
      <c r="H645" s="243">
        <v>137.19</v>
      </c>
      <c r="I645" s="243">
        <v>1.9419999999999999</v>
      </c>
      <c r="J645" s="91"/>
      <c r="K645" s="91"/>
    </row>
    <row r="646" spans="1:11" s="93" customFormat="1" x14ac:dyDescent="0.2">
      <c r="A646" s="87">
        <v>44834</v>
      </c>
      <c r="B646" s="92">
        <v>2022</v>
      </c>
      <c r="C646" s="92">
        <v>9</v>
      </c>
      <c r="D646" s="242">
        <v>118.56399999999999</v>
      </c>
      <c r="E646" s="242">
        <v>2.226</v>
      </c>
      <c r="F646" s="242">
        <v>204.471</v>
      </c>
      <c r="G646" s="242">
        <v>3.9249999999999998</v>
      </c>
      <c r="H646" s="243">
        <v>137.40700000000001</v>
      </c>
      <c r="I646" s="243">
        <v>1.917</v>
      </c>
      <c r="J646" s="91"/>
      <c r="K646" s="91"/>
    </row>
    <row r="647" spans="1:11" s="93" customFormat="1" x14ac:dyDescent="0.2">
      <c r="A647" s="87">
        <v>44865</v>
      </c>
      <c r="B647" s="92">
        <v>2022</v>
      </c>
      <c r="C647" s="92">
        <v>10</v>
      </c>
      <c r="D647" s="242">
        <v>118.78400000000001</v>
      </c>
      <c r="E647" s="242">
        <v>2.2530000000000001</v>
      </c>
      <c r="F647" s="242">
        <v>205.107</v>
      </c>
      <c r="G647" s="242">
        <v>3.7919999999999998</v>
      </c>
      <c r="H647" s="243">
        <v>137.62899999999999</v>
      </c>
      <c r="I647" s="243">
        <v>1.9510000000000001</v>
      </c>
      <c r="J647" s="91"/>
      <c r="K647" s="91"/>
    </row>
    <row r="648" spans="1:11" s="93" customFormat="1" x14ac:dyDescent="0.2">
      <c r="A648" s="87">
        <v>44895</v>
      </c>
      <c r="B648" s="92">
        <v>2022</v>
      </c>
      <c r="C648" s="92">
        <v>11</v>
      </c>
      <c r="D648" s="242">
        <v>119.006</v>
      </c>
      <c r="E648" s="242">
        <v>2.2669999999999999</v>
      </c>
      <c r="F648" s="242">
        <v>205.71899999999999</v>
      </c>
      <c r="G648" s="242">
        <v>3.645</v>
      </c>
      <c r="H648" s="243">
        <v>137.857</v>
      </c>
      <c r="I648" s="243">
        <v>2.0030000000000001</v>
      </c>
      <c r="J648" s="91"/>
      <c r="K648" s="91"/>
    </row>
    <row r="649" spans="1:11" s="93" customFormat="1" x14ac:dyDescent="0.2">
      <c r="A649" s="87">
        <v>44926</v>
      </c>
      <c r="B649" s="92">
        <v>2022</v>
      </c>
      <c r="C649" s="92">
        <v>12</v>
      </c>
      <c r="D649" s="242">
        <v>119.23</v>
      </c>
      <c r="E649" s="242">
        <v>2.278</v>
      </c>
      <c r="F649" s="242">
        <v>206.304</v>
      </c>
      <c r="G649" s="242">
        <v>3.4630000000000001</v>
      </c>
      <c r="H649" s="243">
        <v>138.09100000000001</v>
      </c>
      <c r="I649" s="243">
        <v>2.0579999999999998</v>
      </c>
      <c r="J649" s="91"/>
      <c r="K649" s="91"/>
    </row>
    <row r="650" spans="1:11" s="91" customFormat="1" x14ac:dyDescent="0.2">
      <c r="A650" s="87">
        <v>44957</v>
      </c>
      <c r="B650" s="92">
        <v>2023</v>
      </c>
      <c r="C650" s="92">
        <v>1</v>
      </c>
      <c r="D650" s="242">
        <v>119.46</v>
      </c>
      <c r="E650" s="242">
        <v>2.3420000000000001</v>
      </c>
      <c r="F650" s="242">
        <v>206.85499999999999</v>
      </c>
      <c r="G650" s="242">
        <v>3.2549999999999999</v>
      </c>
      <c r="H650" s="243">
        <v>138.32900000000001</v>
      </c>
      <c r="I650" s="243">
        <v>2.09</v>
      </c>
    </row>
    <row r="651" spans="1:11" x14ac:dyDescent="0.2">
      <c r="A651" s="87">
        <v>44985</v>
      </c>
      <c r="B651" s="92">
        <v>2023</v>
      </c>
      <c r="C651" s="92">
        <v>2</v>
      </c>
      <c r="D651" s="242">
        <v>119.684</v>
      </c>
      <c r="E651" s="242">
        <v>2.2730000000000001</v>
      </c>
      <c r="F651" s="242">
        <v>207.32499999999999</v>
      </c>
      <c r="G651" s="242">
        <v>2.7610000000000001</v>
      </c>
      <c r="H651" s="243">
        <v>138.548</v>
      </c>
      <c r="I651" s="243">
        <v>1.919</v>
      </c>
    </row>
    <row r="652" spans="1:11" x14ac:dyDescent="0.2">
      <c r="A652" s="87">
        <v>45016</v>
      </c>
      <c r="B652" s="92">
        <v>2023</v>
      </c>
      <c r="C652" s="92">
        <v>3</v>
      </c>
      <c r="D652" s="242">
        <v>119.914</v>
      </c>
      <c r="E652" s="242">
        <v>2.3290000000000002</v>
      </c>
      <c r="F652" s="242">
        <v>207.73599999999999</v>
      </c>
      <c r="G652" s="242">
        <v>2.403</v>
      </c>
      <c r="H652" s="243">
        <v>138.75700000000001</v>
      </c>
      <c r="I652" s="243">
        <v>1.823</v>
      </c>
    </row>
    <row r="653" spans="1:11" x14ac:dyDescent="0.2">
      <c r="A653" s="87">
        <v>45046</v>
      </c>
      <c r="B653" s="92">
        <v>2023</v>
      </c>
      <c r="C653" s="92">
        <v>4</v>
      </c>
      <c r="D653" s="242">
        <v>120.155</v>
      </c>
      <c r="E653" s="242">
        <v>2.4460000000000002</v>
      </c>
      <c r="F653" s="242">
        <v>208.12799999999999</v>
      </c>
      <c r="G653" s="242">
        <v>2.2869999999999999</v>
      </c>
      <c r="H653" s="243">
        <v>138.97399999999999</v>
      </c>
      <c r="I653" s="243">
        <v>1.889</v>
      </c>
    </row>
    <row r="654" spans="1:11" x14ac:dyDescent="0.2">
      <c r="A654" s="87">
        <v>45077</v>
      </c>
      <c r="B654" s="92">
        <v>2023</v>
      </c>
      <c r="C654" s="92">
        <v>5</v>
      </c>
      <c r="D654" s="242">
        <v>120.398</v>
      </c>
      <c r="E654" s="242">
        <v>2.452</v>
      </c>
      <c r="F654" s="242">
        <v>208.52500000000001</v>
      </c>
      <c r="G654" s="242">
        <v>2.319</v>
      </c>
      <c r="H654" s="243">
        <v>139.208</v>
      </c>
      <c r="I654" s="243">
        <v>2.0390000000000001</v>
      </c>
    </row>
    <row r="655" spans="1:11" x14ac:dyDescent="0.2">
      <c r="A655" s="87">
        <v>45107</v>
      </c>
      <c r="B655" s="92">
        <v>2023</v>
      </c>
      <c r="C655" s="92">
        <v>6</v>
      </c>
      <c r="D655" s="242">
        <v>120.639</v>
      </c>
      <c r="E655" s="242">
        <v>2.4319999999999999</v>
      </c>
      <c r="F655" s="242">
        <v>208.95500000000001</v>
      </c>
      <c r="G655" s="242">
        <v>2.5019999999999998</v>
      </c>
      <c r="H655" s="243">
        <v>139.46799999999999</v>
      </c>
      <c r="I655" s="243">
        <v>2.2690000000000001</v>
      </c>
    </row>
    <row r="656" spans="1:11" x14ac:dyDescent="0.2">
      <c r="A656" s="87">
        <v>45138</v>
      </c>
      <c r="B656" s="92">
        <v>2023</v>
      </c>
      <c r="C656" s="92">
        <v>7</v>
      </c>
      <c r="D656" s="242">
        <v>120.879</v>
      </c>
      <c r="E656" s="242">
        <v>2.4049999999999998</v>
      </c>
      <c r="F656" s="242">
        <v>209.399</v>
      </c>
      <c r="G656" s="242">
        <v>2.581</v>
      </c>
      <c r="H656" s="243">
        <v>139.74199999999999</v>
      </c>
      <c r="I656" s="243">
        <v>2.3820000000000001</v>
      </c>
    </row>
    <row r="657" spans="1:9" x14ac:dyDescent="0.2">
      <c r="A657" s="87">
        <v>45169</v>
      </c>
      <c r="B657" s="92">
        <v>2023</v>
      </c>
      <c r="C657" s="92">
        <v>8</v>
      </c>
      <c r="D657" s="242">
        <v>121.119</v>
      </c>
      <c r="E657" s="242">
        <v>2.4159999999999999</v>
      </c>
      <c r="F657" s="242">
        <v>209.83199999999999</v>
      </c>
      <c r="G657" s="242">
        <v>2.508</v>
      </c>
      <c r="H657" s="243">
        <v>140.012</v>
      </c>
      <c r="I657" s="243">
        <v>2.3490000000000002</v>
      </c>
    </row>
    <row r="658" spans="1:9" x14ac:dyDescent="0.2">
      <c r="A658" s="87">
        <v>45199</v>
      </c>
      <c r="B658" s="92">
        <v>2023</v>
      </c>
      <c r="C658" s="92">
        <v>9</v>
      </c>
      <c r="D658" s="242">
        <v>121.354</v>
      </c>
      <c r="E658" s="242">
        <v>2.3530000000000002</v>
      </c>
      <c r="F658" s="242">
        <v>210.221</v>
      </c>
      <c r="G658" s="242">
        <v>2.2440000000000002</v>
      </c>
      <c r="H658" s="243">
        <v>140.25700000000001</v>
      </c>
      <c r="I658" s="243">
        <v>2.113</v>
      </c>
    </row>
    <row r="659" spans="1:9" x14ac:dyDescent="0.2">
      <c r="A659" s="87">
        <v>45230</v>
      </c>
      <c r="B659" s="92">
        <v>2023</v>
      </c>
      <c r="C659" s="92">
        <v>10</v>
      </c>
      <c r="D659" s="242">
        <v>121.59</v>
      </c>
      <c r="E659" s="242">
        <v>2.355</v>
      </c>
      <c r="F659" s="242">
        <v>210.59299999999999</v>
      </c>
      <c r="G659" s="242">
        <v>2.1440000000000001</v>
      </c>
      <c r="H659" s="243">
        <v>140.48400000000001</v>
      </c>
      <c r="I659" s="243">
        <v>1.9610000000000001</v>
      </c>
    </row>
    <row r="660" spans="1:9" x14ac:dyDescent="0.2">
      <c r="A660" s="87">
        <v>45260</v>
      </c>
      <c r="B660" s="92">
        <v>2023</v>
      </c>
      <c r="C660" s="92">
        <v>11</v>
      </c>
      <c r="D660" s="242">
        <v>121.82899999999999</v>
      </c>
      <c r="E660" s="242">
        <v>2.387</v>
      </c>
      <c r="F660" s="242">
        <v>210.982</v>
      </c>
      <c r="G660" s="242">
        <v>2.2400000000000002</v>
      </c>
      <c r="H660" s="243">
        <v>140.70500000000001</v>
      </c>
      <c r="I660" s="243">
        <v>1.909</v>
      </c>
    </row>
    <row r="661" spans="1:9" x14ac:dyDescent="0.2">
      <c r="A661" s="87">
        <v>45291</v>
      </c>
      <c r="B661" s="92">
        <v>2023</v>
      </c>
      <c r="C661" s="92">
        <v>12</v>
      </c>
      <c r="D661" s="242">
        <v>122.074</v>
      </c>
      <c r="E661" s="242">
        <v>2.4409999999999998</v>
      </c>
      <c r="F661" s="242">
        <v>211.41</v>
      </c>
      <c r="G661" s="242">
        <v>2.4649999999999999</v>
      </c>
      <c r="H661" s="243">
        <v>140.93</v>
      </c>
      <c r="I661" s="243">
        <v>1.9279999999999999</v>
      </c>
    </row>
    <row r="662" spans="1:9" x14ac:dyDescent="0.2">
      <c r="A662" s="87">
        <v>45322</v>
      </c>
      <c r="B662" s="92">
        <v>2024</v>
      </c>
      <c r="C662" s="92">
        <v>1</v>
      </c>
      <c r="D662" s="242">
        <v>122.328</v>
      </c>
      <c r="E662" s="242">
        <v>2.5270000000000001</v>
      </c>
      <c r="F662" s="242">
        <v>211.87299999999999</v>
      </c>
      <c r="G662" s="242">
        <v>2.6589999999999998</v>
      </c>
      <c r="H662" s="243">
        <v>141.15899999999999</v>
      </c>
      <c r="I662" s="243">
        <v>1.976</v>
      </c>
    </row>
    <row r="663" spans="1:9" x14ac:dyDescent="0.2">
      <c r="A663" s="87">
        <v>45351</v>
      </c>
      <c r="B663" s="92">
        <v>2024</v>
      </c>
      <c r="C663" s="92">
        <v>2</v>
      </c>
      <c r="D663" s="242">
        <v>122.577</v>
      </c>
      <c r="E663" s="242">
        <v>2.4710000000000001</v>
      </c>
      <c r="F663" s="242">
        <v>212.32400000000001</v>
      </c>
      <c r="G663" s="242">
        <v>2.5819999999999999</v>
      </c>
      <c r="H663" s="243">
        <v>141.381</v>
      </c>
      <c r="I663" s="243">
        <v>1.8979999999999999</v>
      </c>
    </row>
    <row r="664" spans="1:9" x14ac:dyDescent="0.2">
      <c r="A664" s="87">
        <v>45382</v>
      </c>
      <c r="B664" s="92">
        <v>2024</v>
      </c>
      <c r="C664" s="92">
        <v>3</v>
      </c>
      <c r="D664" s="242">
        <v>122.828</v>
      </c>
      <c r="E664" s="242">
        <v>2.4780000000000002</v>
      </c>
      <c r="F664" s="242">
        <v>212.75899999999999</v>
      </c>
      <c r="G664" s="242">
        <v>2.4900000000000002</v>
      </c>
      <c r="H664" s="243">
        <v>141.59899999999999</v>
      </c>
      <c r="I664" s="243">
        <v>1.8640000000000001</v>
      </c>
    </row>
    <row r="665" spans="1:9" x14ac:dyDescent="0.2">
      <c r="A665" s="87">
        <v>45412</v>
      </c>
      <c r="B665" s="92">
        <v>2024</v>
      </c>
      <c r="C665" s="92">
        <v>4</v>
      </c>
      <c r="D665" s="242">
        <v>123.081</v>
      </c>
      <c r="E665" s="242">
        <v>2.5030000000000001</v>
      </c>
      <c r="F665" s="242">
        <v>213.18799999999999</v>
      </c>
      <c r="G665" s="242">
        <v>2.4460000000000002</v>
      </c>
      <c r="H665" s="243">
        <v>141.81700000000001</v>
      </c>
      <c r="I665" s="243">
        <v>1.871</v>
      </c>
    </row>
    <row r="666" spans="1:9" x14ac:dyDescent="0.2">
      <c r="A666" s="87">
        <v>45443</v>
      </c>
      <c r="B666" s="92">
        <v>2024</v>
      </c>
      <c r="C666" s="92">
        <v>5</v>
      </c>
      <c r="D666" s="242">
        <v>123.331</v>
      </c>
      <c r="E666" s="242">
        <v>2.4609999999999999</v>
      </c>
      <c r="F666" s="242">
        <v>213.61</v>
      </c>
      <c r="G666" s="242">
        <v>2.4020000000000001</v>
      </c>
      <c r="H666" s="243">
        <v>142.036</v>
      </c>
      <c r="I666" s="243">
        <v>1.8640000000000001</v>
      </c>
    </row>
    <row r="667" spans="1:9" x14ac:dyDescent="0.2">
      <c r="A667" s="87">
        <v>45473</v>
      </c>
      <c r="B667" s="92">
        <v>2024</v>
      </c>
      <c r="C667" s="92">
        <v>6</v>
      </c>
      <c r="D667" s="242">
        <v>123.575</v>
      </c>
      <c r="E667" s="242">
        <v>2.4039999999999999</v>
      </c>
      <c r="F667" s="242">
        <v>214.03200000000001</v>
      </c>
      <c r="G667" s="242">
        <v>2.3969999999999998</v>
      </c>
      <c r="H667" s="243">
        <v>142.255</v>
      </c>
      <c r="I667" s="243">
        <v>1.869</v>
      </c>
    </row>
    <row r="668" spans="1:9" x14ac:dyDescent="0.2">
      <c r="A668" s="87">
        <v>45504</v>
      </c>
      <c r="B668" s="92">
        <v>2024</v>
      </c>
      <c r="C668" s="92">
        <v>7</v>
      </c>
      <c r="D668" s="242">
        <v>123.815</v>
      </c>
      <c r="E668" s="242">
        <v>2.3570000000000002</v>
      </c>
      <c r="F668" s="242">
        <v>214.46</v>
      </c>
      <c r="G668" s="242">
        <v>2.423</v>
      </c>
      <c r="H668" s="243">
        <v>142.47499999999999</v>
      </c>
      <c r="I668" s="243">
        <v>1.87</v>
      </c>
    </row>
    <row r="669" spans="1:9" x14ac:dyDescent="0.2">
      <c r="A669" s="87">
        <v>45535</v>
      </c>
      <c r="B669" s="92">
        <v>2024</v>
      </c>
      <c r="C669" s="92">
        <v>8</v>
      </c>
      <c r="D669" s="242">
        <v>124.057</v>
      </c>
      <c r="E669" s="242">
        <v>2.3679999999999999</v>
      </c>
      <c r="F669" s="242">
        <v>214.904</v>
      </c>
      <c r="G669" s="242">
        <v>2.516</v>
      </c>
      <c r="H669" s="243">
        <v>142.697</v>
      </c>
      <c r="I669" s="243">
        <v>1.889</v>
      </c>
    </row>
    <row r="670" spans="1:9" x14ac:dyDescent="0.2">
      <c r="A670" s="87">
        <v>45565</v>
      </c>
      <c r="B670" s="92">
        <v>2024</v>
      </c>
      <c r="C670" s="92">
        <v>9</v>
      </c>
      <c r="D670" s="242">
        <v>124.294</v>
      </c>
      <c r="E670" s="242">
        <v>2.3170000000000002</v>
      </c>
      <c r="F670" s="242">
        <v>215.35499999999999</v>
      </c>
      <c r="G670" s="242">
        <v>2.544</v>
      </c>
      <c r="H670" s="243">
        <v>142.91399999999999</v>
      </c>
      <c r="I670" s="243">
        <v>1.84</v>
      </c>
    </row>
    <row r="671" spans="1:9" x14ac:dyDescent="0.2">
      <c r="A671" s="87">
        <v>45596</v>
      </c>
      <c r="B671" s="92">
        <v>2024</v>
      </c>
      <c r="C671" s="92">
        <v>10</v>
      </c>
      <c r="D671" s="242">
        <v>124.53</v>
      </c>
      <c r="E671" s="242">
        <v>2.2989999999999999</v>
      </c>
      <c r="F671" s="242">
        <v>215.81700000000001</v>
      </c>
      <c r="G671" s="242">
        <v>2.6070000000000002</v>
      </c>
      <c r="H671" s="243">
        <v>143.13</v>
      </c>
      <c r="I671" s="243">
        <v>1.825</v>
      </c>
    </row>
    <row r="672" spans="1:9" x14ac:dyDescent="0.2">
      <c r="A672" s="87">
        <v>45626</v>
      </c>
      <c r="B672" s="92">
        <v>2024</v>
      </c>
      <c r="C672" s="92">
        <v>11</v>
      </c>
      <c r="D672" s="242">
        <v>124.76300000000001</v>
      </c>
      <c r="E672" s="242">
        <v>2.2709999999999999</v>
      </c>
      <c r="F672" s="242">
        <v>216.28899999999999</v>
      </c>
      <c r="G672" s="242">
        <v>2.653</v>
      </c>
      <c r="H672" s="243">
        <v>143.345</v>
      </c>
      <c r="I672" s="243">
        <v>1.8169999999999999</v>
      </c>
    </row>
    <row r="673" spans="1:16" x14ac:dyDescent="0.2">
      <c r="A673" s="87">
        <v>45657</v>
      </c>
      <c r="B673" s="92">
        <v>2024</v>
      </c>
      <c r="C673" s="92">
        <v>12</v>
      </c>
      <c r="D673" s="242">
        <v>124.99299999999999</v>
      </c>
      <c r="E673" s="242">
        <v>2.2370000000000001</v>
      </c>
      <c r="F673" s="242">
        <v>216.767</v>
      </c>
      <c r="G673" s="242">
        <v>2.6859999999999999</v>
      </c>
      <c r="H673" s="243">
        <v>143.56</v>
      </c>
      <c r="I673" s="243">
        <v>1.8160000000000001</v>
      </c>
    </row>
    <row r="674" spans="1:16" x14ac:dyDescent="0.2">
      <c r="A674" s="87">
        <v>45688</v>
      </c>
      <c r="B674" s="92">
        <v>2025</v>
      </c>
      <c r="C674" s="92">
        <v>1</v>
      </c>
      <c r="D674" s="242">
        <v>125.22499999999999</v>
      </c>
      <c r="E674" s="242">
        <v>2.2480000000000002</v>
      </c>
      <c r="F674" s="242">
        <v>217.25800000000001</v>
      </c>
      <c r="G674" s="242">
        <v>2.7509999999999999</v>
      </c>
      <c r="H674" s="243">
        <v>143.78</v>
      </c>
      <c r="I674" s="243">
        <v>1.853</v>
      </c>
    </row>
    <row r="675" spans="1:16" x14ac:dyDescent="0.2">
      <c r="A675" s="87">
        <v>45716</v>
      </c>
      <c r="B675" s="92">
        <v>2025</v>
      </c>
      <c r="C675" s="92">
        <v>2</v>
      </c>
      <c r="D675" s="242">
        <v>125.44499999999999</v>
      </c>
      <c r="E675" s="242">
        <v>2.1280000000000001</v>
      </c>
      <c r="F675" s="242">
        <v>217.727</v>
      </c>
      <c r="G675" s="242">
        <v>2.6240000000000001</v>
      </c>
      <c r="H675" s="243">
        <v>143.99100000000001</v>
      </c>
      <c r="I675" s="243">
        <v>1.7769999999999999</v>
      </c>
    </row>
    <row r="676" spans="1:16" x14ac:dyDescent="0.2">
      <c r="A676" s="87">
        <v>45747</v>
      </c>
      <c r="B676" s="92">
        <v>2025</v>
      </c>
      <c r="C676" s="92">
        <v>3</v>
      </c>
      <c r="D676" s="242">
        <v>125.66500000000001</v>
      </c>
      <c r="E676" s="242">
        <v>2.125</v>
      </c>
      <c r="F676" s="242">
        <v>218.19800000000001</v>
      </c>
      <c r="G676" s="242">
        <v>2.6259999999999999</v>
      </c>
      <c r="H676" s="243">
        <v>144.20500000000001</v>
      </c>
      <c r="I676" s="243">
        <v>1.8029999999999999</v>
      </c>
    </row>
    <row r="677" spans="1:16" x14ac:dyDescent="0.2">
      <c r="A677" s="87">
        <v>45777</v>
      </c>
      <c r="B677" s="92">
        <v>2025</v>
      </c>
      <c r="C677" s="92">
        <v>4</v>
      </c>
      <c r="D677" s="242">
        <v>125.89100000000001</v>
      </c>
      <c r="E677" s="242">
        <v>2.1869999999999998</v>
      </c>
      <c r="F677" s="242">
        <v>218.68700000000001</v>
      </c>
      <c r="G677" s="242">
        <v>2.726</v>
      </c>
      <c r="H677" s="243">
        <v>144.434</v>
      </c>
      <c r="I677" s="243">
        <v>1.917</v>
      </c>
    </row>
    <row r="678" spans="1:16" x14ac:dyDescent="0.2">
      <c r="A678" s="87">
        <v>45808</v>
      </c>
      <c r="B678" s="92">
        <v>2025</v>
      </c>
      <c r="C678" s="92">
        <v>5</v>
      </c>
      <c r="D678" s="242">
        <v>126.116</v>
      </c>
      <c r="E678" s="242">
        <v>2.1629999999999998</v>
      </c>
      <c r="F678" s="242">
        <v>219.18199999999999</v>
      </c>
      <c r="G678" s="242">
        <v>2.7490000000000001</v>
      </c>
      <c r="H678" s="243">
        <v>144.673</v>
      </c>
      <c r="I678" s="243">
        <v>2.0009999999999999</v>
      </c>
    </row>
    <row r="679" spans="1:16" x14ac:dyDescent="0.2">
      <c r="A679" s="87">
        <v>45838</v>
      </c>
      <c r="B679" s="92">
        <v>2025</v>
      </c>
      <c r="C679" s="92">
        <v>6</v>
      </c>
      <c r="D679" s="242">
        <v>126.33799999999999</v>
      </c>
      <c r="E679" s="242">
        <v>2.13</v>
      </c>
      <c r="F679" s="242">
        <v>219.684</v>
      </c>
      <c r="G679" s="242">
        <v>2.782</v>
      </c>
      <c r="H679" s="243">
        <v>144.923</v>
      </c>
      <c r="I679" s="243">
        <v>2.097</v>
      </c>
    </row>
    <row r="680" spans="1:16" x14ac:dyDescent="0.2">
      <c r="A680" s="87">
        <v>45869</v>
      </c>
      <c r="B680" s="92">
        <v>2025</v>
      </c>
      <c r="C680" s="92">
        <v>7</v>
      </c>
      <c r="D680" s="242">
        <v>126.557</v>
      </c>
      <c r="E680" s="242">
        <v>2.0979999999999999</v>
      </c>
      <c r="F680" s="242">
        <v>220.19200000000001</v>
      </c>
      <c r="G680" s="242">
        <v>2.81</v>
      </c>
      <c r="H680" s="243">
        <v>145.18</v>
      </c>
      <c r="I680" s="243">
        <v>2.149</v>
      </c>
    </row>
    <row r="681" spans="1:16" x14ac:dyDescent="0.2">
      <c r="A681" s="87">
        <v>45900</v>
      </c>
      <c r="B681" s="92">
        <v>2025</v>
      </c>
      <c r="C681" s="92">
        <v>8</v>
      </c>
      <c r="D681" s="242">
        <v>126.777</v>
      </c>
      <c r="E681" s="242">
        <v>2.1059999999999999</v>
      </c>
      <c r="F681" s="242">
        <v>220.71199999999999</v>
      </c>
      <c r="G681" s="242">
        <v>2.875</v>
      </c>
      <c r="H681" s="243">
        <v>145.44</v>
      </c>
      <c r="I681" s="243">
        <v>2.173</v>
      </c>
    </row>
    <row r="682" spans="1:16" x14ac:dyDescent="0.2">
      <c r="A682" s="87">
        <v>45930</v>
      </c>
      <c r="B682" s="92">
        <v>2025</v>
      </c>
      <c r="C682" s="92">
        <v>9</v>
      </c>
      <c r="D682" s="242">
        <v>126.991</v>
      </c>
      <c r="E682" s="242">
        <v>2.0510000000000002</v>
      </c>
      <c r="F682" s="242">
        <v>221.22800000000001</v>
      </c>
      <c r="G682" s="242">
        <v>2.839</v>
      </c>
      <c r="H682" s="243">
        <v>145.691</v>
      </c>
      <c r="I682" s="243">
        <v>2.0859999999999999</v>
      </c>
    </row>
    <row r="683" spans="1:16" x14ac:dyDescent="0.2">
      <c r="A683" s="87">
        <v>45961</v>
      </c>
      <c r="B683" s="92">
        <v>2025</v>
      </c>
      <c r="C683" s="92">
        <v>10</v>
      </c>
      <c r="D683" s="242">
        <v>127.205</v>
      </c>
      <c r="E683" s="242">
        <v>2.036</v>
      </c>
      <c r="F683" s="242">
        <v>221.74799999999999</v>
      </c>
      <c r="G683" s="242">
        <v>2.855</v>
      </c>
      <c r="H683" s="243">
        <v>145.93899999999999</v>
      </c>
      <c r="I683" s="243">
        <v>2.0659999999999998</v>
      </c>
    </row>
    <row r="684" spans="1:16" x14ac:dyDescent="0.2">
      <c r="A684" s="87">
        <v>45991</v>
      </c>
      <c r="B684" s="92">
        <v>2025</v>
      </c>
      <c r="C684" s="92">
        <v>11</v>
      </c>
      <c r="D684" s="242">
        <v>127.41800000000001</v>
      </c>
      <c r="E684" s="242">
        <v>2.028</v>
      </c>
      <c r="F684" s="242">
        <v>222.273</v>
      </c>
      <c r="G684" s="242">
        <v>2.8780000000000001</v>
      </c>
      <c r="H684" s="243">
        <v>146.19200000000001</v>
      </c>
      <c r="I684" s="243">
        <v>2.0990000000000002</v>
      </c>
    </row>
    <row r="685" spans="1:16" x14ac:dyDescent="0.2">
      <c r="A685" s="87">
        <v>46022</v>
      </c>
      <c r="B685" s="92">
        <v>2025</v>
      </c>
      <c r="C685" s="92">
        <v>12</v>
      </c>
      <c r="D685" s="242">
        <v>127.631</v>
      </c>
      <c r="E685" s="242">
        <v>2.0259999999999998</v>
      </c>
      <c r="F685" s="242">
        <v>222.804</v>
      </c>
      <c r="G685" s="242">
        <v>2.9039999999999999</v>
      </c>
      <c r="H685" s="243">
        <v>146.45400000000001</v>
      </c>
      <c r="I685" s="243">
        <v>2.17</v>
      </c>
      <c r="J685" s="100"/>
      <c r="K685" s="100"/>
      <c r="L685" s="100"/>
      <c r="M685" s="100"/>
      <c r="N685" s="100"/>
      <c r="O685" s="100"/>
      <c r="P685" s="100"/>
    </row>
    <row r="686" spans="1:16" x14ac:dyDescent="0.2">
      <c r="A686" s="87">
        <v>46053</v>
      </c>
      <c r="B686" s="92">
        <v>2026</v>
      </c>
      <c r="C686" s="92">
        <v>1</v>
      </c>
      <c r="D686" s="242">
        <v>127.848</v>
      </c>
      <c r="E686" s="242">
        <v>2.0579999999999998</v>
      </c>
      <c r="F686" s="242">
        <v>223.34700000000001</v>
      </c>
      <c r="G686" s="242">
        <v>2.9670000000000001</v>
      </c>
      <c r="H686" s="243">
        <v>146.72800000000001</v>
      </c>
      <c r="I686" s="243">
        <v>2.2730000000000001</v>
      </c>
      <c r="J686" s="100"/>
      <c r="K686" s="100"/>
      <c r="L686" s="100"/>
      <c r="M686" s="100"/>
      <c r="N686" s="100"/>
      <c r="O686" s="100"/>
      <c r="P686" s="100"/>
    </row>
    <row r="687" spans="1:16" x14ac:dyDescent="0.2">
      <c r="A687" s="87">
        <v>46081</v>
      </c>
      <c r="B687" s="92">
        <v>2026</v>
      </c>
      <c r="C687" s="92">
        <v>2</v>
      </c>
      <c r="D687" s="242">
        <v>128.05500000000001</v>
      </c>
      <c r="E687" s="242">
        <v>1.958</v>
      </c>
      <c r="F687" s="242">
        <v>223.86500000000001</v>
      </c>
      <c r="G687" s="242">
        <v>2.8210000000000002</v>
      </c>
      <c r="H687" s="243">
        <v>146.995</v>
      </c>
      <c r="I687" s="243">
        <v>2.206</v>
      </c>
      <c r="J687" s="100"/>
      <c r="K687" s="100"/>
      <c r="L687" s="100"/>
      <c r="M687" s="100"/>
      <c r="N687" s="100"/>
      <c r="O687" s="100"/>
      <c r="P687" s="100"/>
    </row>
    <row r="688" spans="1:16" x14ac:dyDescent="0.2">
      <c r="A688" s="87">
        <v>46112</v>
      </c>
      <c r="B688" s="92">
        <v>2026</v>
      </c>
      <c r="C688" s="92">
        <v>3</v>
      </c>
      <c r="D688" s="242">
        <v>128.262</v>
      </c>
      <c r="E688" s="242">
        <v>1.958</v>
      </c>
      <c r="F688" s="242">
        <v>224.38300000000001</v>
      </c>
      <c r="G688" s="242">
        <v>2.8079999999999998</v>
      </c>
      <c r="H688" s="243">
        <v>147.267</v>
      </c>
      <c r="I688" s="243">
        <v>2.2349999999999999</v>
      </c>
      <c r="J688" s="100"/>
      <c r="K688" s="100"/>
      <c r="L688" s="100"/>
      <c r="M688" s="100"/>
      <c r="N688" s="100"/>
      <c r="O688" s="100"/>
      <c r="P688" s="100"/>
    </row>
    <row r="689" spans="1:16" x14ac:dyDescent="0.2">
      <c r="A689" s="87">
        <v>46142</v>
      </c>
      <c r="B689" s="92">
        <v>2026</v>
      </c>
      <c r="C689" s="92">
        <v>4</v>
      </c>
      <c r="D689" s="242">
        <v>128.476</v>
      </c>
      <c r="E689" s="242">
        <v>2.0209999999999999</v>
      </c>
      <c r="F689" s="242">
        <v>224.916</v>
      </c>
      <c r="G689" s="242">
        <v>2.8889999999999998</v>
      </c>
      <c r="H689" s="243">
        <v>147.55000000000001</v>
      </c>
      <c r="I689" s="243">
        <v>2.3380000000000001</v>
      </c>
      <c r="J689" s="100"/>
      <c r="K689" s="100"/>
      <c r="L689" s="100"/>
      <c r="M689" s="100"/>
      <c r="N689" s="100"/>
      <c r="O689" s="100"/>
      <c r="P689" s="100"/>
    </row>
    <row r="690" spans="1:16" x14ac:dyDescent="0.2">
      <c r="A690" s="87">
        <v>46173</v>
      </c>
      <c r="B690" s="92">
        <v>2026</v>
      </c>
      <c r="C690" s="92">
        <v>5</v>
      </c>
      <c r="D690" s="242">
        <v>128.68899999999999</v>
      </c>
      <c r="E690" s="242">
        <v>2.0129999999999999</v>
      </c>
      <c r="F690" s="242">
        <v>225.447</v>
      </c>
      <c r="G690" s="242">
        <v>2.8719999999999999</v>
      </c>
      <c r="H690" s="243">
        <v>147.83799999999999</v>
      </c>
      <c r="I690" s="243">
        <v>2.3660000000000001</v>
      </c>
      <c r="J690" s="100"/>
      <c r="K690" s="100"/>
      <c r="L690" s="100"/>
      <c r="M690" s="100"/>
      <c r="N690" s="100"/>
      <c r="O690" s="100"/>
      <c r="P690" s="100"/>
    </row>
    <row r="691" spans="1:16" x14ac:dyDescent="0.2">
      <c r="A691" s="87">
        <v>46203</v>
      </c>
      <c r="B691" s="92">
        <v>2026</v>
      </c>
      <c r="C691" s="92">
        <v>6</v>
      </c>
      <c r="D691" s="242">
        <v>128.90199999999999</v>
      </c>
      <c r="E691" s="242">
        <v>2.0009999999999999</v>
      </c>
      <c r="F691" s="242">
        <v>225.976</v>
      </c>
      <c r="G691" s="242">
        <v>2.8530000000000002</v>
      </c>
      <c r="H691" s="243">
        <v>148.13</v>
      </c>
      <c r="I691" s="243">
        <v>2.3929999999999998</v>
      </c>
      <c r="J691" s="100"/>
      <c r="K691" s="100"/>
      <c r="L691" s="100"/>
      <c r="M691" s="100"/>
      <c r="N691" s="100"/>
      <c r="O691" s="100"/>
      <c r="P691" s="100"/>
    </row>
    <row r="692" spans="1:16" x14ac:dyDescent="0.2">
      <c r="A692" s="87">
        <v>46234</v>
      </c>
      <c r="B692" s="92">
        <v>2026</v>
      </c>
      <c r="C692" s="92">
        <v>7</v>
      </c>
      <c r="D692" s="242">
        <v>129.113</v>
      </c>
      <c r="E692" s="242">
        <v>1.986</v>
      </c>
      <c r="F692" s="242">
        <v>226.50200000000001</v>
      </c>
      <c r="G692" s="242">
        <v>2.8290000000000002</v>
      </c>
      <c r="H692" s="243">
        <v>148.42500000000001</v>
      </c>
      <c r="I692" s="243">
        <v>2.415</v>
      </c>
      <c r="J692" s="100"/>
      <c r="K692" s="100"/>
      <c r="L692" s="100"/>
      <c r="M692" s="100"/>
      <c r="N692" s="100"/>
      <c r="O692" s="100"/>
      <c r="P692" s="100"/>
    </row>
    <row r="693" spans="1:16" x14ac:dyDescent="0.2">
      <c r="A693" s="87">
        <v>46265</v>
      </c>
      <c r="B693" s="92">
        <v>2026</v>
      </c>
      <c r="C693" s="92">
        <v>8</v>
      </c>
      <c r="D693" s="242">
        <v>129.327</v>
      </c>
      <c r="E693" s="242">
        <v>2.0009999999999999</v>
      </c>
      <c r="F693" s="242">
        <v>227.03299999999999</v>
      </c>
      <c r="G693" s="242">
        <v>2.8460000000000001</v>
      </c>
      <c r="H693" s="243">
        <v>148.727</v>
      </c>
      <c r="I693" s="243">
        <v>2.4700000000000002</v>
      </c>
      <c r="J693" s="100"/>
      <c r="K693" s="100"/>
      <c r="L693" s="100"/>
      <c r="M693" s="100"/>
      <c r="N693" s="100"/>
      <c r="O693" s="100"/>
      <c r="P693" s="100"/>
    </row>
    <row r="694" spans="1:16" x14ac:dyDescent="0.2">
      <c r="A694" s="87">
        <v>46295</v>
      </c>
      <c r="B694" s="92">
        <v>2026</v>
      </c>
      <c r="C694" s="92">
        <v>9</v>
      </c>
      <c r="D694" s="242">
        <v>129.535</v>
      </c>
      <c r="E694" s="242">
        <v>1.9530000000000001</v>
      </c>
      <c r="F694" s="242">
        <v>227.55</v>
      </c>
      <c r="G694" s="242">
        <v>2.7669999999999999</v>
      </c>
      <c r="H694" s="243">
        <v>149.02600000000001</v>
      </c>
      <c r="I694" s="243">
        <v>2.4409999999999998</v>
      </c>
      <c r="J694" s="100"/>
      <c r="K694" s="100"/>
      <c r="L694" s="100"/>
      <c r="M694" s="100"/>
      <c r="N694" s="100"/>
      <c r="O694" s="100"/>
      <c r="P694" s="100"/>
    </row>
    <row r="695" spans="1:16" x14ac:dyDescent="0.2">
      <c r="A695" s="87">
        <v>46326</v>
      </c>
      <c r="B695" s="92">
        <v>2026</v>
      </c>
      <c r="C695" s="92">
        <v>10</v>
      </c>
      <c r="D695" s="242">
        <v>129.744</v>
      </c>
      <c r="E695" s="242">
        <v>1.952</v>
      </c>
      <c r="F695" s="242">
        <v>228.06299999999999</v>
      </c>
      <c r="G695" s="242">
        <v>2.742</v>
      </c>
      <c r="H695" s="243">
        <v>149.328</v>
      </c>
      <c r="I695" s="243">
        <v>2.4620000000000002</v>
      </c>
      <c r="J695" s="100"/>
      <c r="K695" s="100"/>
      <c r="L695" s="100"/>
      <c r="M695" s="100"/>
      <c r="N695" s="100"/>
      <c r="O695" s="100"/>
      <c r="P695" s="100"/>
    </row>
    <row r="696" spans="1:16" x14ac:dyDescent="0.2">
      <c r="A696" s="87">
        <v>46356</v>
      </c>
      <c r="B696" s="92">
        <v>2026</v>
      </c>
      <c r="C696" s="92">
        <v>11</v>
      </c>
      <c r="D696" s="242">
        <v>129.95500000000001</v>
      </c>
      <c r="E696" s="242">
        <v>1.972</v>
      </c>
      <c r="F696" s="242">
        <v>228.57499999999999</v>
      </c>
      <c r="G696" s="242">
        <v>2.7280000000000002</v>
      </c>
      <c r="H696" s="243">
        <v>149.63499999999999</v>
      </c>
      <c r="I696" s="243">
        <v>2.4950000000000001</v>
      </c>
      <c r="J696" s="100"/>
      <c r="K696" s="100"/>
      <c r="L696" s="100"/>
      <c r="M696" s="100"/>
      <c r="N696" s="100"/>
      <c r="O696" s="100"/>
      <c r="P696" s="100"/>
    </row>
    <row r="697" spans="1:16" x14ac:dyDescent="0.2">
      <c r="A697" s="87">
        <v>46387</v>
      </c>
      <c r="B697" s="92">
        <v>2026</v>
      </c>
      <c r="C697" s="92">
        <v>12</v>
      </c>
      <c r="D697" s="242">
        <v>130.17099999999999</v>
      </c>
      <c r="E697" s="242">
        <v>2.0049999999999999</v>
      </c>
      <c r="F697" s="242">
        <v>229.08699999999999</v>
      </c>
      <c r="G697" s="242">
        <v>2.7210000000000001</v>
      </c>
      <c r="H697" s="243">
        <v>149.94800000000001</v>
      </c>
      <c r="I697" s="243">
        <v>2.5369999999999999</v>
      </c>
      <c r="J697" s="100"/>
      <c r="K697" s="100"/>
      <c r="L697" s="100"/>
      <c r="M697" s="100"/>
      <c r="N697" s="100"/>
      <c r="O697" s="100"/>
      <c r="P697" s="100"/>
    </row>
    <row r="698" spans="1:16" x14ac:dyDescent="0.2">
      <c r="A698" s="87">
        <v>46418</v>
      </c>
      <c r="B698" s="92">
        <v>2027</v>
      </c>
      <c r="C698" s="92">
        <v>1</v>
      </c>
      <c r="D698" s="242">
        <v>130.392</v>
      </c>
      <c r="E698" s="242">
        <v>2.0630000000000002</v>
      </c>
      <c r="F698" s="242">
        <v>229.607</v>
      </c>
      <c r="G698" s="242">
        <v>2.7570000000000001</v>
      </c>
      <c r="H698" s="243">
        <v>150.27099999999999</v>
      </c>
      <c r="I698" s="243">
        <v>2.6190000000000002</v>
      </c>
      <c r="J698" s="100"/>
      <c r="K698" s="100"/>
      <c r="L698" s="100"/>
      <c r="M698" s="100"/>
      <c r="N698" s="100"/>
      <c r="O698" s="100"/>
      <c r="P698" s="100"/>
    </row>
    <row r="699" spans="1:16" x14ac:dyDescent="0.2">
      <c r="A699" s="87">
        <v>46446</v>
      </c>
      <c r="B699" s="92">
        <v>2027</v>
      </c>
      <c r="C699" s="92">
        <v>2</v>
      </c>
      <c r="D699" s="242">
        <v>130.60499999999999</v>
      </c>
      <c r="E699" s="242">
        <v>1.972</v>
      </c>
      <c r="F699" s="242">
        <v>230.1</v>
      </c>
      <c r="G699" s="242">
        <v>2.6080000000000001</v>
      </c>
      <c r="H699" s="243">
        <v>150.583</v>
      </c>
      <c r="I699" s="243">
        <v>2.5209999999999999</v>
      </c>
      <c r="J699" s="100"/>
      <c r="K699" s="100"/>
      <c r="L699" s="100"/>
      <c r="M699" s="100"/>
      <c r="N699" s="100"/>
      <c r="O699" s="100"/>
      <c r="P699" s="100"/>
    </row>
    <row r="700" spans="1:16" x14ac:dyDescent="0.2">
      <c r="A700" s="87">
        <v>46477</v>
      </c>
      <c r="B700" s="92">
        <v>2027</v>
      </c>
      <c r="C700" s="92">
        <v>3</v>
      </c>
      <c r="D700" s="242">
        <v>130.81700000000001</v>
      </c>
      <c r="E700" s="242">
        <v>1.9710000000000001</v>
      </c>
      <c r="F700" s="242">
        <v>230.59100000000001</v>
      </c>
      <c r="G700" s="242">
        <v>2.589</v>
      </c>
      <c r="H700" s="243">
        <v>150.899</v>
      </c>
      <c r="I700" s="243">
        <v>2.5449999999999999</v>
      </c>
      <c r="J700" s="100"/>
      <c r="K700" s="100"/>
      <c r="L700" s="100"/>
      <c r="M700" s="100"/>
      <c r="N700" s="100"/>
      <c r="O700" s="100"/>
      <c r="P700" s="100"/>
    </row>
    <row r="701" spans="1:16" x14ac:dyDescent="0.2">
      <c r="A701" s="87">
        <v>46507</v>
      </c>
      <c r="B701" s="92">
        <v>2027</v>
      </c>
      <c r="C701" s="92">
        <v>4</v>
      </c>
      <c r="D701" s="242">
        <v>131.03700000000001</v>
      </c>
      <c r="E701" s="242">
        <v>2.036</v>
      </c>
      <c r="F701" s="242">
        <v>231.095</v>
      </c>
      <c r="G701" s="242">
        <v>2.657</v>
      </c>
      <c r="H701" s="243">
        <v>151.22900000000001</v>
      </c>
      <c r="I701" s="243">
        <v>2.653</v>
      </c>
      <c r="J701" s="100"/>
      <c r="K701" s="100"/>
      <c r="L701" s="100"/>
      <c r="M701" s="100"/>
      <c r="N701" s="100"/>
      <c r="O701" s="100"/>
      <c r="P701" s="100"/>
    </row>
    <row r="702" spans="1:16" x14ac:dyDescent="0.2">
      <c r="A702" s="87">
        <v>46538</v>
      </c>
      <c r="B702" s="92">
        <v>2027</v>
      </c>
      <c r="C702" s="92">
        <v>5</v>
      </c>
      <c r="D702" s="242">
        <v>131.25700000000001</v>
      </c>
      <c r="E702" s="242">
        <v>2.0350000000000001</v>
      </c>
      <c r="F702" s="242">
        <v>231.596</v>
      </c>
      <c r="G702" s="242">
        <v>2.633</v>
      </c>
      <c r="H702" s="243">
        <v>151.56100000000001</v>
      </c>
      <c r="I702" s="243">
        <v>2.6709999999999998</v>
      </c>
      <c r="J702" s="100"/>
      <c r="K702" s="100"/>
      <c r="L702" s="100"/>
      <c r="M702" s="100"/>
      <c r="N702" s="100"/>
      <c r="O702" s="100"/>
      <c r="P702" s="100"/>
    </row>
    <row r="703" spans="1:16" x14ac:dyDescent="0.2">
      <c r="A703" s="87">
        <v>46568</v>
      </c>
      <c r="B703" s="92">
        <v>2027</v>
      </c>
      <c r="C703" s="92">
        <v>6</v>
      </c>
      <c r="D703" s="242">
        <v>131.47800000000001</v>
      </c>
      <c r="E703" s="242">
        <v>2.0350000000000001</v>
      </c>
      <c r="F703" s="242">
        <v>232.095</v>
      </c>
      <c r="G703" s="242">
        <v>2.6110000000000002</v>
      </c>
      <c r="H703" s="243">
        <v>151.89599999999999</v>
      </c>
      <c r="I703" s="243">
        <v>2.6829999999999998</v>
      </c>
      <c r="J703" s="100"/>
      <c r="K703" s="100"/>
      <c r="L703" s="100"/>
      <c r="M703" s="100"/>
      <c r="N703" s="100"/>
      <c r="O703" s="100"/>
      <c r="P703" s="100"/>
    </row>
    <row r="704" spans="1:16" x14ac:dyDescent="0.2">
      <c r="A704" s="87">
        <v>46599</v>
      </c>
      <c r="B704" s="92">
        <v>2027</v>
      </c>
      <c r="C704" s="92">
        <v>7</v>
      </c>
      <c r="D704" s="242">
        <v>131.69900000000001</v>
      </c>
      <c r="E704" s="242">
        <v>2.0350000000000001</v>
      </c>
      <c r="F704" s="242">
        <v>232.59100000000001</v>
      </c>
      <c r="G704" s="242">
        <v>2.5990000000000002</v>
      </c>
      <c r="H704" s="243">
        <v>152.23099999999999</v>
      </c>
      <c r="I704" s="243">
        <v>2.681</v>
      </c>
      <c r="J704" s="100"/>
      <c r="K704" s="100"/>
      <c r="L704" s="100"/>
      <c r="M704" s="100"/>
      <c r="N704" s="100"/>
      <c r="O704" s="100"/>
      <c r="P704" s="100"/>
    </row>
    <row r="705" spans="1:16" x14ac:dyDescent="0.2">
      <c r="A705" s="87">
        <v>46630</v>
      </c>
      <c r="B705" s="92">
        <v>2027</v>
      </c>
      <c r="C705" s="92">
        <v>8</v>
      </c>
      <c r="D705" s="242">
        <v>131.92400000000001</v>
      </c>
      <c r="E705" s="242">
        <v>2.0699999999999998</v>
      </c>
      <c r="F705" s="242">
        <v>233.09700000000001</v>
      </c>
      <c r="G705" s="242">
        <v>2.6419999999999999</v>
      </c>
      <c r="H705" s="243">
        <v>152.571</v>
      </c>
      <c r="I705" s="243">
        <v>2.7069999999999999</v>
      </c>
      <c r="J705" s="100"/>
      <c r="K705" s="100"/>
      <c r="L705" s="100"/>
      <c r="M705" s="100"/>
      <c r="N705" s="100"/>
      <c r="O705" s="100"/>
      <c r="P705" s="100"/>
    </row>
    <row r="706" spans="1:16" x14ac:dyDescent="0.2">
      <c r="A706" s="87">
        <v>46660</v>
      </c>
      <c r="B706" s="92">
        <v>2027</v>
      </c>
      <c r="C706" s="92">
        <v>9</v>
      </c>
      <c r="D706" s="242">
        <v>132.14599999999999</v>
      </c>
      <c r="E706" s="242">
        <v>2.0369999999999999</v>
      </c>
      <c r="F706" s="242">
        <v>233.59800000000001</v>
      </c>
      <c r="G706" s="242">
        <v>2.6080000000000001</v>
      </c>
      <c r="H706" s="243">
        <v>152.90199999999999</v>
      </c>
      <c r="I706" s="243">
        <v>2.6360000000000001</v>
      </c>
      <c r="J706" s="100"/>
      <c r="K706" s="100"/>
      <c r="L706" s="100"/>
      <c r="M706" s="100"/>
      <c r="N706" s="100"/>
      <c r="O706" s="100"/>
      <c r="P706" s="100"/>
    </row>
    <row r="707" spans="1:16" x14ac:dyDescent="0.2">
      <c r="A707" s="87">
        <v>46691</v>
      </c>
      <c r="B707" s="92">
        <v>2027</v>
      </c>
      <c r="C707" s="92">
        <v>10</v>
      </c>
      <c r="D707" s="242">
        <v>132.36799999999999</v>
      </c>
      <c r="E707" s="242">
        <v>2.0369999999999999</v>
      </c>
      <c r="F707" s="242">
        <v>234.101</v>
      </c>
      <c r="G707" s="242">
        <v>2.6139999999999999</v>
      </c>
      <c r="H707" s="243">
        <v>153.232</v>
      </c>
      <c r="I707" s="243">
        <v>2.621</v>
      </c>
      <c r="J707" s="100"/>
      <c r="K707" s="100"/>
      <c r="L707" s="100"/>
      <c r="M707" s="100"/>
      <c r="N707" s="100"/>
      <c r="O707" s="100"/>
      <c r="P707" s="100"/>
    </row>
    <row r="708" spans="1:16" x14ac:dyDescent="0.2">
      <c r="A708" s="87">
        <v>46721</v>
      </c>
      <c r="B708" s="92">
        <v>2027</v>
      </c>
      <c r="C708" s="92">
        <v>11</v>
      </c>
      <c r="D708" s="242">
        <v>132.59100000000001</v>
      </c>
      <c r="E708" s="242">
        <v>2.0369999999999999</v>
      </c>
      <c r="F708" s="242">
        <v>234.60499999999999</v>
      </c>
      <c r="G708" s="242">
        <v>2.6150000000000002</v>
      </c>
      <c r="H708" s="243">
        <v>153.56299999999999</v>
      </c>
      <c r="I708" s="243">
        <v>2.6240000000000001</v>
      </c>
      <c r="J708" s="100"/>
      <c r="K708" s="100"/>
      <c r="L708" s="100"/>
      <c r="M708" s="100"/>
      <c r="N708" s="100"/>
      <c r="O708" s="100"/>
      <c r="P708" s="100"/>
    </row>
    <row r="709" spans="1:16" x14ac:dyDescent="0.2">
      <c r="A709" s="87">
        <v>46752</v>
      </c>
      <c r="B709" s="92">
        <v>2027</v>
      </c>
      <c r="C709" s="92">
        <v>12</v>
      </c>
      <c r="D709" s="242">
        <v>132.81299999999999</v>
      </c>
      <c r="E709" s="242">
        <v>2.036</v>
      </c>
      <c r="F709" s="242">
        <v>235.11</v>
      </c>
      <c r="G709" s="242">
        <v>2.613</v>
      </c>
      <c r="H709" s="243">
        <v>153.89699999999999</v>
      </c>
      <c r="I709" s="243">
        <v>2.6459999999999999</v>
      </c>
      <c r="J709" s="100"/>
      <c r="K709" s="100"/>
      <c r="L709" s="100"/>
      <c r="M709" s="100"/>
      <c r="N709" s="100"/>
      <c r="O709" s="100"/>
      <c r="P709" s="100"/>
    </row>
    <row r="710" spans="1:16" x14ac:dyDescent="0.2">
      <c r="A710" s="87">
        <v>46783</v>
      </c>
      <c r="B710" s="92">
        <v>2028</v>
      </c>
      <c r="C710" s="92">
        <v>1</v>
      </c>
      <c r="D710" s="242">
        <v>133.04</v>
      </c>
      <c r="E710" s="242">
        <v>2.0699999999999998</v>
      </c>
      <c r="F710" s="242">
        <v>235.626</v>
      </c>
      <c r="G710" s="242">
        <v>2.665</v>
      </c>
      <c r="H710" s="243">
        <v>154.244</v>
      </c>
      <c r="I710" s="243">
        <v>2.7349999999999999</v>
      </c>
      <c r="J710" s="100"/>
      <c r="K710" s="100"/>
      <c r="L710" s="100"/>
      <c r="M710" s="100"/>
      <c r="N710" s="100"/>
      <c r="O710" s="100"/>
      <c r="P710" s="100"/>
    </row>
    <row r="711" spans="1:16" x14ac:dyDescent="0.2">
      <c r="A711" s="87">
        <v>46812</v>
      </c>
      <c r="B711" s="92">
        <v>2028</v>
      </c>
      <c r="C711" s="92">
        <v>2</v>
      </c>
      <c r="D711" s="242">
        <v>133.261</v>
      </c>
      <c r="E711" s="242">
        <v>2.004</v>
      </c>
      <c r="F711" s="242">
        <v>236.131</v>
      </c>
      <c r="G711" s="242">
        <v>2.601</v>
      </c>
      <c r="H711" s="243">
        <v>154.58799999999999</v>
      </c>
      <c r="I711" s="243">
        <v>2.7120000000000002</v>
      </c>
      <c r="J711" s="100"/>
      <c r="K711" s="100"/>
      <c r="L711" s="100"/>
      <c r="M711" s="100"/>
      <c r="N711" s="100"/>
      <c r="O711" s="100"/>
      <c r="P711" s="100"/>
    </row>
    <row r="712" spans="1:16" x14ac:dyDescent="0.2">
      <c r="A712" s="87">
        <v>46843</v>
      </c>
      <c r="B712" s="92">
        <v>2028</v>
      </c>
      <c r="C712" s="92">
        <v>3</v>
      </c>
      <c r="D712" s="242">
        <v>133.48099999999999</v>
      </c>
      <c r="E712" s="242">
        <v>2.0049999999999999</v>
      </c>
      <c r="F712" s="242">
        <v>236.642</v>
      </c>
      <c r="G712" s="242">
        <v>2.6320000000000001</v>
      </c>
      <c r="H712" s="243">
        <v>154.94300000000001</v>
      </c>
      <c r="I712" s="243">
        <v>2.7890000000000001</v>
      </c>
      <c r="J712" s="100"/>
      <c r="K712" s="100"/>
      <c r="L712" s="100"/>
      <c r="M712" s="100"/>
      <c r="N712" s="100"/>
      <c r="O712" s="100"/>
      <c r="P712" s="100"/>
    </row>
    <row r="713" spans="1:16" x14ac:dyDescent="0.2">
      <c r="A713" s="87">
        <v>46873</v>
      </c>
      <c r="B713" s="92">
        <v>2028</v>
      </c>
      <c r="C713" s="92">
        <v>4</v>
      </c>
      <c r="D713" s="242">
        <v>133.70599999999999</v>
      </c>
      <c r="E713" s="242">
        <v>2.0430000000000001</v>
      </c>
      <c r="F713" s="242">
        <v>237.167</v>
      </c>
      <c r="G713" s="242">
        <v>2.6949999999999998</v>
      </c>
      <c r="H713" s="243">
        <v>155.31</v>
      </c>
      <c r="I713" s="243">
        <v>2.8839999999999999</v>
      </c>
      <c r="J713" s="100"/>
      <c r="K713" s="100"/>
      <c r="L713" s="100"/>
      <c r="M713" s="100"/>
      <c r="N713" s="100"/>
      <c r="O713" s="100"/>
      <c r="P713" s="100"/>
    </row>
    <row r="714" spans="1:16" x14ac:dyDescent="0.2">
      <c r="A714" s="87">
        <v>46904</v>
      </c>
      <c r="B714" s="92">
        <v>2028</v>
      </c>
      <c r="C714" s="92">
        <v>5</v>
      </c>
      <c r="D714" s="242">
        <v>133.93299999999999</v>
      </c>
      <c r="E714" s="242">
        <v>2.0499999999999998</v>
      </c>
      <c r="F714" s="242">
        <v>237.69399999999999</v>
      </c>
      <c r="G714" s="242">
        <v>2.6960000000000002</v>
      </c>
      <c r="H714" s="243">
        <v>155.679</v>
      </c>
      <c r="I714" s="243">
        <v>2.8889999999999998</v>
      </c>
      <c r="J714" s="100"/>
      <c r="K714" s="100"/>
      <c r="L714" s="100"/>
      <c r="M714" s="100"/>
      <c r="N714" s="100"/>
      <c r="O714" s="100"/>
      <c r="P714" s="100"/>
    </row>
    <row r="715" spans="1:16" x14ac:dyDescent="0.2">
      <c r="A715" s="87">
        <v>46934</v>
      </c>
      <c r="B715" s="92">
        <v>2028</v>
      </c>
      <c r="C715" s="92">
        <v>6</v>
      </c>
      <c r="D715" s="242">
        <v>134.16</v>
      </c>
      <c r="E715" s="242">
        <v>2.0569999999999999</v>
      </c>
      <c r="F715" s="242">
        <v>238.21799999999999</v>
      </c>
      <c r="G715" s="242">
        <v>2.681</v>
      </c>
      <c r="H715" s="243">
        <v>156.04599999999999</v>
      </c>
      <c r="I715" s="243">
        <v>2.8639999999999999</v>
      </c>
      <c r="J715" s="100"/>
      <c r="K715" s="100"/>
      <c r="L715" s="100"/>
      <c r="M715" s="100"/>
      <c r="N715" s="100"/>
      <c r="O715" s="100"/>
      <c r="P715" s="100"/>
    </row>
    <row r="716" spans="1:16" x14ac:dyDescent="0.2">
      <c r="A716" s="87">
        <v>46965</v>
      </c>
      <c r="B716" s="92">
        <v>2028</v>
      </c>
      <c r="C716" s="92">
        <v>7</v>
      </c>
      <c r="D716" s="242">
        <v>134.38800000000001</v>
      </c>
      <c r="E716" s="242">
        <v>2.0550000000000002</v>
      </c>
      <c r="F716" s="242">
        <v>238.739</v>
      </c>
      <c r="G716" s="242">
        <v>2.6549999999999998</v>
      </c>
      <c r="H716" s="243">
        <v>156.411</v>
      </c>
      <c r="I716" s="243">
        <v>2.8450000000000002</v>
      </c>
      <c r="J716" s="100"/>
      <c r="K716" s="100"/>
      <c r="L716" s="100"/>
      <c r="M716" s="100"/>
      <c r="N716" s="100"/>
      <c r="O716" s="100"/>
      <c r="P716" s="100"/>
    </row>
    <row r="717" spans="1:16" x14ac:dyDescent="0.2">
      <c r="A717" s="87">
        <v>46996</v>
      </c>
      <c r="B717" s="92">
        <v>2028</v>
      </c>
      <c r="C717" s="92">
        <v>8</v>
      </c>
      <c r="D717" s="242">
        <v>134.61799999999999</v>
      </c>
      <c r="E717" s="242">
        <v>2.0760000000000001</v>
      </c>
      <c r="F717" s="242">
        <v>239.26300000000001</v>
      </c>
      <c r="G717" s="242">
        <v>2.6659999999999999</v>
      </c>
      <c r="H717" s="243">
        <v>156.78299999999999</v>
      </c>
      <c r="I717" s="243">
        <v>2.891</v>
      </c>
      <c r="J717" s="100"/>
      <c r="K717" s="100"/>
      <c r="L717" s="100"/>
      <c r="M717" s="100"/>
      <c r="N717" s="100"/>
      <c r="O717" s="100"/>
      <c r="P717" s="100"/>
    </row>
    <row r="718" spans="1:16" x14ac:dyDescent="0.2">
      <c r="A718" s="87">
        <v>47026</v>
      </c>
      <c r="B718" s="92">
        <v>2028</v>
      </c>
      <c r="C718" s="92">
        <v>9</v>
      </c>
      <c r="D718" s="242">
        <v>134.84299999999999</v>
      </c>
      <c r="E718" s="242">
        <v>2.0249999999999999</v>
      </c>
      <c r="F718" s="242">
        <v>239.77199999999999</v>
      </c>
      <c r="G718" s="242">
        <v>2.5840000000000001</v>
      </c>
      <c r="H718" s="243">
        <v>157.15100000000001</v>
      </c>
      <c r="I718" s="243">
        <v>2.855</v>
      </c>
      <c r="J718" s="100"/>
      <c r="K718" s="100"/>
      <c r="L718" s="100"/>
      <c r="M718" s="100"/>
      <c r="N718" s="100"/>
      <c r="O718" s="100"/>
      <c r="P718" s="100"/>
    </row>
    <row r="719" spans="1:16" x14ac:dyDescent="0.2">
      <c r="A719" s="87">
        <v>47057</v>
      </c>
      <c r="B719" s="92">
        <v>2028</v>
      </c>
      <c r="C719" s="92">
        <v>10</v>
      </c>
      <c r="D719" s="242">
        <v>135.06899999999999</v>
      </c>
      <c r="E719" s="242">
        <v>2.024</v>
      </c>
      <c r="F719" s="242">
        <v>240.27600000000001</v>
      </c>
      <c r="G719" s="242">
        <v>2.5510000000000002</v>
      </c>
      <c r="H719" s="243">
        <v>157.52099999999999</v>
      </c>
      <c r="I719" s="243">
        <v>2.8580000000000001</v>
      </c>
      <c r="J719" s="100"/>
      <c r="K719" s="100"/>
      <c r="L719" s="100"/>
      <c r="M719" s="100"/>
      <c r="N719" s="100"/>
      <c r="O719" s="100"/>
      <c r="P719" s="100"/>
    </row>
    <row r="720" spans="1:16" x14ac:dyDescent="0.2">
      <c r="A720" s="87">
        <v>47087</v>
      </c>
      <c r="B720" s="92">
        <v>2028</v>
      </c>
      <c r="C720" s="92">
        <v>11</v>
      </c>
      <c r="D720" s="242">
        <v>135.297</v>
      </c>
      <c r="E720" s="242">
        <v>2.0470000000000002</v>
      </c>
      <c r="F720" s="242">
        <v>240.77600000000001</v>
      </c>
      <c r="G720" s="242">
        <v>2.5259999999999998</v>
      </c>
      <c r="H720" s="243">
        <v>157.88999999999999</v>
      </c>
      <c r="I720" s="243">
        <v>2.8490000000000002</v>
      </c>
      <c r="J720" s="100"/>
      <c r="K720" s="100"/>
      <c r="L720" s="100"/>
      <c r="M720" s="100"/>
      <c r="N720" s="100"/>
      <c r="O720" s="100"/>
      <c r="P720" s="100"/>
    </row>
    <row r="721" spans="1:16" x14ac:dyDescent="0.2">
      <c r="A721" s="87">
        <v>47118</v>
      </c>
      <c r="B721" s="92">
        <v>2028</v>
      </c>
      <c r="C721" s="92">
        <v>12</v>
      </c>
      <c r="D721" s="242">
        <v>135.53</v>
      </c>
      <c r="E721" s="242">
        <v>2.085</v>
      </c>
      <c r="F721" s="242">
        <v>241.274</v>
      </c>
      <c r="G721" s="242">
        <v>2.5070000000000001</v>
      </c>
      <c r="H721" s="243">
        <v>158.25800000000001</v>
      </c>
      <c r="I721" s="243">
        <v>2.8340000000000001</v>
      </c>
      <c r="J721" s="100"/>
      <c r="K721" s="100"/>
      <c r="L721" s="100"/>
      <c r="M721" s="100"/>
      <c r="N721" s="100"/>
      <c r="O721" s="100"/>
      <c r="P721" s="100"/>
    </row>
    <row r="722" spans="1:16" x14ac:dyDescent="0.2">
      <c r="A722" s="87">
        <v>47149</v>
      </c>
      <c r="B722" s="92">
        <v>2029</v>
      </c>
      <c r="C722" s="92">
        <v>1</v>
      </c>
      <c r="D722" s="242">
        <v>135.77000000000001</v>
      </c>
      <c r="E722" s="242">
        <v>2.1459999999999999</v>
      </c>
      <c r="F722" s="242">
        <v>241.77600000000001</v>
      </c>
      <c r="G722" s="242">
        <v>2.5299999999999998</v>
      </c>
      <c r="H722" s="243">
        <v>158.63399999999999</v>
      </c>
      <c r="I722" s="243">
        <v>2.8839999999999999</v>
      </c>
      <c r="J722" s="100"/>
      <c r="K722" s="100"/>
      <c r="L722" s="100"/>
      <c r="M722" s="100"/>
      <c r="N722" s="100"/>
      <c r="O722" s="100"/>
      <c r="P722" s="100"/>
    </row>
    <row r="723" spans="1:16" x14ac:dyDescent="0.2">
      <c r="A723" s="87">
        <v>47177</v>
      </c>
      <c r="B723" s="92">
        <v>2029</v>
      </c>
      <c r="C723" s="92">
        <v>2</v>
      </c>
      <c r="D723" s="242">
        <v>135.999</v>
      </c>
      <c r="E723" s="242">
        <v>2.048</v>
      </c>
      <c r="F723" s="242">
        <v>242.25200000000001</v>
      </c>
      <c r="G723" s="242">
        <v>2.3879999999999999</v>
      </c>
      <c r="H723" s="243">
        <v>158.995</v>
      </c>
      <c r="I723" s="243">
        <v>2.7669999999999999</v>
      </c>
      <c r="J723" s="100"/>
      <c r="K723" s="100"/>
      <c r="L723" s="100"/>
      <c r="M723" s="100"/>
      <c r="N723" s="100"/>
      <c r="O723" s="100"/>
      <c r="P723" s="100"/>
    </row>
    <row r="724" spans="1:16" x14ac:dyDescent="0.2">
      <c r="A724" s="87">
        <v>47208</v>
      </c>
      <c r="B724" s="92">
        <v>2029</v>
      </c>
      <c r="C724" s="92">
        <v>3</v>
      </c>
      <c r="D724" s="242">
        <v>136.22800000000001</v>
      </c>
      <c r="E724" s="242">
        <v>2.04</v>
      </c>
      <c r="F724" s="242">
        <v>242.726</v>
      </c>
      <c r="G724" s="242">
        <v>2.3690000000000002</v>
      </c>
      <c r="H724" s="243">
        <v>159.36099999999999</v>
      </c>
      <c r="I724" s="243">
        <v>2.8</v>
      </c>
      <c r="J724" s="100"/>
      <c r="K724" s="100"/>
      <c r="L724" s="100"/>
      <c r="M724" s="100"/>
      <c r="N724" s="100"/>
      <c r="O724" s="100"/>
      <c r="P724" s="100"/>
    </row>
    <row r="725" spans="1:16" x14ac:dyDescent="0.2">
      <c r="A725" s="87">
        <v>47238</v>
      </c>
      <c r="B725" s="92">
        <v>2029</v>
      </c>
      <c r="C725" s="92">
        <v>4</v>
      </c>
      <c r="D725" s="242">
        <v>136.465</v>
      </c>
      <c r="E725" s="242">
        <v>2.0990000000000002</v>
      </c>
      <c r="F725" s="242">
        <v>243.21299999999999</v>
      </c>
      <c r="G725" s="242">
        <v>2.4350000000000001</v>
      </c>
      <c r="H725" s="243">
        <v>159.74</v>
      </c>
      <c r="I725" s="243">
        <v>2.8919999999999999</v>
      </c>
      <c r="J725" s="100"/>
      <c r="K725" s="100"/>
      <c r="L725" s="100"/>
      <c r="M725" s="100"/>
      <c r="N725" s="100"/>
      <c r="O725" s="100"/>
      <c r="P725" s="100"/>
    </row>
    <row r="726" spans="1:16" x14ac:dyDescent="0.2">
      <c r="A726" s="87">
        <v>47269</v>
      </c>
      <c r="B726" s="92">
        <v>2029</v>
      </c>
      <c r="C726" s="92">
        <v>5</v>
      </c>
      <c r="D726" s="242">
        <v>136.69999999999999</v>
      </c>
      <c r="E726" s="242">
        <v>2.09</v>
      </c>
      <c r="F726" s="242">
        <v>243.69900000000001</v>
      </c>
      <c r="G726" s="242">
        <v>2.4239999999999999</v>
      </c>
      <c r="H726" s="243">
        <v>160.113</v>
      </c>
      <c r="I726" s="243">
        <v>2.8330000000000002</v>
      </c>
      <c r="J726" s="100"/>
      <c r="K726" s="100"/>
      <c r="L726" s="100"/>
      <c r="M726" s="100"/>
      <c r="N726" s="100"/>
      <c r="O726" s="100"/>
      <c r="P726" s="100"/>
    </row>
    <row r="727" spans="1:16" x14ac:dyDescent="0.2">
      <c r="A727" s="87">
        <v>47299</v>
      </c>
      <c r="B727" s="92">
        <v>2029</v>
      </c>
      <c r="C727" s="92">
        <v>6</v>
      </c>
      <c r="D727" s="242">
        <v>136.935</v>
      </c>
      <c r="E727" s="242">
        <v>2.0819999999999999</v>
      </c>
      <c r="F727" s="242">
        <v>244.184</v>
      </c>
      <c r="G727" s="242">
        <v>2.4180000000000001</v>
      </c>
      <c r="H727" s="243">
        <v>160.47399999999999</v>
      </c>
      <c r="I727" s="243">
        <v>2.74</v>
      </c>
      <c r="J727" s="100"/>
      <c r="K727" s="100"/>
      <c r="L727" s="100"/>
      <c r="M727" s="100"/>
      <c r="N727" s="100"/>
      <c r="O727" s="100"/>
      <c r="P727" s="100"/>
    </row>
    <row r="728" spans="1:16" x14ac:dyDescent="0.2">
      <c r="A728" s="87">
        <v>47330</v>
      </c>
      <c r="B728" s="92">
        <v>2029</v>
      </c>
      <c r="C728" s="92">
        <v>7</v>
      </c>
      <c r="D728" s="242">
        <v>137.16999999999999</v>
      </c>
      <c r="E728" s="242">
        <v>2.077</v>
      </c>
      <c r="F728" s="242">
        <v>244.67</v>
      </c>
      <c r="G728" s="242">
        <v>2.4140000000000001</v>
      </c>
      <c r="H728" s="243">
        <v>160.827</v>
      </c>
      <c r="I728" s="243">
        <v>2.67</v>
      </c>
      <c r="J728" s="100"/>
      <c r="K728" s="100"/>
      <c r="L728" s="100"/>
      <c r="M728" s="100"/>
      <c r="N728" s="100"/>
      <c r="O728" s="100"/>
      <c r="P728" s="100"/>
    </row>
    <row r="729" spans="1:16" x14ac:dyDescent="0.2">
      <c r="A729" s="87">
        <v>47361</v>
      </c>
      <c r="B729" s="92">
        <v>2029</v>
      </c>
      <c r="C729" s="92">
        <v>8</v>
      </c>
      <c r="D729" s="242">
        <v>137.40799999999999</v>
      </c>
      <c r="E729" s="242">
        <v>2.1070000000000002</v>
      </c>
      <c r="F729" s="242">
        <v>245.16499999999999</v>
      </c>
      <c r="G729" s="242">
        <v>2.452</v>
      </c>
      <c r="H729" s="243">
        <v>161.18199999999999</v>
      </c>
      <c r="I729" s="243">
        <v>2.6859999999999999</v>
      </c>
      <c r="J729" s="100"/>
      <c r="K729" s="100"/>
      <c r="L729" s="100"/>
      <c r="M729" s="100"/>
      <c r="N729" s="100"/>
      <c r="O729" s="100"/>
      <c r="P729" s="100"/>
    </row>
    <row r="730" spans="1:16" x14ac:dyDescent="0.2">
      <c r="A730" s="87">
        <v>47391</v>
      </c>
      <c r="B730" s="92">
        <v>2029</v>
      </c>
      <c r="C730" s="92">
        <v>9</v>
      </c>
      <c r="D730" s="242">
        <v>137.643</v>
      </c>
      <c r="E730" s="242">
        <v>2.0710000000000002</v>
      </c>
      <c r="F730" s="242">
        <v>245.65199999999999</v>
      </c>
      <c r="G730" s="242">
        <v>2.4140000000000001</v>
      </c>
      <c r="H730" s="243">
        <v>161.53399999999999</v>
      </c>
      <c r="I730" s="243">
        <v>2.649</v>
      </c>
      <c r="J730" s="100"/>
      <c r="K730" s="100"/>
      <c r="L730" s="100"/>
      <c r="M730" s="100"/>
      <c r="N730" s="100"/>
      <c r="O730" s="100"/>
      <c r="P730" s="100"/>
    </row>
    <row r="731" spans="1:16" x14ac:dyDescent="0.2">
      <c r="A731" s="87">
        <v>47422</v>
      </c>
      <c r="B731" s="92">
        <v>2029</v>
      </c>
      <c r="C731" s="92">
        <v>10</v>
      </c>
      <c r="D731" s="242">
        <v>137.87799999999999</v>
      </c>
      <c r="E731" s="242">
        <v>2.0670000000000002</v>
      </c>
      <c r="F731" s="242">
        <v>246.143</v>
      </c>
      <c r="G731" s="242">
        <v>2.4220000000000002</v>
      </c>
      <c r="H731" s="243">
        <v>161.88800000000001</v>
      </c>
      <c r="I731" s="243">
        <v>2.665</v>
      </c>
      <c r="J731" s="100"/>
      <c r="K731" s="100"/>
      <c r="L731" s="100"/>
      <c r="M731" s="100"/>
      <c r="N731" s="100"/>
      <c r="O731" s="100"/>
      <c r="P731" s="100"/>
    </row>
    <row r="732" spans="1:16" x14ac:dyDescent="0.2">
      <c r="A732" s="87">
        <v>47452</v>
      </c>
      <c r="B732" s="92">
        <v>2029</v>
      </c>
      <c r="C732" s="92">
        <v>11</v>
      </c>
      <c r="D732" s="242">
        <v>138.113</v>
      </c>
      <c r="E732" s="242">
        <v>2.0609999999999999</v>
      </c>
      <c r="F732" s="242">
        <v>246.637</v>
      </c>
      <c r="G732" s="242">
        <v>2.4369999999999998</v>
      </c>
      <c r="H732" s="243">
        <v>162.245</v>
      </c>
      <c r="I732" s="243">
        <v>2.68</v>
      </c>
      <c r="J732" s="100"/>
      <c r="K732" s="100"/>
      <c r="L732" s="100"/>
      <c r="M732" s="100"/>
      <c r="N732" s="100"/>
      <c r="O732" s="100"/>
      <c r="P732" s="100"/>
    </row>
    <row r="733" spans="1:16" x14ac:dyDescent="0.2">
      <c r="A733" s="87">
        <v>47483</v>
      </c>
      <c r="B733" s="92">
        <v>2029</v>
      </c>
      <c r="C733" s="92">
        <v>12</v>
      </c>
      <c r="D733" s="242">
        <v>138.34700000000001</v>
      </c>
      <c r="E733" s="242">
        <v>2.0550000000000002</v>
      </c>
      <c r="F733" s="242">
        <v>247.136</v>
      </c>
      <c r="G733" s="242">
        <v>2.4569999999999999</v>
      </c>
      <c r="H733" s="243">
        <v>162.60499999999999</v>
      </c>
      <c r="I733" s="243">
        <v>2.694</v>
      </c>
      <c r="J733" s="100"/>
      <c r="K733" s="100"/>
      <c r="L733" s="100"/>
      <c r="M733" s="100"/>
      <c r="N733" s="100"/>
      <c r="O733" s="100"/>
      <c r="P733" s="100"/>
    </row>
    <row r="734" spans="1:16" x14ac:dyDescent="0.2">
      <c r="A734" s="87">
        <v>47514</v>
      </c>
      <c r="B734" s="92">
        <v>2030</v>
      </c>
      <c r="C734" s="92">
        <v>1</v>
      </c>
      <c r="D734" s="242">
        <v>138.58600000000001</v>
      </c>
      <c r="E734" s="242">
        <v>2.093</v>
      </c>
      <c r="F734" s="242">
        <v>247.648</v>
      </c>
      <c r="G734" s="242">
        <v>2.5139999999999998</v>
      </c>
      <c r="H734" s="243">
        <v>162.97300000000001</v>
      </c>
      <c r="I734" s="243">
        <v>2.7490000000000001</v>
      </c>
      <c r="J734" s="100"/>
      <c r="K734" s="100"/>
      <c r="L734" s="100"/>
      <c r="M734" s="100"/>
      <c r="N734" s="100"/>
      <c r="O734" s="100"/>
      <c r="P734" s="100"/>
    </row>
    <row r="735" spans="1:16" x14ac:dyDescent="0.2">
      <c r="A735" s="87">
        <v>47542</v>
      </c>
      <c r="B735" s="92">
        <v>2030</v>
      </c>
      <c r="C735" s="92">
        <v>2</v>
      </c>
      <c r="D735" s="242">
        <v>138.816</v>
      </c>
      <c r="E735" s="242">
        <v>2.0059999999999998</v>
      </c>
      <c r="F735" s="242">
        <v>248.13900000000001</v>
      </c>
      <c r="G735" s="242">
        <v>2.4020000000000001</v>
      </c>
      <c r="H735" s="243">
        <v>163.32400000000001</v>
      </c>
      <c r="I735" s="243">
        <v>2.6190000000000002</v>
      </c>
      <c r="J735" s="100"/>
      <c r="K735" s="100"/>
      <c r="L735" s="100"/>
      <c r="M735" s="100"/>
      <c r="N735" s="100"/>
      <c r="O735" s="100"/>
      <c r="P735" s="100"/>
    </row>
    <row r="736" spans="1:16" x14ac:dyDescent="0.2">
      <c r="A736" s="87">
        <v>47573</v>
      </c>
      <c r="B736" s="92">
        <v>2030</v>
      </c>
      <c r="C736" s="92">
        <v>3</v>
      </c>
      <c r="D736" s="242">
        <v>139.048</v>
      </c>
      <c r="E736" s="242">
        <v>2.028</v>
      </c>
      <c r="F736" s="242">
        <v>248.631</v>
      </c>
      <c r="G736" s="242">
        <v>2.407</v>
      </c>
      <c r="H736" s="243">
        <v>163.67699999999999</v>
      </c>
      <c r="I736" s="243">
        <v>2.6190000000000002</v>
      </c>
      <c r="J736" s="100"/>
      <c r="K736" s="100"/>
      <c r="L736" s="100"/>
      <c r="M736" s="100"/>
      <c r="N736" s="100"/>
      <c r="O736" s="100"/>
      <c r="P736" s="100"/>
    </row>
    <row r="737" spans="1:16" x14ac:dyDescent="0.2">
      <c r="A737" s="87">
        <v>47603</v>
      </c>
      <c r="B737" s="92">
        <v>2030</v>
      </c>
      <c r="C737" s="92">
        <v>4</v>
      </c>
      <c r="D737" s="242">
        <v>139.29</v>
      </c>
      <c r="E737" s="242">
        <v>2.1080000000000001</v>
      </c>
      <c r="F737" s="242">
        <v>249.14099999999999</v>
      </c>
      <c r="G737" s="242">
        <v>2.4889999999999999</v>
      </c>
      <c r="H737" s="243">
        <v>164.04</v>
      </c>
      <c r="I737" s="243">
        <v>2.698</v>
      </c>
      <c r="J737" s="100"/>
      <c r="K737" s="100"/>
      <c r="L737" s="100"/>
      <c r="M737" s="100"/>
      <c r="N737" s="100"/>
      <c r="O737" s="100"/>
      <c r="P737" s="100"/>
    </row>
    <row r="738" spans="1:16" x14ac:dyDescent="0.2">
      <c r="A738" s="87">
        <v>47634</v>
      </c>
      <c r="B738" s="92">
        <v>2030</v>
      </c>
      <c r="C738" s="92">
        <v>5</v>
      </c>
      <c r="D738" s="242">
        <v>139.53100000000001</v>
      </c>
      <c r="E738" s="242">
        <v>2.101</v>
      </c>
      <c r="F738" s="242">
        <v>249.65100000000001</v>
      </c>
      <c r="G738" s="242">
        <v>2.484</v>
      </c>
      <c r="H738" s="243">
        <v>164.40199999999999</v>
      </c>
      <c r="I738" s="243">
        <v>2.6760000000000002</v>
      </c>
      <c r="J738" s="100"/>
      <c r="K738" s="100"/>
      <c r="L738" s="100"/>
      <c r="M738" s="100"/>
      <c r="N738" s="100"/>
      <c r="O738" s="100"/>
      <c r="P738" s="100"/>
    </row>
    <row r="739" spans="1:16" x14ac:dyDescent="0.2">
      <c r="A739" s="87">
        <v>47664</v>
      </c>
      <c r="B739" s="92">
        <v>2030</v>
      </c>
      <c r="C739" s="92">
        <v>6</v>
      </c>
      <c r="D739" s="242">
        <v>139.77099999999999</v>
      </c>
      <c r="E739" s="242">
        <v>2.081</v>
      </c>
      <c r="F739" s="242">
        <v>250.16</v>
      </c>
      <c r="G739" s="242">
        <v>2.4729999999999999</v>
      </c>
      <c r="H739" s="243">
        <v>164.76</v>
      </c>
      <c r="I739" s="243">
        <v>2.65</v>
      </c>
      <c r="J739" s="100"/>
      <c r="K739" s="100"/>
      <c r="L739" s="100"/>
      <c r="M739" s="100"/>
      <c r="N739" s="100"/>
      <c r="O739" s="100"/>
      <c r="P739" s="100"/>
    </row>
    <row r="740" spans="1:16" x14ac:dyDescent="0.2">
      <c r="A740" s="87">
        <v>47695</v>
      </c>
      <c r="B740" s="92">
        <v>2030</v>
      </c>
      <c r="C740" s="92">
        <v>7</v>
      </c>
      <c r="D740" s="242">
        <v>140.00899999999999</v>
      </c>
      <c r="E740" s="242">
        <v>2.0630000000000002</v>
      </c>
      <c r="F740" s="242">
        <v>250.667</v>
      </c>
      <c r="G740" s="242">
        <v>2.46</v>
      </c>
      <c r="H740" s="243">
        <v>165.12</v>
      </c>
      <c r="I740" s="243">
        <v>2.649</v>
      </c>
      <c r="J740" s="100"/>
      <c r="K740" s="100"/>
      <c r="L740" s="100"/>
      <c r="M740" s="100"/>
      <c r="N740" s="100"/>
      <c r="O740" s="100"/>
      <c r="P740" s="100"/>
    </row>
    <row r="741" spans="1:16" x14ac:dyDescent="0.2">
      <c r="A741" s="87">
        <v>47726</v>
      </c>
      <c r="B741" s="92">
        <v>2030</v>
      </c>
      <c r="C741" s="92">
        <v>8</v>
      </c>
      <c r="D741" s="242">
        <v>140.25</v>
      </c>
      <c r="E741" s="242">
        <v>2.0840000000000001</v>
      </c>
      <c r="F741" s="242">
        <v>251.18</v>
      </c>
      <c r="G741" s="242">
        <v>2.484</v>
      </c>
      <c r="H741" s="243">
        <v>165.49</v>
      </c>
      <c r="I741" s="243">
        <v>2.7269999999999999</v>
      </c>
      <c r="J741" s="100"/>
      <c r="K741" s="100"/>
      <c r="L741" s="100"/>
      <c r="M741" s="100"/>
      <c r="N741" s="100"/>
      <c r="O741" s="100"/>
      <c r="P741" s="100"/>
    </row>
    <row r="742" spans="1:16" x14ac:dyDescent="0.2">
      <c r="A742" s="87">
        <v>47756</v>
      </c>
      <c r="B742" s="92">
        <v>2030</v>
      </c>
      <c r="C742" s="92">
        <v>9</v>
      </c>
      <c r="D742" s="242">
        <v>140.48599999999999</v>
      </c>
      <c r="E742" s="242">
        <v>2.0419999999999998</v>
      </c>
      <c r="F742" s="242">
        <v>251.68199999999999</v>
      </c>
      <c r="G742" s="242">
        <v>2.427</v>
      </c>
      <c r="H742" s="243">
        <v>165.86199999999999</v>
      </c>
      <c r="I742" s="243">
        <v>2.73</v>
      </c>
      <c r="J742" s="100"/>
      <c r="K742" s="100"/>
      <c r="L742" s="100"/>
      <c r="M742" s="100"/>
      <c r="N742" s="100"/>
      <c r="O742" s="100"/>
      <c r="P742" s="100"/>
    </row>
    <row r="743" spans="1:16" x14ac:dyDescent="0.2">
      <c r="A743" s="87">
        <v>47787</v>
      </c>
      <c r="B743" s="92">
        <v>2030</v>
      </c>
      <c r="C743" s="92">
        <v>10</v>
      </c>
      <c r="D743" s="242">
        <v>140.72300000000001</v>
      </c>
      <c r="E743" s="242">
        <v>2.0390000000000001</v>
      </c>
      <c r="F743" s="242">
        <v>252.184</v>
      </c>
      <c r="G743" s="242">
        <v>2.4180000000000001</v>
      </c>
      <c r="H743" s="243">
        <v>166.23599999999999</v>
      </c>
      <c r="I743" s="243">
        <v>2.7389999999999999</v>
      </c>
      <c r="J743" s="100"/>
      <c r="K743" s="100"/>
      <c r="L743" s="100"/>
      <c r="M743" s="100"/>
      <c r="N743" s="100"/>
      <c r="O743" s="100"/>
      <c r="P743" s="100"/>
    </row>
    <row r="744" spans="1:16" x14ac:dyDescent="0.2">
      <c r="A744" s="87">
        <v>47817</v>
      </c>
      <c r="B744" s="92">
        <v>2030</v>
      </c>
      <c r="C744" s="92">
        <v>11</v>
      </c>
      <c r="D744" s="242">
        <v>140.96</v>
      </c>
      <c r="E744" s="242">
        <v>2.04</v>
      </c>
      <c r="F744" s="242">
        <v>252.68700000000001</v>
      </c>
      <c r="G744" s="242">
        <v>2.419</v>
      </c>
      <c r="H744" s="243">
        <v>166.60499999999999</v>
      </c>
      <c r="I744" s="243">
        <v>2.694</v>
      </c>
      <c r="J744" s="100"/>
      <c r="K744" s="100"/>
      <c r="L744" s="100"/>
      <c r="M744" s="100"/>
      <c r="N744" s="100"/>
      <c r="O744" s="100"/>
      <c r="P744" s="100"/>
    </row>
    <row r="745" spans="1:16" x14ac:dyDescent="0.2">
      <c r="A745" s="87">
        <v>47848</v>
      </c>
      <c r="B745" s="92">
        <v>2030</v>
      </c>
      <c r="C745" s="92">
        <v>12</v>
      </c>
      <c r="D745" s="242">
        <v>141.19800000000001</v>
      </c>
      <c r="E745" s="242">
        <v>2.044</v>
      </c>
      <c r="F745" s="242">
        <v>253.19200000000001</v>
      </c>
      <c r="G745" s="242">
        <v>2.4249999999999998</v>
      </c>
      <c r="H745" s="243">
        <v>166.96299999999999</v>
      </c>
      <c r="I745" s="243">
        <v>2.6139999999999999</v>
      </c>
      <c r="J745" s="100"/>
      <c r="K745" s="100"/>
      <c r="L745" s="100"/>
      <c r="M745" s="100"/>
      <c r="N745" s="100"/>
      <c r="O745" s="100"/>
      <c r="P745" s="100"/>
    </row>
    <row r="746" spans="1:16" x14ac:dyDescent="0.2">
      <c r="A746" s="87">
        <v>47879</v>
      </c>
      <c r="B746" s="92">
        <v>2031</v>
      </c>
      <c r="C746" s="92">
        <v>1</v>
      </c>
      <c r="D746" s="242">
        <v>141.44</v>
      </c>
      <c r="E746" s="242">
        <v>2.081</v>
      </c>
      <c r="F746" s="242">
        <v>253.70599999999999</v>
      </c>
      <c r="G746" s="242">
        <v>2.4670000000000001</v>
      </c>
      <c r="H746" s="243">
        <v>167.322</v>
      </c>
      <c r="I746" s="243">
        <v>2.61</v>
      </c>
      <c r="J746" s="100"/>
      <c r="K746" s="100"/>
      <c r="L746" s="100"/>
      <c r="M746" s="100"/>
      <c r="N746" s="100"/>
      <c r="O746" s="100"/>
      <c r="P746" s="100"/>
    </row>
    <row r="747" spans="1:16" x14ac:dyDescent="0.2">
      <c r="A747" s="87">
        <v>47907</v>
      </c>
      <c r="B747" s="92">
        <v>2031</v>
      </c>
      <c r="C747" s="92">
        <v>2</v>
      </c>
      <c r="D747" s="242">
        <v>141.672</v>
      </c>
      <c r="E747" s="242">
        <v>1.98</v>
      </c>
      <c r="F747" s="242">
        <v>254.196</v>
      </c>
      <c r="G747" s="242">
        <v>2.3410000000000002</v>
      </c>
      <c r="H747" s="243">
        <v>167.66499999999999</v>
      </c>
      <c r="I747" s="243">
        <v>2.4870000000000001</v>
      </c>
      <c r="J747" s="100"/>
      <c r="K747" s="100"/>
      <c r="L747" s="100"/>
      <c r="M747" s="100"/>
      <c r="N747" s="100"/>
      <c r="O747" s="100"/>
      <c r="P747" s="100"/>
    </row>
    <row r="748" spans="1:16" x14ac:dyDescent="0.2">
      <c r="A748" s="87">
        <v>47938</v>
      </c>
      <c r="B748" s="92">
        <v>2031</v>
      </c>
      <c r="C748" s="92">
        <v>3</v>
      </c>
      <c r="D748" s="242">
        <v>141.90299999999999</v>
      </c>
      <c r="E748" s="242">
        <v>1.98</v>
      </c>
      <c r="F748" s="242">
        <v>254.685</v>
      </c>
      <c r="G748" s="242">
        <v>2.33</v>
      </c>
      <c r="H748" s="243">
        <v>168.01400000000001</v>
      </c>
      <c r="I748" s="243">
        <v>2.5259999999999998</v>
      </c>
      <c r="J748" s="100"/>
      <c r="K748" s="100"/>
      <c r="L748" s="100"/>
      <c r="M748" s="100"/>
      <c r="N748" s="100"/>
      <c r="O748" s="100"/>
      <c r="P748" s="100"/>
    </row>
    <row r="749" spans="1:16" x14ac:dyDescent="0.2">
      <c r="A749" s="87">
        <v>47968</v>
      </c>
      <c r="B749" s="92">
        <v>2031</v>
      </c>
      <c r="C749" s="92">
        <v>4</v>
      </c>
      <c r="D749" s="242">
        <v>142.143</v>
      </c>
      <c r="E749" s="242">
        <v>2.044</v>
      </c>
      <c r="F749" s="242">
        <v>255.18799999999999</v>
      </c>
      <c r="G749" s="242">
        <v>2.3980000000000001</v>
      </c>
      <c r="H749" s="243">
        <v>168.37899999999999</v>
      </c>
      <c r="I749" s="243">
        <v>2.6360000000000001</v>
      </c>
      <c r="J749" s="100"/>
      <c r="K749" s="100"/>
      <c r="L749" s="100"/>
      <c r="M749" s="100"/>
      <c r="N749" s="100"/>
      <c r="O749" s="100"/>
      <c r="P749" s="100"/>
    </row>
    <row r="750" spans="1:16" x14ac:dyDescent="0.2">
      <c r="A750" s="87">
        <v>47999</v>
      </c>
      <c r="B750" s="92">
        <v>2031</v>
      </c>
      <c r="C750" s="92">
        <v>5</v>
      </c>
      <c r="D750" s="242">
        <v>142.38200000000001</v>
      </c>
      <c r="E750" s="242">
        <v>2.0369999999999999</v>
      </c>
      <c r="F750" s="242">
        <v>255.68899999999999</v>
      </c>
      <c r="G750" s="242">
        <v>2.3839999999999999</v>
      </c>
      <c r="H750" s="243">
        <v>168.74299999999999</v>
      </c>
      <c r="I750" s="243">
        <v>2.6240000000000001</v>
      </c>
      <c r="J750" s="100"/>
      <c r="K750" s="100"/>
      <c r="L750" s="100"/>
      <c r="M750" s="100"/>
      <c r="N750" s="100"/>
      <c r="O750" s="100"/>
      <c r="P750" s="100"/>
    </row>
    <row r="751" spans="1:16" x14ac:dyDescent="0.2">
      <c r="A751" s="87">
        <v>48029</v>
      </c>
      <c r="B751" s="92">
        <v>2031</v>
      </c>
      <c r="C751" s="92">
        <v>6</v>
      </c>
      <c r="D751" s="242">
        <v>142.62</v>
      </c>
      <c r="E751" s="242">
        <v>2.0249999999999999</v>
      </c>
      <c r="F751" s="242">
        <v>256.18900000000002</v>
      </c>
      <c r="G751" s="242">
        <v>2.37</v>
      </c>
      <c r="H751" s="243">
        <v>169.102</v>
      </c>
      <c r="I751" s="243">
        <v>2.585</v>
      </c>
      <c r="J751" s="100"/>
      <c r="K751" s="100"/>
      <c r="L751" s="100"/>
      <c r="M751" s="100"/>
      <c r="N751" s="100"/>
      <c r="O751" s="100"/>
      <c r="P751" s="100"/>
    </row>
    <row r="752" spans="1:16" x14ac:dyDescent="0.2">
      <c r="A752" s="87">
        <v>48060</v>
      </c>
      <c r="B752" s="92">
        <v>2031</v>
      </c>
      <c r="C752" s="92">
        <v>7</v>
      </c>
      <c r="D752" s="242">
        <v>142.857</v>
      </c>
      <c r="E752" s="242">
        <v>2.0099999999999998</v>
      </c>
      <c r="F752" s="242">
        <v>256.68700000000001</v>
      </c>
      <c r="G752" s="242">
        <v>2.355</v>
      </c>
      <c r="H752" s="243">
        <v>169.45599999999999</v>
      </c>
      <c r="I752" s="243">
        <v>2.5390000000000001</v>
      </c>
      <c r="J752" s="100"/>
      <c r="K752" s="100"/>
      <c r="L752" s="100"/>
      <c r="M752" s="100"/>
      <c r="N752" s="100"/>
      <c r="O752" s="100"/>
      <c r="P752" s="100"/>
    </row>
    <row r="753" spans="1:16" x14ac:dyDescent="0.2">
      <c r="A753" s="87">
        <v>48091</v>
      </c>
      <c r="B753" s="92">
        <v>2031</v>
      </c>
      <c r="C753" s="92">
        <v>8</v>
      </c>
      <c r="D753" s="242">
        <v>143.095</v>
      </c>
      <c r="E753" s="242">
        <v>2.0230000000000001</v>
      </c>
      <c r="F753" s="242">
        <v>257.19</v>
      </c>
      <c r="G753" s="242">
        <v>2.3769999999999998</v>
      </c>
      <c r="H753" s="243">
        <v>169.81</v>
      </c>
      <c r="I753" s="243">
        <v>2.5350000000000001</v>
      </c>
      <c r="J753" s="100"/>
      <c r="K753" s="100"/>
      <c r="L753" s="100"/>
      <c r="M753" s="100"/>
      <c r="N753" s="100"/>
      <c r="O753" s="100"/>
      <c r="P753" s="100"/>
    </row>
    <row r="754" spans="1:16" x14ac:dyDescent="0.2">
      <c r="A754" s="87">
        <v>48121</v>
      </c>
      <c r="B754" s="92">
        <v>2031</v>
      </c>
      <c r="C754" s="92">
        <v>9</v>
      </c>
      <c r="D754" s="242">
        <v>143.328</v>
      </c>
      <c r="E754" s="242">
        <v>1.9690000000000001</v>
      </c>
      <c r="F754" s="242">
        <v>257.68200000000002</v>
      </c>
      <c r="G754" s="242">
        <v>2.323</v>
      </c>
      <c r="H754" s="243">
        <v>170.154</v>
      </c>
      <c r="I754" s="243">
        <v>2.4580000000000002</v>
      </c>
      <c r="J754" s="100"/>
      <c r="K754" s="100"/>
      <c r="L754" s="100"/>
      <c r="M754" s="100"/>
      <c r="N754" s="100"/>
      <c r="O754" s="100"/>
      <c r="P754" s="100"/>
    </row>
    <row r="755" spans="1:16" x14ac:dyDescent="0.2">
      <c r="A755" s="87">
        <v>48152</v>
      </c>
      <c r="B755" s="92">
        <v>2031</v>
      </c>
      <c r="C755" s="92">
        <v>10</v>
      </c>
      <c r="D755" s="242">
        <v>143.559</v>
      </c>
      <c r="E755" s="242">
        <v>1.9530000000000001</v>
      </c>
      <c r="F755" s="242">
        <v>258.17399999999998</v>
      </c>
      <c r="G755" s="242">
        <v>2.3130000000000002</v>
      </c>
      <c r="H755" s="243">
        <v>170.499</v>
      </c>
      <c r="I755" s="243">
        <v>2.4609999999999999</v>
      </c>
      <c r="J755" s="100"/>
      <c r="K755" s="100"/>
      <c r="L755" s="100"/>
      <c r="M755" s="100"/>
      <c r="N755" s="100"/>
      <c r="O755" s="100"/>
      <c r="P755" s="100"/>
    </row>
    <row r="756" spans="1:16" x14ac:dyDescent="0.2">
      <c r="A756" s="87">
        <v>48182</v>
      </c>
      <c r="B756" s="92">
        <v>2031</v>
      </c>
      <c r="C756" s="92">
        <v>11</v>
      </c>
      <c r="D756" s="242">
        <v>143.79</v>
      </c>
      <c r="E756" s="242">
        <v>1.9430000000000001</v>
      </c>
      <c r="F756" s="242">
        <v>258.666</v>
      </c>
      <c r="G756" s="242">
        <v>2.3130000000000002</v>
      </c>
      <c r="H756" s="243">
        <v>170.851</v>
      </c>
      <c r="I756" s="243">
        <v>2.5099999999999998</v>
      </c>
      <c r="J756" s="100"/>
      <c r="K756" s="100"/>
      <c r="L756" s="100"/>
      <c r="M756" s="100"/>
      <c r="N756" s="100"/>
      <c r="O756" s="100"/>
      <c r="P756" s="100"/>
    </row>
    <row r="757" spans="1:16" x14ac:dyDescent="0.2">
      <c r="A757" s="87">
        <v>48213</v>
      </c>
      <c r="B757" s="92">
        <v>2031</v>
      </c>
      <c r="C757" s="92">
        <v>12</v>
      </c>
      <c r="D757" s="242">
        <v>144.02000000000001</v>
      </c>
      <c r="E757" s="242">
        <v>1.94</v>
      </c>
      <c r="F757" s="242">
        <v>259.161</v>
      </c>
      <c r="G757" s="242">
        <v>2.3199999999999998</v>
      </c>
      <c r="H757" s="243">
        <v>171.215</v>
      </c>
      <c r="I757" s="243">
        <v>2.5859999999999999</v>
      </c>
      <c r="J757" s="100"/>
      <c r="K757" s="100"/>
      <c r="L757" s="100"/>
      <c r="M757" s="100"/>
      <c r="N757" s="100"/>
      <c r="O757" s="100"/>
      <c r="P757" s="100"/>
    </row>
    <row r="758" spans="1:16" x14ac:dyDescent="0.2">
      <c r="A758" s="87">
        <v>48244</v>
      </c>
      <c r="B758" s="92">
        <v>2032</v>
      </c>
      <c r="C758" s="92">
        <v>1</v>
      </c>
      <c r="D758" s="242">
        <v>144.255</v>
      </c>
      <c r="E758" s="242">
        <v>1.976</v>
      </c>
      <c r="F758" s="242">
        <v>259.66699999999997</v>
      </c>
      <c r="G758" s="242">
        <v>2.3690000000000002</v>
      </c>
      <c r="H758" s="243">
        <v>171.59100000000001</v>
      </c>
      <c r="I758" s="243">
        <v>2.6680000000000001</v>
      </c>
      <c r="J758" s="100"/>
      <c r="K758" s="100"/>
      <c r="L758" s="100"/>
      <c r="M758" s="100"/>
      <c r="N758" s="100"/>
      <c r="O758" s="100"/>
      <c r="P758" s="100"/>
    </row>
    <row r="759" spans="1:16" x14ac:dyDescent="0.2">
      <c r="A759" s="87">
        <v>48273</v>
      </c>
      <c r="B759" s="92">
        <v>2032</v>
      </c>
      <c r="C759" s="92">
        <v>2</v>
      </c>
      <c r="D759" s="242">
        <v>144.48400000000001</v>
      </c>
      <c r="E759" s="242">
        <v>1.923</v>
      </c>
      <c r="F759" s="242">
        <v>260.161</v>
      </c>
      <c r="G759" s="242">
        <v>2.3039999999999998</v>
      </c>
      <c r="H759" s="243">
        <v>171.953</v>
      </c>
      <c r="I759" s="243">
        <v>2.5609999999999999</v>
      </c>
      <c r="J759" s="100"/>
      <c r="K759" s="100"/>
      <c r="L759" s="100"/>
      <c r="M759" s="100"/>
      <c r="N759" s="100"/>
      <c r="O759" s="100"/>
      <c r="P759" s="100"/>
    </row>
    <row r="760" spans="1:16" x14ac:dyDescent="0.2">
      <c r="A760" s="87">
        <v>48304</v>
      </c>
      <c r="B760" s="92">
        <v>2032</v>
      </c>
      <c r="C760" s="92">
        <v>3</v>
      </c>
      <c r="D760" s="242">
        <v>144.715</v>
      </c>
      <c r="E760" s="242">
        <v>1.9370000000000001</v>
      </c>
      <c r="F760" s="242">
        <v>260.65800000000002</v>
      </c>
      <c r="G760" s="242">
        <v>2.3159999999999998</v>
      </c>
      <c r="H760" s="243">
        <v>172.30799999999999</v>
      </c>
      <c r="I760" s="243">
        <v>2.5059999999999998</v>
      </c>
      <c r="J760" s="100"/>
      <c r="K760" s="100"/>
      <c r="L760" s="100"/>
      <c r="M760" s="100"/>
      <c r="N760" s="100"/>
      <c r="O760" s="100"/>
      <c r="P760" s="100"/>
    </row>
    <row r="761" spans="1:16" x14ac:dyDescent="0.2">
      <c r="A761" s="87">
        <v>48334</v>
      </c>
      <c r="B761" s="92">
        <v>2032</v>
      </c>
      <c r="C761" s="92">
        <v>4</v>
      </c>
      <c r="D761" s="242">
        <v>144.95099999999999</v>
      </c>
      <c r="E761" s="242">
        <v>1.974</v>
      </c>
      <c r="F761" s="242">
        <v>261.16500000000002</v>
      </c>
      <c r="G761" s="242">
        <v>2.36</v>
      </c>
      <c r="H761" s="243">
        <v>172.666</v>
      </c>
      <c r="I761" s="243">
        <v>2.52</v>
      </c>
      <c r="J761" s="100"/>
      <c r="K761" s="100"/>
      <c r="L761" s="100"/>
      <c r="M761" s="100"/>
      <c r="N761" s="100"/>
      <c r="O761" s="100"/>
      <c r="P761" s="100"/>
    </row>
    <row r="762" spans="1:16" x14ac:dyDescent="0.2">
      <c r="A762" s="87">
        <v>48365</v>
      </c>
      <c r="B762" s="92">
        <v>2032</v>
      </c>
      <c r="C762" s="92">
        <v>5</v>
      </c>
      <c r="D762" s="242">
        <v>145.18600000000001</v>
      </c>
      <c r="E762" s="242">
        <v>1.964</v>
      </c>
      <c r="F762" s="242">
        <v>261.67200000000003</v>
      </c>
      <c r="G762" s="242">
        <v>2.3559999999999999</v>
      </c>
      <c r="H762" s="243">
        <v>173.02699999999999</v>
      </c>
      <c r="I762" s="243">
        <v>2.5379999999999998</v>
      </c>
      <c r="J762" s="100"/>
      <c r="K762" s="100"/>
      <c r="L762" s="100"/>
      <c r="M762" s="100"/>
      <c r="N762" s="100"/>
      <c r="O762" s="100"/>
      <c r="P762" s="100"/>
    </row>
    <row r="763" spans="1:16" x14ac:dyDescent="0.2">
      <c r="A763" s="87">
        <v>48395</v>
      </c>
      <c r="B763" s="92">
        <v>2032</v>
      </c>
      <c r="C763" s="92">
        <v>6</v>
      </c>
      <c r="D763" s="242">
        <v>145.41999999999999</v>
      </c>
      <c r="E763" s="242">
        <v>1.944</v>
      </c>
      <c r="F763" s="242">
        <v>262.17700000000002</v>
      </c>
      <c r="G763" s="242">
        <v>2.3420000000000001</v>
      </c>
      <c r="H763" s="243">
        <v>173.39500000000001</v>
      </c>
      <c r="I763" s="243">
        <v>2.581</v>
      </c>
      <c r="J763" s="100"/>
      <c r="K763" s="100"/>
      <c r="L763" s="100"/>
      <c r="M763" s="100"/>
      <c r="N763" s="100"/>
      <c r="O763" s="100"/>
      <c r="P763" s="100"/>
    </row>
    <row r="764" spans="1:16" x14ac:dyDescent="0.2">
      <c r="A764" s="87">
        <v>48426</v>
      </c>
      <c r="B764" s="92">
        <v>2032</v>
      </c>
      <c r="C764" s="92">
        <v>7</v>
      </c>
      <c r="D764" s="242">
        <v>145.65100000000001</v>
      </c>
      <c r="E764" s="242">
        <v>1.929</v>
      </c>
      <c r="F764" s="242">
        <v>262.67899999999997</v>
      </c>
      <c r="G764" s="242">
        <v>2.3199999999999998</v>
      </c>
      <c r="H764" s="243">
        <v>173.76300000000001</v>
      </c>
      <c r="I764" s="243">
        <v>2.58</v>
      </c>
      <c r="J764" s="100"/>
      <c r="K764" s="100"/>
      <c r="L764" s="100"/>
      <c r="M764" s="100"/>
      <c r="N764" s="100"/>
      <c r="O764" s="100"/>
      <c r="P764" s="100"/>
    </row>
    <row r="765" spans="1:16" x14ac:dyDescent="0.2">
      <c r="A765" s="87">
        <v>48457</v>
      </c>
      <c r="B765" s="92">
        <v>2032</v>
      </c>
      <c r="C765" s="92">
        <v>8</v>
      </c>
      <c r="D765" s="242">
        <v>145.887</v>
      </c>
      <c r="E765" s="242">
        <v>1.956</v>
      </c>
      <c r="F765" s="242">
        <v>263.18299999999999</v>
      </c>
      <c r="G765" s="242">
        <v>2.3279999999999998</v>
      </c>
      <c r="H765" s="243">
        <v>174.12899999999999</v>
      </c>
      <c r="I765" s="243">
        <v>2.5550000000000002</v>
      </c>
      <c r="J765" s="100"/>
      <c r="K765" s="100"/>
      <c r="L765" s="100"/>
      <c r="M765" s="100"/>
      <c r="N765" s="100"/>
      <c r="O765" s="100"/>
      <c r="P765" s="100"/>
    </row>
    <row r="766" spans="1:16" x14ac:dyDescent="0.2">
      <c r="A766" s="87">
        <v>48487</v>
      </c>
      <c r="B766" s="92">
        <v>2032</v>
      </c>
      <c r="C766" s="92">
        <v>9</v>
      </c>
      <c r="D766" s="242">
        <v>146.119</v>
      </c>
      <c r="E766" s="242">
        <v>1.927</v>
      </c>
      <c r="F766" s="242">
        <v>263.673</v>
      </c>
      <c r="G766" s="242">
        <v>2.2559999999999998</v>
      </c>
      <c r="H766" s="243">
        <v>174.47499999999999</v>
      </c>
      <c r="I766" s="243">
        <v>2.4119999999999999</v>
      </c>
      <c r="J766" s="100"/>
      <c r="K766" s="100"/>
      <c r="L766" s="100"/>
      <c r="M766" s="100"/>
      <c r="N766" s="100"/>
      <c r="O766" s="100"/>
      <c r="P766" s="100"/>
    </row>
    <row r="767" spans="1:16" x14ac:dyDescent="0.2">
      <c r="A767" s="87">
        <v>48518</v>
      </c>
      <c r="B767" s="92">
        <v>2032</v>
      </c>
      <c r="C767" s="92">
        <v>10</v>
      </c>
      <c r="D767" s="242">
        <v>146.352</v>
      </c>
      <c r="E767" s="242">
        <v>1.931</v>
      </c>
      <c r="F767" s="242">
        <v>264.15800000000002</v>
      </c>
      <c r="G767" s="242">
        <v>2.2290000000000001</v>
      </c>
      <c r="H767" s="243">
        <v>174.816</v>
      </c>
      <c r="I767" s="243">
        <v>2.3719999999999999</v>
      </c>
      <c r="J767" s="100"/>
      <c r="K767" s="100"/>
      <c r="L767" s="100"/>
      <c r="M767" s="100"/>
      <c r="N767" s="100"/>
      <c r="O767" s="100"/>
      <c r="P767" s="100"/>
    </row>
    <row r="768" spans="1:16" x14ac:dyDescent="0.2">
      <c r="A768" s="87">
        <v>48548</v>
      </c>
      <c r="B768" s="92">
        <v>2032</v>
      </c>
      <c r="C768" s="92">
        <v>11</v>
      </c>
      <c r="D768" s="242">
        <v>146.58600000000001</v>
      </c>
      <c r="E768" s="242">
        <v>1.9350000000000001</v>
      </c>
      <c r="F768" s="242">
        <v>264.63900000000001</v>
      </c>
      <c r="G768" s="242">
        <v>2.2109999999999999</v>
      </c>
      <c r="H768" s="243">
        <v>175.16499999999999</v>
      </c>
      <c r="I768" s="243">
        <v>2.4180000000000001</v>
      </c>
      <c r="J768" s="100"/>
      <c r="K768" s="100"/>
      <c r="L768" s="100"/>
      <c r="M768" s="100"/>
      <c r="N768" s="100"/>
      <c r="O768" s="100"/>
      <c r="P768" s="100"/>
    </row>
    <row r="769" spans="1:16" x14ac:dyDescent="0.2">
      <c r="A769" s="87">
        <v>48579</v>
      </c>
      <c r="B769" s="92">
        <v>2032</v>
      </c>
      <c r="C769" s="92">
        <v>12</v>
      </c>
      <c r="D769" s="242">
        <v>146.821</v>
      </c>
      <c r="E769" s="242">
        <v>1.9390000000000001</v>
      </c>
      <c r="F769" s="242">
        <v>265.12</v>
      </c>
      <c r="G769" s="242">
        <v>2.202</v>
      </c>
      <c r="H769" s="243">
        <v>175.529</v>
      </c>
      <c r="I769" s="243">
        <v>2.5230000000000001</v>
      </c>
      <c r="J769" s="100"/>
      <c r="K769" s="100"/>
      <c r="L769" s="100"/>
      <c r="M769" s="100"/>
      <c r="N769" s="100"/>
      <c r="O769" s="100"/>
      <c r="P769" s="100"/>
    </row>
    <row r="770" spans="1:16" x14ac:dyDescent="0.2">
      <c r="A770" s="87">
        <v>48610</v>
      </c>
      <c r="B770" s="92">
        <v>2033</v>
      </c>
      <c r="C770" s="92">
        <v>1</v>
      </c>
      <c r="D770" s="242">
        <v>147.06</v>
      </c>
      <c r="E770" s="242">
        <v>1.978</v>
      </c>
      <c r="F770" s="242">
        <v>265.60899999999998</v>
      </c>
      <c r="G770" s="242">
        <v>2.2370000000000001</v>
      </c>
      <c r="H770" s="243">
        <v>175.90899999999999</v>
      </c>
      <c r="I770" s="243">
        <v>2.6339999999999999</v>
      </c>
      <c r="J770" s="100"/>
      <c r="K770" s="100"/>
      <c r="L770" s="100"/>
      <c r="M770" s="100"/>
      <c r="N770" s="100"/>
      <c r="O770" s="100"/>
      <c r="P770" s="100"/>
    </row>
    <row r="771" spans="1:16" x14ac:dyDescent="0.2">
      <c r="A771" s="87">
        <v>48638</v>
      </c>
      <c r="B771" s="92">
        <v>2033</v>
      </c>
      <c r="C771" s="92">
        <v>2</v>
      </c>
      <c r="D771" s="242">
        <v>147.29</v>
      </c>
      <c r="E771" s="242">
        <v>1.89</v>
      </c>
      <c r="F771" s="242">
        <v>266.077</v>
      </c>
      <c r="G771" s="242">
        <v>2.133</v>
      </c>
      <c r="H771" s="243">
        <v>176.273</v>
      </c>
      <c r="I771" s="243">
        <v>2.508</v>
      </c>
      <c r="J771" s="100"/>
      <c r="K771" s="100"/>
      <c r="L771" s="100"/>
      <c r="M771" s="100"/>
      <c r="N771" s="100"/>
      <c r="O771" s="100"/>
      <c r="P771" s="100"/>
    </row>
    <row r="772" spans="1:16" x14ac:dyDescent="0.2">
      <c r="A772" s="87">
        <v>48669</v>
      </c>
      <c r="B772" s="92">
        <v>2033</v>
      </c>
      <c r="C772" s="92">
        <v>3</v>
      </c>
      <c r="D772" s="242">
        <v>147.52099999999999</v>
      </c>
      <c r="E772" s="242">
        <v>1.8979999999999999</v>
      </c>
      <c r="F772" s="242">
        <v>266.54700000000003</v>
      </c>
      <c r="G772" s="242">
        <v>2.1419999999999999</v>
      </c>
      <c r="H772" s="243">
        <v>176.631</v>
      </c>
      <c r="I772" s="243">
        <v>2.4670000000000001</v>
      </c>
      <c r="J772" s="100"/>
      <c r="K772" s="100"/>
      <c r="L772" s="100"/>
      <c r="M772" s="100"/>
      <c r="N772" s="100"/>
      <c r="O772" s="100"/>
      <c r="P772" s="100"/>
    </row>
    <row r="773" spans="1:16" x14ac:dyDescent="0.2">
      <c r="A773" s="87">
        <v>48699</v>
      </c>
      <c r="B773" s="92">
        <v>2033</v>
      </c>
      <c r="C773" s="92">
        <v>4</v>
      </c>
      <c r="D773" s="242">
        <v>147.76</v>
      </c>
      <c r="E773" s="242">
        <v>1.966</v>
      </c>
      <c r="F773" s="242">
        <v>267.03399999999999</v>
      </c>
      <c r="G773" s="242">
        <v>2.2160000000000002</v>
      </c>
      <c r="H773" s="243">
        <v>176.99799999999999</v>
      </c>
      <c r="I773" s="243">
        <v>2.5169999999999999</v>
      </c>
      <c r="J773" s="100"/>
      <c r="K773" s="100"/>
      <c r="L773" s="100"/>
      <c r="M773" s="100"/>
      <c r="N773" s="100"/>
      <c r="O773" s="100"/>
      <c r="P773" s="100"/>
    </row>
    <row r="774" spans="1:16" x14ac:dyDescent="0.2">
      <c r="A774" s="87">
        <v>48730</v>
      </c>
      <c r="B774" s="92">
        <v>2033</v>
      </c>
      <c r="C774" s="92">
        <v>5</v>
      </c>
      <c r="D774" s="242">
        <v>148</v>
      </c>
      <c r="E774" s="242">
        <v>1.9610000000000001</v>
      </c>
      <c r="F774" s="242">
        <v>267.52</v>
      </c>
      <c r="G774" s="242">
        <v>2.206</v>
      </c>
      <c r="H774" s="243">
        <v>177.363</v>
      </c>
      <c r="I774" s="243">
        <v>2.508</v>
      </c>
      <c r="J774" s="100"/>
      <c r="K774" s="100"/>
      <c r="L774" s="100"/>
      <c r="M774" s="100"/>
      <c r="N774" s="100"/>
      <c r="O774" s="100"/>
      <c r="P774" s="100"/>
    </row>
    <row r="775" spans="1:16" x14ac:dyDescent="0.2">
      <c r="A775" s="87">
        <v>48760</v>
      </c>
      <c r="B775" s="92">
        <v>2033</v>
      </c>
      <c r="C775" s="92">
        <v>6</v>
      </c>
      <c r="D775" s="242">
        <v>148.238</v>
      </c>
      <c r="E775" s="242">
        <v>1.9490000000000001</v>
      </c>
      <c r="F775" s="242">
        <v>268.00400000000002</v>
      </c>
      <c r="G775" s="242">
        <v>2.19</v>
      </c>
      <c r="H775" s="243">
        <v>177.73099999999999</v>
      </c>
      <c r="I775" s="243">
        <v>2.5139999999999998</v>
      </c>
      <c r="J775" s="100"/>
      <c r="K775" s="100"/>
      <c r="L775" s="100"/>
      <c r="M775" s="100"/>
      <c r="N775" s="100"/>
      <c r="O775" s="100"/>
      <c r="P775" s="100"/>
    </row>
    <row r="776" spans="1:16" x14ac:dyDescent="0.2">
      <c r="A776" s="87">
        <v>48791</v>
      </c>
      <c r="B776" s="92">
        <v>2033</v>
      </c>
      <c r="C776" s="92">
        <v>7</v>
      </c>
      <c r="D776" s="242">
        <v>148.47499999999999</v>
      </c>
      <c r="E776" s="242">
        <v>1.9359999999999999</v>
      </c>
      <c r="F776" s="242">
        <v>268.488</v>
      </c>
      <c r="G776" s="242">
        <v>2.1890000000000001</v>
      </c>
      <c r="H776" s="243">
        <v>178.09700000000001</v>
      </c>
      <c r="I776" s="243">
        <v>2.4990000000000001</v>
      </c>
      <c r="J776" s="100"/>
      <c r="K776" s="100"/>
      <c r="L776" s="100"/>
      <c r="M776" s="100"/>
      <c r="N776" s="100"/>
      <c r="O776" s="100"/>
      <c r="P776" s="100"/>
    </row>
    <row r="777" spans="1:16" x14ac:dyDescent="0.2">
      <c r="A777" s="87">
        <v>48822</v>
      </c>
      <c r="B777" s="92">
        <v>2033</v>
      </c>
      <c r="C777" s="92">
        <v>8</v>
      </c>
      <c r="D777" s="242">
        <v>148.715</v>
      </c>
      <c r="E777" s="242">
        <v>1.9550000000000001</v>
      </c>
      <c r="F777" s="242">
        <v>268.98500000000001</v>
      </c>
      <c r="G777" s="242">
        <v>2.2440000000000002</v>
      </c>
      <c r="H777" s="243">
        <v>178.46199999999999</v>
      </c>
      <c r="I777" s="243">
        <v>2.4929999999999999</v>
      </c>
      <c r="J777" s="100"/>
      <c r="K777" s="100"/>
      <c r="L777" s="100"/>
      <c r="M777" s="100"/>
      <c r="N777" s="100"/>
      <c r="O777" s="100"/>
      <c r="P777" s="100"/>
    </row>
    <row r="778" spans="1:16" x14ac:dyDescent="0.2">
      <c r="A778" s="87">
        <v>48852</v>
      </c>
      <c r="B778" s="92">
        <v>2033</v>
      </c>
      <c r="C778" s="92">
        <v>9</v>
      </c>
      <c r="D778" s="242">
        <v>148.94999999999999</v>
      </c>
      <c r="E778" s="242">
        <v>1.913</v>
      </c>
      <c r="F778" s="242">
        <v>269.48099999999999</v>
      </c>
      <c r="G778" s="242">
        <v>2.238</v>
      </c>
      <c r="H778" s="243">
        <v>178.81399999999999</v>
      </c>
      <c r="I778" s="243">
        <v>2.3889999999999998</v>
      </c>
      <c r="J778" s="100"/>
      <c r="K778" s="100"/>
      <c r="L778" s="100"/>
      <c r="M778" s="100"/>
      <c r="N778" s="100"/>
      <c r="O778" s="100"/>
      <c r="P778" s="100"/>
    </row>
    <row r="779" spans="1:16" x14ac:dyDescent="0.2">
      <c r="A779" s="87">
        <v>48883</v>
      </c>
      <c r="B779" s="92">
        <v>2033</v>
      </c>
      <c r="C779" s="92">
        <v>10</v>
      </c>
      <c r="D779" s="242">
        <v>149.185</v>
      </c>
      <c r="E779" s="242">
        <v>1.909</v>
      </c>
      <c r="F779" s="242">
        <v>269.98399999999998</v>
      </c>
      <c r="G779" s="242">
        <v>2.2629999999999999</v>
      </c>
      <c r="H779" s="243">
        <v>179.16</v>
      </c>
      <c r="I779" s="243">
        <v>2.35</v>
      </c>
      <c r="J779" s="100"/>
      <c r="K779" s="100"/>
      <c r="L779" s="100"/>
      <c r="M779" s="100"/>
      <c r="N779" s="100"/>
      <c r="O779" s="100"/>
      <c r="P779" s="100"/>
    </row>
    <row r="780" spans="1:16" x14ac:dyDescent="0.2">
      <c r="A780" s="87">
        <v>48913</v>
      </c>
      <c r="B780" s="92">
        <v>2033</v>
      </c>
      <c r="C780" s="92">
        <v>11</v>
      </c>
      <c r="D780" s="242">
        <v>149.42099999999999</v>
      </c>
      <c r="E780" s="242">
        <v>1.913</v>
      </c>
      <c r="F780" s="242">
        <v>270.49</v>
      </c>
      <c r="G780" s="242">
        <v>2.2730000000000001</v>
      </c>
      <c r="H780" s="243">
        <v>179.50700000000001</v>
      </c>
      <c r="I780" s="243">
        <v>2.3479999999999999</v>
      </c>
      <c r="J780" s="100"/>
      <c r="K780" s="100"/>
      <c r="L780" s="100"/>
      <c r="M780" s="100"/>
      <c r="N780" s="100"/>
      <c r="O780" s="100"/>
      <c r="P780" s="100"/>
    </row>
    <row r="781" spans="1:16" x14ac:dyDescent="0.2">
      <c r="A781" s="87">
        <v>48944</v>
      </c>
      <c r="B781" s="92">
        <v>2033</v>
      </c>
      <c r="C781" s="92">
        <v>12</v>
      </c>
      <c r="D781" s="242">
        <v>149.65799999999999</v>
      </c>
      <c r="E781" s="242">
        <v>1.9239999999999999</v>
      </c>
      <c r="F781" s="242">
        <v>270.99799999999999</v>
      </c>
      <c r="G781" s="242">
        <v>2.2749999999999999</v>
      </c>
      <c r="H781" s="243">
        <v>179.85900000000001</v>
      </c>
      <c r="I781" s="243">
        <v>2.3769999999999998</v>
      </c>
      <c r="J781" s="100"/>
      <c r="K781" s="100"/>
      <c r="L781" s="100"/>
      <c r="M781" s="100"/>
      <c r="N781" s="100"/>
      <c r="O781" s="100"/>
      <c r="P781" s="100"/>
    </row>
    <row r="782" spans="1:16" x14ac:dyDescent="0.2">
      <c r="A782" s="87">
        <v>48975</v>
      </c>
      <c r="B782" s="92">
        <v>2034</v>
      </c>
      <c r="C782" s="92">
        <v>1</v>
      </c>
      <c r="D782" s="242">
        <v>149.90199999999999</v>
      </c>
      <c r="E782" s="242">
        <v>1.9690000000000001</v>
      </c>
      <c r="F782" s="242">
        <v>271.517</v>
      </c>
      <c r="G782" s="242">
        <v>2.3239999999999998</v>
      </c>
      <c r="H782" s="243">
        <v>180.22200000000001</v>
      </c>
      <c r="I782" s="243">
        <v>2.452</v>
      </c>
      <c r="J782" s="100"/>
      <c r="K782" s="100"/>
      <c r="L782" s="100"/>
      <c r="M782" s="100"/>
      <c r="N782" s="100"/>
      <c r="O782" s="100"/>
      <c r="P782" s="100"/>
    </row>
    <row r="783" spans="1:16" x14ac:dyDescent="0.2">
      <c r="A783" s="87">
        <v>49003</v>
      </c>
      <c r="B783" s="92">
        <v>2034</v>
      </c>
      <c r="C783" s="92">
        <v>2</v>
      </c>
      <c r="D783" s="242">
        <v>150.13499999999999</v>
      </c>
      <c r="E783" s="242">
        <v>1.8859999999999999</v>
      </c>
      <c r="F783" s="242">
        <v>272.01799999999997</v>
      </c>
      <c r="G783" s="242">
        <v>2.234</v>
      </c>
      <c r="H783" s="243">
        <v>180.57400000000001</v>
      </c>
      <c r="I783" s="243">
        <v>2.3639999999999999</v>
      </c>
      <c r="J783" s="100"/>
      <c r="K783" s="100"/>
      <c r="L783" s="100"/>
      <c r="M783" s="100"/>
      <c r="N783" s="100"/>
      <c r="O783" s="100"/>
      <c r="P783" s="100"/>
    </row>
    <row r="784" spans="1:16" x14ac:dyDescent="0.2">
      <c r="A784" s="87">
        <v>49034</v>
      </c>
      <c r="B784" s="92">
        <v>2034</v>
      </c>
      <c r="C784" s="92">
        <v>3</v>
      </c>
      <c r="D784" s="242">
        <v>150.37</v>
      </c>
      <c r="E784" s="242">
        <v>1.897</v>
      </c>
      <c r="F784" s="242">
        <v>272.52499999999998</v>
      </c>
      <c r="G784" s="242">
        <v>2.2639999999999998</v>
      </c>
      <c r="H784" s="243">
        <v>180.929</v>
      </c>
      <c r="I784" s="243">
        <v>2.391</v>
      </c>
      <c r="J784" s="100"/>
      <c r="K784" s="100"/>
      <c r="L784" s="100"/>
      <c r="M784" s="100"/>
      <c r="N784" s="100"/>
      <c r="O784" s="100"/>
      <c r="P784" s="100"/>
    </row>
    <row r="785" spans="1:16" x14ac:dyDescent="0.2">
      <c r="A785" s="87">
        <v>49064</v>
      </c>
      <c r="B785" s="92">
        <v>2034</v>
      </c>
      <c r="C785" s="92">
        <v>4</v>
      </c>
      <c r="D785" s="242">
        <v>150.61500000000001</v>
      </c>
      <c r="E785" s="242">
        <v>1.966</v>
      </c>
      <c r="F785" s="242">
        <v>273.05599999999998</v>
      </c>
      <c r="G785" s="242">
        <v>2.359</v>
      </c>
      <c r="H785" s="243">
        <v>181.3</v>
      </c>
      <c r="I785" s="243">
        <v>2.484</v>
      </c>
      <c r="J785" s="100"/>
      <c r="K785" s="100"/>
      <c r="L785" s="100"/>
      <c r="M785" s="100"/>
      <c r="N785" s="100"/>
      <c r="O785" s="100"/>
      <c r="P785" s="100"/>
    </row>
    <row r="786" spans="1:16" x14ac:dyDescent="0.2">
      <c r="A786" s="87">
        <v>49095</v>
      </c>
      <c r="B786" s="92">
        <v>2034</v>
      </c>
      <c r="C786" s="92">
        <v>5</v>
      </c>
      <c r="D786" s="242">
        <v>150.858</v>
      </c>
      <c r="E786" s="242">
        <v>1.9610000000000001</v>
      </c>
      <c r="F786" s="242">
        <v>273.58699999999999</v>
      </c>
      <c r="G786" s="242">
        <v>2.359</v>
      </c>
      <c r="H786" s="243">
        <v>181.67</v>
      </c>
      <c r="I786" s="243">
        <v>2.4750000000000001</v>
      </c>
      <c r="J786" s="100"/>
      <c r="K786" s="100"/>
      <c r="L786" s="100"/>
      <c r="M786" s="100"/>
      <c r="N786" s="100"/>
      <c r="O786" s="100"/>
      <c r="P786" s="100"/>
    </row>
    <row r="787" spans="1:16" x14ac:dyDescent="0.2">
      <c r="A787" s="87">
        <v>49125</v>
      </c>
      <c r="B787" s="92">
        <v>2034</v>
      </c>
      <c r="C787" s="92">
        <v>6</v>
      </c>
      <c r="D787" s="242">
        <v>151.101</v>
      </c>
      <c r="E787" s="242">
        <v>1.948</v>
      </c>
      <c r="F787" s="242">
        <v>274.11500000000001</v>
      </c>
      <c r="G787" s="242">
        <v>2.343</v>
      </c>
      <c r="H787" s="243">
        <v>182.036</v>
      </c>
      <c r="I787" s="243">
        <v>2.4500000000000002</v>
      </c>
      <c r="J787" s="100"/>
      <c r="K787" s="100"/>
      <c r="L787" s="100"/>
      <c r="M787" s="100"/>
      <c r="N787" s="100"/>
      <c r="O787" s="100"/>
      <c r="P787" s="100"/>
    </row>
    <row r="788" spans="1:16" x14ac:dyDescent="0.2">
      <c r="A788" s="87">
        <v>49156</v>
      </c>
      <c r="B788" s="92">
        <v>2034</v>
      </c>
      <c r="C788" s="92">
        <v>7</v>
      </c>
      <c r="D788" s="242">
        <v>151.34299999999999</v>
      </c>
      <c r="E788" s="242">
        <v>1.9370000000000001</v>
      </c>
      <c r="F788" s="242">
        <v>274.64</v>
      </c>
      <c r="G788" s="242">
        <v>2.3239999999999998</v>
      </c>
      <c r="H788" s="243">
        <v>182.40100000000001</v>
      </c>
      <c r="I788" s="243">
        <v>2.4279999999999999</v>
      </c>
      <c r="J788" s="100"/>
      <c r="K788" s="100"/>
      <c r="L788" s="100"/>
      <c r="M788" s="100"/>
      <c r="N788" s="100"/>
      <c r="O788" s="100"/>
      <c r="P788" s="100"/>
    </row>
    <row r="789" spans="1:16" x14ac:dyDescent="0.2">
      <c r="A789" s="87">
        <v>49187</v>
      </c>
      <c r="B789" s="92">
        <v>2034</v>
      </c>
      <c r="C789" s="92">
        <v>8</v>
      </c>
      <c r="D789" s="242">
        <v>151.58799999999999</v>
      </c>
      <c r="E789" s="242">
        <v>1.962</v>
      </c>
      <c r="F789" s="242">
        <v>275.17099999999999</v>
      </c>
      <c r="G789" s="242">
        <v>2.3439999999999999</v>
      </c>
      <c r="H789" s="243">
        <v>182.77</v>
      </c>
      <c r="I789" s="243">
        <v>2.4550000000000001</v>
      </c>
      <c r="J789" s="100"/>
      <c r="K789" s="100"/>
      <c r="L789" s="100"/>
      <c r="M789" s="100"/>
      <c r="N789" s="100"/>
      <c r="O789" s="100"/>
      <c r="P789" s="100"/>
    </row>
    <row r="790" spans="1:16" x14ac:dyDescent="0.2">
      <c r="A790" s="87">
        <v>49217</v>
      </c>
      <c r="B790" s="92">
        <v>2034</v>
      </c>
      <c r="C790" s="92">
        <v>9</v>
      </c>
      <c r="D790" s="242">
        <v>151.83000000000001</v>
      </c>
      <c r="E790" s="242">
        <v>1.927</v>
      </c>
      <c r="F790" s="242">
        <v>275.69099999999997</v>
      </c>
      <c r="G790" s="242">
        <v>2.29</v>
      </c>
      <c r="H790" s="243">
        <v>183.13300000000001</v>
      </c>
      <c r="I790" s="243">
        <v>2.411</v>
      </c>
      <c r="J790" s="100"/>
      <c r="K790" s="100"/>
      <c r="L790" s="100"/>
      <c r="M790" s="100"/>
      <c r="N790" s="100"/>
      <c r="O790" s="100"/>
      <c r="P790" s="100"/>
    </row>
    <row r="791" spans="1:16" x14ac:dyDescent="0.2">
      <c r="A791" s="87">
        <v>49248</v>
      </c>
      <c r="B791" s="92">
        <v>2034</v>
      </c>
      <c r="C791" s="92">
        <v>10</v>
      </c>
      <c r="D791" s="242">
        <v>152.071</v>
      </c>
      <c r="E791" s="242">
        <v>1.9279999999999999</v>
      </c>
      <c r="F791" s="242">
        <v>276.20999999999998</v>
      </c>
      <c r="G791" s="242">
        <v>2.2810000000000001</v>
      </c>
      <c r="H791" s="243">
        <v>183.49700000000001</v>
      </c>
      <c r="I791" s="243">
        <v>2.411</v>
      </c>
      <c r="J791" s="100"/>
      <c r="K791" s="100"/>
      <c r="L791" s="100"/>
      <c r="M791" s="100"/>
      <c r="N791" s="100"/>
      <c r="O791" s="100"/>
      <c r="P791" s="100"/>
    </row>
    <row r="792" spans="1:16" x14ac:dyDescent="0.2">
      <c r="A792" s="87">
        <v>49278</v>
      </c>
      <c r="B792" s="92">
        <v>2034</v>
      </c>
      <c r="C792" s="92">
        <v>11</v>
      </c>
      <c r="D792" s="242">
        <v>152.31399999999999</v>
      </c>
      <c r="E792" s="242">
        <v>1.9319999999999999</v>
      </c>
      <c r="F792" s="242">
        <v>276.72899999999998</v>
      </c>
      <c r="G792" s="242">
        <v>2.2799999999999998</v>
      </c>
      <c r="H792" s="243">
        <v>183.86199999999999</v>
      </c>
      <c r="I792" s="243">
        <v>2.415</v>
      </c>
      <c r="J792" s="100"/>
      <c r="K792" s="100"/>
      <c r="L792" s="100"/>
      <c r="M792" s="100"/>
      <c r="N792" s="100"/>
      <c r="O792" s="100"/>
      <c r="P792" s="100"/>
    </row>
    <row r="793" spans="1:16" x14ac:dyDescent="0.2">
      <c r="A793" s="87">
        <v>49309</v>
      </c>
      <c r="B793" s="92">
        <v>2034</v>
      </c>
      <c r="C793" s="92">
        <v>12</v>
      </c>
      <c r="D793" s="242">
        <v>152.55799999999999</v>
      </c>
      <c r="E793" s="242">
        <v>1.9410000000000001</v>
      </c>
      <c r="F793" s="242">
        <v>277.25</v>
      </c>
      <c r="G793" s="242">
        <v>2.2839999999999998</v>
      </c>
      <c r="H793" s="243">
        <v>184.22900000000001</v>
      </c>
      <c r="I793" s="243">
        <v>2.4239999999999999</v>
      </c>
      <c r="J793" s="100"/>
      <c r="K793" s="100"/>
      <c r="L793" s="100"/>
      <c r="M793" s="100"/>
      <c r="N793" s="100"/>
      <c r="O793" s="100"/>
      <c r="P793" s="100"/>
    </row>
    <row r="794" spans="1:16" x14ac:dyDescent="0.2">
      <c r="A794" s="87">
        <v>49340</v>
      </c>
      <c r="B794" s="92">
        <v>2035</v>
      </c>
      <c r="C794" s="92">
        <v>1</v>
      </c>
      <c r="D794" s="242">
        <v>152.809</v>
      </c>
      <c r="E794" s="242">
        <v>1.986</v>
      </c>
      <c r="F794" s="242">
        <v>277.78199999999998</v>
      </c>
      <c r="G794" s="242">
        <v>2.3260000000000001</v>
      </c>
      <c r="H794" s="243">
        <v>184.60499999999999</v>
      </c>
      <c r="I794" s="243">
        <v>2.4769999999999999</v>
      </c>
      <c r="J794" s="100"/>
      <c r="K794" s="100"/>
      <c r="L794" s="100"/>
      <c r="M794" s="100"/>
      <c r="N794" s="100"/>
      <c r="O794" s="100"/>
      <c r="P794" s="100"/>
    </row>
    <row r="795" spans="1:16" x14ac:dyDescent="0.2">
      <c r="A795" s="87">
        <v>49368</v>
      </c>
      <c r="B795" s="92">
        <v>2035</v>
      </c>
      <c r="C795" s="92">
        <v>2</v>
      </c>
      <c r="D795" s="242">
        <v>153.04900000000001</v>
      </c>
      <c r="E795" s="242">
        <v>1.9059999999999999</v>
      </c>
      <c r="F795" s="242">
        <v>278.28899999999999</v>
      </c>
      <c r="G795" s="242">
        <v>2.214</v>
      </c>
      <c r="H795" s="243">
        <v>184.96600000000001</v>
      </c>
      <c r="I795" s="243">
        <v>2.371</v>
      </c>
      <c r="J795" s="100"/>
      <c r="K795" s="100"/>
      <c r="L795" s="100"/>
      <c r="M795" s="100"/>
      <c r="N795" s="100"/>
      <c r="O795" s="100"/>
      <c r="P795" s="100"/>
    </row>
    <row r="796" spans="1:16" x14ac:dyDescent="0.2">
      <c r="A796" s="87">
        <v>49399</v>
      </c>
      <c r="B796" s="92">
        <v>2035</v>
      </c>
      <c r="C796" s="92">
        <v>3</v>
      </c>
      <c r="D796" s="242">
        <v>153.292</v>
      </c>
      <c r="E796" s="242">
        <v>1.923</v>
      </c>
      <c r="F796" s="242">
        <v>278.79700000000003</v>
      </c>
      <c r="G796" s="242">
        <v>2.2130000000000001</v>
      </c>
      <c r="H796" s="243">
        <v>185.33</v>
      </c>
      <c r="I796" s="243">
        <v>2.3879999999999999</v>
      </c>
      <c r="J796" s="100"/>
      <c r="K796" s="100"/>
      <c r="L796" s="100"/>
      <c r="M796" s="100"/>
      <c r="N796" s="100"/>
      <c r="O796" s="100"/>
      <c r="P796" s="100"/>
    </row>
    <row r="797" spans="1:16" x14ac:dyDescent="0.2">
      <c r="A797" s="87">
        <v>49429</v>
      </c>
      <c r="B797" s="92">
        <v>2035</v>
      </c>
      <c r="C797" s="92">
        <v>4</v>
      </c>
      <c r="D797" s="242">
        <v>153.54499999999999</v>
      </c>
      <c r="E797" s="242">
        <v>1.996</v>
      </c>
      <c r="F797" s="242">
        <v>279.32299999999998</v>
      </c>
      <c r="G797" s="242">
        <v>2.286</v>
      </c>
      <c r="H797" s="243">
        <v>185.709</v>
      </c>
      <c r="I797" s="243">
        <v>2.4780000000000002</v>
      </c>
      <c r="J797" s="100"/>
      <c r="K797" s="100"/>
      <c r="L797" s="100"/>
      <c r="M797" s="100"/>
      <c r="N797" s="100"/>
      <c r="O797" s="100"/>
      <c r="P797" s="100"/>
    </row>
    <row r="798" spans="1:16" x14ac:dyDescent="0.2">
      <c r="A798" s="87">
        <v>49460</v>
      </c>
      <c r="B798" s="92">
        <v>2035</v>
      </c>
      <c r="C798" s="92">
        <v>5</v>
      </c>
      <c r="D798" s="242">
        <v>153.797</v>
      </c>
      <c r="E798" s="242">
        <v>1.9910000000000001</v>
      </c>
      <c r="F798" s="242">
        <v>279.84800000000001</v>
      </c>
      <c r="G798" s="242">
        <v>2.2799999999999998</v>
      </c>
      <c r="H798" s="243">
        <v>186.08699999999999</v>
      </c>
      <c r="I798" s="243">
        <v>2.4729999999999999</v>
      </c>
      <c r="J798" s="100"/>
      <c r="K798" s="100"/>
      <c r="L798" s="100"/>
      <c r="M798" s="100"/>
      <c r="N798" s="100"/>
      <c r="O798" s="100"/>
      <c r="P798" s="100"/>
    </row>
    <row r="799" spans="1:16" x14ac:dyDescent="0.2">
      <c r="A799" s="87">
        <v>49490</v>
      </c>
      <c r="B799" s="92">
        <v>2035</v>
      </c>
      <c r="C799" s="92">
        <v>6</v>
      </c>
      <c r="D799" s="242">
        <v>154.04900000000001</v>
      </c>
      <c r="E799" s="242">
        <v>1.978</v>
      </c>
      <c r="F799" s="242">
        <v>280.37299999999999</v>
      </c>
      <c r="G799" s="242">
        <v>2.2730000000000001</v>
      </c>
      <c r="H799" s="243">
        <v>186.464</v>
      </c>
      <c r="I799" s="243">
        <v>2.4590000000000001</v>
      </c>
      <c r="J799" s="100"/>
      <c r="K799" s="100"/>
      <c r="L799" s="100"/>
      <c r="M799" s="100"/>
      <c r="N799" s="100"/>
      <c r="O799" s="100"/>
      <c r="P799" s="100"/>
    </row>
    <row r="800" spans="1:16" x14ac:dyDescent="0.2">
      <c r="A800" s="87">
        <v>49521</v>
      </c>
      <c r="B800" s="92">
        <v>2035</v>
      </c>
      <c r="C800" s="92">
        <v>7</v>
      </c>
      <c r="D800" s="242">
        <v>154.29900000000001</v>
      </c>
      <c r="E800" s="242">
        <v>1.9650000000000001</v>
      </c>
      <c r="F800" s="242">
        <v>280.89600000000002</v>
      </c>
      <c r="G800" s="242">
        <v>2.2639999999999998</v>
      </c>
      <c r="H800" s="243">
        <v>186.84</v>
      </c>
      <c r="I800" s="243">
        <v>2.4460000000000002</v>
      </c>
      <c r="J800" s="100"/>
      <c r="K800" s="100"/>
      <c r="L800" s="100"/>
      <c r="M800" s="100"/>
      <c r="N800" s="100"/>
      <c r="O800" s="100"/>
      <c r="P800" s="100"/>
    </row>
    <row r="801" spans="1:16" x14ac:dyDescent="0.2">
      <c r="A801" s="87">
        <v>49552</v>
      </c>
      <c r="B801" s="92">
        <v>2035</v>
      </c>
      <c r="C801" s="92">
        <v>8</v>
      </c>
      <c r="D801" s="242">
        <v>154.55199999999999</v>
      </c>
      <c r="E801" s="242">
        <v>1.992</v>
      </c>
      <c r="F801" s="242">
        <v>281.42700000000002</v>
      </c>
      <c r="G801" s="242">
        <v>2.2909999999999999</v>
      </c>
      <c r="H801" s="243">
        <v>187.22200000000001</v>
      </c>
      <c r="I801" s="243">
        <v>2.4769999999999999</v>
      </c>
      <c r="J801" s="100"/>
      <c r="K801" s="100"/>
      <c r="L801" s="100"/>
      <c r="M801" s="100"/>
      <c r="N801" s="100"/>
      <c r="O801" s="100"/>
      <c r="P801" s="100"/>
    </row>
    <row r="802" spans="1:16" x14ac:dyDescent="0.2">
      <c r="A802" s="87">
        <v>49582</v>
      </c>
      <c r="B802" s="92">
        <v>2035</v>
      </c>
      <c r="C802" s="92">
        <v>9</v>
      </c>
      <c r="D802" s="242">
        <v>154.80199999999999</v>
      </c>
      <c r="E802" s="242">
        <v>1.958</v>
      </c>
      <c r="F802" s="242">
        <v>281.94799999999998</v>
      </c>
      <c r="G802" s="242">
        <v>2.2440000000000002</v>
      </c>
      <c r="H802" s="243">
        <v>187.59700000000001</v>
      </c>
      <c r="I802" s="243">
        <v>2.431</v>
      </c>
      <c r="J802" s="100"/>
      <c r="K802" s="100"/>
      <c r="L802" s="100"/>
      <c r="M802" s="100"/>
      <c r="N802" s="100"/>
      <c r="O802" s="100"/>
      <c r="P802" s="100"/>
    </row>
    <row r="803" spans="1:16" x14ac:dyDescent="0.2">
      <c r="A803" s="87">
        <v>49613</v>
      </c>
      <c r="B803" s="92">
        <v>2035</v>
      </c>
      <c r="C803" s="92">
        <v>10</v>
      </c>
      <c r="D803" s="242">
        <v>155.053</v>
      </c>
      <c r="E803" s="242">
        <v>1.9590000000000001</v>
      </c>
      <c r="F803" s="242">
        <v>282.47000000000003</v>
      </c>
      <c r="G803" s="242">
        <v>2.2429999999999999</v>
      </c>
      <c r="H803" s="243">
        <v>187.97200000000001</v>
      </c>
      <c r="I803" s="243">
        <v>2.427</v>
      </c>
      <c r="J803" s="100"/>
      <c r="K803" s="100"/>
      <c r="L803" s="100"/>
      <c r="M803" s="100"/>
      <c r="N803" s="100"/>
      <c r="O803" s="100"/>
      <c r="P803" s="100"/>
    </row>
    <row r="804" spans="1:16" x14ac:dyDescent="0.2">
      <c r="A804" s="87">
        <v>49643</v>
      </c>
      <c r="B804" s="92">
        <v>2035</v>
      </c>
      <c r="C804" s="92">
        <v>11</v>
      </c>
      <c r="D804" s="242">
        <v>155.304</v>
      </c>
      <c r="E804" s="242">
        <v>1.96</v>
      </c>
      <c r="F804" s="242">
        <v>282.99400000000003</v>
      </c>
      <c r="G804" s="242">
        <v>2.2519999999999998</v>
      </c>
      <c r="H804" s="243">
        <v>188.34700000000001</v>
      </c>
      <c r="I804" s="243">
        <v>2.423</v>
      </c>
      <c r="J804" s="100"/>
      <c r="K804" s="100"/>
      <c r="L804" s="100"/>
      <c r="M804" s="100"/>
      <c r="N804" s="100"/>
      <c r="O804" s="100"/>
      <c r="P804" s="100"/>
    </row>
    <row r="805" spans="1:16" x14ac:dyDescent="0.2">
      <c r="A805" s="87">
        <v>49674</v>
      </c>
      <c r="B805" s="92">
        <v>2035</v>
      </c>
      <c r="C805" s="92">
        <v>12</v>
      </c>
      <c r="D805" s="242">
        <v>155.55600000000001</v>
      </c>
      <c r="E805" s="242">
        <v>1.964</v>
      </c>
      <c r="F805" s="242">
        <v>283.524</v>
      </c>
      <c r="G805" s="242">
        <v>2.2690000000000001</v>
      </c>
      <c r="H805" s="243">
        <v>188.72399999999999</v>
      </c>
      <c r="I805" s="243">
        <v>2.4220000000000002</v>
      </c>
      <c r="J805" s="100"/>
      <c r="K805" s="100"/>
      <c r="L805" s="100"/>
      <c r="M805" s="100"/>
      <c r="N805" s="100"/>
      <c r="O805" s="100"/>
      <c r="P805" s="100"/>
    </row>
    <row r="806" spans="1:16" x14ac:dyDescent="0.2">
      <c r="A806" s="87">
        <v>49705</v>
      </c>
      <c r="B806" s="92">
        <v>2036</v>
      </c>
      <c r="C806" s="92">
        <v>1</v>
      </c>
      <c r="D806" s="242">
        <v>155.81299999999999</v>
      </c>
      <c r="E806" s="242">
        <v>2.004</v>
      </c>
      <c r="F806" s="242">
        <v>284.06599999999997</v>
      </c>
      <c r="G806" s="242">
        <v>2.319</v>
      </c>
      <c r="H806" s="243">
        <v>189.108</v>
      </c>
      <c r="I806" s="243">
        <v>2.4740000000000002</v>
      </c>
      <c r="J806" s="100"/>
      <c r="K806" s="100"/>
      <c r="L806" s="100"/>
      <c r="M806" s="100"/>
      <c r="N806" s="100"/>
      <c r="O806" s="100"/>
      <c r="P806" s="100"/>
    </row>
    <row r="807" spans="1:16" x14ac:dyDescent="0.2">
      <c r="A807" s="87">
        <v>49734</v>
      </c>
      <c r="B807" s="92">
        <v>2036</v>
      </c>
      <c r="C807" s="92">
        <v>2</v>
      </c>
      <c r="D807" s="242">
        <v>156.06399999999999</v>
      </c>
      <c r="E807" s="242">
        <v>1.95</v>
      </c>
      <c r="F807" s="242">
        <v>284.59300000000002</v>
      </c>
      <c r="G807" s="242">
        <v>2.2490000000000001</v>
      </c>
      <c r="H807" s="243">
        <v>189.48500000000001</v>
      </c>
      <c r="I807" s="243">
        <v>2.4169999999999998</v>
      </c>
      <c r="J807" s="100"/>
      <c r="K807" s="100"/>
      <c r="L807" s="100"/>
      <c r="M807" s="100"/>
      <c r="N807" s="100"/>
      <c r="O807" s="100"/>
      <c r="P807" s="100"/>
    </row>
    <row r="808" spans="1:16" x14ac:dyDescent="0.2">
      <c r="A808" s="87">
        <v>49765</v>
      </c>
      <c r="B808" s="92">
        <v>2036</v>
      </c>
      <c r="C808" s="92">
        <v>3</v>
      </c>
      <c r="D808" s="242">
        <v>156.31700000000001</v>
      </c>
      <c r="E808" s="242">
        <v>1.9630000000000001</v>
      </c>
      <c r="F808" s="242">
        <v>285.12099999999998</v>
      </c>
      <c r="G808" s="242">
        <v>2.2490000000000001</v>
      </c>
      <c r="H808" s="243">
        <v>189.86699999999999</v>
      </c>
      <c r="I808" s="243">
        <v>2.4489999999999998</v>
      </c>
      <c r="J808" s="100"/>
      <c r="K808" s="100"/>
      <c r="L808" s="100"/>
      <c r="M808" s="100"/>
      <c r="N808" s="100"/>
      <c r="O808" s="100"/>
      <c r="P808" s="100"/>
    </row>
    <row r="809" spans="1:16" x14ac:dyDescent="0.2">
      <c r="A809" s="87">
        <v>49795</v>
      </c>
      <c r="B809" s="92">
        <v>2036</v>
      </c>
      <c r="C809" s="92">
        <v>4</v>
      </c>
      <c r="D809" s="242">
        <v>156.57499999999999</v>
      </c>
      <c r="E809" s="242">
        <v>2</v>
      </c>
      <c r="F809" s="242">
        <v>285.65899999999999</v>
      </c>
      <c r="G809" s="242">
        <v>2.2869999999999999</v>
      </c>
      <c r="H809" s="243">
        <v>190.26</v>
      </c>
      <c r="I809" s="243">
        <v>2.512</v>
      </c>
      <c r="J809" s="100"/>
      <c r="K809" s="100"/>
      <c r="L809" s="100"/>
      <c r="M809" s="100"/>
      <c r="N809" s="100"/>
      <c r="O809" s="100"/>
      <c r="P809" s="100"/>
    </row>
    <row r="810" spans="1:16" x14ac:dyDescent="0.2">
      <c r="A810" s="87">
        <v>49826</v>
      </c>
      <c r="B810" s="92">
        <v>2036</v>
      </c>
      <c r="C810" s="92">
        <v>5</v>
      </c>
      <c r="D810" s="242">
        <v>156.833</v>
      </c>
      <c r="E810" s="242">
        <v>1.9930000000000001</v>
      </c>
      <c r="F810" s="242">
        <v>286.19799999999998</v>
      </c>
      <c r="G810" s="242">
        <v>2.29</v>
      </c>
      <c r="H810" s="243">
        <v>190.655</v>
      </c>
      <c r="I810" s="243">
        <v>2.5179999999999998</v>
      </c>
      <c r="J810" s="100"/>
      <c r="K810" s="100"/>
      <c r="L810" s="100"/>
      <c r="M810" s="100"/>
      <c r="N810" s="100"/>
      <c r="O810" s="100"/>
      <c r="P810" s="100"/>
    </row>
    <row r="811" spans="1:16" x14ac:dyDescent="0.2">
      <c r="A811" s="87">
        <v>49856</v>
      </c>
      <c r="B811" s="92">
        <v>2036</v>
      </c>
      <c r="C811" s="92">
        <v>6</v>
      </c>
      <c r="D811" s="242">
        <v>157.089</v>
      </c>
      <c r="E811" s="242">
        <v>1.9770000000000001</v>
      </c>
      <c r="F811" s="242">
        <v>286.74</v>
      </c>
      <c r="G811" s="242">
        <v>2.2930000000000001</v>
      </c>
      <c r="H811" s="243">
        <v>191.04900000000001</v>
      </c>
      <c r="I811" s="243">
        <v>2.5099999999999998</v>
      </c>
      <c r="J811" s="100"/>
      <c r="K811" s="100"/>
      <c r="L811" s="100"/>
      <c r="M811" s="100"/>
      <c r="N811" s="100"/>
      <c r="O811" s="100"/>
      <c r="P811" s="100"/>
    </row>
    <row r="812" spans="1:16" x14ac:dyDescent="0.2">
      <c r="A812" s="87">
        <v>49887</v>
      </c>
      <c r="B812" s="92">
        <v>2036</v>
      </c>
      <c r="C812" s="92">
        <v>7</v>
      </c>
      <c r="D812" s="242">
        <v>157.34399999999999</v>
      </c>
      <c r="E812" s="242">
        <v>1.9650000000000001</v>
      </c>
      <c r="F812" s="242">
        <v>287.28199999999998</v>
      </c>
      <c r="G812" s="242">
        <v>2.2949999999999999</v>
      </c>
      <c r="H812" s="243">
        <v>191.44200000000001</v>
      </c>
      <c r="I812" s="243">
        <v>2.496</v>
      </c>
      <c r="J812" s="100"/>
      <c r="K812" s="100"/>
      <c r="L812" s="100"/>
      <c r="M812" s="100"/>
      <c r="N812" s="100"/>
      <c r="O812" s="100"/>
      <c r="P812" s="100"/>
    </row>
    <row r="813" spans="1:16" x14ac:dyDescent="0.2">
      <c r="A813" s="87">
        <v>49918</v>
      </c>
      <c r="B813" s="92">
        <v>2036</v>
      </c>
      <c r="C813" s="92">
        <v>8</v>
      </c>
      <c r="D813" s="242">
        <v>157.60300000000001</v>
      </c>
      <c r="E813" s="242">
        <v>1.994</v>
      </c>
      <c r="F813" s="242">
        <v>287.83499999999998</v>
      </c>
      <c r="G813" s="242">
        <v>2.3319999999999999</v>
      </c>
      <c r="H813" s="243">
        <v>191.839</v>
      </c>
      <c r="I813" s="243">
        <v>2.5169999999999999</v>
      </c>
      <c r="J813" s="100"/>
      <c r="K813" s="100"/>
      <c r="L813" s="100"/>
      <c r="M813" s="100"/>
      <c r="N813" s="100"/>
      <c r="O813" s="100"/>
      <c r="P813" s="100"/>
    </row>
    <row r="814" spans="1:16" x14ac:dyDescent="0.2">
      <c r="A814" s="87">
        <v>49948</v>
      </c>
      <c r="B814" s="92">
        <v>2036</v>
      </c>
      <c r="C814" s="92">
        <v>9</v>
      </c>
      <c r="D814" s="242">
        <v>157.85900000000001</v>
      </c>
      <c r="E814" s="242">
        <v>1.966</v>
      </c>
      <c r="F814" s="242">
        <v>288.37900000000002</v>
      </c>
      <c r="G814" s="242">
        <v>2.2919999999999998</v>
      </c>
      <c r="H814" s="243">
        <v>192.22800000000001</v>
      </c>
      <c r="I814" s="243">
        <v>2.4569999999999999</v>
      </c>
      <c r="J814" s="100"/>
      <c r="K814" s="100"/>
      <c r="L814" s="100"/>
      <c r="M814" s="100"/>
      <c r="N814" s="100"/>
      <c r="O814" s="100"/>
      <c r="P814" s="100"/>
    </row>
    <row r="815" spans="1:16" x14ac:dyDescent="0.2">
      <c r="A815" s="87">
        <v>49979</v>
      </c>
      <c r="B815" s="92">
        <v>2036</v>
      </c>
      <c r="C815" s="92">
        <v>10</v>
      </c>
      <c r="D815" s="242">
        <v>158.11600000000001</v>
      </c>
      <c r="E815" s="242">
        <v>1.9710000000000001</v>
      </c>
      <c r="F815" s="242">
        <v>288.92500000000001</v>
      </c>
      <c r="G815" s="242">
        <v>2.2959999999999998</v>
      </c>
      <c r="H815" s="243">
        <v>192.61699999999999</v>
      </c>
      <c r="I815" s="243">
        <v>2.4540000000000002</v>
      </c>
      <c r="J815" s="100"/>
      <c r="K815" s="100"/>
      <c r="L815" s="100"/>
      <c r="M815" s="100"/>
      <c r="N815" s="100"/>
      <c r="O815" s="100"/>
      <c r="P815" s="100"/>
    </row>
    <row r="816" spans="1:16" x14ac:dyDescent="0.2">
      <c r="A816" s="87">
        <v>50009</v>
      </c>
      <c r="B816" s="92">
        <v>2036</v>
      </c>
      <c r="C816" s="92">
        <v>11</v>
      </c>
      <c r="D816" s="242">
        <v>158.374</v>
      </c>
      <c r="E816" s="242">
        <v>1.9770000000000001</v>
      </c>
      <c r="F816" s="242">
        <v>289.47500000000002</v>
      </c>
      <c r="G816" s="242">
        <v>2.3069999999999999</v>
      </c>
      <c r="H816" s="243">
        <v>193.00899999999999</v>
      </c>
      <c r="I816" s="243">
        <v>2.472</v>
      </c>
      <c r="J816" s="100"/>
      <c r="K816" s="100"/>
      <c r="L816" s="100"/>
      <c r="M816" s="100"/>
      <c r="N816" s="100"/>
      <c r="O816" s="100"/>
      <c r="P816" s="100"/>
    </row>
    <row r="817" spans="1:16" x14ac:dyDescent="0.2">
      <c r="A817" s="87">
        <v>50040</v>
      </c>
      <c r="B817" s="92">
        <v>2036</v>
      </c>
      <c r="C817" s="92">
        <v>12</v>
      </c>
      <c r="D817" s="242">
        <v>158.63300000000001</v>
      </c>
      <c r="E817" s="242">
        <v>1.9830000000000001</v>
      </c>
      <c r="F817" s="242">
        <v>290.029</v>
      </c>
      <c r="G817" s="242">
        <v>2.3239999999999998</v>
      </c>
      <c r="H817" s="243">
        <v>193.40700000000001</v>
      </c>
      <c r="I817" s="243">
        <v>2.5030000000000001</v>
      </c>
      <c r="J817" s="100"/>
      <c r="K817" s="100"/>
      <c r="L817" s="100"/>
      <c r="M817" s="100"/>
      <c r="N817" s="100"/>
      <c r="O817" s="100"/>
      <c r="P817" s="100"/>
    </row>
    <row r="818" spans="1:16" x14ac:dyDescent="0.2">
      <c r="A818" s="87">
        <v>50071</v>
      </c>
      <c r="B818" s="92">
        <v>2037</v>
      </c>
      <c r="C818" s="92">
        <v>1</v>
      </c>
      <c r="D818" s="242">
        <v>158.899</v>
      </c>
      <c r="E818" s="242">
        <v>2.024</v>
      </c>
      <c r="F818" s="242">
        <v>290.59899999999999</v>
      </c>
      <c r="G818" s="242">
        <v>2.3809999999999998</v>
      </c>
      <c r="H818" s="243">
        <v>193.81700000000001</v>
      </c>
      <c r="I818" s="243">
        <v>2.5710000000000002</v>
      </c>
      <c r="J818" s="100"/>
      <c r="K818" s="100"/>
      <c r="L818" s="100"/>
      <c r="M818" s="100"/>
      <c r="N818" s="100"/>
      <c r="O818" s="100"/>
      <c r="P818" s="100"/>
    </row>
    <row r="819" spans="1:16" x14ac:dyDescent="0.2">
      <c r="A819" s="87">
        <v>50099</v>
      </c>
      <c r="B819" s="92">
        <v>2037</v>
      </c>
      <c r="C819" s="92">
        <v>2</v>
      </c>
      <c r="D819" s="242">
        <v>159.15199999999999</v>
      </c>
      <c r="E819" s="242">
        <v>1.9339999999999999</v>
      </c>
      <c r="F819" s="242">
        <v>291.14499999999998</v>
      </c>
      <c r="G819" s="242">
        <v>2.2810000000000001</v>
      </c>
      <c r="H819" s="243">
        <v>194.209</v>
      </c>
      <c r="I819" s="243">
        <v>2.4590000000000001</v>
      </c>
      <c r="J819" s="100"/>
      <c r="K819" s="100"/>
      <c r="L819" s="100"/>
      <c r="M819" s="100"/>
      <c r="N819" s="100"/>
      <c r="O819" s="100"/>
      <c r="P819" s="100"/>
    </row>
    <row r="820" spans="1:16" x14ac:dyDescent="0.2">
      <c r="A820" s="87">
        <v>50130</v>
      </c>
      <c r="B820" s="92">
        <v>2037</v>
      </c>
      <c r="C820" s="92">
        <v>3</v>
      </c>
      <c r="D820" s="242">
        <v>159.40799999999999</v>
      </c>
      <c r="E820" s="242">
        <v>1.9430000000000001</v>
      </c>
      <c r="F820" s="242">
        <v>291.69600000000003</v>
      </c>
      <c r="G820" s="242">
        <v>2.294</v>
      </c>
      <c r="H820" s="243">
        <v>194.60400000000001</v>
      </c>
      <c r="I820" s="243">
        <v>2.4649999999999999</v>
      </c>
      <c r="J820" s="100"/>
      <c r="K820" s="100"/>
      <c r="L820" s="100"/>
      <c r="M820" s="100"/>
      <c r="N820" s="100"/>
      <c r="O820" s="100"/>
      <c r="P820" s="100"/>
    </row>
    <row r="821" spans="1:16" x14ac:dyDescent="0.2">
      <c r="A821" s="87">
        <v>50160</v>
      </c>
      <c r="B821" s="92">
        <v>2037</v>
      </c>
      <c r="C821" s="92">
        <v>4</v>
      </c>
      <c r="D821" s="242">
        <v>159.672</v>
      </c>
      <c r="E821" s="242">
        <v>2.0089999999999999</v>
      </c>
      <c r="F821" s="242">
        <v>292.26799999999997</v>
      </c>
      <c r="G821" s="242">
        <v>2.3759999999999999</v>
      </c>
      <c r="H821" s="243">
        <v>195.01300000000001</v>
      </c>
      <c r="I821" s="243">
        <v>2.552</v>
      </c>
      <c r="J821" s="100"/>
      <c r="K821" s="100"/>
      <c r="L821" s="100"/>
      <c r="M821" s="100"/>
      <c r="N821" s="100"/>
      <c r="O821" s="100"/>
      <c r="P821" s="100"/>
    </row>
    <row r="822" spans="1:16" x14ac:dyDescent="0.2">
      <c r="A822" s="87">
        <v>50191</v>
      </c>
      <c r="B822" s="92">
        <v>2037</v>
      </c>
      <c r="C822" s="92">
        <v>5</v>
      </c>
      <c r="D822" s="242">
        <v>159.93600000000001</v>
      </c>
      <c r="E822" s="242">
        <v>1.9970000000000001</v>
      </c>
      <c r="F822" s="242">
        <v>292.83800000000002</v>
      </c>
      <c r="G822" s="242">
        <v>2.3690000000000002</v>
      </c>
      <c r="H822" s="243">
        <v>195.423</v>
      </c>
      <c r="I822" s="243">
        <v>2.5539999999999998</v>
      </c>
      <c r="J822" s="100"/>
      <c r="K822" s="100"/>
      <c r="L822" s="100"/>
      <c r="M822" s="100"/>
      <c r="N822" s="100"/>
      <c r="O822" s="100"/>
      <c r="P822" s="100"/>
    </row>
    <row r="823" spans="1:16" x14ac:dyDescent="0.2">
      <c r="A823" s="87">
        <v>50221</v>
      </c>
      <c r="B823" s="92">
        <v>2037</v>
      </c>
      <c r="C823" s="92">
        <v>6</v>
      </c>
      <c r="D823" s="242">
        <v>160.197</v>
      </c>
      <c r="E823" s="242">
        <v>1.976</v>
      </c>
      <c r="F823" s="242">
        <v>293.40699999999998</v>
      </c>
      <c r="G823" s="242">
        <v>2.3530000000000002</v>
      </c>
      <c r="H823" s="243">
        <v>195.834</v>
      </c>
      <c r="I823" s="243">
        <v>2.5539999999999998</v>
      </c>
      <c r="J823" s="100"/>
      <c r="K823" s="100"/>
      <c r="L823" s="100"/>
      <c r="M823" s="100"/>
      <c r="N823" s="100"/>
      <c r="O823" s="100"/>
      <c r="P823" s="100"/>
    </row>
    <row r="824" spans="1:16" x14ac:dyDescent="0.2">
      <c r="A824" s="87">
        <v>50252</v>
      </c>
      <c r="B824" s="92">
        <v>2037</v>
      </c>
      <c r="C824" s="92">
        <v>7</v>
      </c>
      <c r="D824" s="242">
        <v>160.45599999999999</v>
      </c>
      <c r="E824" s="242">
        <v>1.96</v>
      </c>
      <c r="F824" s="242">
        <v>293.97199999999998</v>
      </c>
      <c r="G824" s="242">
        <v>2.3370000000000002</v>
      </c>
      <c r="H824" s="243">
        <v>196.245</v>
      </c>
      <c r="I824" s="243">
        <v>2.548</v>
      </c>
      <c r="J824" s="100"/>
      <c r="K824" s="100"/>
      <c r="L824" s="100"/>
      <c r="M824" s="100"/>
      <c r="N824" s="100"/>
      <c r="O824" s="100"/>
      <c r="P824" s="100"/>
    </row>
    <row r="825" spans="1:16" x14ac:dyDescent="0.2">
      <c r="A825" s="87">
        <v>50283</v>
      </c>
      <c r="B825" s="92">
        <v>2037</v>
      </c>
      <c r="C825" s="92">
        <v>8</v>
      </c>
      <c r="D825" s="242">
        <v>160.71899999999999</v>
      </c>
      <c r="E825" s="242">
        <v>1.986</v>
      </c>
      <c r="F825" s="242">
        <v>294.54399999999998</v>
      </c>
      <c r="G825" s="242">
        <v>2.3610000000000002</v>
      </c>
      <c r="H825" s="243">
        <v>196.66200000000001</v>
      </c>
      <c r="I825" s="243">
        <v>2.5760000000000001</v>
      </c>
      <c r="J825" s="100"/>
      <c r="K825" s="100"/>
      <c r="L825" s="100"/>
      <c r="M825" s="100"/>
      <c r="N825" s="100"/>
      <c r="O825" s="100"/>
      <c r="P825" s="100"/>
    </row>
    <row r="826" spans="1:16" x14ac:dyDescent="0.2">
      <c r="A826" s="87">
        <v>50313</v>
      </c>
      <c r="B826" s="92">
        <v>2037</v>
      </c>
      <c r="C826" s="92">
        <v>9</v>
      </c>
      <c r="D826" s="242">
        <v>160.97900000000001</v>
      </c>
      <c r="E826" s="242">
        <v>1.954</v>
      </c>
      <c r="F826" s="242">
        <v>295.10599999999999</v>
      </c>
      <c r="G826" s="242">
        <v>2.3119999999999998</v>
      </c>
      <c r="H826" s="243">
        <v>197.07</v>
      </c>
      <c r="I826" s="243">
        <v>2.5179999999999998</v>
      </c>
      <c r="J826" s="100"/>
      <c r="K826" s="100"/>
      <c r="L826" s="100"/>
      <c r="M826" s="100"/>
      <c r="N826" s="100"/>
      <c r="O826" s="100"/>
      <c r="P826" s="100"/>
    </row>
    <row r="827" spans="1:16" x14ac:dyDescent="0.2">
      <c r="A827" s="87">
        <v>50344</v>
      </c>
      <c r="B827" s="92">
        <v>2037</v>
      </c>
      <c r="C827" s="92">
        <v>10</v>
      </c>
      <c r="D827" s="242">
        <v>161.239</v>
      </c>
      <c r="E827" s="242">
        <v>1.9550000000000001</v>
      </c>
      <c r="F827" s="242">
        <v>295.66699999999997</v>
      </c>
      <c r="G827" s="242">
        <v>2.306</v>
      </c>
      <c r="H827" s="243">
        <v>197.47800000000001</v>
      </c>
      <c r="I827" s="243">
        <v>2.512</v>
      </c>
      <c r="J827" s="100"/>
      <c r="K827" s="100"/>
      <c r="L827" s="100"/>
      <c r="M827" s="100"/>
      <c r="N827" s="100"/>
      <c r="O827" s="100"/>
      <c r="P827" s="100"/>
    </row>
    <row r="828" spans="1:16" x14ac:dyDescent="0.2">
      <c r="A828" s="87">
        <v>50374</v>
      </c>
      <c r="B828" s="92">
        <v>2037</v>
      </c>
      <c r="C828" s="92">
        <v>11</v>
      </c>
      <c r="D828" s="242">
        <v>161.499</v>
      </c>
      <c r="E828" s="242">
        <v>1.956</v>
      </c>
      <c r="F828" s="242">
        <v>296.22899999999998</v>
      </c>
      <c r="G828" s="242">
        <v>2.306</v>
      </c>
      <c r="H828" s="243">
        <v>197.88800000000001</v>
      </c>
      <c r="I828" s="243">
        <v>2.52</v>
      </c>
      <c r="J828" s="100"/>
      <c r="K828" s="100"/>
      <c r="L828" s="100"/>
      <c r="M828" s="100"/>
      <c r="N828" s="100"/>
      <c r="O828" s="100"/>
      <c r="P828" s="100"/>
    </row>
    <row r="829" spans="1:16" x14ac:dyDescent="0.2">
      <c r="A829" s="87">
        <v>50405</v>
      </c>
      <c r="B829" s="92">
        <v>2037</v>
      </c>
      <c r="C829" s="92">
        <v>12</v>
      </c>
      <c r="D829" s="242">
        <v>161.76</v>
      </c>
      <c r="E829" s="242">
        <v>1.958</v>
      </c>
      <c r="F829" s="242">
        <v>296.79399999999998</v>
      </c>
      <c r="G829" s="242">
        <v>2.3109999999999999</v>
      </c>
      <c r="H829" s="243">
        <v>198.30099999999999</v>
      </c>
      <c r="I829" s="243">
        <v>2.5369999999999999</v>
      </c>
      <c r="J829" s="100"/>
      <c r="K829" s="100"/>
      <c r="L829" s="100"/>
      <c r="M829" s="100"/>
      <c r="N829" s="100"/>
      <c r="O829" s="100"/>
      <c r="P829" s="100"/>
    </row>
    <row r="830" spans="1:16" x14ac:dyDescent="0.2">
      <c r="A830" s="87">
        <v>50436</v>
      </c>
      <c r="B830" s="92">
        <v>2038</v>
      </c>
      <c r="C830" s="92">
        <v>1</v>
      </c>
      <c r="D830" s="242">
        <v>162.02699999999999</v>
      </c>
      <c r="E830" s="242">
        <v>1.998</v>
      </c>
      <c r="F830" s="242">
        <v>297.37</v>
      </c>
      <c r="G830" s="242">
        <v>2.355</v>
      </c>
      <c r="H830" s="243">
        <v>198.72499999999999</v>
      </c>
      <c r="I830" s="243">
        <v>2.5939999999999999</v>
      </c>
      <c r="J830" s="100"/>
      <c r="K830" s="100"/>
      <c r="L830" s="100"/>
      <c r="M830" s="100"/>
      <c r="N830" s="100"/>
      <c r="O830" s="100"/>
      <c r="P830" s="100"/>
    </row>
    <row r="831" spans="1:16" x14ac:dyDescent="0.2">
      <c r="A831" s="87">
        <v>50464</v>
      </c>
      <c r="B831" s="92">
        <v>2038</v>
      </c>
      <c r="C831" s="92">
        <v>2</v>
      </c>
      <c r="D831" s="242">
        <v>162.28299999999999</v>
      </c>
      <c r="E831" s="242">
        <v>1.9139999999999999</v>
      </c>
      <c r="F831" s="242">
        <v>297.92099999999999</v>
      </c>
      <c r="G831" s="242">
        <v>2.246</v>
      </c>
      <c r="H831" s="243">
        <v>199.13</v>
      </c>
      <c r="I831" s="243">
        <v>2.4750000000000001</v>
      </c>
      <c r="J831" s="100"/>
      <c r="K831" s="100"/>
      <c r="L831" s="100"/>
      <c r="M831" s="100"/>
      <c r="N831" s="100"/>
      <c r="O831" s="100"/>
      <c r="P831" s="100"/>
    </row>
    <row r="832" spans="1:16" x14ac:dyDescent="0.2">
      <c r="A832" s="87">
        <v>50495</v>
      </c>
      <c r="B832" s="92">
        <v>2038</v>
      </c>
      <c r="C832" s="92">
        <v>3</v>
      </c>
      <c r="D832" s="242">
        <v>162.542</v>
      </c>
      <c r="E832" s="242">
        <v>1.93</v>
      </c>
      <c r="F832" s="242">
        <v>298.47399999999999</v>
      </c>
      <c r="G832" s="242">
        <v>2.25</v>
      </c>
      <c r="H832" s="243">
        <v>199.53700000000001</v>
      </c>
      <c r="I832" s="243">
        <v>2.4780000000000002</v>
      </c>
      <c r="J832" s="100"/>
      <c r="K832" s="100"/>
      <c r="L832" s="100"/>
      <c r="M832" s="100"/>
      <c r="N832" s="100"/>
      <c r="O832" s="100"/>
      <c r="P832" s="100"/>
    </row>
    <row r="833" spans="1:16" x14ac:dyDescent="0.2">
      <c r="A833" s="87">
        <v>50525</v>
      </c>
      <c r="B833" s="92">
        <v>2038</v>
      </c>
      <c r="C833" s="92">
        <v>4</v>
      </c>
      <c r="D833" s="242">
        <v>162.81100000000001</v>
      </c>
      <c r="E833" s="242">
        <v>2.0009999999999999</v>
      </c>
      <c r="F833" s="242">
        <v>299.04700000000003</v>
      </c>
      <c r="G833" s="242">
        <v>2.3260000000000001</v>
      </c>
      <c r="H833" s="243">
        <v>199.95699999999999</v>
      </c>
      <c r="I833" s="243">
        <v>2.5609999999999999</v>
      </c>
      <c r="J833" s="100"/>
      <c r="K833" s="100"/>
      <c r="L833" s="100"/>
      <c r="M833" s="100"/>
      <c r="N833" s="100"/>
      <c r="O833" s="100"/>
      <c r="P833" s="100"/>
    </row>
    <row r="834" spans="1:16" x14ac:dyDescent="0.2">
      <c r="A834" s="87">
        <v>50556</v>
      </c>
      <c r="B834" s="92">
        <v>2038</v>
      </c>
      <c r="C834" s="92">
        <v>5</v>
      </c>
      <c r="D834" s="242">
        <v>163.078</v>
      </c>
      <c r="E834" s="242">
        <v>1.9870000000000001</v>
      </c>
      <c r="F834" s="242">
        <v>299.61799999999999</v>
      </c>
      <c r="G834" s="242">
        <v>2.3170000000000002</v>
      </c>
      <c r="H834" s="243">
        <v>200.37799999999999</v>
      </c>
      <c r="I834" s="243">
        <v>2.5539999999999998</v>
      </c>
      <c r="J834" s="100"/>
      <c r="K834" s="100"/>
      <c r="L834" s="100"/>
      <c r="M834" s="100"/>
      <c r="N834" s="100"/>
      <c r="O834" s="100"/>
      <c r="P834" s="100"/>
    </row>
    <row r="835" spans="1:16" x14ac:dyDescent="0.2">
      <c r="A835" s="87">
        <v>50586</v>
      </c>
      <c r="B835" s="92">
        <v>2038</v>
      </c>
      <c r="C835" s="92">
        <v>6</v>
      </c>
      <c r="D835" s="242">
        <v>163.34200000000001</v>
      </c>
      <c r="E835" s="242">
        <v>1.9610000000000001</v>
      </c>
      <c r="F835" s="242">
        <v>300.18700000000001</v>
      </c>
      <c r="G835" s="242">
        <v>2.302</v>
      </c>
      <c r="H835" s="243">
        <v>200.798</v>
      </c>
      <c r="I835" s="243">
        <v>2.5449999999999999</v>
      </c>
      <c r="J835" s="100"/>
      <c r="K835" s="100"/>
      <c r="L835" s="100"/>
      <c r="M835" s="100"/>
      <c r="N835" s="100"/>
      <c r="O835" s="100"/>
      <c r="P835" s="100"/>
    </row>
    <row r="836" spans="1:16" x14ac:dyDescent="0.2">
      <c r="A836" s="87">
        <v>50617</v>
      </c>
      <c r="B836" s="92">
        <v>2038</v>
      </c>
      <c r="C836" s="92">
        <v>7</v>
      </c>
      <c r="D836" s="242">
        <v>163.60400000000001</v>
      </c>
      <c r="E836" s="242">
        <v>1.9419999999999999</v>
      </c>
      <c r="F836" s="242">
        <v>300.75299999999999</v>
      </c>
      <c r="G836" s="242">
        <v>2.2879999999999998</v>
      </c>
      <c r="H836" s="243">
        <v>201.21899999999999</v>
      </c>
      <c r="I836" s="243">
        <v>2.5419999999999998</v>
      </c>
      <c r="J836" s="100"/>
      <c r="K836" s="100"/>
      <c r="L836" s="100"/>
      <c r="M836" s="100"/>
      <c r="N836" s="100"/>
      <c r="O836" s="100"/>
      <c r="P836" s="100"/>
    </row>
    <row r="837" spans="1:16" x14ac:dyDescent="0.2">
      <c r="A837" s="87">
        <v>50648</v>
      </c>
      <c r="B837" s="92">
        <v>2038</v>
      </c>
      <c r="C837" s="92">
        <v>8</v>
      </c>
      <c r="D837" s="242">
        <v>163.87</v>
      </c>
      <c r="E837" s="242">
        <v>1.9670000000000001</v>
      </c>
      <c r="F837" s="242">
        <v>301.327</v>
      </c>
      <c r="G837" s="242">
        <v>2.3140000000000001</v>
      </c>
      <c r="H837" s="243">
        <v>201.64699999999999</v>
      </c>
      <c r="I837" s="243">
        <v>2.5870000000000002</v>
      </c>
      <c r="J837" s="100"/>
      <c r="K837" s="100"/>
      <c r="L837" s="100"/>
      <c r="M837" s="100"/>
      <c r="N837" s="100"/>
      <c r="O837" s="100"/>
      <c r="P837" s="100"/>
    </row>
    <row r="838" spans="1:16" x14ac:dyDescent="0.2">
      <c r="A838" s="87">
        <v>50678</v>
      </c>
      <c r="B838" s="92">
        <v>2038</v>
      </c>
      <c r="C838" s="92">
        <v>9</v>
      </c>
      <c r="D838" s="242">
        <v>164.13200000000001</v>
      </c>
      <c r="E838" s="242">
        <v>1.9370000000000001</v>
      </c>
      <c r="F838" s="242">
        <v>301.89100000000002</v>
      </c>
      <c r="G838" s="242">
        <v>2.2679999999999998</v>
      </c>
      <c r="H838" s="243">
        <v>202.072</v>
      </c>
      <c r="I838" s="243">
        <v>2.5529999999999999</v>
      </c>
      <c r="J838" s="100"/>
      <c r="K838" s="100"/>
      <c r="L838" s="100"/>
      <c r="M838" s="100"/>
      <c r="N838" s="100"/>
      <c r="O838" s="100"/>
      <c r="P838" s="100"/>
    </row>
    <row r="839" spans="1:16" x14ac:dyDescent="0.2">
      <c r="A839" s="87">
        <v>50709</v>
      </c>
      <c r="B839" s="92">
        <v>2038</v>
      </c>
      <c r="C839" s="92">
        <v>10</v>
      </c>
      <c r="D839" s="242">
        <v>164.39500000000001</v>
      </c>
      <c r="E839" s="242">
        <v>1.9390000000000001</v>
      </c>
      <c r="F839" s="242">
        <v>302.45499999999998</v>
      </c>
      <c r="G839" s="242">
        <v>2.266</v>
      </c>
      <c r="H839" s="243">
        <v>202.49799999999999</v>
      </c>
      <c r="I839" s="243">
        <v>2.56</v>
      </c>
      <c r="J839" s="100"/>
      <c r="K839" s="100"/>
      <c r="L839" s="100"/>
      <c r="M839" s="100"/>
      <c r="N839" s="100"/>
      <c r="O839" s="100"/>
      <c r="P839" s="100"/>
    </row>
    <row r="840" spans="1:16" x14ac:dyDescent="0.2">
      <c r="A840" s="87">
        <v>50739</v>
      </c>
      <c r="B840" s="92">
        <v>2038</v>
      </c>
      <c r="C840" s="92">
        <v>11</v>
      </c>
      <c r="D840" s="242">
        <v>164.65799999999999</v>
      </c>
      <c r="E840" s="242">
        <v>1.9390000000000001</v>
      </c>
      <c r="F840" s="242">
        <v>303.02199999999999</v>
      </c>
      <c r="G840" s="242">
        <v>2.27</v>
      </c>
      <c r="H840" s="243">
        <v>202.92500000000001</v>
      </c>
      <c r="I840" s="243">
        <v>2.5619999999999998</v>
      </c>
      <c r="J840" s="100"/>
      <c r="K840" s="100"/>
      <c r="L840" s="100"/>
      <c r="M840" s="100"/>
      <c r="N840" s="100"/>
      <c r="O840" s="100"/>
      <c r="P840" s="100"/>
    </row>
    <row r="841" spans="1:16" x14ac:dyDescent="0.2">
      <c r="A841" s="87">
        <v>50770</v>
      </c>
      <c r="B841" s="92">
        <v>2038</v>
      </c>
      <c r="C841" s="92">
        <v>12</v>
      </c>
      <c r="D841" s="242">
        <v>164.922</v>
      </c>
      <c r="E841" s="242">
        <v>1.9390000000000001</v>
      </c>
      <c r="F841" s="242">
        <v>303.59100000000001</v>
      </c>
      <c r="G841" s="242">
        <v>2.2799999999999998</v>
      </c>
      <c r="H841" s="243">
        <v>203.35400000000001</v>
      </c>
      <c r="I841" s="243">
        <v>2.5640000000000001</v>
      </c>
      <c r="J841" s="100"/>
      <c r="K841" s="100"/>
      <c r="L841" s="100"/>
      <c r="M841" s="100"/>
      <c r="N841" s="100"/>
      <c r="O841" s="100"/>
      <c r="P841" s="100"/>
    </row>
    <row r="842" spans="1:16" x14ac:dyDescent="0.2">
      <c r="A842" s="87">
        <v>50801</v>
      </c>
      <c r="B842" s="92">
        <v>2039</v>
      </c>
      <c r="C842" s="92">
        <v>1</v>
      </c>
      <c r="D842" s="242">
        <v>165.191</v>
      </c>
      <c r="E842" s="242">
        <v>1.978</v>
      </c>
      <c r="F842" s="242">
        <v>304.17500000000001</v>
      </c>
      <c r="G842" s="242">
        <v>2.33</v>
      </c>
      <c r="H842" s="243">
        <v>203.792</v>
      </c>
      <c r="I842" s="243">
        <v>2.6150000000000002</v>
      </c>
      <c r="J842" s="100"/>
      <c r="K842" s="100"/>
      <c r="L842" s="100"/>
      <c r="M842" s="100"/>
      <c r="N842" s="100"/>
      <c r="O842" s="100"/>
      <c r="P842" s="100"/>
    </row>
    <row r="843" spans="1:16" x14ac:dyDescent="0.2">
      <c r="A843" s="87">
        <v>50829</v>
      </c>
      <c r="B843" s="92">
        <v>2039</v>
      </c>
      <c r="C843" s="92">
        <v>2</v>
      </c>
      <c r="D843" s="242">
        <v>165.45</v>
      </c>
      <c r="E843" s="242">
        <v>1.8959999999999999</v>
      </c>
      <c r="F843" s="242">
        <v>304.73399999999998</v>
      </c>
      <c r="G843" s="242">
        <v>2.2290000000000001</v>
      </c>
      <c r="H843" s="243">
        <v>204.21199999999999</v>
      </c>
      <c r="I843" s="243">
        <v>2.504</v>
      </c>
      <c r="J843" s="100"/>
      <c r="K843" s="100"/>
      <c r="L843" s="100"/>
      <c r="M843" s="100"/>
      <c r="N843" s="100"/>
      <c r="O843" s="100"/>
      <c r="P843" s="100"/>
    </row>
    <row r="844" spans="1:16" x14ac:dyDescent="0.2">
      <c r="A844" s="87">
        <v>50860</v>
      </c>
      <c r="B844" s="92">
        <v>2039</v>
      </c>
      <c r="C844" s="92">
        <v>3</v>
      </c>
      <c r="D844" s="242">
        <v>165.71100000000001</v>
      </c>
      <c r="E844" s="242">
        <v>1.9139999999999999</v>
      </c>
      <c r="F844" s="242">
        <v>305.298</v>
      </c>
      <c r="G844" s="242">
        <v>2.242</v>
      </c>
      <c r="H844" s="243">
        <v>204.637</v>
      </c>
      <c r="I844" s="243">
        <v>2.5249999999999999</v>
      </c>
      <c r="J844" s="100"/>
      <c r="K844" s="100"/>
      <c r="L844" s="100"/>
      <c r="M844" s="100"/>
      <c r="N844" s="100"/>
      <c r="O844" s="100"/>
      <c r="P844" s="100"/>
    </row>
    <row r="845" spans="1:16" x14ac:dyDescent="0.2">
      <c r="A845" s="87">
        <v>50890</v>
      </c>
      <c r="B845" s="92">
        <v>2039</v>
      </c>
      <c r="C845" s="92">
        <v>4</v>
      </c>
      <c r="D845" s="242">
        <v>165.983</v>
      </c>
      <c r="E845" s="242">
        <v>1.984</v>
      </c>
      <c r="F845" s="242">
        <v>305.88299999999998</v>
      </c>
      <c r="G845" s="242">
        <v>2.323</v>
      </c>
      <c r="H845" s="243">
        <v>205.07900000000001</v>
      </c>
      <c r="I845" s="243">
        <v>2.6230000000000002</v>
      </c>
      <c r="J845" s="100"/>
      <c r="K845" s="100"/>
      <c r="L845" s="100"/>
      <c r="M845" s="100"/>
      <c r="N845" s="100"/>
      <c r="O845" s="100"/>
      <c r="P845" s="100"/>
    </row>
    <row r="846" spans="1:16" x14ac:dyDescent="0.2">
      <c r="A846" s="87">
        <v>50921</v>
      </c>
      <c r="B846" s="92">
        <v>2039</v>
      </c>
      <c r="C846" s="92">
        <v>5</v>
      </c>
      <c r="D846" s="242">
        <v>166.25299999999999</v>
      </c>
      <c r="E846" s="242">
        <v>1.97</v>
      </c>
      <c r="F846" s="242">
        <v>306.46699999999998</v>
      </c>
      <c r="G846" s="242">
        <v>2.3170000000000002</v>
      </c>
      <c r="H846" s="243">
        <v>205.52099999999999</v>
      </c>
      <c r="I846" s="243">
        <v>2.6179999999999999</v>
      </c>
      <c r="J846" s="100"/>
      <c r="K846" s="100"/>
      <c r="L846" s="100"/>
      <c r="M846" s="100"/>
      <c r="N846" s="100"/>
      <c r="O846" s="100"/>
      <c r="P846" s="100"/>
    </row>
    <row r="847" spans="1:16" x14ac:dyDescent="0.2">
      <c r="A847" s="87">
        <v>50951</v>
      </c>
      <c r="B847" s="92">
        <v>2039</v>
      </c>
      <c r="C847" s="92">
        <v>6</v>
      </c>
      <c r="D847" s="242">
        <v>166.52</v>
      </c>
      <c r="E847" s="242">
        <v>1.9410000000000001</v>
      </c>
      <c r="F847" s="242">
        <v>307.048</v>
      </c>
      <c r="G847" s="242">
        <v>2.3010000000000002</v>
      </c>
      <c r="H847" s="243">
        <v>205.96199999999999</v>
      </c>
      <c r="I847" s="243">
        <v>2.6040000000000001</v>
      </c>
      <c r="J847" s="100"/>
      <c r="K847" s="100"/>
      <c r="L847" s="100"/>
      <c r="M847" s="100"/>
      <c r="N847" s="100"/>
      <c r="O847" s="100"/>
      <c r="P847" s="100"/>
    </row>
    <row r="848" spans="1:16" x14ac:dyDescent="0.2">
      <c r="A848" s="87">
        <v>50982</v>
      </c>
      <c r="B848" s="92">
        <v>2039</v>
      </c>
      <c r="C848" s="92">
        <v>7</v>
      </c>
      <c r="D848" s="242">
        <v>166.78399999999999</v>
      </c>
      <c r="E848" s="242">
        <v>1.919</v>
      </c>
      <c r="F848" s="242">
        <v>307.62599999999998</v>
      </c>
      <c r="G848" s="242">
        <v>2.282</v>
      </c>
      <c r="H848" s="243">
        <v>206.40199999999999</v>
      </c>
      <c r="I848" s="243">
        <v>2.5950000000000002</v>
      </c>
      <c r="J848" s="100"/>
      <c r="K848" s="100"/>
      <c r="L848" s="100"/>
      <c r="M848" s="100"/>
      <c r="N848" s="100"/>
      <c r="O848" s="100"/>
      <c r="P848" s="100"/>
    </row>
    <row r="849" spans="1:16" x14ac:dyDescent="0.2">
      <c r="A849" s="87">
        <v>51013</v>
      </c>
      <c r="B849" s="92">
        <v>2039</v>
      </c>
      <c r="C849" s="92">
        <v>8</v>
      </c>
      <c r="D849" s="242">
        <v>167.05099999999999</v>
      </c>
      <c r="E849" s="242">
        <v>1.9410000000000001</v>
      </c>
      <c r="F849" s="242">
        <v>308.20999999999998</v>
      </c>
      <c r="G849" s="242">
        <v>2.2999999999999998</v>
      </c>
      <c r="H849" s="243">
        <v>206.851</v>
      </c>
      <c r="I849" s="243">
        <v>2.6429999999999998</v>
      </c>
      <c r="J849" s="100"/>
      <c r="K849" s="100"/>
      <c r="L849" s="100"/>
      <c r="M849" s="100"/>
      <c r="N849" s="100"/>
      <c r="O849" s="100"/>
      <c r="P849" s="100"/>
    </row>
    <row r="850" spans="1:16" x14ac:dyDescent="0.2">
      <c r="A850" s="87">
        <v>51043</v>
      </c>
      <c r="B850" s="92">
        <v>2039</v>
      </c>
      <c r="C850" s="92">
        <v>9</v>
      </c>
      <c r="D850" s="242">
        <v>167.315</v>
      </c>
      <c r="E850" s="242">
        <v>1.91</v>
      </c>
      <c r="F850" s="242">
        <v>308.78199999999998</v>
      </c>
      <c r="G850" s="242">
        <v>2.2490000000000001</v>
      </c>
      <c r="H850" s="243">
        <v>207.29599999999999</v>
      </c>
      <c r="I850" s="243">
        <v>2.6120000000000001</v>
      </c>
      <c r="J850" s="100"/>
      <c r="K850" s="100"/>
      <c r="L850" s="100"/>
      <c r="M850" s="100"/>
      <c r="N850" s="100"/>
      <c r="O850" s="100"/>
      <c r="P850" s="100"/>
    </row>
    <row r="851" spans="1:16" x14ac:dyDescent="0.2">
      <c r="A851" s="87">
        <v>51074</v>
      </c>
      <c r="B851" s="92">
        <v>2039</v>
      </c>
      <c r="C851" s="92">
        <v>10</v>
      </c>
      <c r="D851" s="242">
        <v>167.57900000000001</v>
      </c>
      <c r="E851" s="242">
        <v>1.9119999999999999</v>
      </c>
      <c r="F851" s="242">
        <v>309.35599999999999</v>
      </c>
      <c r="G851" s="242">
        <v>2.2549999999999999</v>
      </c>
      <c r="H851" s="243">
        <v>207.74299999999999</v>
      </c>
      <c r="I851" s="243">
        <v>2.621</v>
      </c>
      <c r="J851" s="100"/>
      <c r="K851" s="100"/>
      <c r="L851" s="100"/>
      <c r="M851" s="100"/>
      <c r="N851" s="100"/>
      <c r="O851" s="100"/>
      <c r="P851" s="100"/>
    </row>
    <row r="852" spans="1:16" x14ac:dyDescent="0.2">
      <c r="A852" s="87">
        <v>51104</v>
      </c>
      <c r="B852" s="92">
        <v>2039</v>
      </c>
      <c r="C852" s="92">
        <v>11</v>
      </c>
      <c r="D852" s="242">
        <v>167.84299999999999</v>
      </c>
      <c r="E852" s="242">
        <v>1.911</v>
      </c>
      <c r="F852" s="242">
        <v>309.94</v>
      </c>
      <c r="G852" s="242">
        <v>2.2869999999999999</v>
      </c>
      <c r="H852" s="243">
        <v>208.19200000000001</v>
      </c>
      <c r="I852" s="243">
        <v>2.6219999999999999</v>
      </c>
      <c r="J852" s="100"/>
      <c r="K852" s="100"/>
      <c r="L852" s="100"/>
      <c r="M852" s="100"/>
      <c r="N852" s="100"/>
      <c r="O852" s="100"/>
      <c r="P852" s="100"/>
    </row>
    <row r="853" spans="1:16" x14ac:dyDescent="0.2">
      <c r="A853" s="87">
        <v>51135</v>
      </c>
      <c r="B853" s="92">
        <v>2039</v>
      </c>
      <c r="C853" s="92">
        <v>12</v>
      </c>
      <c r="D853" s="242">
        <v>168.108</v>
      </c>
      <c r="E853" s="242">
        <v>1.91</v>
      </c>
      <c r="F853" s="242">
        <v>310.53699999999998</v>
      </c>
      <c r="G853" s="242">
        <v>2.3370000000000002</v>
      </c>
      <c r="H853" s="243">
        <v>208.64099999999999</v>
      </c>
      <c r="I853" s="243">
        <v>2.6190000000000002</v>
      </c>
      <c r="J853" s="100"/>
      <c r="K853" s="100"/>
      <c r="L853" s="100"/>
      <c r="M853" s="100"/>
      <c r="N853" s="100"/>
      <c r="O853" s="100"/>
      <c r="P853" s="100"/>
    </row>
    <row r="854" spans="1:16" x14ac:dyDescent="0.2">
      <c r="A854" s="87">
        <v>51166</v>
      </c>
      <c r="B854" s="92">
        <v>2040</v>
      </c>
      <c r="C854" s="92">
        <v>1</v>
      </c>
      <c r="D854" s="242">
        <v>168.37799999999999</v>
      </c>
      <c r="E854" s="242">
        <v>1.9450000000000001</v>
      </c>
      <c r="F854" s="242">
        <v>311.15600000000001</v>
      </c>
      <c r="G854" s="242">
        <v>2.42</v>
      </c>
      <c r="H854" s="243">
        <v>209.09899999999999</v>
      </c>
      <c r="I854" s="243">
        <v>2.665</v>
      </c>
      <c r="J854" s="100"/>
      <c r="K854" s="100"/>
      <c r="L854" s="100"/>
      <c r="M854" s="100"/>
      <c r="N854" s="100"/>
      <c r="O854" s="100"/>
      <c r="P854" s="100"/>
    </row>
    <row r="855" spans="1:16" x14ac:dyDescent="0.2">
      <c r="A855" s="87">
        <v>51195</v>
      </c>
      <c r="B855" s="92">
        <v>2040</v>
      </c>
      <c r="C855" s="92">
        <v>2</v>
      </c>
      <c r="D855" s="242">
        <v>168.64099999999999</v>
      </c>
      <c r="E855" s="242">
        <v>1.8879999999999999</v>
      </c>
      <c r="F855" s="242">
        <v>311.76400000000001</v>
      </c>
      <c r="G855" s="242">
        <v>2.3690000000000002</v>
      </c>
      <c r="H855" s="243">
        <v>209.54400000000001</v>
      </c>
      <c r="I855" s="243">
        <v>2.5880000000000001</v>
      </c>
      <c r="J855" s="100"/>
      <c r="K855" s="100"/>
      <c r="L855" s="100"/>
      <c r="M855" s="100"/>
      <c r="N855" s="100"/>
      <c r="O855" s="100"/>
      <c r="P855" s="100"/>
    </row>
    <row r="856" spans="1:16" x14ac:dyDescent="0.2">
      <c r="A856" s="87">
        <v>51226</v>
      </c>
      <c r="B856" s="92">
        <v>2040</v>
      </c>
      <c r="C856" s="92">
        <v>3</v>
      </c>
      <c r="D856" s="242">
        <v>168.905</v>
      </c>
      <c r="E856" s="242">
        <v>1.897</v>
      </c>
      <c r="F856" s="242">
        <v>312.37700000000001</v>
      </c>
      <c r="G856" s="242">
        <v>2.3849999999999998</v>
      </c>
      <c r="H856" s="243">
        <v>209.994</v>
      </c>
      <c r="I856" s="243">
        <v>2.6030000000000002</v>
      </c>
      <c r="J856" s="100"/>
      <c r="K856" s="100"/>
      <c r="L856" s="100"/>
      <c r="M856" s="100"/>
      <c r="N856" s="100"/>
      <c r="O856" s="100"/>
      <c r="P856" s="100"/>
    </row>
    <row r="857" spans="1:16" x14ac:dyDescent="0.2">
      <c r="A857" s="87">
        <v>51256</v>
      </c>
      <c r="B857" s="92">
        <v>2040</v>
      </c>
      <c r="C857" s="92">
        <v>4</v>
      </c>
      <c r="D857" s="242">
        <v>169.17500000000001</v>
      </c>
      <c r="E857" s="242">
        <v>1.93</v>
      </c>
      <c r="F857" s="242">
        <v>313.00400000000002</v>
      </c>
      <c r="G857" s="242">
        <v>2.4359999999999999</v>
      </c>
      <c r="H857" s="243">
        <v>210.453</v>
      </c>
      <c r="I857" s="243">
        <v>2.6549999999999998</v>
      </c>
      <c r="J857" s="100"/>
      <c r="K857" s="100"/>
      <c r="L857" s="100"/>
      <c r="M857" s="100"/>
      <c r="N857" s="100"/>
      <c r="O857" s="100"/>
      <c r="P857" s="100"/>
    </row>
    <row r="858" spans="1:16" x14ac:dyDescent="0.2">
      <c r="A858" s="87">
        <v>51287</v>
      </c>
      <c r="B858" s="92">
        <v>2040</v>
      </c>
      <c r="C858" s="92">
        <v>5</v>
      </c>
      <c r="D858" s="242">
        <v>169.44300000000001</v>
      </c>
      <c r="E858" s="242">
        <v>1.923</v>
      </c>
      <c r="F858" s="242">
        <v>313.63400000000001</v>
      </c>
      <c r="G858" s="242">
        <v>2.4430000000000001</v>
      </c>
      <c r="H858" s="243">
        <v>210.91200000000001</v>
      </c>
      <c r="I858" s="243">
        <v>2.6520000000000001</v>
      </c>
      <c r="J858" s="100"/>
      <c r="K858" s="100"/>
      <c r="L858" s="100"/>
      <c r="M858" s="100"/>
      <c r="N858" s="100"/>
      <c r="O858" s="100"/>
      <c r="P858" s="100"/>
    </row>
    <row r="859" spans="1:16" x14ac:dyDescent="0.2">
      <c r="A859" s="87">
        <v>51317</v>
      </c>
      <c r="B859" s="92">
        <v>2040</v>
      </c>
      <c r="C859" s="92">
        <v>6</v>
      </c>
      <c r="D859" s="242">
        <v>169.71</v>
      </c>
      <c r="E859" s="242">
        <v>1.9079999999999999</v>
      </c>
      <c r="F859" s="242">
        <v>314.267</v>
      </c>
      <c r="G859" s="242">
        <v>2.4470000000000001</v>
      </c>
      <c r="H859" s="243">
        <v>211.37100000000001</v>
      </c>
      <c r="I859" s="243">
        <v>2.6419999999999999</v>
      </c>
      <c r="J859" s="100"/>
      <c r="K859" s="100"/>
      <c r="L859" s="100"/>
      <c r="M859" s="100"/>
      <c r="N859" s="100"/>
      <c r="O859" s="100"/>
      <c r="P859" s="100"/>
    </row>
    <row r="860" spans="1:16" x14ac:dyDescent="0.2">
      <c r="A860" s="87">
        <v>51348</v>
      </c>
      <c r="B860" s="92">
        <v>2040</v>
      </c>
      <c r="C860" s="92">
        <v>7</v>
      </c>
      <c r="D860" s="242">
        <v>169.976</v>
      </c>
      <c r="E860" s="242">
        <v>1.891</v>
      </c>
      <c r="F860" s="242">
        <v>314.90100000000001</v>
      </c>
      <c r="G860" s="242">
        <v>2.4489999999999998</v>
      </c>
      <c r="H860" s="243">
        <v>211.828</v>
      </c>
      <c r="I860" s="243">
        <v>2.6280000000000001</v>
      </c>
      <c r="J860" s="100"/>
      <c r="K860" s="100"/>
      <c r="L860" s="100"/>
      <c r="M860" s="100"/>
      <c r="N860" s="100"/>
      <c r="O860" s="100"/>
      <c r="P860" s="100"/>
    </row>
    <row r="861" spans="1:16" x14ac:dyDescent="0.2">
      <c r="A861" s="87">
        <v>51379</v>
      </c>
      <c r="B861" s="92">
        <v>2040</v>
      </c>
      <c r="C861" s="92">
        <v>8</v>
      </c>
      <c r="D861" s="242">
        <v>170.24299999999999</v>
      </c>
      <c r="E861" s="242">
        <v>1.9079999999999999</v>
      </c>
      <c r="F861" s="242">
        <v>315.54700000000003</v>
      </c>
      <c r="G861" s="242">
        <v>2.4910000000000001</v>
      </c>
      <c r="H861" s="243">
        <v>212.292</v>
      </c>
      <c r="I861" s="243">
        <v>2.657</v>
      </c>
      <c r="J861" s="100"/>
      <c r="K861" s="100"/>
      <c r="L861" s="100"/>
      <c r="M861" s="100"/>
      <c r="N861" s="100"/>
      <c r="O861" s="100"/>
      <c r="P861" s="100"/>
    </row>
    <row r="862" spans="1:16" x14ac:dyDescent="0.2">
      <c r="A862" s="87">
        <v>51409</v>
      </c>
      <c r="B862" s="92">
        <v>2040</v>
      </c>
      <c r="C862" s="92">
        <v>9</v>
      </c>
      <c r="D862" s="242">
        <v>170.506</v>
      </c>
      <c r="E862" s="242">
        <v>1.865</v>
      </c>
      <c r="F862" s="242">
        <v>316.185</v>
      </c>
      <c r="G862" s="242">
        <v>2.4510000000000001</v>
      </c>
      <c r="H862" s="243">
        <v>212.74700000000001</v>
      </c>
      <c r="I862" s="243">
        <v>2.601</v>
      </c>
      <c r="J862" s="100"/>
      <c r="K862" s="100"/>
      <c r="L862" s="100"/>
      <c r="M862" s="100"/>
      <c r="N862" s="100"/>
      <c r="O862" s="100"/>
      <c r="P862" s="100"/>
    </row>
    <row r="863" spans="1:16" x14ac:dyDescent="0.2">
      <c r="A863" s="87">
        <v>51440</v>
      </c>
      <c r="B863" s="92">
        <v>2040</v>
      </c>
      <c r="C863" s="92">
        <v>10</v>
      </c>
      <c r="D863" s="242">
        <v>170.768</v>
      </c>
      <c r="E863" s="242">
        <v>1.8620000000000001</v>
      </c>
      <c r="F863" s="242">
        <v>316.82499999999999</v>
      </c>
      <c r="G863" s="242">
        <v>2.4580000000000002</v>
      </c>
      <c r="H863" s="243">
        <v>213.20099999999999</v>
      </c>
      <c r="I863" s="243">
        <v>2.5950000000000002</v>
      </c>
      <c r="J863" s="100"/>
      <c r="K863" s="100"/>
      <c r="L863" s="100"/>
      <c r="M863" s="100"/>
      <c r="N863" s="100"/>
      <c r="O863" s="100"/>
      <c r="P863" s="100"/>
    </row>
    <row r="864" spans="1:16" x14ac:dyDescent="0.2">
      <c r="A864" s="87">
        <v>51470</v>
      </c>
      <c r="B864" s="92">
        <v>2040</v>
      </c>
      <c r="C864" s="92">
        <v>11</v>
      </c>
      <c r="D864" s="242">
        <v>171.03200000000001</v>
      </c>
      <c r="E864" s="242">
        <v>1.87</v>
      </c>
      <c r="F864" s="242">
        <v>317.471</v>
      </c>
      <c r="G864" s="242">
        <v>2.472</v>
      </c>
      <c r="H864" s="243">
        <v>213.65799999999999</v>
      </c>
      <c r="I864" s="243">
        <v>2.5979999999999999</v>
      </c>
      <c r="J864" s="100"/>
      <c r="K864" s="100"/>
      <c r="L864" s="100"/>
      <c r="M864" s="100"/>
      <c r="N864" s="100"/>
      <c r="O864" s="100"/>
      <c r="P864" s="100"/>
    </row>
    <row r="865" spans="1:16" x14ac:dyDescent="0.2">
      <c r="A865" s="87">
        <v>51501</v>
      </c>
      <c r="B865" s="92">
        <v>2040</v>
      </c>
      <c r="C865" s="92">
        <v>12</v>
      </c>
      <c r="D865" s="242">
        <v>171.298</v>
      </c>
      <c r="E865" s="242">
        <v>1.885</v>
      </c>
      <c r="F865" s="242">
        <v>318.12200000000001</v>
      </c>
      <c r="G865" s="242">
        <v>2.4900000000000002</v>
      </c>
      <c r="H865" s="243">
        <v>214.11699999999999</v>
      </c>
      <c r="I865" s="243">
        <v>2.6080000000000001</v>
      </c>
      <c r="J865" s="100"/>
      <c r="K865" s="100"/>
      <c r="L865" s="100"/>
      <c r="M865" s="100"/>
      <c r="N865" s="100"/>
      <c r="O865" s="100"/>
      <c r="P865" s="100"/>
    </row>
    <row r="866" spans="1:16" x14ac:dyDescent="0.2">
      <c r="A866" s="87">
        <v>51532</v>
      </c>
      <c r="B866" s="92">
        <v>2041</v>
      </c>
      <c r="C866" s="92">
        <v>1</v>
      </c>
      <c r="D866" s="242">
        <v>171.571</v>
      </c>
      <c r="E866" s="242">
        <v>1.93</v>
      </c>
      <c r="F866" s="242">
        <v>318.791</v>
      </c>
      <c r="G866" s="242">
        <v>2.5510000000000002</v>
      </c>
      <c r="H866" s="243">
        <v>214.58600000000001</v>
      </c>
      <c r="I866" s="243">
        <v>2.661</v>
      </c>
      <c r="J866" s="100"/>
      <c r="K866" s="100"/>
      <c r="L866" s="100"/>
      <c r="M866" s="100"/>
      <c r="N866" s="100"/>
      <c r="O866" s="100"/>
      <c r="P866" s="100"/>
    </row>
    <row r="867" spans="1:16" x14ac:dyDescent="0.2">
      <c r="A867" s="87">
        <v>51560</v>
      </c>
      <c r="B867" s="92">
        <v>2041</v>
      </c>
      <c r="C867" s="92">
        <v>2</v>
      </c>
      <c r="D867" s="242">
        <v>171.833</v>
      </c>
      <c r="E867" s="242">
        <v>1.8420000000000001</v>
      </c>
      <c r="F867" s="242">
        <v>319.43200000000002</v>
      </c>
      <c r="G867" s="242">
        <v>2.4430000000000001</v>
      </c>
      <c r="H867" s="243">
        <v>215.03399999999999</v>
      </c>
      <c r="I867" s="243">
        <v>2.5369999999999999</v>
      </c>
      <c r="J867" s="100"/>
      <c r="K867" s="100"/>
      <c r="L867" s="100"/>
      <c r="M867" s="100"/>
      <c r="N867" s="100"/>
      <c r="O867" s="100"/>
      <c r="P867" s="100"/>
    </row>
    <row r="868" spans="1:16" x14ac:dyDescent="0.2">
      <c r="A868" s="87">
        <v>51591</v>
      </c>
      <c r="B868" s="92">
        <v>2041</v>
      </c>
      <c r="C868" s="92">
        <v>3</v>
      </c>
      <c r="D868" s="242">
        <v>172.09399999999999</v>
      </c>
      <c r="E868" s="242">
        <v>1.8420000000000001</v>
      </c>
      <c r="F868" s="242">
        <v>320.07900000000001</v>
      </c>
      <c r="G868" s="242">
        <v>2.4569999999999999</v>
      </c>
      <c r="H868" s="243">
        <v>215.48400000000001</v>
      </c>
      <c r="I868" s="243">
        <v>2.5419999999999998</v>
      </c>
      <c r="J868" s="100"/>
      <c r="K868" s="100"/>
      <c r="L868" s="100"/>
      <c r="M868" s="100"/>
      <c r="N868" s="100"/>
      <c r="O868" s="100"/>
      <c r="P868" s="100"/>
    </row>
    <row r="869" spans="1:16" x14ac:dyDescent="0.2">
      <c r="A869" s="87">
        <v>51621</v>
      </c>
      <c r="B869" s="92">
        <v>2041</v>
      </c>
      <c r="C869" s="92">
        <v>4</v>
      </c>
      <c r="D869" s="242">
        <v>172.364</v>
      </c>
      <c r="E869" s="242">
        <v>1.899</v>
      </c>
      <c r="F869" s="242">
        <v>320.75</v>
      </c>
      <c r="G869" s="242">
        <v>2.5449999999999999</v>
      </c>
      <c r="H869" s="243">
        <v>215.95099999999999</v>
      </c>
      <c r="I869" s="243">
        <v>2.629</v>
      </c>
      <c r="J869" s="100"/>
      <c r="K869" s="100"/>
      <c r="L869" s="100"/>
      <c r="M869" s="100"/>
      <c r="N869" s="100"/>
      <c r="O869" s="100"/>
      <c r="P869" s="100"/>
    </row>
    <row r="870" spans="1:16" x14ac:dyDescent="0.2">
      <c r="A870" s="87">
        <v>51652</v>
      </c>
      <c r="B870" s="92">
        <v>2041</v>
      </c>
      <c r="C870" s="92">
        <v>5</v>
      </c>
      <c r="D870" s="242">
        <v>172.63300000000001</v>
      </c>
      <c r="E870" s="242">
        <v>1.8859999999999999</v>
      </c>
      <c r="F870" s="242">
        <v>321.42099999999999</v>
      </c>
      <c r="G870" s="242">
        <v>2.5379999999999998</v>
      </c>
      <c r="H870" s="243">
        <v>216.417</v>
      </c>
      <c r="I870" s="243">
        <v>2.6230000000000002</v>
      </c>
      <c r="J870" s="100"/>
      <c r="K870" s="100"/>
      <c r="L870" s="100"/>
      <c r="M870" s="100"/>
      <c r="N870" s="100"/>
      <c r="O870" s="100"/>
      <c r="P870" s="100"/>
    </row>
    <row r="871" spans="1:16" x14ac:dyDescent="0.2">
      <c r="A871" s="87">
        <v>51682</v>
      </c>
      <c r="B871" s="92">
        <v>2041</v>
      </c>
      <c r="C871" s="92">
        <v>6</v>
      </c>
      <c r="D871" s="242">
        <v>172.899</v>
      </c>
      <c r="E871" s="242">
        <v>1.869</v>
      </c>
      <c r="F871" s="242">
        <v>322.08800000000002</v>
      </c>
      <c r="G871" s="242">
        <v>2.5209999999999999</v>
      </c>
      <c r="H871" s="243">
        <v>216.88300000000001</v>
      </c>
      <c r="I871" s="243">
        <v>2.613</v>
      </c>
      <c r="J871" s="100"/>
      <c r="K871" s="100"/>
      <c r="L871" s="100"/>
      <c r="M871" s="100"/>
      <c r="N871" s="100"/>
      <c r="O871" s="100"/>
      <c r="P871" s="100"/>
    </row>
    <row r="872" spans="1:16" x14ac:dyDescent="0.2">
      <c r="A872" s="87">
        <v>51713</v>
      </c>
      <c r="B872" s="92">
        <v>2041</v>
      </c>
      <c r="C872" s="92">
        <v>7</v>
      </c>
      <c r="D872" s="242">
        <v>173.16399999999999</v>
      </c>
      <c r="E872" s="242">
        <v>1.855</v>
      </c>
      <c r="F872" s="242">
        <v>322.75299999999999</v>
      </c>
      <c r="G872" s="242">
        <v>2.5030000000000001</v>
      </c>
      <c r="H872" s="243">
        <v>217.34700000000001</v>
      </c>
      <c r="I872" s="243">
        <v>2.597</v>
      </c>
      <c r="J872" s="100"/>
      <c r="K872" s="100"/>
      <c r="L872" s="100"/>
      <c r="M872" s="100"/>
      <c r="N872" s="100"/>
      <c r="O872" s="100"/>
      <c r="P872" s="100"/>
    </row>
    <row r="873" spans="1:16" x14ac:dyDescent="0.2">
      <c r="A873" s="87">
        <v>51744</v>
      </c>
      <c r="B873" s="92">
        <v>2041</v>
      </c>
      <c r="C873" s="92">
        <v>8</v>
      </c>
      <c r="D873" s="242">
        <v>173.43299999999999</v>
      </c>
      <c r="E873" s="242">
        <v>1.88</v>
      </c>
      <c r="F873" s="242">
        <v>323.42500000000001</v>
      </c>
      <c r="G873" s="242">
        <v>2.528</v>
      </c>
      <c r="H873" s="243">
        <v>217.816</v>
      </c>
      <c r="I873" s="243">
        <v>2.6190000000000002</v>
      </c>
      <c r="J873" s="100"/>
      <c r="K873" s="100"/>
      <c r="L873" s="100"/>
      <c r="M873" s="100"/>
      <c r="N873" s="100"/>
      <c r="O873" s="100"/>
      <c r="P873" s="100"/>
    </row>
    <row r="874" spans="1:16" x14ac:dyDescent="0.2">
      <c r="A874" s="87">
        <v>51774</v>
      </c>
      <c r="B874" s="92">
        <v>2041</v>
      </c>
      <c r="C874" s="92">
        <v>9</v>
      </c>
      <c r="D874" s="242">
        <v>173.69800000000001</v>
      </c>
      <c r="E874" s="242">
        <v>1.8480000000000001</v>
      </c>
      <c r="F874" s="242">
        <v>324.084</v>
      </c>
      <c r="G874" s="242">
        <v>2.4750000000000001</v>
      </c>
      <c r="H874" s="243">
        <v>218.274</v>
      </c>
      <c r="I874" s="243">
        <v>2.5550000000000002</v>
      </c>
      <c r="J874" s="100"/>
      <c r="K874" s="100"/>
      <c r="L874" s="100"/>
      <c r="M874" s="100"/>
      <c r="N874" s="100"/>
      <c r="O874" s="100"/>
      <c r="P874" s="100"/>
    </row>
    <row r="875" spans="1:16" x14ac:dyDescent="0.2">
      <c r="A875" s="87">
        <v>51805</v>
      </c>
      <c r="B875" s="92">
        <v>2041</v>
      </c>
      <c r="C875" s="92">
        <v>10</v>
      </c>
      <c r="D875" s="242">
        <v>173.964</v>
      </c>
      <c r="E875" s="242">
        <v>1.85</v>
      </c>
      <c r="F875" s="242">
        <v>324.74400000000003</v>
      </c>
      <c r="G875" s="242">
        <v>2.4700000000000002</v>
      </c>
      <c r="H875" s="243">
        <v>218.732</v>
      </c>
      <c r="I875" s="243">
        <v>2.5470000000000002</v>
      </c>
      <c r="J875" s="100"/>
      <c r="K875" s="100"/>
      <c r="L875" s="100"/>
      <c r="M875" s="100"/>
      <c r="N875" s="100"/>
      <c r="O875" s="100"/>
      <c r="P875" s="100"/>
    </row>
    <row r="876" spans="1:16" x14ac:dyDescent="0.2">
      <c r="A876" s="87">
        <v>51835</v>
      </c>
      <c r="B876" s="92">
        <v>2041</v>
      </c>
      <c r="C876" s="92">
        <v>11</v>
      </c>
      <c r="D876" s="242">
        <v>174.23</v>
      </c>
      <c r="E876" s="242">
        <v>1.8520000000000001</v>
      </c>
      <c r="F876" s="242">
        <v>325.40600000000001</v>
      </c>
      <c r="G876" s="242">
        <v>2.4750000000000001</v>
      </c>
      <c r="H876" s="243">
        <v>219.19200000000001</v>
      </c>
      <c r="I876" s="243">
        <v>2.556</v>
      </c>
      <c r="J876" s="100"/>
      <c r="K876" s="100"/>
      <c r="L876" s="100"/>
      <c r="M876" s="100"/>
      <c r="N876" s="100"/>
      <c r="O876" s="100"/>
      <c r="P876" s="100"/>
    </row>
    <row r="877" spans="1:16" x14ac:dyDescent="0.2">
      <c r="A877" s="87">
        <v>51866</v>
      </c>
      <c r="B877" s="92">
        <v>2041</v>
      </c>
      <c r="C877" s="92">
        <v>12</v>
      </c>
      <c r="D877" s="242">
        <v>174.49700000000001</v>
      </c>
      <c r="E877" s="242">
        <v>1.855</v>
      </c>
      <c r="F877" s="242">
        <v>326.07299999999998</v>
      </c>
      <c r="G877" s="242">
        <v>2.4849999999999999</v>
      </c>
      <c r="H877" s="243">
        <v>219.65799999999999</v>
      </c>
      <c r="I877" s="243">
        <v>2.577</v>
      </c>
      <c r="J877" s="100"/>
      <c r="K877" s="100"/>
      <c r="L877" s="100"/>
      <c r="M877" s="100"/>
      <c r="N877" s="100"/>
      <c r="O877" s="100"/>
      <c r="P877" s="100"/>
    </row>
    <row r="878" spans="1:16" x14ac:dyDescent="0.2">
      <c r="A878" s="87">
        <v>51897</v>
      </c>
      <c r="B878" s="92">
        <v>2042</v>
      </c>
      <c r="C878" s="92">
        <v>1</v>
      </c>
      <c r="D878" s="242">
        <v>174.77</v>
      </c>
      <c r="E878" s="242">
        <v>1.8919999999999999</v>
      </c>
      <c r="F878" s="242">
        <v>326.75400000000002</v>
      </c>
      <c r="G878" s="242">
        <v>2.536</v>
      </c>
      <c r="H878" s="243">
        <v>220.13499999999999</v>
      </c>
      <c r="I878" s="243">
        <v>2.6379999999999999</v>
      </c>
      <c r="J878" s="100"/>
      <c r="K878" s="100"/>
      <c r="L878" s="100"/>
      <c r="M878" s="100"/>
      <c r="N878" s="100"/>
      <c r="O878" s="100"/>
      <c r="P878" s="100"/>
    </row>
    <row r="879" spans="1:16" x14ac:dyDescent="0.2">
      <c r="A879" s="87">
        <v>51925</v>
      </c>
      <c r="B879" s="92">
        <v>2042</v>
      </c>
      <c r="C879" s="92">
        <v>2</v>
      </c>
      <c r="D879" s="242">
        <v>175.03100000000001</v>
      </c>
      <c r="E879" s="242">
        <v>1.8089999999999999</v>
      </c>
      <c r="F879" s="242">
        <v>327.40499999999997</v>
      </c>
      <c r="G879" s="242">
        <v>2.4169999999999998</v>
      </c>
      <c r="H879" s="243">
        <v>220.59200000000001</v>
      </c>
      <c r="I879" s="243">
        <v>2.52</v>
      </c>
      <c r="J879" s="100"/>
      <c r="K879" s="100"/>
      <c r="L879" s="100"/>
      <c r="M879" s="100"/>
      <c r="N879" s="100"/>
      <c r="O879" s="100"/>
      <c r="P879" s="100"/>
    </row>
    <row r="880" spans="1:16" x14ac:dyDescent="0.2">
      <c r="A880" s="87">
        <v>51956</v>
      </c>
      <c r="B880" s="92">
        <v>2042</v>
      </c>
      <c r="C880" s="92">
        <v>3</v>
      </c>
      <c r="D880" s="242">
        <v>175.29400000000001</v>
      </c>
      <c r="E880" s="242">
        <v>1.8180000000000001</v>
      </c>
      <c r="F880" s="242">
        <v>328.05700000000002</v>
      </c>
      <c r="G880" s="242">
        <v>2.4180000000000001</v>
      </c>
      <c r="H880" s="243">
        <v>221.05</v>
      </c>
      <c r="I880" s="243">
        <v>2.524</v>
      </c>
      <c r="J880" s="100"/>
      <c r="K880" s="100"/>
      <c r="L880" s="100"/>
      <c r="M880" s="100"/>
      <c r="N880" s="100"/>
      <c r="O880" s="100"/>
      <c r="P880" s="100"/>
    </row>
    <row r="881" spans="1:16" x14ac:dyDescent="0.2">
      <c r="A881" s="87">
        <v>51986</v>
      </c>
      <c r="B881" s="92">
        <v>2042</v>
      </c>
      <c r="C881" s="92">
        <v>4</v>
      </c>
      <c r="D881" s="242">
        <v>175.56700000000001</v>
      </c>
      <c r="E881" s="242">
        <v>1.881</v>
      </c>
      <c r="F881" s="242">
        <v>328.73200000000003</v>
      </c>
      <c r="G881" s="242">
        <v>2.496</v>
      </c>
      <c r="H881" s="243">
        <v>221.52500000000001</v>
      </c>
      <c r="I881" s="243">
        <v>2.61</v>
      </c>
      <c r="J881" s="100"/>
      <c r="K881" s="100"/>
      <c r="L881" s="100"/>
      <c r="M881" s="100"/>
      <c r="N881" s="100"/>
      <c r="O881" s="100"/>
      <c r="P881" s="100"/>
    </row>
    <row r="882" spans="1:16" x14ac:dyDescent="0.2">
      <c r="A882" s="87">
        <v>52017</v>
      </c>
      <c r="B882" s="92">
        <v>2042</v>
      </c>
      <c r="C882" s="92">
        <v>5</v>
      </c>
      <c r="D882" s="242">
        <v>175.83799999999999</v>
      </c>
      <c r="E882" s="242">
        <v>1.87</v>
      </c>
      <c r="F882" s="242">
        <v>329.40499999999997</v>
      </c>
      <c r="G882" s="242">
        <v>2.4849999999999999</v>
      </c>
      <c r="H882" s="243">
        <v>222.001</v>
      </c>
      <c r="I882" s="243">
        <v>2.605</v>
      </c>
      <c r="J882" s="100"/>
      <c r="K882" s="100"/>
      <c r="L882" s="100"/>
      <c r="M882" s="100"/>
      <c r="N882" s="100"/>
      <c r="O882" s="100"/>
      <c r="P882" s="100"/>
    </row>
    <row r="883" spans="1:16" x14ac:dyDescent="0.2">
      <c r="A883" s="87">
        <v>52047</v>
      </c>
      <c r="B883" s="92">
        <v>2042</v>
      </c>
      <c r="C883" s="92">
        <v>6</v>
      </c>
      <c r="D883" s="242">
        <v>176.107</v>
      </c>
      <c r="E883" s="242">
        <v>1.851</v>
      </c>
      <c r="F883" s="242">
        <v>330.07600000000002</v>
      </c>
      <c r="G883" s="242">
        <v>2.4710000000000001</v>
      </c>
      <c r="H883" s="243">
        <v>222.476</v>
      </c>
      <c r="I883" s="243">
        <v>2.597</v>
      </c>
      <c r="J883" s="100"/>
      <c r="K883" s="100"/>
      <c r="L883" s="100"/>
      <c r="M883" s="100"/>
      <c r="N883" s="100"/>
      <c r="O883" s="100"/>
      <c r="P883" s="100"/>
    </row>
    <row r="884" spans="1:16" x14ac:dyDescent="0.2">
      <c r="A884" s="87">
        <v>52078</v>
      </c>
      <c r="B884" s="92">
        <v>2042</v>
      </c>
      <c r="C884" s="92">
        <v>7</v>
      </c>
      <c r="D884" s="242">
        <v>176.374</v>
      </c>
      <c r="E884" s="242">
        <v>1.835</v>
      </c>
      <c r="F884" s="242">
        <v>330.745</v>
      </c>
      <c r="G884" s="242">
        <v>2.4580000000000002</v>
      </c>
      <c r="H884" s="243">
        <v>222.94900000000001</v>
      </c>
      <c r="I884" s="243">
        <v>2.5859999999999999</v>
      </c>
      <c r="J884" s="100"/>
      <c r="K884" s="100"/>
      <c r="L884" s="100"/>
      <c r="M884" s="100"/>
      <c r="N884" s="100"/>
      <c r="O884" s="100"/>
      <c r="P884" s="100"/>
    </row>
    <row r="885" spans="1:16" x14ac:dyDescent="0.2">
      <c r="A885" s="87">
        <v>52109</v>
      </c>
      <c r="B885" s="92">
        <v>2042</v>
      </c>
      <c r="C885" s="92">
        <v>8</v>
      </c>
      <c r="D885" s="242">
        <v>176.64400000000001</v>
      </c>
      <c r="E885" s="242">
        <v>1.8560000000000001</v>
      </c>
      <c r="F885" s="242">
        <v>331.423</v>
      </c>
      <c r="G885" s="242">
        <v>2.4900000000000002</v>
      </c>
      <c r="H885" s="243">
        <v>223.43</v>
      </c>
      <c r="I885" s="243">
        <v>2.6150000000000002</v>
      </c>
      <c r="J885" s="100"/>
      <c r="K885" s="100"/>
      <c r="L885" s="100"/>
      <c r="M885" s="100"/>
      <c r="N885" s="100"/>
      <c r="O885" s="100"/>
      <c r="P885" s="100"/>
    </row>
    <row r="886" spans="1:16" x14ac:dyDescent="0.2">
      <c r="A886" s="87">
        <v>52139</v>
      </c>
      <c r="B886" s="92">
        <v>2042</v>
      </c>
      <c r="C886" s="92">
        <v>9</v>
      </c>
      <c r="D886" s="242">
        <v>176.91</v>
      </c>
      <c r="E886" s="242">
        <v>1.821</v>
      </c>
      <c r="F886" s="242">
        <v>332.09100000000001</v>
      </c>
      <c r="G886" s="242">
        <v>2.4449999999999998</v>
      </c>
      <c r="H886" s="243">
        <v>223.90100000000001</v>
      </c>
      <c r="I886" s="243">
        <v>2.5609999999999999</v>
      </c>
      <c r="J886" s="100"/>
      <c r="K886" s="100"/>
      <c r="L886" s="100"/>
      <c r="M886" s="100"/>
      <c r="N886" s="100"/>
      <c r="O886" s="100"/>
      <c r="P886" s="100"/>
    </row>
    <row r="887" spans="1:16" x14ac:dyDescent="0.2">
      <c r="A887" s="87">
        <v>52170</v>
      </c>
      <c r="B887" s="92">
        <v>2042</v>
      </c>
      <c r="C887" s="92">
        <v>10</v>
      </c>
      <c r="D887" s="242">
        <v>177.17699999999999</v>
      </c>
      <c r="E887" s="242">
        <v>1.821</v>
      </c>
      <c r="F887" s="242">
        <v>332.76</v>
      </c>
      <c r="G887" s="242">
        <v>2.444</v>
      </c>
      <c r="H887" s="243">
        <v>224.37299999999999</v>
      </c>
      <c r="I887" s="243">
        <v>2.56</v>
      </c>
      <c r="J887" s="100"/>
      <c r="K887" s="100"/>
      <c r="L887" s="100"/>
      <c r="M887" s="100"/>
      <c r="N887" s="100"/>
      <c r="O887" s="100"/>
      <c r="P887" s="100"/>
    </row>
    <row r="888" spans="1:16" x14ac:dyDescent="0.2">
      <c r="A888" s="87">
        <v>52200</v>
      </c>
      <c r="B888" s="92">
        <v>2042</v>
      </c>
      <c r="C888" s="92">
        <v>11</v>
      </c>
      <c r="D888" s="242">
        <v>177.44399999999999</v>
      </c>
      <c r="E888" s="242">
        <v>1.825</v>
      </c>
      <c r="F888" s="242">
        <v>333.43099999999998</v>
      </c>
      <c r="G888" s="242">
        <v>2.4489999999999998</v>
      </c>
      <c r="H888" s="243">
        <v>224.84899999999999</v>
      </c>
      <c r="I888" s="243">
        <v>2.573</v>
      </c>
      <c r="J888" s="100"/>
      <c r="K888" s="100"/>
      <c r="L888" s="100"/>
      <c r="M888" s="100"/>
      <c r="N888" s="100"/>
      <c r="O888" s="100"/>
      <c r="P888" s="100"/>
    </row>
    <row r="889" spans="1:16" x14ac:dyDescent="0.2">
      <c r="A889" s="87">
        <v>52231</v>
      </c>
      <c r="B889" s="92">
        <v>2042</v>
      </c>
      <c r="C889" s="92">
        <v>12</v>
      </c>
      <c r="D889" s="242">
        <v>177.71199999999999</v>
      </c>
      <c r="E889" s="242">
        <v>1.8320000000000001</v>
      </c>
      <c r="F889" s="242">
        <v>334.10700000000003</v>
      </c>
      <c r="G889" s="242">
        <v>2.4580000000000002</v>
      </c>
      <c r="H889" s="243">
        <v>225.32900000000001</v>
      </c>
      <c r="I889" s="243">
        <v>2.5960000000000001</v>
      </c>
      <c r="J889" s="100"/>
      <c r="K889" s="100"/>
      <c r="L889" s="100"/>
      <c r="M889" s="100"/>
      <c r="N889" s="100"/>
      <c r="O889" s="100"/>
      <c r="P889" s="100"/>
    </row>
    <row r="890" spans="1:16" x14ac:dyDescent="0.2">
      <c r="A890" s="87">
        <v>52262</v>
      </c>
      <c r="B890" s="92">
        <v>2043</v>
      </c>
      <c r="C890" s="92">
        <v>1</v>
      </c>
      <c r="D890" s="242">
        <v>177.988</v>
      </c>
      <c r="E890" s="242">
        <v>1.8740000000000001</v>
      </c>
      <c r="F890" s="242">
        <v>334.798</v>
      </c>
      <c r="G890" s="242">
        <v>2.5110000000000001</v>
      </c>
      <c r="H890" s="243">
        <v>225.822</v>
      </c>
      <c r="I890" s="243">
        <v>2.6560000000000001</v>
      </c>
      <c r="J890" s="100"/>
      <c r="K890" s="100"/>
      <c r="L890" s="100"/>
      <c r="M890" s="100"/>
      <c r="N890" s="100"/>
      <c r="O890" s="100"/>
      <c r="P890" s="100"/>
    </row>
    <row r="891" spans="1:16" x14ac:dyDescent="0.2">
      <c r="A891" s="87">
        <v>52290</v>
      </c>
      <c r="B891" s="92">
        <v>2043</v>
      </c>
      <c r="C891" s="92">
        <v>2</v>
      </c>
      <c r="D891" s="242">
        <v>178.25200000000001</v>
      </c>
      <c r="E891" s="242">
        <v>1.7969999999999999</v>
      </c>
      <c r="F891" s="242">
        <v>335.46</v>
      </c>
      <c r="G891" s="242">
        <v>2.4</v>
      </c>
      <c r="H891" s="243">
        <v>226.29300000000001</v>
      </c>
      <c r="I891" s="243">
        <v>2.5329999999999999</v>
      </c>
      <c r="J891" s="100"/>
      <c r="K891" s="100"/>
      <c r="L891" s="100"/>
      <c r="M891" s="100"/>
      <c r="N891" s="100"/>
      <c r="O891" s="100"/>
      <c r="P891" s="100"/>
    </row>
    <row r="892" spans="1:16" x14ac:dyDescent="0.2">
      <c r="A892" s="87">
        <v>52321</v>
      </c>
      <c r="B892" s="92">
        <v>2043</v>
      </c>
      <c r="C892" s="92">
        <v>3</v>
      </c>
      <c r="D892" s="242">
        <v>178.51900000000001</v>
      </c>
      <c r="E892" s="242">
        <v>1.8109999999999999</v>
      </c>
      <c r="F892" s="242">
        <v>336.12700000000001</v>
      </c>
      <c r="G892" s="242">
        <v>2.4129999999999998</v>
      </c>
      <c r="H892" s="243">
        <v>226.76499999999999</v>
      </c>
      <c r="I892" s="243">
        <v>2.5310000000000001</v>
      </c>
      <c r="J892" s="100"/>
      <c r="K892" s="100"/>
      <c r="L892" s="100"/>
      <c r="M892" s="100"/>
      <c r="N892" s="100"/>
      <c r="O892" s="100"/>
      <c r="P892" s="100"/>
    </row>
    <row r="893" spans="1:16" x14ac:dyDescent="0.2">
      <c r="A893" s="87">
        <v>52351</v>
      </c>
      <c r="B893" s="92">
        <v>2043</v>
      </c>
      <c r="C893" s="92">
        <v>4</v>
      </c>
      <c r="D893" s="242">
        <v>178.79499999999999</v>
      </c>
      <c r="E893" s="242">
        <v>1.875</v>
      </c>
      <c r="F893" s="242">
        <v>336.81900000000002</v>
      </c>
      <c r="G893" s="242">
        <v>2.4990000000000001</v>
      </c>
      <c r="H893" s="243">
        <v>227.25299999999999</v>
      </c>
      <c r="I893" s="243">
        <v>2.609</v>
      </c>
      <c r="J893" s="100"/>
      <c r="K893" s="100"/>
      <c r="L893" s="100"/>
      <c r="M893" s="100"/>
      <c r="N893" s="100"/>
      <c r="O893" s="100"/>
      <c r="P893" s="100"/>
    </row>
    <row r="894" spans="1:16" x14ac:dyDescent="0.2">
      <c r="A894" s="87">
        <v>52382</v>
      </c>
      <c r="B894" s="92">
        <v>2043</v>
      </c>
      <c r="C894" s="92">
        <v>5</v>
      </c>
      <c r="D894" s="242">
        <v>179.07</v>
      </c>
      <c r="E894" s="242">
        <v>1.861</v>
      </c>
      <c r="F894" s="242">
        <v>337.51</v>
      </c>
      <c r="G894" s="242">
        <v>2.4889999999999999</v>
      </c>
      <c r="H894" s="243">
        <v>227.738</v>
      </c>
      <c r="I894" s="243">
        <v>2.5920000000000001</v>
      </c>
      <c r="J894" s="100"/>
      <c r="K894" s="100"/>
      <c r="L894" s="100"/>
      <c r="M894" s="100"/>
      <c r="N894" s="100"/>
      <c r="O894" s="100"/>
      <c r="P894" s="100"/>
    </row>
    <row r="895" spans="1:16" x14ac:dyDescent="0.2">
      <c r="A895" s="87">
        <v>52412</v>
      </c>
      <c r="B895" s="92">
        <v>2043</v>
      </c>
      <c r="C895" s="92">
        <v>6</v>
      </c>
      <c r="D895" s="242">
        <v>179.34200000000001</v>
      </c>
      <c r="E895" s="242">
        <v>1.8360000000000001</v>
      </c>
      <c r="F895" s="242">
        <v>338.19799999999998</v>
      </c>
      <c r="G895" s="242">
        <v>2.4710000000000001</v>
      </c>
      <c r="H895" s="243">
        <v>228.22</v>
      </c>
      <c r="I895" s="243">
        <v>2.5710000000000002</v>
      </c>
      <c r="J895" s="100"/>
      <c r="K895" s="100"/>
      <c r="L895" s="100"/>
      <c r="M895" s="100"/>
      <c r="N895" s="100"/>
      <c r="O895" s="100"/>
      <c r="P895" s="100"/>
    </row>
    <row r="896" spans="1:16" x14ac:dyDescent="0.2">
      <c r="A896" s="87">
        <v>52443</v>
      </c>
      <c r="B896" s="92">
        <v>2043</v>
      </c>
      <c r="C896" s="92">
        <v>7</v>
      </c>
      <c r="D896" s="242">
        <v>179.61099999999999</v>
      </c>
      <c r="E896" s="242">
        <v>1.8140000000000001</v>
      </c>
      <c r="F896" s="242">
        <v>338.88200000000001</v>
      </c>
      <c r="G896" s="242">
        <v>2.4550000000000001</v>
      </c>
      <c r="H896" s="243">
        <v>228.7</v>
      </c>
      <c r="I896" s="243">
        <v>2.552</v>
      </c>
      <c r="J896" s="100"/>
      <c r="K896" s="100"/>
      <c r="L896" s="100"/>
      <c r="M896" s="100"/>
      <c r="N896" s="100"/>
      <c r="O896" s="100"/>
      <c r="P896" s="100"/>
    </row>
    <row r="897" spans="1:16" x14ac:dyDescent="0.2">
      <c r="A897" s="87">
        <v>52474</v>
      </c>
      <c r="B897" s="92">
        <v>2043</v>
      </c>
      <c r="C897" s="92">
        <v>8</v>
      </c>
      <c r="D897" s="242">
        <v>179.88200000000001</v>
      </c>
      <c r="E897" s="242">
        <v>1.829</v>
      </c>
      <c r="F897" s="242">
        <v>339.57600000000002</v>
      </c>
      <c r="G897" s="242">
        <v>2.4849999999999999</v>
      </c>
      <c r="H897" s="243">
        <v>229.18600000000001</v>
      </c>
      <c r="I897" s="243">
        <v>2.581</v>
      </c>
      <c r="J897" s="100"/>
      <c r="K897" s="100"/>
      <c r="L897" s="100"/>
      <c r="M897" s="100"/>
      <c r="N897" s="100"/>
      <c r="O897" s="100"/>
      <c r="P897" s="100"/>
    </row>
    <row r="898" spans="1:16" x14ac:dyDescent="0.2">
      <c r="A898" s="87">
        <v>52504</v>
      </c>
      <c r="B898" s="92">
        <v>2043</v>
      </c>
      <c r="C898" s="92">
        <v>9</v>
      </c>
      <c r="D898" s="242">
        <v>180.149</v>
      </c>
      <c r="E898" s="242">
        <v>1.7929999999999999</v>
      </c>
      <c r="F898" s="242">
        <v>340.25900000000001</v>
      </c>
      <c r="G898" s="242">
        <v>2.4390000000000001</v>
      </c>
      <c r="H898" s="243">
        <v>229.66300000000001</v>
      </c>
      <c r="I898" s="243">
        <v>2.5289999999999999</v>
      </c>
      <c r="J898" s="100"/>
      <c r="K898" s="100"/>
      <c r="L898" s="100"/>
      <c r="M898" s="100"/>
      <c r="N898" s="100"/>
      <c r="O898" s="100"/>
      <c r="P898" s="100"/>
    </row>
    <row r="899" spans="1:16" x14ac:dyDescent="0.2">
      <c r="A899" s="87">
        <v>52535</v>
      </c>
      <c r="B899" s="92">
        <v>2043</v>
      </c>
      <c r="C899" s="92">
        <v>10</v>
      </c>
      <c r="D899" s="242">
        <v>180.417</v>
      </c>
      <c r="E899" s="242">
        <v>1.798</v>
      </c>
      <c r="F899" s="242">
        <v>340.94200000000001</v>
      </c>
      <c r="G899" s="242">
        <v>2.4369999999999998</v>
      </c>
      <c r="H899" s="243">
        <v>230.14099999999999</v>
      </c>
      <c r="I899" s="243">
        <v>2.5230000000000001</v>
      </c>
      <c r="J899" s="100"/>
      <c r="K899" s="100"/>
      <c r="L899" s="100"/>
      <c r="M899" s="100"/>
      <c r="N899" s="100"/>
      <c r="O899" s="100"/>
      <c r="P899" s="100"/>
    </row>
    <row r="900" spans="1:16" x14ac:dyDescent="0.2">
      <c r="A900" s="87">
        <v>52565</v>
      </c>
      <c r="B900" s="92">
        <v>2043</v>
      </c>
      <c r="C900" s="92">
        <v>11</v>
      </c>
      <c r="D900" s="242">
        <v>180.68700000000001</v>
      </c>
      <c r="E900" s="242">
        <v>1.8140000000000001</v>
      </c>
      <c r="F900" s="242">
        <v>341.62700000000001</v>
      </c>
      <c r="G900" s="242">
        <v>2.4380000000000002</v>
      </c>
      <c r="H900" s="243">
        <v>230.61799999999999</v>
      </c>
      <c r="I900" s="243">
        <v>2.5179999999999998</v>
      </c>
      <c r="J900" s="100"/>
      <c r="K900" s="100"/>
      <c r="L900" s="100"/>
      <c r="M900" s="100"/>
      <c r="N900" s="100"/>
      <c r="O900" s="100"/>
      <c r="P900" s="100"/>
    </row>
    <row r="901" spans="1:16" x14ac:dyDescent="0.2">
      <c r="A901" s="87">
        <v>52596</v>
      </c>
      <c r="B901" s="92">
        <v>2043</v>
      </c>
      <c r="C901" s="92">
        <v>12</v>
      </c>
      <c r="D901" s="242">
        <v>180.96100000000001</v>
      </c>
      <c r="E901" s="242">
        <v>1.8360000000000001</v>
      </c>
      <c r="F901" s="242">
        <v>342.315</v>
      </c>
      <c r="G901" s="242">
        <v>2.4409999999999998</v>
      </c>
      <c r="H901" s="243">
        <v>231.096</v>
      </c>
      <c r="I901" s="243">
        <v>2.516</v>
      </c>
      <c r="J901" s="100"/>
      <c r="K901" s="100"/>
      <c r="L901" s="100"/>
      <c r="M901" s="100"/>
      <c r="N901" s="100"/>
      <c r="O901" s="100"/>
      <c r="P901" s="100"/>
    </row>
    <row r="902" spans="1:16" x14ac:dyDescent="0.2">
      <c r="A902" s="87">
        <v>52627</v>
      </c>
      <c r="B902" s="92">
        <v>2044</v>
      </c>
      <c r="C902" s="92">
        <v>1</v>
      </c>
      <c r="D902" s="242">
        <v>181.24199999999999</v>
      </c>
      <c r="E902" s="242">
        <v>1.877</v>
      </c>
      <c r="F902" s="242">
        <v>343.01600000000002</v>
      </c>
      <c r="G902" s="242">
        <v>2.4870000000000001</v>
      </c>
      <c r="H902" s="243">
        <v>231.58500000000001</v>
      </c>
      <c r="I902" s="243">
        <v>2.5659999999999998</v>
      </c>
      <c r="J902" s="100"/>
      <c r="K902" s="100"/>
      <c r="L902" s="100"/>
      <c r="M902" s="100"/>
      <c r="N902" s="100"/>
      <c r="O902" s="100"/>
      <c r="P902" s="100"/>
    </row>
    <row r="903" spans="1:16" x14ac:dyDescent="0.2">
      <c r="A903" s="87">
        <v>52655</v>
      </c>
      <c r="B903" s="92">
        <v>2044</v>
      </c>
      <c r="C903" s="92">
        <v>2</v>
      </c>
      <c r="D903" s="242">
        <v>181.51300000000001</v>
      </c>
      <c r="E903" s="242">
        <v>1.8109999999999999</v>
      </c>
      <c r="F903" s="242">
        <v>343.69900000000001</v>
      </c>
      <c r="G903" s="242">
        <v>2.4140000000000001</v>
      </c>
      <c r="H903" s="243">
        <v>232.06200000000001</v>
      </c>
      <c r="I903" s="243">
        <v>2.5009999999999999</v>
      </c>
      <c r="J903" s="100"/>
      <c r="K903" s="100"/>
      <c r="L903" s="100"/>
      <c r="M903" s="100"/>
      <c r="N903" s="100"/>
      <c r="O903" s="100"/>
      <c r="P903" s="100"/>
    </row>
    <row r="904" spans="1:16" x14ac:dyDescent="0.2">
      <c r="A904" s="87">
        <v>52687</v>
      </c>
      <c r="B904" s="92">
        <v>2044</v>
      </c>
      <c r="C904" s="92">
        <v>3</v>
      </c>
      <c r="D904" s="242">
        <v>181.78299999999999</v>
      </c>
      <c r="E904" s="242">
        <v>1.794</v>
      </c>
      <c r="F904" s="242">
        <v>344.38400000000001</v>
      </c>
      <c r="G904" s="242">
        <v>2.4209999999999998</v>
      </c>
      <c r="H904" s="243">
        <v>232.54499999999999</v>
      </c>
      <c r="I904" s="243">
        <v>2.5249999999999999</v>
      </c>
      <c r="J904" s="100"/>
      <c r="K904" s="100"/>
      <c r="L904" s="100"/>
      <c r="M904" s="100"/>
      <c r="N904" s="100"/>
      <c r="O904" s="100"/>
      <c r="P904" s="100"/>
    </row>
    <row r="905" spans="1:16" x14ac:dyDescent="0.2">
      <c r="A905" s="87">
        <v>52717</v>
      </c>
      <c r="B905" s="92">
        <v>2044</v>
      </c>
      <c r="C905" s="92">
        <v>4</v>
      </c>
      <c r="D905" s="242">
        <v>182.05500000000001</v>
      </c>
      <c r="E905" s="242">
        <v>1.8109999999999999</v>
      </c>
      <c r="F905" s="242">
        <v>345.084</v>
      </c>
      <c r="G905" s="242">
        <v>2.4649999999999999</v>
      </c>
      <c r="H905" s="243">
        <v>233.03899999999999</v>
      </c>
      <c r="I905" s="243">
        <v>2.5790000000000002</v>
      </c>
      <c r="J905" s="100"/>
      <c r="K905" s="100"/>
      <c r="L905" s="100"/>
      <c r="M905" s="100"/>
      <c r="N905" s="100"/>
      <c r="O905" s="100"/>
      <c r="P905" s="100"/>
    </row>
    <row r="906" spans="1:16" x14ac:dyDescent="0.2">
      <c r="A906" s="87">
        <v>52748</v>
      </c>
      <c r="B906" s="92">
        <v>2044</v>
      </c>
      <c r="C906" s="92">
        <v>5</v>
      </c>
      <c r="D906" s="242">
        <v>182.32599999999999</v>
      </c>
      <c r="E906" s="242">
        <v>1.806</v>
      </c>
      <c r="F906" s="242">
        <v>345.78399999999999</v>
      </c>
      <c r="G906" s="242">
        <v>2.46</v>
      </c>
      <c r="H906" s="243">
        <v>233.53299999999999</v>
      </c>
      <c r="I906" s="243">
        <v>2.5739999999999998</v>
      </c>
      <c r="J906" s="100"/>
      <c r="K906" s="100"/>
      <c r="L906" s="100"/>
      <c r="M906" s="100"/>
      <c r="N906" s="100"/>
      <c r="O906" s="100"/>
      <c r="P906" s="100"/>
    </row>
    <row r="907" spans="1:16" x14ac:dyDescent="0.2">
      <c r="A907" s="87">
        <v>52778</v>
      </c>
      <c r="B907" s="92">
        <v>2044</v>
      </c>
      <c r="C907" s="92">
        <v>6</v>
      </c>
      <c r="D907" s="242">
        <v>182.59899999999999</v>
      </c>
      <c r="E907" s="242">
        <v>1.8080000000000001</v>
      </c>
      <c r="F907" s="242">
        <v>346.48200000000003</v>
      </c>
      <c r="G907" s="242">
        <v>2.4510000000000001</v>
      </c>
      <c r="H907" s="243">
        <v>234.024</v>
      </c>
      <c r="I907" s="243">
        <v>2.556</v>
      </c>
      <c r="J907" s="100"/>
      <c r="K907" s="100"/>
      <c r="L907" s="100"/>
      <c r="M907" s="100"/>
      <c r="N907" s="100"/>
      <c r="O907" s="100"/>
      <c r="P907" s="100"/>
    </row>
    <row r="908" spans="1:16" x14ac:dyDescent="0.2">
      <c r="A908" s="87">
        <v>52809</v>
      </c>
      <c r="B908" s="92">
        <v>2044</v>
      </c>
      <c r="C908" s="92">
        <v>7</v>
      </c>
      <c r="D908" s="242">
        <v>182.87100000000001</v>
      </c>
      <c r="E908" s="242">
        <v>1.806</v>
      </c>
      <c r="F908" s="242">
        <v>347.17899999999997</v>
      </c>
      <c r="G908" s="242">
        <v>2.4420000000000002</v>
      </c>
      <c r="H908" s="243">
        <v>234.51400000000001</v>
      </c>
      <c r="I908" s="243">
        <v>2.5409999999999999</v>
      </c>
      <c r="J908" s="100"/>
      <c r="K908" s="100"/>
      <c r="L908" s="100"/>
      <c r="M908" s="100"/>
      <c r="N908" s="100"/>
      <c r="O908" s="100"/>
      <c r="P908" s="100"/>
    </row>
    <row r="909" spans="1:16" x14ac:dyDescent="0.2">
      <c r="A909" s="87">
        <v>52840</v>
      </c>
      <c r="B909" s="92">
        <v>2044</v>
      </c>
      <c r="C909" s="92">
        <v>8</v>
      </c>
      <c r="D909" s="242">
        <v>183.148</v>
      </c>
      <c r="E909" s="242">
        <v>1.83</v>
      </c>
      <c r="F909" s="242">
        <v>347.88799999999998</v>
      </c>
      <c r="G909" s="242">
        <v>2.4769999999999999</v>
      </c>
      <c r="H909" s="243">
        <v>235.012</v>
      </c>
      <c r="I909" s="243">
        <v>2.5779999999999998</v>
      </c>
      <c r="J909" s="100"/>
      <c r="K909" s="100"/>
      <c r="L909" s="100"/>
      <c r="M909" s="100"/>
      <c r="N909" s="100"/>
      <c r="O909" s="100"/>
      <c r="P909" s="100"/>
    </row>
    <row r="910" spans="1:16" x14ac:dyDescent="0.2">
      <c r="A910" s="87">
        <v>52870</v>
      </c>
      <c r="B910" s="92">
        <v>2044</v>
      </c>
      <c r="C910" s="92">
        <v>9</v>
      </c>
      <c r="D910" s="242">
        <v>183.41900000000001</v>
      </c>
      <c r="E910" s="242">
        <v>1.792</v>
      </c>
      <c r="F910" s="242">
        <v>348.58600000000001</v>
      </c>
      <c r="G910" s="242">
        <v>2.4340000000000002</v>
      </c>
      <c r="H910" s="243">
        <v>235.50299999999999</v>
      </c>
      <c r="I910" s="243">
        <v>2.5379999999999998</v>
      </c>
      <c r="J910" s="100"/>
      <c r="K910" s="100"/>
      <c r="L910" s="100"/>
      <c r="M910" s="100"/>
      <c r="N910" s="100"/>
      <c r="O910" s="100"/>
      <c r="P910" s="100"/>
    </row>
    <row r="911" spans="1:16" x14ac:dyDescent="0.2">
      <c r="A911" s="87">
        <v>52901</v>
      </c>
      <c r="B911" s="92">
        <v>2044</v>
      </c>
      <c r="C911" s="92">
        <v>10</v>
      </c>
      <c r="D911" s="242">
        <v>183.691</v>
      </c>
      <c r="E911" s="242">
        <v>1.7889999999999999</v>
      </c>
      <c r="F911" s="242">
        <v>349.286</v>
      </c>
      <c r="G911" s="242">
        <v>2.4369999999999998</v>
      </c>
      <c r="H911" s="243">
        <v>235.99700000000001</v>
      </c>
      <c r="I911" s="243">
        <v>2.5449999999999999</v>
      </c>
      <c r="J911" s="100"/>
      <c r="K911" s="100"/>
      <c r="L911" s="100"/>
      <c r="M911" s="100"/>
      <c r="N911" s="100"/>
      <c r="O911" s="100"/>
      <c r="P911" s="100"/>
    </row>
    <row r="912" spans="1:16" x14ac:dyDescent="0.2">
      <c r="A912" s="87">
        <v>52931</v>
      </c>
      <c r="B912" s="92">
        <v>2044</v>
      </c>
      <c r="C912" s="92">
        <v>11</v>
      </c>
      <c r="D912" s="242">
        <v>183.96299999999999</v>
      </c>
      <c r="E912" s="242">
        <v>1.7949999999999999</v>
      </c>
      <c r="F912" s="242">
        <v>349.99</v>
      </c>
      <c r="G912" s="242">
        <v>2.4460000000000002</v>
      </c>
      <c r="H912" s="243">
        <v>236.494</v>
      </c>
      <c r="I912" s="243">
        <v>2.5579999999999998</v>
      </c>
      <c r="J912" s="100"/>
      <c r="K912" s="100"/>
      <c r="L912" s="100"/>
      <c r="M912" s="100"/>
      <c r="N912" s="100"/>
      <c r="O912" s="100"/>
      <c r="P912" s="100"/>
    </row>
    <row r="913" spans="1:16" x14ac:dyDescent="0.2">
      <c r="A913" s="87">
        <v>52962</v>
      </c>
      <c r="B913" s="92">
        <v>2044</v>
      </c>
      <c r="C913" s="92">
        <v>12</v>
      </c>
      <c r="D913" s="242">
        <v>184.238</v>
      </c>
      <c r="E913" s="242">
        <v>1.806</v>
      </c>
      <c r="F913" s="242">
        <v>350.69900000000001</v>
      </c>
      <c r="G913" s="242">
        <v>2.4580000000000002</v>
      </c>
      <c r="H913" s="243">
        <v>236.99600000000001</v>
      </c>
      <c r="I913" s="243">
        <v>2.573</v>
      </c>
      <c r="J913" s="100"/>
      <c r="K913" s="100"/>
      <c r="L913" s="100"/>
      <c r="M913" s="100"/>
      <c r="N913" s="100"/>
      <c r="O913" s="100"/>
      <c r="P913" s="100"/>
    </row>
    <row r="914" spans="1:16" x14ac:dyDescent="0.2">
      <c r="A914" s="87">
        <v>52993</v>
      </c>
      <c r="B914" s="92">
        <v>2045</v>
      </c>
      <c r="C914" s="92">
        <v>1</v>
      </c>
      <c r="D914" s="242">
        <v>184.51900000000001</v>
      </c>
      <c r="E914" s="242">
        <v>1.8480000000000001</v>
      </c>
      <c r="F914" s="242">
        <v>351.42500000000001</v>
      </c>
      <c r="G914" s="242">
        <v>2.5110000000000001</v>
      </c>
      <c r="H914" s="243">
        <v>237.50899999999999</v>
      </c>
      <c r="I914" s="243">
        <v>2.63</v>
      </c>
      <c r="J914" s="100"/>
      <c r="K914" s="100"/>
      <c r="L914" s="100"/>
      <c r="M914" s="100"/>
      <c r="N914" s="100"/>
      <c r="O914" s="100"/>
      <c r="P914" s="100"/>
    </row>
    <row r="915" spans="1:16" x14ac:dyDescent="0.2">
      <c r="A915" s="87">
        <v>53021</v>
      </c>
      <c r="B915" s="92">
        <v>2045</v>
      </c>
      <c r="C915" s="92">
        <v>2</v>
      </c>
      <c r="D915" s="242">
        <v>184.78899999999999</v>
      </c>
      <c r="E915" s="242">
        <v>1.7669999999999999</v>
      </c>
      <c r="F915" s="242">
        <v>352.12</v>
      </c>
      <c r="G915" s="242">
        <v>2.399</v>
      </c>
      <c r="H915" s="243">
        <v>238.001</v>
      </c>
      <c r="I915" s="243">
        <v>2.5129999999999999</v>
      </c>
      <c r="J915" s="100"/>
      <c r="K915" s="100"/>
      <c r="L915" s="100"/>
      <c r="M915" s="100"/>
      <c r="N915" s="100"/>
      <c r="O915" s="100"/>
      <c r="P915" s="100"/>
    </row>
    <row r="916" spans="1:16" x14ac:dyDescent="0.2">
      <c r="A916" s="87">
        <v>53052</v>
      </c>
      <c r="B916" s="92">
        <v>2045</v>
      </c>
      <c r="C916" s="92">
        <v>3</v>
      </c>
      <c r="D916" s="242">
        <v>185.059</v>
      </c>
      <c r="E916" s="242">
        <v>1.774</v>
      </c>
      <c r="F916" s="242">
        <v>352.81799999999998</v>
      </c>
      <c r="G916" s="242">
        <v>2.407</v>
      </c>
      <c r="H916" s="243">
        <v>238.495</v>
      </c>
      <c r="I916" s="243">
        <v>2.52</v>
      </c>
      <c r="J916" s="100"/>
      <c r="K916" s="100"/>
      <c r="L916" s="100"/>
      <c r="M916" s="100"/>
      <c r="N916" s="100"/>
      <c r="O916" s="100"/>
      <c r="P916" s="100"/>
    </row>
    <row r="917" spans="1:16" x14ac:dyDescent="0.2">
      <c r="A917" s="87">
        <v>53082</v>
      </c>
      <c r="B917" s="92">
        <v>2045</v>
      </c>
      <c r="C917" s="92">
        <v>4</v>
      </c>
      <c r="D917" s="242">
        <v>185.34</v>
      </c>
      <c r="E917" s="242">
        <v>1.833</v>
      </c>
      <c r="F917" s="242">
        <v>353.54199999999997</v>
      </c>
      <c r="G917" s="242">
        <v>2.4900000000000002</v>
      </c>
      <c r="H917" s="243">
        <v>239.00700000000001</v>
      </c>
      <c r="I917" s="243">
        <v>2.6070000000000002</v>
      </c>
      <c r="J917" s="100"/>
      <c r="K917" s="100"/>
      <c r="L917" s="100"/>
      <c r="M917" s="100"/>
      <c r="N917" s="100"/>
      <c r="O917" s="100"/>
      <c r="P917" s="100"/>
    </row>
    <row r="918" spans="1:16" x14ac:dyDescent="0.2">
      <c r="A918" s="87">
        <v>53113</v>
      </c>
      <c r="B918" s="92">
        <v>2045</v>
      </c>
      <c r="C918" s="92">
        <v>5</v>
      </c>
      <c r="D918" s="242">
        <v>185.619</v>
      </c>
      <c r="E918" s="242">
        <v>1.821</v>
      </c>
      <c r="F918" s="242">
        <v>354.26400000000001</v>
      </c>
      <c r="G918" s="242">
        <v>2.48</v>
      </c>
      <c r="H918" s="243">
        <v>239.518</v>
      </c>
      <c r="I918" s="243">
        <v>2.5979999999999999</v>
      </c>
      <c r="J918" s="100"/>
      <c r="K918" s="100"/>
      <c r="L918" s="100"/>
      <c r="M918" s="100"/>
      <c r="N918" s="100"/>
      <c r="O918" s="100"/>
      <c r="P918" s="100"/>
    </row>
    <row r="919" spans="1:16" x14ac:dyDescent="0.2">
      <c r="A919" s="87">
        <v>53143</v>
      </c>
      <c r="B919" s="92">
        <v>2045</v>
      </c>
      <c r="C919" s="92">
        <v>6</v>
      </c>
      <c r="D919" s="242">
        <v>185.89500000000001</v>
      </c>
      <c r="E919" s="242">
        <v>1.8029999999999999</v>
      </c>
      <c r="F919" s="242">
        <v>354.98399999999998</v>
      </c>
      <c r="G919" s="242">
        <v>2.464</v>
      </c>
      <c r="H919" s="243">
        <v>240.02799999999999</v>
      </c>
      <c r="I919" s="243">
        <v>2.5830000000000002</v>
      </c>
      <c r="J919" s="100"/>
      <c r="K919" s="100"/>
      <c r="L919" s="100"/>
      <c r="M919" s="100"/>
      <c r="N919" s="100"/>
      <c r="O919" s="100"/>
      <c r="P919" s="100"/>
    </row>
    <row r="920" spans="1:16" x14ac:dyDescent="0.2">
      <c r="A920" s="87">
        <v>53174</v>
      </c>
      <c r="B920" s="92">
        <v>2045</v>
      </c>
      <c r="C920" s="92">
        <v>7</v>
      </c>
      <c r="D920" s="242">
        <v>186.17</v>
      </c>
      <c r="E920" s="242">
        <v>1.7869999999999999</v>
      </c>
      <c r="F920" s="242">
        <v>355.7</v>
      </c>
      <c r="G920" s="242">
        <v>2.448</v>
      </c>
      <c r="H920" s="243">
        <v>240.536</v>
      </c>
      <c r="I920" s="243">
        <v>2.5710000000000002</v>
      </c>
      <c r="J920" s="100"/>
      <c r="K920" s="100"/>
      <c r="L920" s="100"/>
      <c r="M920" s="100"/>
      <c r="N920" s="100"/>
      <c r="O920" s="100"/>
      <c r="P920" s="100"/>
    </row>
    <row r="921" spans="1:16" x14ac:dyDescent="0.2">
      <c r="A921" s="87">
        <v>53205</v>
      </c>
      <c r="B921" s="92">
        <v>2045</v>
      </c>
      <c r="C921" s="92">
        <v>8</v>
      </c>
      <c r="D921" s="242">
        <v>186.447</v>
      </c>
      <c r="E921" s="242">
        <v>1.8049999999999999</v>
      </c>
      <c r="F921" s="242">
        <v>356.42599999999999</v>
      </c>
      <c r="G921" s="242">
        <v>2.476</v>
      </c>
      <c r="H921" s="243">
        <v>241.05199999999999</v>
      </c>
      <c r="I921" s="243">
        <v>2.6059999999999999</v>
      </c>
      <c r="J921" s="100"/>
      <c r="K921" s="100"/>
      <c r="L921" s="100"/>
      <c r="M921" s="100"/>
      <c r="N921" s="100"/>
      <c r="O921" s="100"/>
      <c r="P921" s="100"/>
    </row>
    <row r="922" spans="1:16" x14ac:dyDescent="0.2">
      <c r="A922" s="87">
        <v>53235</v>
      </c>
      <c r="B922" s="92">
        <v>2045</v>
      </c>
      <c r="C922" s="92">
        <v>9</v>
      </c>
      <c r="D922" s="242">
        <v>186.72</v>
      </c>
      <c r="E922" s="242">
        <v>1.77</v>
      </c>
      <c r="F922" s="242">
        <v>357.13799999999998</v>
      </c>
      <c r="G922" s="242">
        <v>2.4260000000000002</v>
      </c>
      <c r="H922" s="243">
        <v>241.56100000000001</v>
      </c>
      <c r="I922" s="243">
        <v>2.5609999999999999</v>
      </c>
      <c r="J922" s="100"/>
      <c r="K922" s="100"/>
      <c r="L922" s="100"/>
      <c r="M922" s="100"/>
      <c r="N922" s="100"/>
      <c r="O922" s="100"/>
      <c r="P922" s="100"/>
    </row>
    <row r="923" spans="1:16" x14ac:dyDescent="0.2">
      <c r="A923" s="87">
        <v>53266</v>
      </c>
      <c r="B923" s="92">
        <v>2045</v>
      </c>
      <c r="C923" s="92">
        <v>10</v>
      </c>
      <c r="D923" s="242">
        <v>186.994</v>
      </c>
      <c r="E923" s="242">
        <v>1.772</v>
      </c>
      <c r="F923" s="242">
        <v>357.85199999999998</v>
      </c>
      <c r="G923" s="242">
        <v>2.423</v>
      </c>
      <c r="H923" s="243">
        <v>242.07</v>
      </c>
      <c r="I923" s="243">
        <v>2.5609999999999999</v>
      </c>
      <c r="J923" s="100"/>
      <c r="K923" s="100"/>
      <c r="L923" s="100"/>
      <c r="M923" s="100"/>
      <c r="N923" s="100"/>
      <c r="O923" s="100"/>
      <c r="P923" s="100"/>
    </row>
    <row r="924" spans="1:16" x14ac:dyDescent="0.2">
      <c r="A924" s="87">
        <v>53296</v>
      </c>
      <c r="B924" s="92">
        <v>2045</v>
      </c>
      <c r="C924" s="92">
        <v>11</v>
      </c>
      <c r="D924" s="242">
        <v>187.26900000000001</v>
      </c>
      <c r="E924" s="242">
        <v>1.7789999999999999</v>
      </c>
      <c r="F924" s="242">
        <v>358.56799999999998</v>
      </c>
      <c r="G924" s="242">
        <v>2.427</v>
      </c>
      <c r="H924" s="243">
        <v>242.58099999999999</v>
      </c>
      <c r="I924" s="243">
        <v>2.5619999999999998</v>
      </c>
      <c r="J924" s="100"/>
      <c r="K924" s="100"/>
      <c r="L924" s="100"/>
      <c r="M924" s="100"/>
      <c r="N924" s="100"/>
      <c r="O924" s="100"/>
      <c r="P924" s="100"/>
    </row>
    <row r="925" spans="1:16" x14ac:dyDescent="0.2">
      <c r="A925" s="87">
        <v>53327</v>
      </c>
      <c r="B925" s="92">
        <v>2045</v>
      </c>
      <c r="C925" s="92">
        <v>12</v>
      </c>
      <c r="D925" s="242">
        <v>187.54599999999999</v>
      </c>
      <c r="E925" s="242">
        <v>1.792</v>
      </c>
      <c r="F925" s="242">
        <v>359.28800000000001</v>
      </c>
      <c r="G925" s="242">
        <v>2.4369999999999998</v>
      </c>
      <c r="H925" s="243">
        <v>243.09399999999999</v>
      </c>
      <c r="I925" s="243">
        <v>2.5649999999999999</v>
      </c>
      <c r="J925" s="100"/>
      <c r="K925" s="100"/>
      <c r="L925" s="100"/>
      <c r="M925" s="100"/>
      <c r="N925" s="100"/>
      <c r="O925" s="100"/>
      <c r="P925" s="100"/>
    </row>
    <row r="926" spans="1:16" x14ac:dyDescent="0.2">
      <c r="A926" s="87">
        <v>53358</v>
      </c>
      <c r="B926" s="92">
        <v>2046</v>
      </c>
      <c r="C926" s="92">
        <v>1</v>
      </c>
      <c r="D926" s="242">
        <v>187.83</v>
      </c>
      <c r="E926" s="242">
        <v>1.8320000000000001</v>
      </c>
      <c r="F926" s="242">
        <v>360.024</v>
      </c>
      <c r="G926" s="242">
        <v>2.4860000000000002</v>
      </c>
      <c r="H926" s="243">
        <v>243.61699999999999</v>
      </c>
      <c r="I926" s="243">
        <v>2.6150000000000002</v>
      </c>
      <c r="J926" s="100"/>
      <c r="K926" s="100"/>
      <c r="L926" s="100"/>
      <c r="M926" s="100"/>
      <c r="N926" s="100"/>
      <c r="O926" s="100"/>
      <c r="P926" s="100"/>
    </row>
    <row r="927" spans="1:16" x14ac:dyDescent="0.2">
      <c r="A927" s="87">
        <v>53386</v>
      </c>
      <c r="B927" s="92">
        <v>2046</v>
      </c>
      <c r="C927" s="92">
        <v>2</v>
      </c>
      <c r="D927" s="242">
        <v>188.102</v>
      </c>
      <c r="E927" s="242">
        <v>1.7490000000000001</v>
      </c>
      <c r="F927" s="242">
        <v>360.72699999999998</v>
      </c>
      <c r="G927" s="242">
        <v>2.37</v>
      </c>
      <c r="H927" s="243">
        <v>244.11799999999999</v>
      </c>
      <c r="I927" s="243">
        <v>2.496</v>
      </c>
      <c r="J927" s="100"/>
      <c r="K927" s="100"/>
      <c r="L927" s="100"/>
      <c r="M927" s="100"/>
      <c r="N927" s="100"/>
      <c r="O927" s="100"/>
      <c r="P927" s="100"/>
    </row>
    <row r="928" spans="1:16" x14ac:dyDescent="0.2">
      <c r="A928" s="87">
        <v>53417</v>
      </c>
      <c r="B928" s="92">
        <v>2046</v>
      </c>
      <c r="C928" s="92">
        <v>3</v>
      </c>
      <c r="D928" s="242">
        <v>188.374</v>
      </c>
      <c r="E928" s="242">
        <v>1.7509999999999999</v>
      </c>
      <c r="F928" s="242">
        <v>361.43200000000002</v>
      </c>
      <c r="G928" s="242">
        <v>2.3719999999999999</v>
      </c>
      <c r="H928" s="243">
        <v>244.62200000000001</v>
      </c>
      <c r="I928" s="243">
        <v>2.5059999999999998</v>
      </c>
      <c r="J928" s="100"/>
      <c r="K928" s="100"/>
      <c r="L928" s="100"/>
      <c r="M928" s="100"/>
      <c r="N928" s="100"/>
      <c r="O928" s="100"/>
      <c r="P928" s="100"/>
    </row>
    <row r="929" spans="1:16" x14ac:dyDescent="0.2">
      <c r="A929" s="87">
        <v>53447</v>
      </c>
      <c r="B929" s="92">
        <v>2046</v>
      </c>
      <c r="C929" s="92">
        <v>4</v>
      </c>
      <c r="D929" s="242">
        <v>188.655</v>
      </c>
      <c r="E929" s="242">
        <v>1.8069999999999999</v>
      </c>
      <c r="F929" s="242">
        <v>362.16199999999998</v>
      </c>
      <c r="G929" s="242">
        <v>2.4510000000000001</v>
      </c>
      <c r="H929" s="243">
        <v>245.14500000000001</v>
      </c>
      <c r="I929" s="243">
        <v>2.5939999999999999</v>
      </c>
      <c r="J929" s="100"/>
      <c r="K929" s="100"/>
      <c r="L929" s="100"/>
      <c r="M929" s="100"/>
      <c r="N929" s="100"/>
      <c r="O929" s="100"/>
      <c r="P929" s="100"/>
    </row>
    <row r="930" spans="1:16" x14ac:dyDescent="0.2">
      <c r="A930" s="87">
        <v>53478</v>
      </c>
      <c r="B930" s="92">
        <v>2046</v>
      </c>
      <c r="C930" s="92">
        <v>5</v>
      </c>
      <c r="D930" s="242">
        <v>188.93600000000001</v>
      </c>
      <c r="E930" s="242">
        <v>1.798</v>
      </c>
      <c r="F930" s="242">
        <v>362.89100000000002</v>
      </c>
      <c r="G930" s="242">
        <v>2.4420000000000002</v>
      </c>
      <c r="H930" s="243">
        <v>245.667</v>
      </c>
      <c r="I930" s="243">
        <v>2.5870000000000002</v>
      </c>
      <c r="J930" s="100"/>
      <c r="K930" s="100"/>
      <c r="L930" s="100"/>
      <c r="M930" s="100"/>
      <c r="N930" s="100"/>
      <c r="O930" s="100"/>
      <c r="P930" s="100"/>
    </row>
    <row r="931" spans="1:16" x14ac:dyDescent="0.2">
      <c r="A931" s="87">
        <v>53508</v>
      </c>
      <c r="B931" s="92">
        <v>2046</v>
      </c>
      <c r="C931" s="92">
        <v>6</v>
      </c>
      <c r="D931" s="242">
        <v>189.214</v>
      </c>
      <c r="E931" s="242">
        <v>1.7849999999999999</v>
      </c>
      <c r="F931" s="242">
        <v>363.61799999999999</v>
      </c>
      <c r="G931" s="242">
        <v>2.4289999999999998</v>
      </c>
      <c r="H931" s="243">
        <v>246.18700000000001</v>
      </c>
      <c r="I931" s="243">
        <v>2.5710000000000002</v>
      </c>
      <c r="J931" s="100"/>
      <c r="K931" s="100"/>
      <c r="L931" s="100"/>
      <c r="M931" s="100"/>
      <c r="N931" s="100"/>
      <c r="O931" s="100"/>
      <c r="P931" s="100"/>
    </row>
    <row r="932" spans="1:16" x14ac:dyDescent="0.2">
      <c r="A932" s="87">
        <v>53539</v>
      </c>
      <c r="B932" s="92">
        <v>2046</v>
      </c>
      <c r="C932" s="92">
        <v>7</v>
      </c>
      <c r="D932" s="242">
        <v>189.49199999999999</v>
      </c>
      <c r="E932" s="242">
        <v>1.772</v>
      </c>
      <c r="F932" s="242">
        <v>364.34199999999998</v>
      </c>
      <c r="G932" s="242">
        <v>2.4169999999999998</v>
      </c>
      <c r="H932" s="243">
        <v>246.70599999999999</v>
      </c>
      <c r="I932" s="243">
        <v>2.5569999999999999</v>
      </c>
      <c r="J932" s="100"/>
      <c r="K932" s="100"/>
      <c r="L932" s="100"/>
      <c r="M932" s="100"/>
      <c r="N932" s="100"/>
      <c r="O932" s="100"/>
      <c r="P932" s="100"/>
    </row>
    <row r="933" spans="1:16" x14ac:dyDescent="0.2">
      <c r="A933" s="87">
        <v>53570</v>
      </c>
      <c r="B933" s="92">
        <v>2046</v>
      </c>
      <c r="C933" s="92">
        <v>8</v>
      </c>
      <c r="D933" s="242">
        <v>189.77199999999999</v>
      </c>
      <c r="E933" s="242">
        <v>1.788</v>
      </c>
      <c r="F933" s="242">
        <v>365.07600000000002</v>
      </c>
      <c r="G933" s="242">
        <v>2.4460000000000002</v>
      </c>
      <c r="H933" s="243">
        <v>247.232</v>
      </c>
      <c r="I933" s="243">
        <v>2.5880000000000001</v>
      </c>
      <c r="J933" s="100"/>
      <c r="K933" s="100"/>
      <c r="L933" s="100"/>
      <c r="M933" s="100"/>
      <c r="N933" s="100"/>
      <c r="O933" s="100"/>
      <c r="P933" s="100"/>
    </row>
    <row r="934" spans="1:16" x14ac:dyDescent="0.2">
      <c r="A934" s="87">
        <v>53600</v>
      </c>
      <c r="B934" s="92">
        <v>2046</v>
      </c>
      <c r="C934" s="92">
        <v>9</v>
      </c>
      <c r="D934" s="242">
        <v>190.04599999999999</v>
      </c>
      <c r="E934" s="242">
        <v>1.75</v>
      </c>
      <c r="F934" s="242">
        <v>365.79899999999998</v>
      </c>
      <c r="G934" s="242">
        <v>2.4</v>
      </c>
      <c r="H934" s="243">
        <v>247.749</v>
      </c>
      <c r="I934" s="243">
        <v>2.54</v>
      </c>
      <c r="J934" s="100"/>
      <c r="K934" s="100"/>
      <c r="L934" s="100"/>
      <c r="M934" s="100"/>
      <c r="N934" s="100"/>
      <c r="O934" s="100"/>
      <c r="P934" s="100"/>
    </row>
    <row r="935" spans="1:16" x14ac:dyDescent="0.2">
      <c r="A935" s="87">
        <v>53631</v>
      </c>
      <c r="B935" s="92">
        <v>2046</v>
      </c>
      <c r="C935" s="92">
        <v>10</v>
      </c>
      <c r="D935" s="242">
        <v>190.321</v>
      </c>
      <c r="E935" s="242">
        <v>1.75</v>
      </c>
      <c r="F935" s="242">
        <v>366.52300000000002</v>
      </c>
      <c r="G935" s="242">
        <v>2.4009999999999998</v>
      </c>
      <c r="H935" s="243">
        <v>248.268</v>
      </c>
      <c r="I935" s="243">
        <v>2.54</v>
      </c>
      <c r="J935" s="100"/>
      <c r="K935" s="100"/>
      <c r="L935" s="100"/>
      <c r="M935" s="100"/>
      <c r="N935" s="100"/>
      <c r="O935" s="100"/>
      <c r="P935" s="100"/>
    </row>
    <row r="936" spans="1:16" x14ac:dyDescent="0.2">
      <c r="A936" s="87">
        <v>53661</v>
      </c>
      <c r="B936" s="92">
        <v>2046</v>
      </c>
      <c r="C936" s="92">
        <v>11</v>
      </c>
      <c r="D936" s="242">
        <v>190.59800000000001</v>
      </c>
      <c r="E936" s="242">
        <v>1.7609999999999999</v>
      </c>
      <c r="F936" s="242">
        <v>367.25099999999998</v>
      </c>
      <c r="G936" s="242">
        <v>2.4119999999999999</v>
      </c>
      <c r="H936" s="243">
        <v>248.78899999999999</v>
      </c>
      <c r="I936" s="243">
        <v>2.548</v>
      </c>
      <c r="J936" s="100"/>
      <c r="K936" s="100"/>
      <c r="L936" s="100"/>
      <c r="M936" s="100"/>
      <c r="N936" s="100"/>
      <c r="O936" s="100"/>
      <c r="P936" s="100"/>
    </row>
    <row r="937" spans="1:16" x14ac:dyDescent="0.2">
      <c r="A937" s="87">
        <v>53692</v>
      </c>
      <c r="B937" s="92">
        <v>2046</v>
      </c>
      <c r="C937" s="92">
        <v>12</v>
      </c>
      <c r="D937" s="242">
        <v>190.87899999999999</v>
      </c>
      <c r="E937" s="242">
        <v>1.78</v>
      </c>
      <c r="F937" s="242">
        <v>367.98599999999999</v>
      </c>
      <c r="G937" s="242">
        <v>2.4289999999999998</v>
      </c>
      <c r="H937" s="243">
        <v>249.31399999999999</v>
      </c>
      <c r="I937" s="243">
        <v>2.5619999999999998</v>
      </c>
      <c r="J937" s="100"/>
      <c r="K937" s="100"/>
      <c r="L937" s="100"/>
      <c r="M937" s="100"/>
      <c r="N937" s="100"/>
      <c r="O937" s="100"/>
      <c r="P937" s="100"/>
    </row>
    <row r="938" spans="1:16" x14ac:dyDescent="0.2">
      <c r="A938" s="87">
        <v>53723</v>
      </c>
      <c r="B938" s="92">
        <v>2047</v>
      </c>
      <c r="C938" s="92">
        <v>1</v>
      </c>
      <c r="D938" s="242">
        <v>191.166</v>
      </c>
      <c r="E938" s="242">
        <v>1.8240000000000001</v>
      </c>
      <c r="F938" s="242">
        <v>368.74</v>
      </c>
      <c r="G938" s="242">
        <v>2.4849999999999999</v>
      </c>
      <c r="H938" s="243">
        <v>249.851</v>
      </c>
      <c r="I938" s="243">
        <v>2.617</v>
      </c>
      <c r="J938" s="100"/>
      <c r="K938" s="100"/>
      <c r="L938" s="100"/>
      <c r="M938" s="100"/>
      <c r="N938" s="100"/>
      <c r="O938" s="100"/>
      <c r="P938" s="100"/>
    </row>
    <row r="939" spans="1:16" x14ac:dyDescent="0.2">
      <c r="A939" s="87">
        <v>53751</v>
      </c>
      <c r="B939" s="92">
        <v>2047</v>
      </c>
      <c r="C939" s="92">
        <v>2</v>
      </c>
      <c r="D939" s="242">
        <v>191.441</v>
      </c>
      <c r="E939" s="242">
        <v>1.74</v>
      </c>
      <c r="F939" s="242">
        <v>369.46199999999999</v>
      </c>
      <c r="G939" s="242">
        <v>2.375</v>
      </c>
      <c r="H939" s="243">
        <v>250.36500000000001</v>
      </c>
      <c r="I939" s="243">
        <v>2.4990000000000001</v>
      </c>
      <c r="J939" s="100"/>
      <c r="K939" s="100"/>
      <c r="L939" s="100"/>
      <c r="M939" s="100"/>
      <c r="N939" s="100"/>
      <c r="O939" s="100"/>
      <c r="P939" s="100"/>
    </row>
    <row r="940" spans="1:16" x14ac:dyDescent="0.2">
      <c r="A940" s="87">
        <v>53782</v>
      </c>
      <c r="B940" s="92">
        <v>2047</v>
      </c>
      <c r="C940" s="92">
        <v>3</v>
      </c>
      <c r="D940" s="242">
        <v>191.71600000000001</v>
      </c>
      <c r="E940" s="242">
        <v>1.7370000000000001</v>
      </c>
      <c r="F940" s="242">
        <v>370.18799999999999</v>
      </c>
      <c r="G940" s="242">
        <v>2.383</v>
      </c>
      <c r="H940" s="243">
        <v>250.88200000000001</v>
      </c>
      <c r="I940" s="243">
        <v>2.5049999999999999</v>
      </c>
      <c r="J940" s="100"/>
      <c r="K940" s="100"/>
      <c r="L940" s="100"/>
      <c r="M940" s="100"/>
      <c r="N940" s="100"/>
      <c r="O940" s="100"/>
      <c r="P940" s="100"/>
    </row>
    <row r="941" spans="1:16" x14ac:dyDescent="0.2">
      <c r="A941" s="87">
        <v>53812</v>
      </c>
      <c r="B941" s="92">
        <v>2047</v>
      </c>
      <c r="C941" s="92">
        <v>4</v>
      </c>
      <c r="D941" s="242">
        <v>192</v>
      </c>
      <c r="E941" s="242">
        <v>1.79</v>
      </c>
      <c r="F941" s="242">
        <v>370.94</v>
      </c>
      <c r="G941" s="242">
        <v>2.4649999999999999</v>
      </c>
      <c r="H941" s="243">
        <v>251.417</v>
      </c>
      <c r="I941" s="243">
        <v>2.59</v>
      </c>
      <c r="J941" s="100"/>
      <c r="K941" s="100"/>
      <c r="L941" s="100"/>
      <c r="M941" s="100"/>
      <c r="N941" s="100"/>
      <c r="O941" s="100"/>
      <c r="P941" s="100"/>
    </row>
    <row r="942" spans="1:16" x14ac:dyDescent="0.2">
      <c r="A942" s="87">
        <v>53843</v>
      </c>
      <c r="B942" s="92">
        <v>2047</v>
      </c>
      <c r="C942" s="92">
        <v>5</v>
      </c>
      <c r="D942" s="242">
        <v>192.28200000000001</v>
      </c>
      <c r="E942" s="242">
        <v>1.78</v>
      </c>
      <c r="F942" s="242">
        <v>371.69</v>
      </c>
      <c r="G942" s="242">
        <v>2.456</v>
      </c>
      <c r="H942" s="243">
        <v>251.95099999999999</v>
      </c>
      <c r="I942" s="243">
        <v>2.5790000000000002</v>
      </c>
      <c r="J942" s="100"/>
      <c r="K942" s="100"/>
      <c r="L942" s="100"/>
      <c r="M942" s="100"/>
      <c r="N942" s="100"/>
      <c r="O942" s="100"/>
      <c r="P942" s="100"/>
    </row>
    <row r="943" spans="1:16" x14ac:dyDescent="0.2">
      <c r="A943" s="87">
        <v>53873</v>
      </c>
      <c r="B943" s="92">
        <v>2047</v>
      </c>
      <c r="C943" s="92">
        <v>6</v>
      </c>
      <c r="D943" s="242">
        <v>192.56299999999999</v>
      </c>
      <c r="E943" s="242">
        <v>1.768</v>
      </c>
      <c r="F943" s="242">
        <v>372.43900000000002</v>
      </c>
      <c r="G943" s="242">
        <v>2.4420000000000002</v>
      </c>
      <c r="H943" s="243">
        <v>252.483</v>
      </c>
      <c r="I943" s="243">
        <v>2.5630000000000002</v>
      </c>
      <c r="J943" s="100"/>
      <c r="K943" s="100"/>
      <c r="L943" s="100"/>
      <c r="M943" s="100"/>
      <c r="N943" s="100"/>
      <c r="O943" s="100"/>
      <c r="P943" s="100"/>
    </row>
    <row r="944" spans="1:16" x14ac:dyDescent="0.2">
      <c r="A944" s="87">
        <v>53904</v>
      </c>
      <c r="B944" s="92">
        <v>2047</v>
      </c>
      <c r="C944" s="92">
        <v>7</v>
      </c>
      <c r="D944" s="242">
        <v>192.84299999999999</v>
      </c>
      <c r="E944" s="242">
        <v>1.758</v>
      </c>
      <c r="F944" s="242">
        <v>373.18400000000003</v>
      </c>
      <c r="G944" s="242">
        <v>2.4279999999999999</v>
      </c>
      <c r="H944" s="243">
        <v>253.01400000000001</v>
      </c>
      <c r="I944" s="243">
        <v>2.5510000000000002</v>
      </c>
      <c r="J944" s="100"/>
      <c r="K944" s="100"/>
      <c r="L944" s="100"/>
      <c r="M944" s="100"/>
      <c r="N944" s="100"/>
      <c r="O944" s="100"/>
      <c r="P944" s="100"/>
    </row>
    <row r="945" spans="1:16" x14ac:dyDescent="0.2">
      <c r="A945" s="87">
        <v>53935</v>
      </c>
      <c r="B945" s="92">
        <v>2047</v>
      </c>
      <c r="C945" s="92">
        <v>8</v>
      </c>
      <c r="D945" s="242">
        <v>193.12700000000001</v>
      </c>
      <c r="E945" s="242">
        <v>1.7789999999999999</v>
      </c>
      <c r="F945" s="242">
        <v>373.94</v>
      </c>
      <c r="G945" s="242">
        <v>2.4580000000000002</v>
      </c>
      <c r="H945" s="243">
        <v>253.553</v>
      </c>
      <c r="I945" s="243">
        <v>2.5880000000000001</v>
      </c>
      <c r="J945" s="100"/>
      <c r="K945" s="100"/>
      <c r="L945" s="100"/>
      <c r="M945" s="100"/>
      <c r="N945" s="100"/>
      <c r="O945" s="100"/>
      <c r="P945" s="100"/>
    </row>
    <row r="946" spans="1:16" x14ac:dyDescent="0.2">
      <c r="A946" s="87">
        <v>53965</v>
      </c>
      <c r="B946" s="92">
        <v>2047</v>
      </c>
      <c r="C946" s="92">
        <v>9</v>
      </c>
      <c r="D946" s="242">
        <v>193.40600000000001</v>
      </c>
      <c r="E946" s="242">
        <v>1.7450000000000001</v>
      </c>
      <c r="F946" s="242">
        <v>374.68299999999999</v>
      </c>
      <c r="G946" s="242">
        <v>2.411</v>
      </c>
      <c r="H946" s="243">
        <v>254.08500000000001</v>
      </c>
      <c r="I946" s="243">
        <v>2.548</v>
      </c>
      <c r="J946" s="100"/>
      <c r="K946" s="100"/>
      <c r="L946" s="100"/>
      <c r="M946" s="100"/>
      <c r="N946" s="100"/>
      <c r="O946" s="100"/>
      <c r="P946" s="100"/>
    </row>
    <row r="947" spans="1:16" x14ac:dyDescent="0.2">
      <c r="A947" s="87">
        <v>53996</v>
      </c>
      <c r="B947" s="92">
        <v>2047</v>
      </c>
      <c r="C947" s="92">
        <v>10</v>
      </c>
      <c r="D947" s="242">
        <v>193.684</v>
      </c>
      <c r="E947" s="242">
        <v>1.744</v>
      </c>
      <c r="F947" s="242">
        <v>375.42700000000002</v>
      </c>
      <c r="G947" s="242">
        <v>2.4089999999999998</v>
      </c>
      <c r="H947" s="243">
        <v>254.62</v>
      </c>
      <c r="I947" s="243">
        <v>2.5529999999999999</v>
      </c>
      <c r="J947" s="100"/>
      <c r="K947" s="100"/>
      <c r="L947" s="100"/>
      <c r="M947" s="100"/>
      <c r="N947" s="100"/>
      <c r="O947" s="100"/>
      <c r="P947" s="100"/>
    </row>
    <row r="948" spans="1:16" x14ac:dyDescent="0.2">
      <c r="A948" s="87">
        <v>54026</v>
      </c>
      <c r="B948" s="92">
        <v>2047</v>
      </c>
      <c r="C948" s="92">
        <v>11</v>
      </c>
      <c r="D948" s="242">
        <v>193.964</v>
      </c>
      <c r="E948" s="242">
        <v>1.7470000000000001</v>
      </c>
      <c r="F948" s="242">
        <v>376.173</v>
      </c>
      <c r="G948" s="242">
        <v>2.41</v>
      </c>
      <c r="H948" s="243">
        <v>255.15700000000001</v>
      </c>
      <c r="I948" s="243">
        <v>2.5609999999999999</v>
      </c>
      <c r="J948" s="100"/>
      <c r="K948" s="100"/>
      <c r="L948" s="100"/>
      <c r="M948" s="100"/>
      <c r="N948" s="100"/>
      <c r="O948" s="100"/>
      <c r="P948" s="100"/>
    </row>
    <row r="949" spans="1:16" x14ac:dyDescent="0.2">
      <c r="A949" s="87">
        <v>54057</v>
      </c>
      <c r="B949" s="92">
        <v>2047</v>
      </c>
      <c r="C949" s="92">
        <v>12</v>
      </c>
      <c r="D949" s="242">
        <v>194.245</v>
      </c>
      <c r="E949" s="242">
        <v>1.7529999999999999</v>
      </c>
      <c r="F949" s="242">
        <v>376.92099999999999</v>
      </c>
      <c r="G949" s="242">
        <v>2.4140000000000001</v>
      </c>
      <c r="H949" s="243">
        <v>255.697</v>
      </c>
      <c r="I949" s="243">
        <v>2.5720000000000001</v>
      </c>
      <c r="J949" s="100"/>
      <c r="K949" s="100"/>
      <c r="L949" s="100"/>
      <c r="M949" s="100"/>
      <c r="N949" s="100"/>
      <c r="O949" s="100"/>
      <c r="P949" s="100"/>
    </row>
    <row r="950" spans="1:16" x14ac:dyDescent="0.2">
      <c r="A950" s="87">
        <v>54088</v>
      </c>
      <c r="B950" s="92">
        <v>2048</v>
      </c>
      <c r="C950" s="92">
        <v>1</v>
      </c>
      <c r="D950" s="242">
        <v>194.53200000000001</v>
      </c>
      <c r="E950" s="242">
        <v>1.788</v>
      </c>
      <c r="F950" s="242">
        <v>377.685</v>
      </c>
      <c r="G950" s="242">
        <v>2.46</v>
      </c>
      <c r="H950" s="243">
        <v>256.25</v>
      </c>
      <c r="I950" s="243">
        <v>2.6269999999999998</v>
      </c>
      <c r="J950" s="100"/>
      <c r="K950" s="100"/>
      <c r="L950" s="100"/>
      <c r="M950" s="100"/>
      <c r="N950" s="100"/>
      <c r="O950" s="100"/>
      <c r="P950" s="100"/>
    </row>
    <row r="951" spans="1:16" x14ac:dyDescent="0.2">
      <c r="A951" s="87">
        <v>54116</v>
      </c>
      <c r="B951" s="92">
        <v>2048</v>
      </c>
      <c r="C951" s="92">
        <v>2</v>
      </c>
      <c r="D951" s="242">
        <v>194.81200000000001</v>
      </c>
      <c r="E951" s="242">
        <v>1.7370000000000001</v>
      </c>
      <c r="F951" s="242">
        <v>378.428</v>
      </c>
      <c r="G951" s="242">
        <v>2.3849999999999998</v>
      </c>
      <c r="H951" s="243">
        <v>256.78899999999999</v>
      </c>
      <c r="I951" s="243">
        <v>2.5529999999999999</v>
      </c>
      <c r="J951" s="100"/>
      <c r="K951" s="100"/>
      <c r="L951" s="100"/>
      <c r="M951" s="100"/>
      <c r="N951" s="100"/>
      <c r="O951" s="100"/>
      <c r="P951" s="100"/>
    </row>
    <row r="952" spans="1:16" x14ac:dyDescent="0.2">
      <c r="A952" s="87">
        <v>54148</v>
      </c>
      <c r="B952" s="92">
        <v>2048</v>
      </c>
      <c r="C952" s="92">
        <v>3</v>
      </c>
      <c r="D952" s="242">
        <v>195.09200000000001</v>
      </c>
      <c r="E952" s="242">
        <v>1.7430000000000001</v>
      </c>
      <c r="F952" s="242">
        <v>379.173</v>
      </c>
      <c r="G952" s="242">
        <v>2.39</v>
      </c>
      <c r="H952" s="243">
        <v>257.33199999999999</v>
      </c>
      <c r="I952" s="243">
        <v>2.5649999999999999</v>
      </c>
      <c r="J952" s="100"/>
      <c r="K952" s="100"/>
      <c r="L952" s="100"/>
      <c r="M952" s="100"/>
      <c r="N952" s="100"/>
      <c r="O952" s="100"/>
      <c r="P952" s="100"/>
    </row>
    <row r="953" spans="1:16" x14ac:dyDescent="0.2">
      <c r="A953" s="87">
        <v>54178</v>
      </c>
      <c r="B953" s="92">
        <v>2048</v>
      </c>
      <c r="C953" s="92">
        <v>4</v>
      </c>
      <c r="D953" s="242">
        <v>195.37899999999999</v>
      </c>
      <c r="E953" s="242">
        <v>1.7749999999999999</v>
      </c>
      <c r="F953" s="242">
        <v>379.93299999999999</v>
      </c>
      <c r="G953" s="242">
        <v>2.4319999999999999</v>
      </c>
      <c r="H953" s="243">
        <v>257.887</v>
      </c>
      <c r="I953" s="243">
        <v>2.617</v>
      </c>
      <c r="J953" s="100"/>
      <c r="K953" s="100"/>
      <c r="L953" s="100"/>
      <c r="M953" s="100"/>
      <c r="N953" s="100"/>
      <c r="O953" s="100"/>
      <c r="P953" s="100"/>
    </row>
    <row r="954" spans="1:16" x14ac:dyDescent="0.2">
      <c r="A954" s="87">
        <v>54209</v>
      </c>
      <c r="B954" s="92">
        <v>2048</v>
      </c>
      <c r="C954" s="92">
        <v>5</v>
      </c>
      <c r="D954" s="242">
        <v>195.66499999999999</v>
      </c>
      <c r="E954" s="242">
        <v>1.7749999999999999</v>
      </c>
      <c r="F954" s="242">
        <v>380.69400000000002</v>
      </c>
      <c r="G954" s="242">
        <v>2.4289999999999998</v>
      </c>
      <c r="H954" s="243">
        <v>258.44400000000002</v>
      </c>
      <c r="I954" s="243">
        <v>2.6240000000000001</v>
      </c>
      <c r="J954" s="100"/>
      <c r="K954" s="100"/>
      <c r="L954" s="100"/>
      <c r="M954" s="100"/>
      <c r="N954" s="100"/>
      <c r="O954" s="100"/>
      <c r="P954" s="100"/>
    </row>
    <row r="955" spans="1:16" x14ac:dyDescent="0.2">
      <c r="A955" s="87">
        <v>54239</v>
      </c>
      <c r="B955" s="92">
        <v>2048</v>
      </c>
      <c r="C955" s="92">
        <v>6</v>
      </c>
      <c r="D955" s="242">
        <v>195.952</v>
      </c>
      <c r="E955" s="242">
        <v>1.772</v>
      </c>
      <c r="F955" s="242">
        <v>381.45400000000001</v>
      </c>
      <c r="G955" s="242">
        <v>2.4209999999999998</v>
      </c>
      <c r="H955" s="243">
        <v>259.00299999999999</v>
      </c>
      <c r="I955" s="243">
        <v>2.6259999999999999</v>
      </c>
      <c r="J955" s="100"/>
      <c r="K955" s="100"/>
      <c r="L955" s="100"/>
      <c r="M955" s="100"/>
      <c r="N955" s="100"/>
      <c r="O955" s="100"/>
      <c r="P955" s="100"/>
    </row>
    <row r="956" spans="1:16" x14ac:dyDescent="0.2">
      <c r="A956" s="87">
        <v>54270</v>
      </c>
      <c r="B956" s="92">
        <v>2048</v>
      </c>
      <c r="C956" s="92">
        <v>7</v>
      </c>
      <c r="D956" s="242">
        <v>196.238</v>
      </c>
      <c r="E956" s="242">
        <v>1.766</v>
      </c>
      <c r="F956" s="242">
        <v>382.21199999999999</v>
      </c>
      <c r="G956" s="242">
        <v>2.4119999999999999</v>
      </c>
      <c r="H956" s="243">
        <v>259.56200000000001</v>
      </c>
      <c r="I956" s="243">
        <v>2.6230000000000002</v>
      </c>
      <c r="J956" s="100"/>
      <c r="K956" s="100"/>
      <c r="L956" s="100"/>
      <c r="M956" s="100"/>
      <c r="N956" s="100"/>
      <c r="O956" s="100"/>
      <c r="P956" s="100"/>
    </row>
    <row r="957" spans="1:16" x14ac:dyDescent="0.2">
      <c r="A957" s="87">
        <v>54301</v>
      </c>
      <c r="B957" s="92">
        <v>2048</v>
      </c>
      <c r="C957" s="92">
        <v>8</v>
      </c>
      <c r="D957" s="242">
        <v>196.52799999999999</v>
      </c>
      <c r="E957" s="242">
        <v>1.788</v>
      </c>
      <c r="F957" s="242">
        <v>382.98099999999999</v>
      </c>
      <c r="G957" s="242">
        <v>2.4409999999999998</v>
      </c>
      <c r="H957" s="243">
        <v>260.13</v>
      </c>
      <c r="I957" s="243">
        <v>2.6560000000000001</v>
      </c>
      <c r="J957" s="100"/>
      <c r="K957" s="100"/>
      <c r="L957" s="100"/>
      <c r="M957" s="100"/>
      <c r="N957" s="100"/>
      <c r="O957" s="100"/>
      <c r="P957" s="100"/>
    </row>
    <row r="958" spans="1:16" x14ac:dyDescent="0.2">
      <c r="A958" s="87">
        <v>54331</v>
      </c>
      <c r="B958" s="92">
        <v>2048</v>
      </c>
      <c r="C958" s="92">
        <v>9</v>
      </c>
      <c r="D958" s="242">
        <v>196.81299999999999</v>
      </c>
      <c r="E958" s="242">
        <v>1.752</v>
      </c>
      <c r="F958" s="242">
        <v>383.73599999999999</v>
      </c>
      <c r="G958" s="242">
        <v>2.39</v>
      </c>
      <c r="H958" s="243">
        <v>260.68700000000001</v>
      </c>
      <c r="I958" s="243">
        <v>2.601</v>
      </c>
      <c r="J958" s="100"/>
      <c r="K958" s="100"/>
      <c r="L958" s="100"/>
      <c r="M958" s="100"/>
      <c r="N958" s="100"/>
      <c r="O958" s="100"/>
      <c r="P958" s="100"/>
    </row>
    <row r="959" spans="1:16" x14ac:dyDescent="0.2">
      <c r="A959" s="87">
        <v>54362</v>
      </c>
      <c r="B959" s="92">
        <v>2048</v>
      </c>
      <c r="C959" s="92">
        <v>10</v>
      </c>
      <c r="D959" s="242">
        <v>197.09800000000001</v>
      </c>
      <c r="E959" s="242">
        <v>1.75</v>
      </c>
      <c r="F959" s="242">
        <v>384.49</v>
      </c>
      <c r="G959" s="242">
        <v>2.3860000000000001</v>
      </c>
      <c r="H959" s="243">
        <v>261.24400000000003</v>
      </c>
      <c r="I959" s="243">
        <v>2.597</v>
      </c>
      <c r="J959" s="100"/>
      <c r="K959" s="100"/>
      <c r="L959" s="100"/>
      <c r="M959" s="100"/>
      <c r="N959" s="100"/>
      <c r="O959" s="100"/>
      <c r="P959" s="100"/>
    </row>
    <row r="960" spans="1:16" x14ac:dyDescent="0.2">
      <c r="A960" s="87">
        <v>54392</v>
      </c>
      <c r="B960" s="92">
        <v>2048</v>
      </c>
      <c r="C960" s="92">
        <v>11</v>
      </c>
      <c r="D960" s="242">
        <v>197.38399999999999</v>
      </c>
      <c r="E960" s="242">
        <v>1.7549999999999999</v>
      </c>
      <c r="F960" s="242">
        <v>385.24799999999999</v>
      </c>
      <c r="G960" s="242">
        <v>2.391</v>
      </c>
      <c r="H960" s="243">
        <v>261.80399999999997</v>
      </c>
      <c r="I960" s="243">
        <v>2.6040000000000001</v>
      </c>
      <c r="J960" s="100"/>
      <c r="K960" s="100"/>
      <c r="L960" s="100"/>
      <c r="M960" s="100"/>
      <c r="N960" s="100"/>
      <c r="O960" s="100"/>
      <c r="P960" s="100"/>
    </row>
    <row r="961" spans="1:16" x14ac:dyDescent="0.2">
      <c r="A961" s="87">
        <v>54423</v>
      </c>
      <c r="B961" s="92">
        <v>2048</v>
      </c>
      <c r="C961" s="92">
        <v>12</v>
      </c>
      <c r="D961" s="242">
        <v>197.67099999999999</v>
      </c>
      <c r="E961" s="242">
        <v>1.7649999999999999</v>
      </c>
      <c r="F961" s="242">
        <v>386.01100000000002</v>
      </c>
      <c r="G961" s="242">
        <v>2.4009999999999998</v>
      </c>
      <c r="H961" s="243">
        <v>262.36900000000003</v>
      </c>
      <c r="I961" s="243">
        <v>2.62</v>
      </c>
      <c r="J961" s="100"/>
      <c r="K961" s="100"/>
      <c r="L961" s="100"/>
      <c r="M961" s="100"/>
      <c r="N961" s="100"/>
      <c r="O961" s="100"/>
      <c r="P961" s="100"/>
    </row>
    <row r="962" spans="1:16" x14ac:dyDescent="0.2">
      <c r="A962" s="87">
        <v>54454</v>
      </c>
      <c r="B962" s="92">
        <v>2049</v>
      </c>
      <c r="C962" s="92">
        <v>1</v>
      </c>
      <c r="D962" s="242">
        <v>197.96600000000001</v>
      </c>
      <c r="E962" s="242">
        <v>1.804</v>
      </c>
      <c r="F962" s="242">
        <v>386.79</v>
      </c>
      <c r="G962" s="242">
        <v>2.4510000000000001</v>
      </c>
      <c r="H962" s="243">
        <v>262.94799999999998</v>
      </c>
      <c r="I962" s="243">
        <v>2.6789999999999998</v>
      </c>
      <c r="J962" s="100"/>
      <c r="K962" s="100"/>
      <c r="L962" s="100"/>
      <c r="M962" s="100"/>
      <c r="N962" s="100"/>
      <c r="O962" s="100"/>
      <c r="P962" s="100"/>
    </row>
    <row r="963" spans="1:16" x14ac:dyDescent="0.2">
      <c r="A963" s="87">
        <v>54482</v>
      </c>
      <c r="B963" s="92">
        <v>2049</v>
      </c>
      <c r="C963" s="92">
        <v>2</v>
      </c>
      <c r="D963" s="242">
        <v>198.24799999999999</v>
      </c>
      <c r="E963" s="242">
        <v>1.724</v>
      </c>
      <c r="F963" s="242">
        <v>387.536</v>
      </c>
      <c r="G963" s="242">
        <v>2.3380000000000001</v>
      </c>
      <c r="H963" s="243">
        <v>263.50200000000001</v>
      </c>
      <c r="I963" s="243">
        <v>2.5590000000000002</v>
      </c>
      <c r="J963" s="100"/>
      <c r="K963" s="100"/>
      <c r="L963" s="100"/>
      <c r="M963" s="100"/>
      <c r="N963" s="100"/>
      <c r="O963" s="100"/>
      <c r="P963" s="100"/>
    </row>
    <row r="964" spans="1:16" x14ac:dyDescent="0.2">
      <c r="A964" s="87">
        <v>54513</v>
      </c>
      <c r="B964" s="92">
        <v>2049</v>
      </c>
      <c r="C964" s="92">
        <v>3</v>
      </c>
      <c r="D964" s="242">
        <v>198.53200000000001</v>
      </c>
      <c r="E964" s="242">
        <v>1.73</v>
      </c>
      <c r="F964" s="242">
        <v>388.28399999999999</v>
      </c>
      <c r="G964" s="242">
        <v>2.3410000000000002</v>
      </c>
      <c r="H964" s="243">
        <v>264.05900000000003</v>
      </c>
      <c r="I964" s="243">
        <v>2.5659999999999998</v>
      </c>
      <c r="J964" s="100"/>
      <c r="K964" s="100"/>
      <c r="L964" s="100"/>
      <c r="M964" s="100"/>
      <c r="N964" s="100"/>
      <c r="O964" s="100"/>
      <c r="P964" s="100"/>
    </row>
    <row r="965" spans="1:16" x14ac:dyDescent="0.2">
      <c r="A965" s="87">
        <v>54543</v>
      </c>
      <c r="B965" s="92">
        <v>2049</v>
      </c>
      <c r="C965" s="92">
        <v>4</v>
      </c>
      <c r="D965" s="242">
        <v>198.82499999999999</v>
      </c>
      <c r="E965" s="242">
        <v>1.7889999999999999</v>
      </c>
      <c r="F965" s="242">
        <v>389.05799999999999</v>
      </c>
      <c r="G965" s="242">
        <v>2.419</v>
      </c>
      <c r="H965" s="243">
        <v>264.63600000000002</v>
      </c>
      <c r="I965" s="243">
        <v>2.6549999999999998</v>
      </c>
      <c r="J965" s="100"/>
      <c r="K965" s="100"/>
      <c r="L965" s="100"/>
      <c r="M965" s="100"/>
      <c r="N965" s="100"/>
      <c r="O965" s="100"/>
      <c r="P965" s="100"/>
    </row>
    <row r="966" spans="1:16" x14ac:dyDescent="0.2">
      <c r="A966" s="87">
        <v>54574</v>
      </c>
      <c r="B966" s="92">
        <v>2049</v>
      </c>
      <c r="C966" s="92">
        <v>5</v>
      </c>
      <c r="D966" s="242">
        <v>199.11799999999999</v>
      </c>
      <c r="E966" s="242">
        <v>1.782</v>
      </c>
      <c r="F966" s="242">
        <v>389.83</v>
      </c>
      <c r="G966" s="242">
        <v>2.407</v>
      </c>
      <c r="H966" s="243">
        <v>265.21300000000002</v>
      </c>
      <c r="I966" s="243">
        <v>2.6469999999999998</v>
      </c>
      <c r="J966" s="100"/>
      <c r="K966" s="100"/>
      <c r="L966" s="100"/>
      <c r="M966" s="100"/>
      <c r="N966" s="100"/>
      <c r="O966" s="100"/>
      <c r="P966" s="100"/>
    </row>
    <row r="967" spans="1:16" x14ac:dyDescent="0.2">
      <c r="A967" s="87">
        <v>54604</v>
      </c>
      <c r="B967" s="92">
        <v>2049</v>
      </c>
      <c r="C967" s="92">
        <v>6</v>
      </c>
      <c r="D967" s="242">
        <v>199.41</v>
      </c>
      <c r="E967" s="242">
        <v>1.77</v>
      </c>
      <c r="F967" s="242">
        <v>390.59899999999999</v>
      </c>
      <c r="G967" s="242">
        <v>2.391</v>
      </c>
      <c r="H967" s="243">
        <v>265.78800000000001</v>
      </c>
      <c r="I967" s="243">
        <v>2.6339999999999999</v>
      </c>
      <c r="J967" s="100"/>
      <c r="K967" s="100"/>
      <c r="L967" s="100"/>
      <c r="M967" s="100"/>
      <c r="N967" s="100"/>
      <c r="O967" s="100"/>
      <c r="P967" s="100"/>
    </row>
    <row r="968" spans="1:16" x14ac:dyDescent="0.2">
      <c r="A968" s="87">
        <v>54635</v>
      </c>
      <c r="B968" s="92">
        <v>2049</v>
      </c>
      <c r="C968" s="92">
        <v>7</v>
      </c>
      <c r="D968" s="242">
        <v>199.7</v>
      </c>
      <c r="E968" s="242">
        <v>1.76</v>
      </c>
      <c r="F968" s="242">
        <v>391.36399999999998</v>
      </c>
      <c r="G968" s="242">
        <v>2.3769999999999998</v>
      </c>
      <c r="H968" s="243">
        <v>266.36200000000002</v>
      </c>
      <c r="I968" s="243">
        <v>2.6219999999999999</v>
      </c>
      <c r="J968" s="100"/>
      <c r="K968" s="100"/>
      <c r="L968" s="100"/>
      <c r="M968" s="100"/>
      <c r="N968" s="100"/>
      <c r="O968" s="100"/>
      <c r="P968" s="100"/>
    </row>
    <row r="969" spans="1:16" x14ac:dyDescent="0.2">
      <c r="A969" s="87">
        <v>54666</v>
      </c>
      <c r="B969" s="92">
        <v>2049</v>
      </c>
      <c r="C969" s="92">
        <v>8</v>
      </c>
      <c r="D969" s="242">
        <v>199.994</v>
      </c>
      <c r="E969" s="242">
        <v>1.7809999999999999</v>
      </c>
      <c r="F969" s="242">
        <v>392.14</v>
      </c>
      <c r="G969" s="242">
        <v>2.407</v>
      </c>
      <c r="H969" s="243">
        <v>266.94499999999999</v>
      </c>
      <c r="I969" s="243">
        <v>2.6560000000000001</v>
      </c>
      <c r="J969" s="100"/>
      <c r="K969" s="100"/>
      <c r="L969" s="100"/>
      <c r="M969" s="100"/>
      <c r="N969" s="100"/>
      <c r="O969" s="100"/>
      <c r="P969" s="100"/>
    </row>
    <row r="970" spans="1:16" x14ac:dyDescent="0.2">
      <c r="A970" s="87">
        <v>54696</v>
      </c>
      <c r="B970" s="92">
        <v>2049</v>
      </c>
      <c r="C970" s="92">
        <v>9</v>
      </c>
      <c r="D970" s="242">
        <v>200.28299999999999</v>
      </c>
      <c r="E970" s="242">
        <v>1.748</v>
      </c>
      <c r="F970" s="242">
        <v>392.90499999999997</v>
      </c>
      <c r="G970" s="242">
        <v>2.363</v>
      </c>
      <c r="H970" s="243">
        <v>267.51799999999997</v>
      </c>
      <c r="I970" s="243">
        <v>2.6080000000000001</v>
      </c>
      <c r="J970" s="100"/>
      <c r="K970" s="100"/>
      <c r="L970" s="100"/>
      <c r="M970" s="100"/>
      <c r="N970" s="100"/>
      <c r="O970" s="100"/>
      <c r="P970" s="100"/>
    </row>
    <row r="971" spans="1:16" x14ac:dyDescent="0.2">
      <c r="A971" s="87">
        <v>54727</v>
      </c>
      <c r="B971" s="92">
        <v>2049</v>
      </c>
      <c r="C971" s="92">
        <v>10</v>
      </c>
      <c r="D971" s="242">
        <v>200.57300000000001</v>
      </c>
      <c r="E971" s="242">
        <v>1.7490000000000001</v>
      </c>
      <c r="F971" s="242">
        <v>393.67099999999999</v>
      </c>
      <c r="G971" s="242">
        <v>2.3650000000000002</v>
      </c>
      <c r="H971" s="243">
        <v>268.09300000000002</v>
      </c>
      <c r="I971" s="243">
        <v>2.61</v>
      </c>
      <c r="J971" s="100"/>
      <c r="K971" s="100"/>
      <c r="L971" s="100"/>
      <c r="M971" s="100"/>
      <c r="N971" s="100"/>
      <c r="O971" s="100"/>
      <c r="P971" s="100"/>
    </row>
    <row r="972" spans="1:16" x14ac:dyDescent="0.2">
      <c r="A972" s="87">
        <v>54757</v>
      </c>
      <c r="B972" s="92">
        <v>2049</v>
      </c>
      <c r="C972" s="92">
        <v>11</v>
      </c>
      <c r="D972" s="242">
        <v>200.863</v>
      </c>
      <c r="E972" s="242">
        <v>1.754</v>
      </c>
      <c r="F972" s="242">
        <v>394.44099999999997</v>
      </c>
      <c r="G972" s="242">
        <v>2.3730000000000002</v>
      </c>
      <c r="H972" s="243">
        <v>268.67200000000003</v>
      </c>
      <c r="I972" s="243">
        <v>2.621</v>
      </c>
      <c r="J972" s="100"/>
      <c r="K972" s="100"/>
      <c r="L972" s="100"/>
      <c r="M972" s="100"/>
      <c r="N972" s="100"/>
      <c r="O972" s="100"/>
      <c r="P972" s="100"/>
    </row>
    <row r="973" spans="1:16" x14ac:dyDescent="0.2">
      <c r="A973" s="87">
        <v>54788</v>
      </c>
      <c r="B973" s="92">
        <v>2049</v>
      </c>
      <c r="C973" s="92">
        <v>12</v>
      </c>
      <c r="D973" s="242">
        <v>201.15600000000001</v>
      </c>
      <c r="E973" s="242">
        <v>1.762</v>
      </c>
      <c r="F973" s="242">
        <v>395.21699999999998</v>
      </c>
      <c r="G973" s="242">
        <v>2.3860000000000001</v>
      </c>
      <c r="H973" s="243">
        <v>269.255</v>
      </c>
      <c r="I973" s="243">
        <v>2.637</v>
      </c>
      <c r="J973" s="100"/>
      <c r="K973" s="100"/>
      <c r="L973" s="100"/>
      <c r="M973" s="100"/>
      <c r="N973" s="100"/>
      <c r="O973" s="100"/>
      <c r="P973" s="100"/>
    </row>
    <row r="974" spans="1:16" x14ac:dyDescent="0.2">
      <c r="A974" s="87">
        <v>54819</v>
      </c>
      <c r="B974" s="92">
        <v>2050</v>
      </c>
      <c r="C974" s="92">
        <v>1</v>
      </c>
      <c r="D974" s="242">
        <v>201.45500000000001</v>
      </c>
      <c r="E974" s="242">
        <v>1.8009999999999999</v>
      </c>
      <c r="F974" s="242">
        <v>396.01100000000002</v>
      </c>
      <c r="G974" s="242">
        <v>2.4380000000000002</v>
      </c>
      <c r="H974" s="243">
        <v>269.85300000000001</v>
      </c>
      <c r="I974" s="243">
        <v>2.6970000000000001</v>
      </c>
      <c r="J974" s="100"/>
      <c r="K974" s="100"/>
      <c r="L974" s="100"/>
      <c r="M974" s="100"/>
      <c r="N974" s="100"/>
      <c r="O974" s="100"/>
      <c r="P974" s="100"/>
    </row>
    <row r="975" spans="1:16" x14ac:dyDescent="0.2">
      <c r="A975" s="87">
        <v>54847</v>
      </c>
      <c r="B975" s="92">
        <v>2050</v>
      </c>
      <c r="C975" s="92">
        <v>2</v>
      </c>
      <c r="D975" s="242">
        <v>201.74199999999999</v>
      </c>
      <c r="E975" s="242">
        <v>1.7210000000000001</v>
      </c>
      <c r="F975" s="242">
        <v>396.77100000000002</v>
      </c>
      <c r="G975" s="242">
        <v>2.3279999999999998</v>
      </c>
      <c r="H975" s="243">
        <v>270.42599999999999</v>
      </c>
      <c r="I975" s="243">
        <v>2.5779999999999998</v>
      </c>
      <c r="J975" s="100"/>
      <c r="K975" s="100"/>
      <c r="L975" s="100"/>
      <c r="M975" s="100"/>
      <c r="N975" s="100"/>
      <c r="O975" s="100"/>
      <c r="P975" s="100"/>
    </row>
    <row r="976" spans="1:16" x14ac:dyDescent="0.2">
      <c r="A976" s="87">
        <v>54878</v>
      </c>
      <c r="B976" s="92">
        <v>2050</v>
      </c>
      <c r="C976" s="92">
        <v>3</v>
      </c>
      <c r="D976" s="242">
        <v>202.03</v>
      </c>
      <c r="E976" s="242">
        <v>1.7270000000000001</v>
      </c>
      <c r="F976" s="242">
        <v>397.53500000000003</v>
      </c>
      <c r="G976" s="242">
        <v>2.3359999999999999</v>
      </c>
      <c r="H976" s="243">
        <v>271.00200000000001</v>
      </c>
      <c r="I976" s="243">
        <v>2.5870000000000002</v>
      </c>
      <c r="J976" s="100"/>
      <c r="K976" s="100"/>
      <c r="L976" s="100"/>
      <c r="M976" s="100"/>
      <c r="N976" s="100"/>
      <c r="O976" s="100"/>
      <c r="P976" s="100"/>
    </row>
    <row r="977" spans="1:16" x14ac:dyDescent="0.2">
      <c r="A977" s="87">
        <v>54908</v>
      </c>
      <c r="B977" s="92">
        <v>2050</v>
      </c>
      <c r="C977" s="92">
        <v>4</v>
      </c>
      <c r="D977" s="242">
        <v>202.328</v>
      </c>
      <c r="E977" s="242">
        <v>1.7869999999999999</v>
      </c>
      <c r="F977" s="242">
        <v>398.327</v>
      </c>
      <c r="G977" s="242">
        <v>2.4159999999999999</v>
      </c>
      <c r="H977" s="243">
        <v>271.60000000000002</v>
      </c>
      <c r="I977" s="243">
        <v>2.6779999999999999</v>
      </c>
      <c r="J977" s="100"/>
      <c r="K977" s="100"/>
      <c r="L977" s="100"/>
      <c r="M977" s="100"/>
      <c r="N977" s="100"/>
      <c r="O977" s="100"/>
      <c r="P977" s="100"/>
    </row>
    <row r="978" spans="1:16" x14ac:dyDescent="0.2">
      <c r="A978" s="87">
        <v>54939</v>
      </c>
      <c r="B978" s="92">
        <v>2050</v>
      </c>
      <c r="C978" s="92">
        <v>5</v>
      </c>
      <c r="D978" s="242">
        <v>202.626</v>
      </c>
      <c r="E978" s="242">
        <v>1.7809999999999999</v>
      </c>
      <c r="F978" s="242">
        <v>399.11700000000002</v>
      </c>
      <c r="G978" s="242">
        <v>2.4079999999999999</v>
      </c>
      <c r="H978" s="243">
        <v>272.197</v>
      </c>
      <c r="I978" s="243">
        <v>2.6720000000000002</v>
      </c>
      <c r="J978" s="100"/>
      <c r="K978" s="100"/>
      <c r="L978" s="100"/>
      <c r="M978" s="100"/>
      <c r="N978" s="100"/>
      <c r="O978" s="100"/>
      <c r="P978" s="100"/>
    </row>
    <row r="979" spans="1:16" x14ac:dyDescent="0.2">
      <c r="A979" s="87">
        <v>54969</v>
      </c>
      <c r="B979" s="92">
        <v>2050</v>
      </c>
      <c r="C979" s="92">
        <v>6</v>
      </c>
      <c r="D979" s="242">
        <v>202.923</v>
      </c>
      <c r="E979" s="242">
        <v>1.77</v>
      </c>
      <c r="F979" s="242">
        <v>399.90499999999997</v>
      </c>
      <c r="G979" s="242">
        <v>2.3940000000000001</v>
      </c>
      <c r="H979" s="243">
        <v>272.79300000000001</v>
      </c>
      <c r="I979" s="243">
        <v>2.66</v>
      </c>
      <c r="J979" s="100"/>
      <c r="K979" s="100"/>
      <c r="L979" s="100"/>
      <c r="M979" s="100"/>
      <c r="N979" s="100"/>
      <c r="O979" s="100"/>
      <c r="P979" s="100"/>
    </row>
    <row r="980" spans="1:16" x14ac:dyDescent="0.2">
      <c r="A980" s="87">
        <v>55000</v>
      </c>
      <c r="B980" s="92">
        <v>2050</v>
      </c>
      <c r="C980" s="92">
        <v>7</v>
      </c>
      <c r="D980" s="242">
        <v>203.21799999999999</v>
      </c>
      <c r="E980" s="242">
        <v>1.7609999999999999</v>
      </c>
      <c r="F980" s="242">
        <v>400.69</v>
      </c>
      <c r="G980" s="242">
        <v>2.3820000000000001</v>
      </c>
      <c r="H980" s="243">
        <v>273.38799999999998</v>
      </c>
      <c r="I980" s="243">
        <v>2.649</v>
      </c>
      <c r="J980" s="100"/>
      <c r="K980" s="100"/>
      <c r="L980" s="100"/>
      <c r="M980" s="100"/>
      <c r="N980" s="100"/>
      <c r="O980" s="100"/>
      <c r="P980" s="100"/>
    </row>
    <row r="981" spans="1:16" x14ac:dyDescent="0.2">
      <c r="A981" s="87">
        <v>55031</v>
      </c>
      <c r="B981" s="92">
        <v>2050</v>
      </c>
      <c r="C981" s="92">
        <v>8</v>
      </c>
      <c r="D981" s="242">
        <v>203.518</v>
      </c>
      <c r="E981" s="242">
        <v>1.7829999999999999</v>
      </c>
      <c r="F981" s="242">
        <v>401.48700000000002</v>
      </c>
      <c r="G981" s="242">
        <v>2.4119999999999999</v>
      </c>
      <c r="H981" s="243">
        <v>273.99299999999999</v>
      </c>
      <c r="I981" s="243">
        <v>2.6859999999999999</v>
      </c>
      <c r="J981" s="100"/>
      <c r="K981" s="100"/>
      <c r="L981" s="100"/>
      <c r="M981" s="100"/>
      <c r="N981" s="100"/>
      <c r="O981" s="100"/>
      <c r="P981" s="100"/>
    </row>
    <row r="982" spans="1:16" x14ac:dyDescent="0.2">
      <c r="A982" s="87">
        <v>55061</v>
      </c>
      <c r="B982" s="92">
        <v>2050</v>
      </c>
      <c r="C982" s="92">
        <v>9</v>
      </c>
      <c r="D982" s="242">
        <v>203.81200000000001</v>
      </c>
      <c r="E982" s="242">
        <v>1.7509999999999999</v>
      </c>
      <c r="F982" s="242">
        <v>402.27100000000002</v>
      </c>
      <c r="G982" s="242">
        <v>2.3679999999999999</v>
      </c>
      <c r="H982" s="243">
        <v>274.58800000000002</v>
      </c>
      <c r="I982" s="243">
        <v>2.64</v>
      </c>
      <c r="J982" s="100"/>
      <c r="K982" s="100"/>
      <c r="L982" s="100"/>
      <c r="M982" s="100"/>
      <c r="N982" s="100"/>
      <c r="O982" s="100"/>
      <c r="P982" s="100"/>
    </row>
    <row r="983" spans="1:16" x14ac:dyDescent="0.2">
      <c r="A983" s="87">
        <v>55092</v>
      </c>
      <c r="B983" s="92">
        <v>2050</v>
      </c>
      <c r="C983" s="92">
        <v>10</v>
      </c>
      <c r="D983" s="242">
        <v>204.107</v>
      </c>
      <c r="E983" s="242">
        <v>1.7509999999999999</v>
      </c>
      <c r="F983" s="242">
        <v>403.05599999999998</v>
      </c>
      <c r="G983" s="242">
        <v>2.367</v>
      </c>
      <c r="H983" s="243">
        <v>275.185</v>
      </c>
      <c r="I983" s="243">
        <v>2.641</v>
      </c>
      <c r="J983" s="100"/>
      <c r="K983" s="100"/>
      <c r="L983" s="100"/>
      <c r="M983" s="100"/>
      <c r="N983" s="100"/>
      <c r="O983" s="100"/>
      <c r="P983" s="100"/>
    </row>
    <row r="984" spans="1:16" x14ac:dyDescent="0.2">
      <c r="A984" s="87">
        <v>55122</v>
      </c>
      <c r="B984" s="92">
        <v>2050</v>
      </c>
      <c r="C984" s="92">
        <v>11</v>
      </c>
      <c r="D984" s="242">
        <v>204.40299999999999</v>
      </c>
      <c r="E984" s="242">
        <v>1.754</v>
      </c>
      <c r="F984" s="242">
        <v>403.84300000000002</v>
      </c>
      <c r="G984" s="242">
        <v>2.37</v>
      </c>
      <c r="H984" s="243">
        <v>275.78500000000003</v>
      </c>
      <c r="I984" s="243">
        <v>2.6469999999999998</v>
      </c>
      <c r="J984" s="100"/>
      <c r="K984" s="100"/>
      <c r="L984" s="100"/>
      <c r="M984" s="100"/>
      <c r="N984" s="100"/>
      <c r="O984" s="100"/>
      <c r="P984" s="100"/>
    </row>
    <row r="985" spans="1:16" x14ac:dyDescent="0.2">
      <c r="A985" s="87">
        <v>55153</v>
      </c>
      <c r="B985" s="92">
        <v>2050</v>
      </c>
      <c r="C985" s="92">
        <v>12</v>
      </c>
      <c r="D985" s="242">
        <v>204.70099999999999</v>
      </c>
      <c r="E985" s="242">
        <v>1.76</v>
      </c>
      <c r="F985" s="242">
        <v>404.63400000000001</v>
      </c>
      <c r="G985" s="242">
        <v>2.3759999999999999</v>
      </c>
      <c r="H985" s="243">
        <v>276.38900000000001</v>
      </c>
      <c r="I985" s="243">
        <v>2.657</v>
      </c>
      <c r="J985" s="100"/>
      <c r="K985" s="100"/>
      <c r="L985" s="100"/>
      <c r="M985" s="100"/>
      <c r="N985" s="100"/>
      <c r="O985" s="100"/>
      <c r="P985" s="100"/>
    </row>
    <row r="986" spans="1:16" x14ac:dyDescent="0.2">
      <c r="A986" s="87"/>
      <c r="B986" s="92"/>
      <c r="C986" s="92"/>
      <c r="D986" s="242"/>
      <c r="E986" s="242"/>
      <c r="F986" s="242"/>
      <c r="G986" s="242"/>
      <c r="H986" s="243"/>
      <c r="I986" s="243"/>
      <c r="J986" s="100"/>
      <c r="K986" s="100"/>
      <c r="L986" s="100"/>
      <c r="M986" s="100"/>
      <c r="N986" s="218"/>
      <c r="O986" s="100"/>
      <c r="P986" s="100"/>
    </row>
    <row r="987" spans="1:16" x14ac:dyDescent="0.2">
      <c r="A987" s="87"/>
      <c r="B987" s="92"/>
      <c r="C987" s="92"/>
      <c r="D987" s="242"/>
      <c r="E987" s="242"/>
      <c r="F987" s="242"/>
      <c r="G987" s="242"/>
      <c r="H987" s="243"/>
      <c r="I987" s="243"/>
      <c r="J987" s="100"/>
      <c r="K987" s="100"/>
      <c r="L987" s="100"/>
      <c r="M987" s="100"/>
      <c r="N987" s="218"/>
      <c r="O987" s="100"/>
      <c r="P987" s="100"/>
    </row>
    <row r="988" spans="1:16" x14ac:dyDescent="0.2">
      <c r="A988" s="87"/>
      <c r="B988" s="92"/>
      <c r="C988" s="92"/>
      <c r="D988" s="242"/>
      <c r="E988" s="242"/>
      <c r="F988" s="242"/>
      <c r="G988" s="242"/>
      <c r="H988" s="243"/>
      <c r="I988" s="243"/>
      <c r="J988" s="100"/>
      <c r="K988" s="100"/>
      <c r="L988" s="100"/>
      <c r="M988" s="100"/>
      <c r="N988" s="218"/>
      <c r="O988" s="100"/>
      <c r="P988" s="100"/>
    </row>
    <row r="989" spans="1:16" x14ac:dyDescent="0.2">
      <c r="A989" s="87"/>
      <c r="B989" s="92"/>
      <c r="C989" s="92"/>
      <c r="D989" s="242"/>
      <c r="E989" s="242"/>
      <c r="F989" s="242"/>
      <c r="G989" s="242"/>
      <c r="H989" s="243"/>
      <c r="I989" s="243"/>
      <c r="J989" s="100"/>
      <c r="K989" s="100"/>
      <c r="L989" s="100"/>
      <c r="M989" s="100"/>
      <c r="N989" s="218"/>
      <c r="O989" s="100"/>
      <c r="P989" s="100"/>
    </row>
    <row r="990" spans="1:16" x14ac:dyDescent="0.2">
      <c r="A990" s="101"/>
      <c r="B990" s="92"/>
      <c r="C990" s="92"/>
      <c r="D990" s="242"/>
      <c r="E990" s="242"/>
      <c r="F990" s="246"/>
      <c r="G990" s="246"/>
      <c r="H990" s="246"/>
      <c r="I990" s="246"/>
      <c r="J990" s="100"/>
      <c r="K990" s="100"/>
      <c r="L990" s="100"/>
      <c r="M990" s="100"/>
      <c r="N990" s="100"/>
      <c r="O990" s="100"/>
      <c r="P990" s="100"/>
    </row>
    <row r="991" spans="1:16" x14ac:dyDescent="0.2">
      <c r="B991" s="30" t="s">
        <v>101</v>
      </c>
      <c r="C991" s="92"/>
      <c r="J991" s="100"/>
      <c r="K991" s="100"/>
      <c r="L991" s="100"/>
      <c r="M991" s="100"/>
      <c r="N991" s="100"/>
      <c r="O991" s="100"/>
      <c r="P991" s="100"/>
    </row>
    <row r="992" spans="1:16" x14ac:dyDescent="0.2">
      <c r="A992" s="102"/>
      <c r="B992" s="103">
        <v>25933</v>
      </c>
      <c r="C992" s="92"/>
      <c r="D992" s="242">
        <v>21.676083333333334</v>
      </c>
      <c r="E992" s="242">
        <v>5.1592499999999992</v>
      </c>
      <c r="F992" s="242">
        <v>35.391666666666666</v>
      </c>
      <c r="G992" s="242">
        <v>3.528916666666666</v>
      </c>
      <c r="H992" s="243">
        <v>12.182583333333332</v>
      </c>
      <c r="I992" s="243">
        <v>6.0992500000000014</v>
      </c>
      <c r="J992" s="100"/>
      <c r="K992" s="100"/>
      <c r="L992" s="100"/>
      <c r="M992" s="100"/>
      <c r="N992" s="100"/>
      <c r="O992" s="100"/>
      <c r="P992" s="100"/>
    </row>
    <row r="993" spans="1:16" x14ac:dyDescent="0.2">
      <c r="A993" s="102"/>
      <c r="B993" s="103">
        <v>26298</v>
      </c>
      <c r="C993" s="92"/>
      <c r="D993" s="242">
        <v>22.775749999999999</v>
      </c>
      <c r="E993" s="242">
        <v>4.761916666666667</v>
      </c>
      <c r="F993" s="242">
        <v>36.741666666666667</v>
      </c>
      <c r="G993" s="242">
        <v>4.2433333333333332</v>
      </c>
      <c r="H993" s="243">
        <v>12.927250000000001</v>
      </c>
      <c r="I993" s="243">
        <v>5.9130833333333328</v>
      </c>
      <c r="J993" s="100"/>
      <c r="K993" s="100"/>
      <c r="L993" s="100"/>
      <c r="M993" s="100"/>
      <c r="N993" s="100"/>
      <c r="O993" s="100"/>
      <c r="P993" s="100"/>
    </row>
    <row r="994" spans="1:16" x14ac:dyDescent="0.2">
      <c r="A994" s="102"/>
      <c r="B994" s="103">
        <v>26664</v>
      </c>
      <c r="C994" s="92"/>
      <c r="D994" s="242">
        <v>23.760166666666663</v>
      </c>
      <c r="E994" s="242">
        <v>4.2177499999999997</v>
      </c>
      <c r="F994" s="242">
        <v>38.25</v>
      </c>
      <c r="G994" s="242">
        <v>5.9985833333333334</v>
      </c>
      <c r="H994" s="243">
        <v>13.768583333333334</v>
      </c>
      <c r="I994" s="243">
        <v>7.5795833333333329</v>
      </c>
      <c r="J994" s="100"/>
      <c r="K994" s="100"/>
      <c r="L994" s="100"/>
      <c r="M994" s="100"/>
      <c r="N994" s="100"/>
      <c r="O994" s="100"/>
      <c r="P994" s="100"/>
    </row>
    <row r="995" spans="1:16" x14ac:dyDescent="0.2">
      <c r="A995" s="102"/>
      <c r="B995" s="103">
        <v>27029</v>
      </c>
      <c r="C995" s="92"/>
      <c r="D995" s="242">
        <v>25.061916666666665</v>
      </c>
      <c r="E995" s="242">
        <v>6.9961666666666673</v>
      </c>
      <c r="F995" s="242">
        <v>42.383333333333333</v>
      </c>
      <c r="G995" s="242">
        <v>14.429500000000003</v>
      </c>
      <c r="H995" s="243">
        <v>14.817750000000002</v>
      </c>
      <c r="I995" s="243">
        <v>7.8458333333333323</v>
      </c>
      <c r="J995" s="100"/>
      <c r="K995" s="100"/>
      <c r="L995" s="100"/>
      <c r="M995" s="100"/>
      <c r="N995" s="100"/>
      <c r="O995" s="100"/>
      <c r="P995" s="100"/>
    </row>
    <row r="996" spans="1:16" x14ac:dyDescent="0.2">
      <c r="A996" s="102"/>
      <c r="B996" s="103">
        <v>27394</v>
      </c>
      <c r="C996" s="92"/>
      <c r="D996" s="242">
        <v>27.31025</v>
      </c>
      <c r="E996" s="242">
        <v>11.076166666666667</v>
      </c>
      <c r="F996" s="242">
        <v>52.48333333333332</v>
      </c>
      <c r="G996" s="242">
        <v>30.47441666666667</v>
      </c>
      <c r="H996" s="243">
        <v>16.22475</v>
      </c>
      <c r="I996" s="243">
        <v>11.393333333333336</v>
      </c>
      <c r="J996" s="100"/>
      <c r="K996" s="100"/>
      <c r="L996" s="100"/>
      <c r="M996" s="100"/>
      <c r="N996" s="100"/>
      <c r="O996" s="100"/>
      <c r="P996" s="100"/>
    </row>
    <row r="997" spans="1:16" x14ac:dyDescent="0.2">
      <c r="A997" s="102"/>
      <c r="B997" s="103">
        <v>27759</v>
      </c>
      <c r="C997" s="92"/>
      <c r="D997" s="242">
        <v>29.84675</v>
      </c>
      <c r="E997" s="242">
        <v>6.8627499999999984</v>
      </c>
      <c r="F997" s="242">
        <v>58</v>
      </c>
      <c r="G997" s="242">
        <v>2.58575</v>
      </c>
      <c r="H997" s="243">
        <v>17.927583333333335</v>
      </c>
      <c r="I997" s="243">
        <v>8.4201666666666686</v>
      </c>
      <c r="J997" s="100"/>
      <c r="K997" s="100"/>
      <c r="L997" s="100"/>
      <c r="M997" s="100"/>
      <c r="N997" s="100"/>
      <c r="O997" s="100"/>
      <c r="P997" s="100"/>
    </row>
    <row r="998" spans="1:16" x14ac:dyDescent="0.2">
      <c r="A998" s="102"/>
      <c r="B998" s="103">
        <v>28125</v>
      </c>
      <c r="C998" s="92"/>
      <c r="D998" s="242">
        <v>31.490166666666667</v>
      </c>
      <c r="E998" s="242">
        <v>5.2960833333333328</v>
      </c>
      <c r="F998" s="242">
        <v>60.949999999999996</v>
      </c>
      <c r="G998" s="242">
        <v>6.120916666666667</v>
      </c>
      <c r="H998" s="243">
        <v>19.320666666666671</v>
      </c>
      <c r="I998" s="243">
        <v>8.3357499999999991</v>
      </c>
      <c r="J998" s="100"/>
      <c r="K998" s="100"/>
      <c r="L998" s="100"/>
      <c r="M998" s="100"/>
      <c r="N998" s="100"/>
      <c r="O998" s="100"/>
      <c r="P998" s="100"/>
    </row>
    <row r="999" spans="1:16" x14ac:dyDescent="0.2">
      <c r="A999" s="102"/>
      <c r="B999" s="103">
        <v>28490</v>
      </c>
      <c r="C999" s="92"/>
      <c r="D999" s="242">
        <v>33.445666666666661</v>
      </c>
      <c r="E999" s="242">
        <v>6.3679999999999994</v>
      </c>
      <c r="F999" s="242">
        <v>64.941666666666663</v>
      </c>
      <c r="G999" s="242">
        <v>6.105666666666667</v>
      </c>
      <c r="H999" s="243">
        <v>20.900083333333335</v>
      </c>
      <c r="I999" s="243">
        <v>8.002416666666667</v>
      </c>
      <c r="J999" s="100"/>
      <c r="K999" s="100"/>
      <c r="L999" s="100"/>
      <c r="M999" s="100"/>
      <c r="N999" s="100"/>
      <c r="O999" s="100"/>
      <c r="P999" s="100"/>
    </row>
    <row r="1000" spans="1:16" x14ac:dyDescent="0.2">
      <c r="A1000" s="102"/>
      <c r="B1000" s="103">
        <v>28855</v>
      </c>
      <c r="C1000" s="92"/>
      <c r="D1000" s="242">
        <v>35.798166666666667</v>
      </c>
      <c r="E1000" s="242">
        <v>7.6615000000000002</v>
      </c>
      <c r="F1000" s="242">
        <v>69.458333333333329</v>
      </c>
      <c r="G1000" s="242">
        <v>8.7460000000000004</v>
      </c>
      <c r="H1000" s="243">
        <v>22.688083333333335</v>
      </c>
      <c r="I1000" s="243">
        <v>9.1305000000000014</v>
      </c>
      <c r="J1000" s="100"/>
      <c r="K1000" s="100"/>
      <c r="L1000" s="100"/>
      <c r="M1000" s="100"/>
      <c r="N1000" s="100"/>
      <c r="O1000" s="100"/>
      <c r="P1000" s="100"/>
    </row>
    <row r="1001" spans="1:16" x14ac:dyDescent="0.2">
      <c r="A1001" s="102"/>
      <c r="B1001" s="103">
        <v>29220</v>
      </c>
      <c r="C1001" s="92"/>
      <c r="D1001" s="242">
        <v>38.766750000000002</v>
      </c>
      <c r="E1001" s="242">
        <v>8.5078333333333322</v>
      </c>
      <c r="F1001" s="242">
        <v>78.366666666666674</v>
      </c>
      <c r="G1001" s="242">
        <v>16.080916666666667</v>
      </c>
      <c r="H1001" s="243">
        <v>24.871583333333334</v>
      </c>
      <c r="I1001" s="243">
        <v>10.026583333333333</v>
      </c>
      <c r="J1001" s="100"/>
      <c r="K1001" s="100"/>
      <c r="L1001" s="100"/>
      <c r="M1001" s="100"/>
      <c r="N1001" s="100"/>
      <c r="O1001" s="100"/>
      <c r="P1001" s="100"/>
    </row>
    <row r="1002" spans="1:16" x14ac:dyDescent="0.2">
      <c r="A1002" s="102"/>
      <c r="B1002" s="103">
        <v>29586</v>
      </c>
      <c r="C1002" s="92"/>
      <c r="D1002" s="242">
        <v>42.279333333333327</v>
      </c>
      <c r="E1002" s="242">
        <v>10.110666666666665</v>
      </c>
      <c r="F1002" s="242">
        <v>90.308333333333337</v>
      </c>
      <c r="G1002" s="242">
        <v>12.639166666666668</v>
      </c>
      <c r="H1002" s="243">
        <v>27.55791666666666</v>
      </c>
      <c r="I1002" s="243">
        <v>11.211583333333332</v>
      </c>
      <c r="J1002" s="100"/>
      <c r="K1002" s="100"/>
      <c r="L1002" s="100"/>
      <c r="M1002" s="100"/>
      <c r="N1002" s="100"/>
      <c r="O1002" s="100"/>
      <c r="P1002" s="100"/>
    </row>
    <row r="1003" spans="1:16" x14ac:dyDescent="0.2">
      <c r="A1003" s="102"/>
      <c r="B1003" s="103">
        <v>29951</v>
      </c>
      <c r="C1003" s="92"/>
      <c r="D1003" s="242">
        <v>46.270416666666669</v>
      </c>
      <c r="E1003" s="242">
        <v>7.8959166666666674</v>
      </c>
      <c r="F1003" s="242">
        <v>98.591666666666683</v>
      </c>
      <c r="G1003" s="242">
        <v>6.0779166666666669</v>
      </c>
      <c r="H1003" s="243">
        <v>30.203666666666667</v>
      </c>
      <c r="I1003" s="243">
        <v>8.3426666666666662</v>
      </c>
      <c r="J1003" s="100"/>
      <c r="K1003" s="100"/>
      <c r="L1003" s="100"/>
      <c r="M1003" s="100"/>
      <c r="N1003" s="100"/>
      <c r="O1003" s="100"/>
      <c r="P1003" s="100"/>
    </row>
    <row r="1004" spans="1:16" x14ac:dyDescent="0.2">
      <c r="A1004" s="102"/>
      <c r="B1004" s="103">
        <v>30316</v>
      </c>
      <c r="C1004" s="92"/>
      <c r="D1004" s="242">
        <v>49.130833333333328</v>
      </c>
      <c r="E1004" s="242">
        <v>5.0500833333333333</v>
      </c>
      <c r="F1004" s="242">
        <v>99.983333333333306</v>
      </c>
      <c r="G1004" s="242">
        <v>0.12933333333333327</v>
      </c>
      <c r="H1004" s="243">
        <v>32.428333333333335</v>
      </c>
      <c r="I1004" s="243">
        <v>6.1612499999999981</v>
      </c>
      <c r="J1004" s="100"/>
      <c r="K1004" s="100"/>
      <c r="L1004" s="100"/>
      <c r="M1004" s="100"/>
      <c r="N1004" s="100"/>
      <c r="O1004" s="100"/>
      <c r="P1004" s="100"/>
    </row>
    <row r="1005" spans="1:16" x14ac:dyDescent="0.2">
      <c r="A1005" s="102"/>
      <c r="B1005" s="103">
        <v>30681</v>
      </c>
      <c r="C1005" s="92"/>
      <c r="D1005" s="242">
        <v>51.051000000000009</v>
      </c>
      <c r="E1005" s="242">
        <v>3.39175</v>
      </c>
      <c r="F1005" s="242">
        <v>100.61666666666667</v>
      </c>
      <c r="G1005" s="242">
        <v>1.8592500000000001</v>
      </c>
      <c r="H1005" s="243">
        <v>33.863749999999996</v>
      </c>
      <c r="I1005" s="243">
        <v>3.7806666666666673</v>
      </c>
      <c r="J1005" s="100"/>
      <c r="K1005" s="100"/>
      <c r="L1005" s="100"/>
      <c r="M1005" s="100"/>
      <c r="N1005" s="100"/>
      <c r="O1005" s="100"/>
      <c r="P1005" s="100"/>
    </row>
    <row r="1006" spans="1:16" x14ac:dyDescent="0.2">
      <c r="A1006" s="102"/>
      <c r="B1006" s="103">
        <v>31047</v>
      </c>
      <c r="C1006" s="92"/>
      <c r="D1006" s="242">
        <v>52.894833333333331</v>
      </c>
      <c r="E1006" s="242">
        <v>3.5694166666666667</v>
      </c>
      <c r="F1006" s="242">
        <v>103.10000000000001</v>
      </c>
      <c r="G1006" s="242">
        <v>1.3072499999999996</v>
      </c>
      <c r="H1006" s="243">
        <v>35.318000000000005</v>
      </c>
      <c r="I1006" s="243">
        <v>4.4613333333333332</v>
      </c>
      <c r="J1006" s="100"/>
      <c r="K1006" s="100"/>
      <c r="L1006" s="100"/>
      <c r="M1006" s="100"/>
      <c r="N1006" s="100"/>
      <c r="O1006" s="100"/>
      <c r="P1006" s="100"/>
    </row>
    <row r="1007" spans="1:16" x14ac:dyDescent="0.2">
      <c r="A1007" s="102"/>
      <c r="B1007" s="103">
        <v>31412</v>
      </c>
      <c r="C1007" s="92"/>
      <c r="D1007" s="242">
        <v>54.568250000000006</v>
      </c>
      <c r="E1007" s="242">
        <v>2.6778333333333335</v>
      </c>
      <c r="F1007" s="242">
        <v>102.65000000000002</v>
      </c>
      <c r="G1007" s="242">
        <v>-0.2398333333333332</v>
      </c>
      <c r="H1007" s="243">
        <v>37.048999999999999</v>
      </c>
      <c r="I1007" s="243">
        <v>5.9513333333333334</v>
      </c>
      <c r="J1007" s="100"/>
      <c r="K1007" s="100"/>
      <c r="L1007" s="100"/>
      <c r="M1007" s="100"/>
      <c r="N1007" s="100"/>
      <c r="O1007" s="100"/>
      <c r="P1007" s="100"/>
    </row>
    <row r="1008" spans="1:16" x14ac:dyDescent="0.2">
      <c r="A1008" s="102"/>
      <c r="B1008" s="103">
        <v>31777</v>
      </c>
      <c r="C1008" s="92"/>
      <c r="D1008" s="242">
        <v>55.673750000000013</v>
      </c>
      <c r="E1008" s="242">
        <v>1.9517500000000003</v>
      </c>
      <c r="F1008" s="242">
        <v>99.108333333333334</v>
      </c>
      <c r="G1008" s="242">
        <v>-4.0773333333333337</v>
      </c>
      <c r="H1008" s="243">
        <v>39.189166666666658</v>
      </c>
      <c r="I1008" s="243">
        <v>4.9774166666666666</v>
      </c>
      <c r="J1008" s="100"/>
      <c r="K1008" s="100"/>
      <c r="L1008" s="100"/>
      <c r="M1008" s="100"/>
      <c r="N1008" s="100"/>
      <c r="O1008" s="100"/>
      <c r="P1008" s="100"/>
    </row>
    <row r="1009" spans="1:16" x14ac:dyDescent="0.2">
      <c r="A1009" s="102"/>
      <c r="B1009" s="103">
        <v>32142</v>
      </c>
      <c r="C1009" s="92"/>
      <c r="D1009" s="242">
        <v>57.041166666666669</v>
      </c>
      <c r="E1009" s="242">
        <v>2.8627499999999997</v>
      </c>
      <c r="F1009" s="242">
        <v>101.54166666666667</v>
      </c>
      <c r="G1009" s="242">
        <v>5.4042500000000002</v>
      </c>
      <c r="H1009" s="243">
        <v>40.670249999999996</v>
      </c>
      <c r="I1009" s="243">
        <v>3.7458333333333322</v>
      </c>
      <c r="J1009" s="100"/>
      <c r="K1009" s="100"/>
      <c r="L1009" s="100"/>
      <c r="M1009" s="100"/>
      <c r="N1009" s="100"/>
      <c r="O1009" s="100"/>
      <c r="P1009" s="100"/>
    </row>
    <row r="1010" spans="1:16" x14ac:dyDescent="0.2">
      <c r="A1010" s="102"/>
      <c r="B1010" s="103">
        <v>32508</v>
      </c>
      <c r="C1010" s="92"/>
      <c r="D1010" s="242">
        <v>59.05566666666666</v>
      </c>
      <c r="E1010" s="242">
        <v>4.0164999999999997</v>
      </c>
      <c r="F1010" s="242">
        <v>107.05833333333334</v>
      </c>
      <c r="G1010" s="242">
        <v>5.4755833333333328</v>
      </c>
      <c r="H1010" s="243">
        <v>42.753749999999997</v>
      </c>
      <c r="I1010" s="243">
        <v>4.6015833333333331</v>
      </c>
      <c r="J1010" s="100"/>
      <c r="K1010" s="100"/>
      <c r="L1010" s="100"/>
      <c r="M1010" s="100"/>
      <c r="N1010" s="100"/>
      <c r="O1010" s="100"/>
      <c r="P1010" s="100"/>
    </row>
    <row r="1011" spans="1:16" x14ac:dyDescent="0.2">
      <c r="A1011" s="102"/>
      <c r="B1011" s="103">
        <v>32873</v>
      </c>
      <c r="C1011" s="92"/>
      <c r="D1011" s="242">
        <v>61.370833333333337</v>
      </c>
      <c r="E1011" s="242">
        <v>3.5401666666666665</v>
      </c>
      <c r="F1011" s="242">
        <v>112.00833333333334</v>
      </c>
      <c r="G1011" s="242">
        <v>2.6985000000000006</v>
      </c>
      <c r="H1011" s="243">
        <v>44.002999999999993</v>
      </c>
      <c r="I1011" s="243">
        <v>3.5640000000000001</v>
      </c>
      <c r="J1011" s="100"/>
      <c r="K1011" s="100"/>
      <c r="L1011" s="100"/>
      <c r="M1011" s="100"/>
      <c r="N1011" s="100"/>
      <c r="O1011" s="100"/>
      <c r="P1011" s="100"/>
    </row>
    <row r="1012" spans="1:16" x14ac:dyDescent="0.2">
      <c r="A1012" s="102"/>
      <c r="B1012" s="103">
        <v>33238</v>
      </c>
      <c r="C1012" s="92"/>
      <c r="D1012" s="242">
        <v>63.676583333333348</v>
      </c>
      <c r="E1012" s="242">
        <v>3.9033333333333329</v>
      </c>
      <c r="F1012" s="242">
        <v>114.42500000000001</v>
      </c>
      <c r="G1012" s="242">
        <v>4.6344166666666666</v>
      </c>
      <c r="H1012" s="243">
        <v>46.654333333333334</v>
      </c>
      <c r="I1012" s="243">
        <v>5.6459166666666682</v>
      </c>
      <c r="J1012" s="100"/>
      <c r="K1012" s="100"/>
      <c r="L1012" s="100"/>
      <c r="M1012" s="100"/>
      <c r="N1012" s="100"/>
      <c r="O1012" s="100"/>
      <c r="P1012" s="100"/>
    </row>
    <row r="1013" spans="1:16" x14ac:dyDescent="0.2">
      <c r="A1013" s="102"/>
      <c r="B1013" s="103">
        <v>33603</v>
      </c>
      <c r="C1013" s="92"/>
      <c r="D1013" s="242">
        <v>65.819833333333335</v>
      </c>
      <c r="E1013" s="242">
        <v>2.8862500000000004</v>
      </c>
      <c r="F1013" s="242">
        <v>114.43333333333332</v>
      </c>
      <c r="G1013" s="242">
        <v>-2.3845833333333331</v>
      </c>
      <c r="H1013" s="243">
        <v>48.87833333333333</v>
      </c>
      <c r="I1013" s="243">
        <v>5.942499999999999</v>
      </c>
      <c r="J1013" s="100"/>
      <c r="K1013" s="100"/>
      <c r="L1013" s="100"/>
      <c r="M1013" s="100"/>
      <c r="N1013" s="100"/>
      <c r="O1013" s="100"/>
      <c r="P1013" s="100"/>
    </row>
    <row r="1014" spans="1:16" x14ac:dyDescent="0.2">
      <c r="A1014" s="102"/>
      <c r="B1014" s="103">
        <v>33969</v>
      </c>
      <c r="C1014" s="92"/>
      <c r="D1014" s="247">
        <v>67.321083333333348</v>
      </c>
      <c r="E1014" s="247">
        <v>2.2970833333333331</v>
      </c>
      <c r="F1014" s="242">
        <v>114.65833333333332</v>
      </c>
      <c r="G1014" s="242">
        <v>1.0153333333333332</v>
      </c>
      <c r="H1014" s="243">
        <v>51.914083333333338</v>
      </c>
      <c r="I1014" s="243">
        <v>4.2783333333333333</v>
      </c>
      <c r="J1014" s="100"/>
      <c r="K1014" s="100"/>
      <c r="L1014" s="100"/>
      <c r="M1014" s="100"/>
      <c r="N1014" s="100"/>
      <c r="O1014" s="100"/>
      <c r="P1014" s="100"/>
    </row>
    <row r="1015" spans="1:16" x14ac:dyDescent="0.2">
      <c r="A1015" s="102"/>
      <c r="B1015" s="103">
        <v>34334</v>
      </c>
      <c r="C1015" s="92"/>
      <c r="D1015" s="247">
        <v>68.917500000000004</v>
      </c>
      <c r="E1015" s="247">
        <v>2.2595000000000005</v>
      </c>
      <c r="F1015" s="242">
        <v>116.22500000000001</v>
      </c>
      <c r="G1015" s="242">
        <v>0.9876666666666668</v>
      </c>
      <c r="H1015" s="243">
        <v>52.548333333333325</v>
      </c>
      <c r="I1015" s="243">
        <v>0.9867499999999999</v>
      </c>
      <c r="J1015" s="100"/>
      <c r="K1015" s="100"/>
      <c r="L1015" s="100"/>
      <c r="M1015" s="100"/>
      <c r="N1015" s="100"/>
      <c r="O1015" s="100"/>
      <c r="P1015" s="100"/>
    </row>
    <row r="1016" spans="1:16" x14ac:dyDescent="0.2">
      <c r="A1016" s="102"/>
      <c r="B1016" s="103">
        <v>34699</v>
      </c>
      <c r="C1016" s="92"/>
      <c r="D1016" s="247">
        <v>70.386583333333334</v>
      </c>
      <c r="E1016" s="247">
        <v>2.0993333333333331</v>
      </c>
      <c r="F1016" s="242">
        <v>118.51666666666665</v>
      </c>
      <c r="G1016" s="242">
        <v>4.594666666666666</v>
      </c>
      <c r="H1016" s="243">
        <v>53.064583333333331</v>
      </c>
      <c r="I1016" s="243">
        <v>1.4108333333333334</v>
      </c>
      <c r="J1016" s="100"/>
      <c r="K1016" s="100"/>
      <c r="L1016" s="100"/>
      <c r="M1016" s="100"/>
      <c r="N1016" s="100"/>
      <c r="O1016" s="100"/>
      <c r="P1016" s="100"/>
    </row>
    <row r="1017" spans="1:16" x14ac:dyDescent="0.2">
      <c r="A1017" s="102"/>
      <c r="B1017" s="103">
        <v>35064</v>
      </c>
      <c r="C1017" s="92"/>
      <c r="D1017" s="247">
        <v>71.864416666666656</v>
      </c>
      <c r="E1017" s="247">
        <v>1.9630000000000003</v>
      </c>
      <c r="F1017" s="242">
        <v>124.93333333333335</v>
      </c>
      <c r="G1017" s="242">
        <v>3.3062500000000004</v>
      </c>
      <c r="H1017" s="243">
        <v>54.385083333333334</v>
      </c>
      <c r="I1017" s="243">
        <v>2.9112500000000003</v>
      </c>
      <c r="J1017" s="100"/>
      <c r="K1017" s="100"/>
      <c r="L1017" s="100"/>
      <c r="M1017" s="100"/>
      <c r="N1017" s="100"/>
      <c r="O1017" s="100"/>
      <c r="P1017" s="100"/>
    </row>
    <row r="1018" spans="1:16" x14ac:dyDescent="0.2">
      <c r="A1018" s="102"/>
      <c r="B1018" s="103">
        <v>35430</v>
      </c>
      <c r="C1018" s="92"/>
      <c r="D1018" s="247">
        <v>73.178083333333333</v>
      </c>
      <c r="E1018" s="247">
        <v>1.7590833333333331</v>
      </c>
      <c r="F1018" s="242">
        <v>125.74166666666667</v>
      </c>
      <c r="G1018" s="242">
        <v>0.85850000000000015</v>
      </c>
      <c r="H1018" s="243">
        <v>56.264666666666663</v>
      </c>
      <c r="I1018" s="243">
        <v>3.3595000000000002</v>
      </c>
      <c r="J1018" s="100"/>
      <c r="K1018" s="100"/>
      <c r="L1018" s="100"/>
      <c r="M1018" s="100"/>
      <c r="N1018" s="100"/>
      <c r="O1018" s="100"/>
      <c r="P1018" s="100"/>
    </row>
    <row r="1019" spans="1:16" x14ac:dyDescent="0.2">
      <c r="A1019" s="102"/>
      <c r="B1019" s="103">
        <v>35795</v>
      </c>
      <c r="C1019" s="92"/>
      <c r="D1019" s="247">
        <v>74.445750000000004</v>
      </c>
      <c r="E1019" s="247">
        <v>1.5466666666666669</v>
      </c>
      <c r="F1019" s="242">
        <v>125.65833333333335</v>
      </c>
      <c r="G1019" s="242">
        <v>-0.76574999999999982</v>
      </c>
      <c r="H1019" s="243">
        <v>58.458416666666665</v>
      </c>
      <c r="I1019" s="243">
        <v>5.355833333333333</v>
      </c>
      <c r="J1019" s="100"/>
      <c r="K1019" s="100"/>
      <c r="L1019" s="100"/>
      <c r="M1019" s="100"/>
      <c r="N1019" s="100"/>
      <c r="O1019" s="100"/>
      <c r="P1019" s="100"/>
    </row>
    <row r="1020" spans="1:16" x14ac:dyDescent="0.2">
      <c r="A1020" s="102"/>
      <c r="B1020" s="103">
        <v>36160</v>
      </c>
      <c r="C1020" s="92"/>
      <c r="D1020" s="247">
        <v>75.266583333333344</v>
      </c>
      <c r="E1020" s="247">
        <v>1.0412499999999998</v>
      </c>
      <c r="F1020" s="242">
        <v>123.01666666666667</v>
      </c>
      <c r="G1020" s="242">
        <v>-3.2458333333333331</v>
      </c>
      <c r="H1020" s="243">
        <v>61.847916666666663</v>
      </c>
      <c r="I1020" s="243">
        <v>5.0811666666666664</v>
      </c>
      <c r="J1020" s="100"/>
      <c r="K1020" s="100"/>
      <c r="L1020" s="100"/>
      <c r="M1020" s="100"/>
      <c r="N1020" s="100"/>
      <c r="O1020" s="100"/>
      <c r="P1020" s="100"/>
    </row>
    <row r="1021" spans="1:16" x14ac:dyDescent="0.2">
      <c r="A1021" s="102"/>
      <c r="B1021" s="103">
        <v>36525</v>
      </c>
      <c r="C1021" s="92"/>
      <c r="D1021" s="247">
        <v>76.346249999999998</v>
      </c>
      <c r="E1021" s="247">
        <v>1.7913333333333334</v>
      </c>
      <c r="F1021" s="242">
        <v>123.16666666666669</v>
      </c>
      <c r="G1021" s="242">
        <v>3.765166666666667</v>
      </c>
      <c r="H1021" s="243">
        <v>64.724666666666664</v>
      </c>
      <c r="I1021" s="243">
        <v>6.1338333333333326</v>
      </c>
      <c r="J1021" s="100"/>
      <c r="K1021" s="100"/>
      <c r="L1021" s="100"/>
      <c r="M1021" s="100"/>
      <c r="N1021" s="100"/>
      <c r="O1021" s="100"/>
      <c r="P1021" s="100"/>
    </row>
    <row r="1022" spans="1:16" x14ac:dyDescent="0.2">
      <c r="A1022" s="102"/>
      <c r="B1022" s="103">
        <v>36891</v>
      </c>
      <c r="C1022" s="92"/>
      <c r="D1022" s="247">
        <v>78.068916666666667</v>
      </c>
      <c r="E1022" s="247">
        <v>2.3886666666666665</v>
      </c>
      <c r="F1022" s="242">
        <v>129.16666666666666</v>
      </c>
      <c r="G1022" s="242">
        <v>4.4779166666666663</v>
      </c>
      <c r="H1022" s="243">
        <v>69.274083333333337</v>
      </c>
      <c r="I1022" s="243">
        <v>5.8192500000000003</v>
      </c>
      <c r="J1022" s="100"/>
      <c r="K1022" s="100"/>
      <c r="L1022" s="100"/>
      <c r="M1022" s="100"/>
      <c r="N1022" s="100"/>
      <c r="O1022" s="100"/>
      <c r="P1022" s="100"/>
    </row>
    <row r="1023" spans="1:16" x14ac:dyDescent="0.2">
      <c r="A1023" s="102"/>
      <c r="B1023" s="103">
        <v>37256</v>
      </c>
      <c r="C1023" s="92"/>
      <c r="D1023" s="247">
        <v>79.821833333333331</v>
      </c>
      <c r="E1023" s="247">
        <v>1.8920833333333338</v>
      </c>
      <c r="F1023" s="242">
        <v>129.69166666666663</v>
      </c>
      <c r="G1023" s="242">
        <v>-3.7670833333333338</v>
      </c>
      <c r="H1023" s="243">
        <v>72.295083333333324</v>
      </c>
      <c r="I1023" s="243">
        <v>3.5111666666666661</v>
      </c>
      <c r="J1023" s="100"/>
      <c r="K1023" s="100"/>
      <c r="L1023" s="100"/>
      <c r="M1023" s="100"/>
      <c r="N1023" s="100"/>
      <c r="O1023" s="100"/>
      <c r="P1023" s="100"/>
    </row>
    <row r="1024" spans="1:16" x14ac:dyDescent="0.2">
      <c r="A1024" s="102"/>
      <c r="B1024" s="103">
        <v>37621</v>
      </c>
      <c r="C1024" s="40"/>
      <c r="D1024" s="247">
        <v>81.039083333333323</v>
      </c>
      <c r="E1024" s="247">
        <v>1.8013333333333332</v>
      </c>
      <c r="F1024" s="242">
        <v>127.79166666666667</v>
      </c>
      <c r="G1024" s="242">
        <v>3.1814999999999993</v>
      </c>
      <c r="H1024" s="243">
        <v>73.959916666666658</v>
      </c>
      <c r="I1024" s="243">
        <v>1.9830000000000003</v>
      </c>
      <c r="J1024" s="100"/>
      <c r="K1024" s="100"/>
      <c r="L1024" s="100"/>
      <c r="M1024" s="100"/>
      <c r="N1024" s="100"/>
      <c r="O1024" s="100"/>
      <c r="P1024" s="100"/>
    </row>
    <row r="1025" spans="1:16" x14ac:dyDescent="0.2">
      <c r="A1025" s="102"/>
      <c r="B1025" s="103">
        <v>37986</v>
      </c>
      <c r="C1025" s="40"/>
      <c r="D1025" s="247">
        <v>82.567416666666674</v>
      </c>
      <c r="E1025" s="247">
        <v>1.9095833333333336</v>
      </c>
      <c r="F1025" s="242">
        <v>133.70833333333334</v>
      </c>
      <c r="G1025" s="242">
        <v>4.6623333333333328</v>
      </c>
      <c r="H1025" s="243">
        <v>76.729499999999987</v>
      </c>
      <c r="I1025" s="243">
        <v>5.3311666666666673</v>
      </c>
      <c r="J1025" s="100"/>
      <c r="K1025" s="100"/>
      <c r="L1025" s="100"/>
      <c r="M1025" s="100"/>
      <c r="N1025" s="100"/>
      <c r="O1025" s="100"/>
      <c r="P1025" s="100"/>
    </row>
    <row r="1026" spans="1:16" x14ac:dyDescent="0.2">
      <c r="A1026" s="102"/>
      <c r="B1026" s="103">
        <v>38352</v>
      </c>
      <c r="C1026" s="40"/>
      <c r="D1026" s="247">
        <v>84.778666666666666</v>
      </c>
      <c r="E1026" s="247">
        <v>3.093833333333333</v>
      </c>
      <c r="F1026" s="242">
        <v>142.59166666666667</v>
      </c>
      <c r="G1026" s="242">
        <v>9.5531666666666677</v>
      </c>
      <c r="H1026" s="243">
        <v>80.218750000000014</v>
      </c>
      <c r="I1026" s="243">
        <v>4.2756666666666669</v>
      </c>
      <c r="J1026" s="100"/>
      <c r="K1026" s="100"/>
      <c r="L1026" s="100"/>
      <c r="M1026" s="100"/>
      <c r="N1026" s="100"/>
      <c r="O1026" s="100"/>
      <c r="P1026" s="100"/>
    </row>
    <row r="1027" spans="1:16" x14ac:dyDescent="0.2">
      <c r="A1027" s="102"/>
      <c r="B1027" s="103">
        <v>38717</v>
      </c>
      <c r="C1027" s="40"/>
      <c r="D1027" s="247">
        <v>87.407916666666665</v>
      </c>
      <c r="E1027" s="247">
        <v>3.1896666666666662</v>
      </c>
      <c r="F1027" s="242">
        <v>153.93333333333334</v>
      </c>
      <c r="G1027" s="242">
        <v>9.527333333333333</v>
      </c>
      <c r="H1027" s="243">
        <v>83.146916666666669</v>
      </c>
      <c r="I1027" s="243">
        <v>3.6101666666666667</v>
      </c>
      <c r="J1027" s="100"/>
      <c r="K1027" s="100"/>
      <c r="L1027" s="100"/>
      <c r="M1027" s="100"/>
      <c r="N1027" s="100"/>
      <c r="O1027" s="100"/>
      <c r="P1027" s="100"/>
    </row>
    <row r="1028" spans="1:16" x14ac:dyDescent="0.2">
      <c r="A1028" s="102"/>
      <c r="B1028" s="103">
        <v>39082</v>
      </c>
      <c r="C1028" s="40"/>
      <c r="D1028" s="247">
        <v>90.073999999999998</v>
      </c>
      <c r="E1028" s="247">
        <v>2.7081666666666666</v>
      </c>
      <c r="F1028" s="242">
        <v>163.85833333333332</v>
      </c>
      <c r="G1028" s="242">
        <v>3.2030833333333333</v>
      </c>
      <c r="H1028" s="243">
        <v>86.347166666666681</v>
      </c>
      <c r="I1028" s="243">
        <v>4.5544166666666674</v>
      </c>
      <c r="J1028" s="100"/>
      <c r="K1028" s="100"/>
      <c r="L1028" s="100"/>
      <c r="M1028" s="100"/>
      <c r="N1028" s="100"/>
      <c r="O1028" s="100"/>
      <c r="P1028" s="100"/>
    </row>
    <row r="1029" spans="1:16" x14ac:dyDescent="0.2">
      <c r="A1029" s="102"/>
      <c r="B1029" s="103">
        <v>39447</v>
      </c>
      <c r="C1029" s="40"/>
      <c r="D1029" s="247">
        <v>92.498499999999979</v>
      </c>
      <c r="E1029" s="247">
        <v>2.4454999999999996</v>
      </c>
      <c r="F1029" s="247">
        <v>170.34166666666667</v>
      </c>
      <c r="G1029" s="247">
        <v>7.8566666666666665</v>
      </c>
      <c r="H1029" s="248">
        <v>90.095916666666668</v>
      </c>
      <c r="I1029" s="248">
        <v>3.4440833333333338</v>
      </c>
      <c r="J1029" s="100"/>
      <c r="K1029" s="100"/>
      <c r="L1029" s="100"/>
      <c r="M1029" s="100"/>
      <c r="N1029" s="100"/>
      <c r="O1029" s="100"/>
      <c r="P1029" s="100"/>
    </row>
    <row r="1030" spans="1:16" x14ac:dyDescent="0.2">
      <c r="A1030" s="102"/>
      <c r="B1030" s="103">
        <v>39813</v>
      </c>
      <c r="C1030" s="40"/>
      <c r="D1030" s="247">
        <v>94.263999999999996</v>
      </c>
      <c r="E1030" s="247">
        <v>1.7389166666666664</v>
      </c>
      <c r="F1030" s="247">
        <v>187.95833333333334</v>
      </c>
      <c r="G1030" s="247">
        <v>2.4129999999999998</v>
      </c>
      <c r="H1030" s="248">
        <v>92.690166666666656</v>
      </c>
      <c r="I1030" s="248">
        <v>2.0814999999999997</v>
      </c>
      <c r="J1030" s="100"/>
      <c r="K1030" s="100"/>
      <c r="L1030" s="100"/>
      <c r="M1030" s="100"/>
      <c r="N1030" s="100"/>
      <c r="O1030" s="100"/>
      <c r="P1030" s="100"/>
    </row>
    <row r="1031" spans="1:16" x14ac:dyDescent="0.2">
      <c r="A1031" s="102"/>
      <c r="B1031" s="103">
        <v>40178</v>
      </c>
      <c r="C1031" s="40"/>
      <c r="D1031" s="247">
        <v>94.999416666666676</v>
      </c>
      <c r="E1031" s="247">
        <v>0.45641666666666669</v>
      </c>
      <c r="F1031" s="247">
        <v>172.5</v>
      </c>
      <c r="G1031" s="247">
        <v>3.7239166666666663</v>
      </c>
      <c r="H1031" s="248">
        <v>93.560166666666646</v>
      </c>
      <c r="I1031" s="248">
        <v>2.1689166666666666</v>
      </c>
      <c r="J1031" s="100"/>
      <c r="K1031" s="100"/>
      <c r="L1031" s="100"/>
      <c r="M1031" s="100"/>
      <c r="N1031" s="100"/>
      <c r="O1031" s="100"/>
      <c r="P1031" s="100"/>
    </row>
    <row r="1032" spans="1:16" x14ac:dyDescent="0.2">
      <c r="A1032" s="102"/>
      <c r="B1032" s="103">
        <v>40543</v>
      </c>
      <c r="C1032" s="40"/>
      <c r="D1032" s="247">
        <v>96.108999999999995</v>
      </c>
      <c r="E1032" s="247">
        <v>1.6760833333333334</v>
      </c>
      <c r="F1032" s="247">
        <v>183.47499999999999</v>
      </c>
      <c r="G1032" s="247">
        <v>6.7684999999999986</v>
      </c>
      <c r="H1032" s="248">
        <v>95.303083333333348</v>
      </c>
      <c r="I1032" s="248">
        <v>2.265916666666667</v>
      </c>
      <c r="J1032" s="100"/>
      <c r="K1032" s="100"/>
      <c r="L1032" s="100"/>
      <c r="M1032" s="100"/>
      <c r="N1032" s="100"/>
      <c r="O1032" s="100"/>
      <c r="P1032" s="100"/>
    </row>
    <row r="1033" spans="1:16" x14ac:dyDescent="0.2">
      <c r="A1033" s="102"/>
      <c r="B1033" s="103">
        <v>40908</v>
      </c>
      <c r="C1033" s="40"/>
      <c r="D1033" s="247">
        <v>98.11141666666667</v>
      </c>
      <c r="E1033" s="247">
        <v>1.9390000000000001</v>
      </c>
      <c r="F1033" s="247">
        <v>199.84166666666667</v>
      </c>
      <c r="G1033" s="247">
        <v>6.2240833333333327</v>
      </c>
      <c r="H1033" s="248">
        <v>97.41725000000001</v>
      </c>
      <c r="I1033" s="248">
        <v>0.25950000000000012</v>
      </c>
      <c r="J1033" s="100"/>
      <c r="K1033" s="100"/>
      <c r="L1033" s="100"/>
      <c r="M1033" s="100"/>
      <c r="N1033" s="100"/>
      <c r="O1033" s="100"/>
      <c r="P1033" s="100"/>
    </row>
    <row r="1034" spans="1:16" x14ac:dyDescent="0.2">
      <c r="A1034" s="102"/>
      <c r="B1034" s="103">
        <v>41274</v>
      </c>
      <c r="C1034" s="40"/>
      <c r="D1034" s="247">
        <v>100.00058333333332</v>
      </c>
      <c r="E1034" s="247">
        <v>2.0628333333333333</v>
      </c>
      <c r="F1034" s="247">
        <v>200.72499999999999</v>
      </c>
      <c r="G1034" s="247">
        <v>0.68074999999999963</v>
      </c>
      <c r="H1034" s="248">
        <v>100.00099999999999</v>
      </c>
      <c r="I1034" s="248">
        <v>5.7841666666666649</v>
      </c>
      <c r="J1034" s="100"/>
      <c r="K1034" s="100"/>
      <c r="L1034" s="100"/>
      <c r="M1034" s="100"/>
      <c r="N1034" s="100"/>
      <c r="O1034" s="100"/>
      <c r="P1034" s="100"/>
    </row>
    <row r="1035" spans="1:16" x14ac:dyDescent="0.2">
      <c r="A1035" s="102"/>
      <c r="B1035" s="103">
        <v>41639</v>
      </c>
      <c r="C1035" s="40"/>
      <c r="D1035" s="247">
        <v>101.77341666666666</v>
      </c>
      <c r="E1035" s="247">
        <v>1.8171666666666664</v>
      </c>
      <c r="F1035" s="247">
        <v>200.82500000000002</v>
      </c>
      <c r="G1035" s="247">
        <v>0.31324999999999997</v>
      </c>
      <c r="H1035" s="248">
        <v>101.28308333333335</v>
      </c>
      <c r="I1035" s="248">
        <v>0.70950000000000024</v>
      </c>
      <c r="J1035" s="100"/>
      <c r="K1035" s="100"/>
      <c r="L1035" s="100"/>
      <c r="M1035" s="100"/>
      <c r="N1035" s="100"/>
      <c r="O1035" s="100"/>
      <c r="P1035" s="100"/>
    </row>
    <row r="1036" spans="1:16" x14ac:dyDescent="0.2">
      <c r="A1036" s="102"/>
      <c r="B1036" s="103">
        <v>42004</v>
      </c>
      <c r="C1036" s="40"/>
      <c r="D1036" s="247">
        <v>103.64691666666668</v>
      </c>
      <c r="E1036" s="247">
        <v>1.2968333333333335</v>
      </c>
      <c r="F1036" s="247">
        <v>201.89999999999998</v>
      </c>
      <c r="G1036" s="247">
        <v>-2.4444166666666667</v>
      </c>
      <c r="H1036" s="248">
        <v>104.13575000000002</v>
      </c>
      <c r="I1036" s="248">
        <v>2.9675833333333332</v>
      </c>
      <c r="J1036" s="100"/>
      <c r="K1036" s="100"/>
      <c r="L1036" s="100"/>
      <c r="M1036" s="100"/>
      <c r="N1036" s="100"/>
      <c r="O1036" s="100"/>
      <c r="P1036" s="100"/>
    </row>
    <row r="1037" spans="1:16" x14ac:dyDescent="0.2">
      <c r="A1037" s="102"/>
      <c r="B1037" s="103">
        <v>42369</v>
      </c>
      <c r="C1037" s="40"/>
      <c r="D1037" s="247">
        <v>104.63883333333331</v>
      </c>
      <c r="E1037" s="247">
        <v>0.82508333333333361</v>
      </c>
      <c r="F1037" s="247">
        <v>187.93333333333337</v>
      </c>
      <c r="G1037" s="247">
        <v>-6.3437499999999991</v>
      </c>
      <c r="H1037" s="248">
        <v>107.41158333333334</v>
      </c>
      <c r="I1037" s="248">
        <v>2.0394166666666664</v>
      </c>
      <c r="J1037" s="100"/>
      <c r="K1037" s="100"/>
      <c r="L1037" s="100"/>
      <c r="M1037" s="100"/>
      <c r="N1037" s="100"/>
      <c r="O1037" s="100"/>
      <c r="P1037" s="100"/>
    </row>
    <row r="1038" spans="1:16" x14ac:dyDescent="0.2">
      <c r="A1038" s="102"/>
      <c r="B1038" s="103">
        <v>42735</v>
      </c>
      <c r="C1038" s="40"/>
      <c r="D1038" s="247">
        <v>105.73591666666665</v>
      </c>
      <c r="E1038" s="247">
        <v>1.7774166666666666</v>
      </c>
      <c r="F1038" s="247">
        <v>182.44516666666667</v>
      </c>
      <c r="G1038" s="247">
        <v>2.2740000000000005</v>
      </c>
      <c r="H1038" s="248">
        <v>108.56608333333331</v>
      </c>
      <c r="I1038" s="248">
        <v>2.2578333333333336</v>
      </c>
      <c r="J1038" s="100"/>
      <c r="K1038" s="100"/>
      <c r="L1038" s="100"/>
      <c r="M1038" s="100"/>
      <c r="N1038" s="100"/>
      <c r="O1038" s="100"/>
      <c r="P1038" s="100"/>
    </row>
    <row r="1039" spans="1:16" x14ac:dyDescent="0.2">
      <c r="A1039" s="102"/>
      <c r="B1039" s="103">
        <v>43100</v>
      </c>
      <c r="C1039" s="40"/>
      <c r="D1039" s="247">
        <v>107.75191666666665</v>
      </c>
      <c r="E1039" s="247">
        <v>1.9746666666666668</v>
      </c>
      <c r="F1039" s="247">
        <v>190.99599999999998</v>
      </c>
      <c r="G1039" s="247">
        <v>5.2046666666666672</v>
      </c>
      <c r="H1039" s="248">
        <v>112.38250000000001</v>
      </c>
      <c r="I1039" s="248">
        <v>4.1951666666666663</v>
      </c>
      <c r="J1039" s="100"/>
      <c r="K1039" s="100"/>
      <c r="L1039" s="100"/>
      <c r="M1039" s="100"/>
      <c r="N1039" s="100"/>
      <c r="O1039" s="100"/>
      <c r="P1039" s="100"/>
    </row>
    <row r="1040" spans="1:16" x14ac:dyDescent="0.2">
      <c r="A1040" s="102"/>
      <c r="B1040" s="103">
        <v>43465</v>
      </c>
      <c r="C1040" s="40"/>
      <c r="D1040" s="247">
        <v>110.32208333333334</v>
      </c>
      <c r="E1040" s="247">
        <v>2.2449166666666662</v>
      </c>
      <c r="F1040" s="247">
        <v>201.19950000000003</v>
      </c>
      <c r="G1040" s="247">
        <v>3.2937499999999993</v>
      </c>
      <c r="H1040" s="248">
        <v>116.15375</v>
      </c>
      <c r="I1040" s="248">
        <v>2.8300833333333331</v>
      </c>
    </row>
    <row r="1041" spans="1:9" x14ac:dyDescent="0.2">
      <c r="A1041" s="102"/>
      <c r="B1041" s="103">
        <v>43830</v>
      </c>
      <c r="C1041" s="104"/>
      <c r="D1041" s="249">
        <v>112.31725</v>
      </c>
      <c r="E1041" s="249">
        <v>1.7521666666666669</v>
      </c>
      <c r="F1041" s="249">
        <v>198.41399999999999</v>
      </c>
      <c r="G1041" s="249">
        <v>-1.9355833333333334</v>
      </c>
      <c r="H1041" s="250">
        <v>120.35241666666666</v>
      </c>
      <c r="I1041" s="250">
        <v>3.2766666666666673</v>
      </c>
    </row>
    <row r="1042" spans="1:9" x14ac:dyDescent="0.2">
      <c r="A1042" s="102"/>
      <c r="B1042" s="103">
        <v>44196</v>
      </c>
      <c r="C1042" s="40"/>
      <c r="D1042" s="247">
        <v>113.52908333333335</v>
      </c>
      <c r="E1042" s="247">
        <v>1.0417500000000002</v>
      </c>
      <c r="F1042" s="247">
        <v>191.67908333333332</v>
      </c>
      <c r="G1042" s="247">
        <v>-1.65425</v>
      </c>
      <c r="H1042" s="248">
        <v>129.39458333333332</v>
      </c>
      <c r="I1042" s="248">
        <v>9.5352499999999996</v>
      </c>
    </row>
    <row r="1043" spans="1:9" x14ac:dyDescent="0.2">
      <c r="A1043" s="102"/>
      <c r="B1043" s="103">
        <v>44561</v>
      </c>
      <c r="C1043" s="40"/>
      <c r="D1043" s="247">
        <v>115.40041666666667</v>
      </c>
      <c r="E1043" s="247">
        <v>1.9489166666666664</v>
      </c>
      <c r="F1043" s="247">
        <v>195.21641666666667</v>
      </c>
      <c r="G1043" s="247">
        <v>3.0980833333333329</v>
      </c>
      <c r="H1043" s="248">
        <v>134.07041666666666</v>
      </c>
      <c r="I1043" s="248">
        <v>1.9195833333333334</v>
      </c>
    </row>
    <row r="1044" spans="1:9" x14ac:dyDescent="0.2">
      <c r="A1044" s="102"/>
      <c r="B1044" s="103">
        <v>44926</v>
      </c>
      <c r="C1044" s="40"/>
      <c r="D1044" s="247">
        <v>118.02825000000001</v>
      </c>
      <c r="E1044" s="247">
        <v>2.2616666666666663</v>
      </c>
      <c r="F1044" s="247">
        <v>202.82591666666667</v>
      </c>
      <c r="G1044" s="247">
        <v>3.8149999999999999</v>
      </c>
      <c r="H1044" s="248">
        <v>136.83366666666666</v>
      </c>
      <c r="I1044" s="248">
        <v>2.0635833333333333</v>
      </c>
    </row>
    <row r="1045" spans="1:9" x14ac:dyDescent="0.2">
      <c r="A1045" s="102"/>
      <c r="B1045" s="103">
        <v>45291</v>
      </c>
      <c r="C1045" s="40"/>
      <c r="D1045" s="247">
        <v>120.75791666666667</v>
      </c>
      <c r="E1045" s="247">
        <v>2.3859166666666671</v>
      </c>
      <c r="F1045" s="247">
        <v>209.16341666666662</v>
      </c>
      <c r="G1045" s="247">
        <v>2.4757500000000001</v>
      </c>
      <c r="H1045" s="248">
        <v>139.61783333333332</v>
      </c>
      <c r="I1045" s="248">
        <v>2.0559166666666666</v>
      </c>
    </row>
    <row r="1046" spans="1:9" x14ac:dyDescent="0.2">
      <c r="A1046" s="102"/>
      <c r="B1046" s="103">
        <v>45657</v>
      </c>
      <c r="C1046" s="40"/>
      <c r="D1046" s="247">
        <v>123.681</v>
      </c>
      <c r="E1046" s="247">
        <v>2.391083333333333</v>
      </c>
      <c r="F1046" s="247">
        <v>214.28149999999997</v>
      </c>
      <c r="G1046" s="247">
        <v>2.5337499999999999</v>
      </c>
      <c r="H1046" s="248">
        <v>142.36399999999998</v>
      </c>
      <c r="I1046" s="248">
        <v>1.866583333333333</v>
      </c>
    </row>
    <row r="1047" spans="1:9" x14ac:dyDescent="0.2">
      <c r="A1047" s="102"/>
      <c r="B1047" s="103">
        <v>46022</v>
      </c>
      <c r="C1047" s="40"/>
      <c r="D1047" s="247">
        <v>126.43825000000002</v>
      </c>
      <c r="E1047" s="247">
        <v>2.1105000000000005</v>
      </c>
      <c r="F1047" s="247">
        <v>219.97441666666668</v>
      </c>
      <c r="G1047" s="247">
        <v>2.7849166666666663</v>
      </c>
      <c r="H1047" s="248">
        <v>145.07516666666666</v>
      </c>
      <c r="I1047" s="248">
        <v>2.0159166666666661</v>
      </c>
    </row>
    <row r="1048" spans="1:9" x14ac:dyDescent="0.2">
      <c r="A1048" s="102"/>
      <c r="B1048" s="103">
        <v>46387</v>
      </c>
      <c r="C1048" s="40"/>
      <c r="D1048" s="247">
        <v>129.00641666666667</v>
      </c>
      <c r="E1048" s="247">
        <v>1.9898333333333331</v>
      </c>
      <c r="F1048" s="247">
        <v>226.22866666666664</v>
      </c>
      <c r="G1048" s="247">
        <v>2.8202500000000001</v>
      </c>
      <c r="H1048" s="248">
        <v>148.29975000000002</v>
      </c>
      <c r="I1048" s="248">
        <v>2.3859166666666662</v>
      </c>
    </row>
    <row r="1049" spans="1:9" x14ac:dyDescent="0.2">
      <c r="A1049" s="102"/>
      <c r="B1049" s="103">
        <v>46752</v>
      </c>
      <c r="C1049" s="40"/>
      <c r="D1049" s="247">
        <v>131.59391666666667</v>
      </c>
      <c r="E1049" s="247">
        <v>2.0303333333333331</v>
      </c>
      <c r="F1049" s="247">
        <v>232.34883333333337</v>
      </c>
      <c r="G1049" s="247">
        <v>2.6288333333333331</v>
      </c>
      <c r="H1049" s="248">
        <v>152.06958333333333</v>
      </c>
      <c r="I1049" s="248">
        <v>2.6339166666666665</v>
      </c>
    </row>
    <row r="1050" spans="1:9" x14ac:dyDescent="0.2">
      <c r="A1050" s="102"/>
      <c r="B1050" s="103">
        <v>47118</v>
      </c>
      <c r="C1050" s="40"/>
      <c r="D1050" s="247">
        <v>134.27716666666666</v>
      </c>
      <c r="E1050" s="247">
        <v>2.0450833333333334</v>
      </c>
      <c r="F1050" s="247">
        <v>238.4648333333333</v>
      </c>
      <c r="G1050" s="247">
        <v>2.6215833333333336</v>
      </c>
      <c r="H1050" s="248">
        <v>156.23533333333333</v>
      </c>
      <c r="I1050" s="248">
        <v>2.8337500000000002</v>
      </c>
    </row>
    <row r="1051" spans="1:9" x14ac:dyDescent="0.2">
      <c r="A1051" s="102"/>
      <c r="B1051" s="103">
        <v>47483</v>
      </c>
      <c r="C1051" s="40"/>
      <c r="D1051" s="247">
        <v>137.05466666666666</v>
      </c>
      <c r="E1051" s="247">
        <v>2.0785833333333334</v>
      </c>
      <c r="F1051" s="247">
        <v>244.43775000000002</v>
      </c>
      <c r="G1051" s="247">
        <v>2.4300000000000002</v>
      </c>
      <c r="H1051" s="248">
        <v>160.63316666666665</v>
      </c>
      <c r="I1051" s="248">
        <v>2.7466666666666666</v>
      </c>
    </row>
    <row r="1052" spans="1:9" x14ac:dyDescent="0.2">
      <c r="A1052" s="102"/>
      <c r="B1052" s="103">
        <v>47848</v>
      </c>
      <c r="C1052" s="40"/>
      <c r="D1052" s="247">
        <v>139.88899999999998</v>
      </c>
      <c r="E1052" s="247">
        <v>2.0607500000000001</v>
      </c>
      <c r="F1052" s="247">
        <v>250.4135</v>
      </c>
      <c r="G1052" s="247">
        <v>2.4501666666666666</v>
      </c>
      <c r="H1052" s="248">
        <v>164.95433333333332</v>
      </c>
      <c r="I1052" s="248">
        <v>2.6803333333333335</v>
      </c>
    </row>
    <row r="1053" spans="1:9" x14ac:dyDescent="0.2">
      <c r="A1053" s="102"/>
      <c r="B1053" s="103">
        <v>48213</v>
      </c>
      <c r="C1053" s="40"/>
      <c r="D1053" s="247">
        <v>142.7340833333333</v>
      </c>
      <c r="E1053" s="247">
        <v>1.9987500000000002</v>
      </c>
      <c r="F1053" s="247">
        <v>256.43441666666672</v>
      </c>
      <c r="G1053" s="247">
        <v>2.3575833333333329</v>
      </c>
      <c r="H1053" s="248">
        <v>169.26749999999998</v>
      </c>
      <c r="I1053" s="248">
        <v>2.5464166666666661</v>
      </c>
    </row>
    <row r="1054" spans="1:9" x14ac:dyDescent="0.2">
      <c r="A1054" s="102"/>
      <c r="B1054" s="103">
        <v>48579</v>
      </c>
      <c r="C1054" s="40"/>
      <c r="D1054" s="247">
        <v>145.53558333333334</v>
      </c>
      <c r="E1054" s="247">
        <v>1.9445833333333333</v>
      </c>
      <c r="F1054" s="247">
        <v>262.41266666666667</v>
      </c>
      <c r="G1054" s="247">
        <v>2.2994166666666662</v>
      </c>
      <c r="H1054" s="248">
        <v>173.56808333333333</v>
      </c>
      <c r="I1054" s="248">
        <v>2.5194999999999999</v>
      </c>
    </row>
    <row r="1055" spans="1:9" x14ac:dyDescent="0.2">
      <c r="A1055" s="102"/>
      <c r="B1055" s="103">
        <v>48944</v>
      </c>
      <c r="C1055" s="40"/>
      <c r="D1055" s="247">
        <v>148.35608333333332</v>
      </c>
      <c r="E1055" s="247">
        <v>1.9326666666666663</v>
      </c>
      <c r="F1055" s="247">
        <v>268.26808333333332</v>
      </c>
      <c r="G1055" s="247">
        <v>2.2171666666666665</v>
      </c>
      <c r="H1055" s="248">
        <v>177.90033333333335</v>
      </c>
      <c r="I1055" s="248">
        <v>2.4669999999999996</v>
      </c>
    </row>
    <row r="1056" spans="1:9" x14ac:dyDescent="0.2">
      <c r="A1056" s="102"/>
      <c r="B1056" s="103">
        <v>49309</v>
      </c>
      <c r="C1056" s="40"/>
      <c r="D1056" s="247">
        <v>151.22374999999997</v>
      </c>
      <c r="E1056" s="247">
        <v>1.9378333333333331</v>
      </c>
      <c r="F1056" s="247">
        <v>274.37574999999998</v>
      </c>
      <c r="G1056" s="247">
        <v>2.3071666666666668</v>
      </c>
      <c r="H1056" s="248">
        <v>182.21858333333333</v>
      </c>
      <c r="I1056" s="248">
        <v>2.4300000000000002</v>
      </c>
    </row>
    <row r="1057" spans="1:9" x14ac:dyDescent="0.2">
      <c r="A1057" s="102"/>
      <c r="B1057" s="103">
        <v>49674</v>
      </c>
      <c r="C1057" s="40"/>
      <c r="D1057" s="247">
        <v>154.17558333333332</v>
      </c>
      <c r="E1057" s="247">
        <v>1.964833333333333</v>
      </c>
      <c r="F1057" s="247">
        <v>280.63924999999995</v>
      </c>
      <c r="G1057" s="247">
        <v>2.262916666666666</v>
      </c>
      <c r="H1057" s="248">
        <v>186.65525000000002</v>
      </c>
      <c r="I1057" s="248">
        <v>2.4393333333333334</v>
      </c>
    </row>
    <row r="1058" spans="1:9" x14ac:dyDescent="0.2">
      <c r="A1058" s="102"/>
      <c r="B1058" s="103">
        <v>50040</v>
      </c>
      <c r="C1058" s="40"/>
      <c r="D1058" s="247">
        <v>157.21833333333333</v>
      </c>
      <c r="E1058" s="247">
        <v>1.9785833333333336</v>
      </c>
      <c r="F1058" s="247">
        <v>287.02516666666662</v>
      </c>
      <c r="G1058" s="247">
        <v>2.2944166666666663</v>
      </c>
      <c r="H1058" s="248">
        <v>191.24716666666666</v>
      </c>
      <c r="I1058" s="248">
        <v>2.4815833333333335</v>
      </c>
    </row>
    <row r="1059" spans="1:9" x14ac:dyDescent="0.2">
      <c r="A1059" s="102"/>
      <c r="B1059" s="103">
        <v>50405</v>
      </c>
      <c r="C1059" s="40"/>
      <c r="D1059" s="247">
        <v>160.32633333333334</v>
      </c>
      <c r="E1059" s="247">
        <v>1.9709999999999999</v>
      </c>
      <c r="F1059" s="247">
        <v>293.68874999999997</v>
      </c>
      <c r="G1059" s="247">
        <v>2.3322500000000002</v>
      </c>
      <c r="H1059" s="248">
        <v>196.04533333333333</v>
      </c>
      <c r="I1059" s="248">
        <v>2.5305000000000004</v>
      </c>
    </row>
    <row r="1060" spans="1:9" x14ac:dyDescent="0.2">
      <c r="A1060" s="102"/>
      <c r="B1060" s="103">
        <v>50770</v>
      </c>
      <c r="C1060" s="40"/>
      <c r="D1060" s="247">
        <v>163.47199999999998</v>
      </c>
      <c r="E1060" s="247">
        <v>1.9545000000000001</v>
      </c>
      <c r="F1060" s="247">
        <v>300.47133333333335</v>
      </c>
      <c r="G1060" s="247">
        <v>2.2901666666666669</v>
      </c>
      <c r="H1060" s="248">
        <v>201.02</v>
      </c>
      <c r="I1060" s="248">
        <v>2.5479166666666671</v>
      </c>
    </row>
    <row r="1061" spans="1:9" x14ac:dyDescent="0.2">
      <c r="A1061" s="102"/>
      <c r="B1061" s="103">
        <v>51135</v>
      </c>
      <c r="C1061" s="40"/>
      <c r="D1061" s="247">
        <v>166.64899999999997</v>
      </c>
      <c r="E1061" s="247">
        <v>1.9321666666666666</v>
      </c>
      <c r="F1061" s="247">
        <v>307.33799999999997</v>
      </c>
      <c r="G1061" s="247">
        <v>2.2876666666666665</v>
      </c>
      <c r="H1061" s="248">
        <v>206.19400000000005</v>
      </c>
      <c r="I1061" s="248">
        <v>2.6000833333333331</v>
      </c>
    </row>
    <row r="1062" spans="1:9" x14ac:dyDescent="0.2">
      <c r="A1062" s="102"/>
      <c r="B1062" s="103">
        <v>51501</v>
      </c>
      <c r="C1062" s="40"/>
      <c r="D1062" s="247">
        <v>169.83958333333334</v>
      </c>
      <c r="E1062" s="247">
        <v>1.8976666666666666</v>
      </c>
      <c r="F1062" s="247">
        <v>314.60441666666662</v>
      </c>
      <c r="G1062" s="247">
        <v>2.4425833333333333</v>
      </c>
      <c r="H1062" s="248">
        <v>211.60133333333332</v>
      </c>
      <c r="I1062" s="248">
        <v>2.624333333333333</v>
      </c>
    </row>
    <row r="1063" spans="1:9" x14ac:dyDescent="0.2">
      <c r="A1063" s="102"/>
      <c r="B1063" s="103">
        <v>51866</v>
      </c>
      <c r="C1063" s="40"/>
      <c r="D1063" s="247">
        <v>173.03166666666667</v>
      </c>
      <c r="E1063" s="247">
        <v>1.8673333333333335</v>
      </c>
      <c r="F1063" s="247">
        <v>322.4205</v>
      </c>
      <c r="G1063" s="247">
        <v>2.49925</v>
      </c>
      <c r="H1063" s="248">
        <v>217.11449999999999</v>
      </c>
      <c r="I1063" s="248">
        <v>2.5880000000000005</v>
      </c>
    </row>
    <row r="1064" spans="1:9" x14ac:dyDescent="0.2">
      <c r="A1064" s="102"/>
      <c r="B1064" s="103">
        <v>52231</v>
      </c>
      <c r="C1064" s="40"/>
      <c r="D1064" s="247">
        <v>176.239</v>
      </c>
      <c r="E1064" s="247">
        <v>1.8425833333333335</v>
      </c>
      <c r="F1064" s="247">
        <v>330.41549999999995</v>
      </c>
      <c r="G1064" s="247">
        <v>2.4639166666666665</v>
      </c>
      <c r="H1064" s="248">
        <v>222.71750000000006</v>
      </c>
      <c r="I1064" s="248">
        <v>2.5820833333333333</v>
      </c>
    </row>
    <row r="1065" spans="1:9" x14ac:dyDescent="0.2">
      <c r="A1065" s="102"/>
      <c r="B1065" s="103">
        <v>52596</v>
      </c>
      <c r="C1065" s="40"/>
      <c r="D1065" s="247">
        <v>179.47274999999999</v>
      </c>
      <c r="E1065" s="247">
        <v>1.8281666666666669</v>
      </c>
      <c r="F1065" s="247">
        <v>338.54275000000001</v>
      </c>
      <c r="G1065" s="247">
        <v>2.4564999999999997</v>
      </c>
      <c r="H1065" s="248">
        <v>228.4579166666667</v>
      </c>
      <c r="I1065" s="248">
        <v>2.55925</v>
      </c>
    </row>
    <row r="1066" spans="1:9" x14ac:dyDescent="0.2">
      <c r="A1066" s="102"/>
      <c r="B1066" s="103">
        <v>52597</v>
      </c>
      <c r="C1066" s="40"/>
      <c r="D1066" s="247">
        <v>182.73733333333334</v>
      </c>
      <c r="E1066" s="247">
        <v>1.810416666666667</v>
      </c>
      <c r="F1066" s="247">
        <v>346.83974999999992</v>
      </c>
      <c r="G1066" s="247">
        <v>2.4493333333333336</v>
      </c>
      <c r="H1066" s="247">
        <v>234.27533333333335</v>
      </c>
      <c r="I1066" s="247">
        <v>2.5528333333333335</v>
      </c>
    </row>
    <row r="1067" spans="1:9" x14ac:dyDescent="0.2">
      <c r="A1067" s="102"/>
      <c r="B1067" s="103">
        <v>52964</v>
      </c>
      <c r="C1067" s="40"/>
      <c r="D1067" s="247">
        <v>186.03058333333334</v>
      </c>
      <c r="E1067" s="247">
        <v>1.7959166666666666</v>
      </c>
      <c r="F1067" s="247">
        <v>355.34375</v>
      </c>
      <c r="G1067" s="247">
        <v>2.4490000000000003</v>
      </c>
      <c r="H1067" s="247">
        <v>240.28766666666669</v>
      </c>
      <c r="I1067" s="247">
        <v>2.5730833333333334</v>
      </c>
    </row>
    <row r="1068" spans="1:9" x14ac:dyDescent="0.2">
      <c r="A1068" s="102"/>
      <c r="B1068" s="103">
        <v>53330</v>
      </c>
      <c r="C1068" s="40"/>
      <c r="D1068" s="247">
        <v>189.35158333333334</v>
      </c>
      <c r="E1068" s="247">
        <v>1.7769166666666669</v>
      </c>
      <c r="F1068" s="247">
        <v>363.9859166666667</v>
      </c>
      <c r="G1068" s="247">
        <v>2.4212499999999997</v>
      </c>
      <c r="H1068" s="247">
        <v>246.45116666666661</v>
      </c>
      <c r="I1068" s="247">
        <v>2.5586666666666664</v>
      </c>
    </row>
    <row r="1069" spans="1:9" x14ac:dyDescent="0.2">
      <c r="A1069" s="102"/>
      <c r="B1069" s="103">
        <v>53696</v>
      </c>
      <c r="C1069" s="40"/>
      <c r="D1069" s="247">
        <v>192.70308333333332</v>
      </c>
      <c r="E1069" s="247">
        <v>1.7637500000000002</v>
      </c>
      <c r="F1069" s="247">
        <v>372.81558333333334</v>
      </c>
      <c r="G1069" s="247">
        <v>2.4279999999999999</v>
      </c>
      <c r="H1069" s="247">
        <v>252.75624999999999</v>
      </c>
      <c r="I1069" s="247">
        <v>2.5604999999999998</v>
      </c>
    </row>
    <row r="1070" spans="1:9" x14ac:dyDescent="0.2">
      <c r="A1070" s="102"/>
      <c r="B1070" s="103">
        <v>54062</v>
      </c>
      <c r="C1070" s="40"/>
      <c r="D1070" s="247">
        <v>196.09699999999998</v>
      </c>
      <c r="E1070" s="247">
        <v>1.7638333333333334</v>
      </c>
      <c r="F1070" s="247">
        <v>381.83708333333334</v>
      </c>
      <c r="G1070" s="247">
        <v>2.4114999999999998</v>
      </c>
      <c r="H1070" s="247">
        <v>259.29175000000004</v>
      </c>
      <c r="I1070" s="247">
        <v>2.6094166666666667</v>
      </c>
    </row>
    <row r="1071" spans="1:9" x14ac:dyDescent="0.2">
      <c r="A1071" s="102"/>
      <c r="B1071" s="105">
        <v>2049</v>
      </c>
      <c r="C1071" s="40"/>
      <c r="D1071" s="251">
        <v>199.55566666666664</v>
      </c>
      <c r="E1071" s="251">
        <v>1.7627500000000003</v>
      </c>
      <c r="F1071" s="251">
        <v>390.98624999999998</v>
      </c>
      <c r="G1071" s="251">
        <v>2.3848333333333334</v>
      </c>
      <c r="H1071" s="251">
        <v>266.08258333333333</v>
      </c>
      <c r="I1071" s="251">
        <v>2.6244999999999998</v>
      </c>
    </row>
    <row r="1072" spans="1:9" x14ac:dyDescent="0.2">
      <c r="A1072" s="102"/>
      <c r="B1072" s="106">
        <v>2050</v>
      </c>
      <c r="C1072" s="40"/>
      <c r="D1072" s="251">
        <v>203.07191666666665</v>
      </c>
      <c r="E1072" s="251">
        <v>1.7622500000000001</v>
      </c>
      <c r="F1072" s="251">
        <v>400.30391666666674</v>
      </c>
      <c r="G1072" s="251">
        <v>2.382916666666667</v>
      </c>
      <c r="H1072" s="251">
        <v>273.09991666666667</v>
      </c>
      <c r="I1072" s="251">
        <v>2.6493333333333333</v>
      </c>
    </row>
    <row r="1073" spans="1:9" x14ac:dyDescent="0.2">
      <c r="B1073" s="36"/>
      <c r="F1073" s="246"/>
      <c r="G1073" s="246"/>
      <c r="H1073" s="246"/>
      <c r="I1073" s="252"/>
    </row>
    <row r="1074" spans="1:9" x14ac:dyDescent="0.2">
      <c r="B1074" s="30" t="s">
        <v>102</v>
      </c>
      <c r="C1074" s="40"/>
    </row>
    <row r="1075" spans="1:9" x14ac:dyDescent="0.2">
      <c r="A1075" s="102"/>
      <c r="B1075" s="103">
        <v>26298</v>
      </c>
      <c r="C1075" s="40"/>
      <c r="D1075" s="246">
        <v>5.0731797334235385E-2</v>
      </c>
      <c r="E1075" s="246">
        <v>-7.7013777842386499E-2</v>
      </c>
      <c r="F1075" s="246">
        <v>3.814457263951021E-2</v>
      </c>
      <c r="G1075" s="246">
        <v>0.20244645429428321</v>
      </c>
      <c r="H1075" s="253">
        <v>6.1125513882523741E-2</v>
      </c>
      <c r="I1075" s="253">
        <v>-3.0522878495990224E-2</v>
      </c>
    </row>
    <row r="1076" spans="1:9" x14ac:dyDescent="0.2">
      <c r="A1076" s="102"/>
      <c r="B1076" s="103">
        <v>26664</v>
      </c>
      <c r="C1076" s="40"/>
      <c r="D1076" s="246">
        <v>4.3222140507630513E-2</v>
      </c>
      <c r="E1076" s="246">
        <v>-0.11427471431321434</v>
      </c>
      <c r="F1076" s="246">
        <v>4.10523928328419E-2</v>
      </c>
      <c r="G1076" s="246">
        <v>0.41364886095836617</v>
      </c>
      <c r="H1076" s="253">
        <v>6.5082158489495612E-2</v>
      </c>
      <c r="I1076" s="253">
        <v>0.28183265921614509</v>
      </c>
    </row>
    <row r="1077" spans="1:9" x14ac:dyDescent="0.2">
      <c r="A1077" s="102"/>
      <c r="B1077" s="103">
        <v>27029</v>
      </c>
      <c r="C1077" s="40"/>
      <c r="D1077" s="246">
        <v>5.4787073603580261E-2</v>
      </c>
      <c r="E1077" s="246">
        <v>0.6587438009997435</v>
      </c>
      <c r="F1077" s="246">
        <v>0.10806100217864922</v>
      </c>
      <c r="G1077" s="246">
        <v>1.4054846283150191</v>
      </c>
      <c r="H1077" s="253">
        <v>7.6200044787953392E-2</v>
      </c>
      <c r="I1077" s="253">
        <v>3.5127260733329502E-2</v>
      </c>
    </row>
    <row r="1078" spans="1:9" x14ac:dyDescent="0.2">
      <c r="A1078" s="102"/>
      <c r="B1078" s="103">
        <v>27394</v>
      </c>
      <c r="C1078" s="40"/>
      <c r="D1078" s="246">
        <v>8.9711148721665968E-2</v>
      </c>
      <c r="E1078" s="246">
        <v>0.58317650141744282</v>
      </c>
      <c r="F1078" s="246">
        <v>0.23830121903263835</v>
      </c>
      <c r="G1078" s="246">
        <v>1.1119523661018516</v>
      </c>
      <c r="H1078" s="253">
        <v>9.4953687300703526E-2</v>
      </c>
      <c r="I1078" s="253">
        <v>0.45215082315454125</v>
      </c>
    </row>
    <row r="1079" spans="1:9" x14ac:dyDescent="0.2">
      <c r="A1079" s="102"/>
      <c r="B1079" s="103">
        <v>27759</v>
      </c>
      <c r="C1079" s="40"/>
      <c r="D1079" s="246">
        <v>9.2877216429728682E-2</v>
      </c>
      <c r="E1079" s="246">
        <v>-0.38040387017169019</v>
      </c>
      <c r="F1079" s="246">
        <v>0.10511273420133405</v>
      </c>
      <c r="G1079" s="246">
        <v>-0.91515013959796876</v>
      </c>
      <c r="H1079" s="253">
        <v>0.10495282413185625</v>
      </c>
      <c r="I1079" s="253">
        <v>-0.26095669982445879</v>
      </c>
    </row>
    <row r="1080" spans="1:9" x14ac:dyDescent="0.2">
      <c r="A1080" s="102"/>
      <c r="B1080" s="103">
        <v>28125</v>
      </c>
      <c r="C1080" s="40"/>
      <c r="D1080" s="246">
        <v>5.5061829735789214E-2</v>
      </c>
      <c r="E1080" s="246">
        <v>-0.22828555122460614</v>
      </c>
      <c r="F1080" s="246">
        <v>5.086206896551726E-2</v>
      </c>
      <c r="G1080" s="246">
        <v>1.3671726449450516</v>
      </c>
      <c r="H1080" s="253">
        <v>7.7706141839158693E-2</v>
      </c>
      <c r="I1080" s="253">
        <v>-1.0025533936383169E-2</v>
      </c>
    </row>
    <row r="1081" spans="1:9" x14ac:dyDescent="0.2">
      <c r="A1081" s="102"/>
      <c r="B1081" s="103">
        <v>28490</v>
      </c>
      <c r="C1081" s="40"/>
      <c r="D1081" s="246">
        <v>6.2098750403564829E-2</v>
      </c>
      <c r="E1081" s="246">
        <v>0.20239799852091966</v>
      </c>
      <c r="F1081" s="246">
        <v>6.5490839485917496E-2</v>
      </c>
      <c r="G1081" s="246">
        <v>-2.4914568896270417E-3</v>
      </c>
      <c r="H1081" s="253">
        <v>8.1747524240019187E-2</v>
      </c>
      <c r="I1081" s="253">
        <v>-3.9988403363024561E-2</v>
      </c>
    </row>
    <row r="1082" spans="1:9" x14ac:dyDescent="0.2">
      <c r="A1082" s="102"/>
      <c r="B1082" s="103">
        <v>28855</v>
      </c>
      <c r="C1082" s="40"/>
      <c r="D1082" s="246">
        <v>7.033796107119028E-2</v>
      </c>
      <c r="E1082" s="246">
        <v>0.20312500000000022</v>
      </c>
      <c r="F1082" s="246">
        <v>6.9549595791094543E-2</v>
      </c>
      <c r="G1082" s="246">
        <v>0.4324398100125566</v>
      </c>
      <c r="H1082" s="253">
        <v>8.5549898126402901E-2</v>
      </c>
      <c r="I1082" s="253">
        <v>0.1409678326338919</v>
      </c>
    </row>
    <row r="1083" spans="1:9" x14ac:dyDescent="0.2">
      <c r="A1083" s="102"/>
      <c r="B1083" s="103">
        <v>29220</v>
      </c>
      <c r="C1083" s="40"/>
      <c r="D1083" s="246">
        <v>8.2925568814045558E-2</v>
      </c>
      <c r="E1083" s="246">
        <v>0.11046574865670333</v>
      </c>
      <c r="F1083" s="246">
        <v>0.12825434913017419</v>
      </c>
      <c r="G1083" s="246">
        <v>0.83865957771171584</v>
      </c>
      <c r="H1083" s="253">
        <v>9.6239949753357923E-2</v>
      </c>
      <c r="I1083" s="253">
        <v>9.8141759304893661E-2</v>
      </c>
    </row>
    <row r="1084" spans="1:9" x14ac:dyDescent="0.2">
      <c r="A1084" s="102"/>
      <c r="B1084" s="103">
        <v>29586</v>
      </c>
      <c r="C1084" s="40"/>
      <c r="D1084" s="246">
        <v>9.0608145726255751E-2</v>
      </c>
      <c r="E1084" s="246">
        <v>0.18839500852155844</v>
      </c>
      <c r="F1084" s="246">
        <v>0.15238196512122504</v>
      </c>
      <c r="G1084" s="246">
        <v>-0.21402697814697536</v>
      </c>
      <c r="H1084" s="253">
        <v>0.10800813512073648</v>
      </c>
      <c r="I1084" s="253">
        <v>0.1181858226880208</v>
      </c>
    </row>
    <row r="1085" spans="1:9" x14ac:dyDescent="0.2">
      <c r="A1085" s="102"/>
      <c r="B1085" s="103">
        <v>29951</v>
      </c>
      <c r="C1085" s="40"/>
      <c r="D1085" s="246">
        <v>9.4397972216528458E-2</v>
      </c>
      <c r="E1085" s="246">
        <v>-0.21905083739944597</v>
      </c>
      <c r="F1085" s="246">
        <v>9.1722801513334007E-2</v>
      </c>
      <c r="G1085" s="246">
        <v>-0.51912045889101344</v>
      </c>
      <c r="H1085" s="253">
        <v>9.6006894570525914E-2</v>
      </c>
      <c r="I1085" s="253">
        <v>-0.25588862708954274</v>
      </c>
    </row>
    <row r="1086" spans="1:9" x14ac:dyDescent="0.2">
      <c r="A1086" s="102"/>
      <c r="B1086" s="103">
        <v>30316</v>
      </c>
      <c r="C1086" s="40"/>
      <c r="D1086" s="246">
        <v>6.181955713243692E-2</v>
      </c>
      <c r="E1086" s="246">
        <v>-0.36041835970068925</v>
      </c>
      <c r="F1086" s="246">
        <v>1.4115459386357498E-2</v>
      </c>
      <c r="G1086" s="246">
        <v>-0.97872077877562214</v>
      </c>
      <c r="H1086" s="253">
        <v>7.3655516438401625E-2</v>
      </c>
      <c r="I1086" s="253">
        <v>-0.26147714559693158</v>
      </c>
    </row>
    <row r="1087" spans="1:9" x14ac:dyDescent="0.2">
      <c r="A1087" s="102"/>
      <c r="B1087" s="103">
        <v>30681</v>
      </c>
      <c r="C1087" s="40"/>
      <c r="D1087" s="246">
        <v>3.9082721305358392E-2</v>
      </c>
      <c r="E1087" s="246">
        <v>-0.32837741951452948</v>
      </c>
      <c r="F1087" s="246">
        <v>6.3343890648444034E-3</v>
      </c>
      <c r="G1087" s="246">
        <v>13.375644329896915</v>
      </c>
      <c r="H1087" s="253">
        <v>4.4264275068098824E-2</v>
      </c>
      <c r="I1087" s="253">
        <v>-0.3863799283154119</v>
      </c>
    </row>
    <row r="1088" spans="1:9" x14ac:dyDescent="0.2">
      <c r="A1088" s="102"/>
      <c r="B1088" s="103">
        <v>31047</v>
      </c>
      <c r="C1088" s="40"/>
      <c r="D1088" s="246">
        <v>3.6117477293947653E-2</v>
      </c>
      <c r="E1088" s="246">
        <v>5.2382005356133687E-2</v>
      </c>
      <c r="F1088" s="246">
        <v>2.4681133013086054E-2</v>
      </c>
      <c r="G1088" s="246">
        <v>-0.29689390883420763</v>
      </c>
      <c r="H1088" s="253">
        <v>4.2944151194123759E-2</v>
      </c>
      <c r="I1088" s="253">
        <v>0.18003879386351596</v>
      </c>
    </row>
    <row r="1089" spans="1:9" x14ac:dyDescent="0.2">
      <c r="A1089" s="102"/>
      <c r="B1089" s="103">
        <v>31412</v>
      </c>
      <c r="C1089" s="40"/>
      <c r="D1089" s="246">
        <v>3.1636675289647309E-2</v>
      </c>
      <c r="E1089" s="246">
        <v>-0.24978404501202345</v>
      </c>
      <c r="F1089" s="246">
        <v>-4.3646944713868763E-3</v>
      </c>
      <c r="G1089" s="246">
        <v>-1.1834640147893158</v>
      </c>
      <c r="H1089" s="253">
        <v>4.9011835324763497E-2</v>
      </c>
      <c r="I1089" s="253">
        <v>0.33398087268380161</v>
      </c>
    </row>
    <row r="1090" spans="1:9" x14ac:dyDescent="0.2">
      <c r="A1090" s="102"/>
      <c r="B1090" s="103">
        <v>31777</v>
      </c>
      <c r="C1090" s="40"/>
      <c r="D1090" s="246">
        <v>2.025903341228652E-2</v>
      </c>
      <c r="E1090" s="246">
        <v>-0.27114582685006527</v>
      </c>
      <c r="F1090" s="246">
        <v>-3.4502354278292069E-2</v>
      </c>
      <c r="G1090" s="246">
        <v>16.000694927032672</v>
      </c>
      <c r="H1090" s="253">
        <v>5.7765841633152348E-2</v>
      </c>
      <c r="I1090" s="253">
        <v>-0.16364680183712332</v>
      </c>
    </row>
    <row r="1091" spans="1:9" x14ac:dyDescent="0.2">
      <c r="A1091" s="102"/>
      <c r="B1091" s="103">
        <v>32142</v>
      </c>
      <c r="C1091" s="40"/>
      <c r="D1091" s="246">
        <v>2.4561245949242805E-2</v>
      </c>
      <c r="E1091" s="246">
        <v>0.46676059946202075</v>
      </c>
      <c r="F1091" s="246">
        <v>2.4552257630539032E-2</v>
      </c>
      <c r="G1091" s="246">
        <v>-2.3254373773708306</v>
      </c>
      <c r="H1091" s="253">
        <v>3.779318263976017E-2</v>
      </c>
      <c r="I1091" s="253">
        <v>-0.24743424467176767</v>
      </c>
    </row>
    <row r="1092" spans="1:9" x14ac:dyDescent="0.2">
      <c r="A1092" s="102"/>
      <c r="B1092" s="103">
        <v>32508</v>
      </c>
      <c r="C1092" s="40"/>
      <c r="D1092" s="246">
        <v>3.5316598830668955E-2</v>
      </c>
      <c r="E1092" s="246">
        <v>0.40302157016854423</v>
      </c>
      <c r="F1092" s="246">
        <v>5.4329093147312157E-2</v>
      </c>
      <c r="G1092" s="246">
        <v>1.3199488057238806E-2</v>
      </c>
      <c r="H1092" s="253">
        <v>5.1229092518487063E-2</v>
      </c>
      <c r="I1092" s="253">
        <v>0.22845383759733062</v>
      </c>
    </row>
    <row r="1093" spans="1:9" x14ac:dyDescent="0.2">
      <c r="A1093" s="102"/>
      <c r="B1093" s="103">
        <v>32873</v>
      </c>
      <c r="C1093" s="40"/>
      <c r="D1093" s="246">
        <v>3.9203124735419204E-2</v>
      </c>
      <c r="E1093" s="246">
        <v>-0.11859413253661977</v>
      </c>
      <c r="F1093" s="246">
        <v>4.6236475441737479E-2</v>
      </c>
      <c r="G1093" s="246">
        <v>-0.50717579557733561</v>
      </c>
      <c r="H1093" s="253">
        <v>2.921965909423152E-2</v>
      </c>
      <c r="I1093" s="253">
        <v>-0.22548398196273023</v>
      </c>
    </row>
    <row r="1094" spans="1:9" x14ac:dyDescent="0.2">
      <c r="A1094" s="102"/>
      <c r="B1094" s="103">
        <v>33238</v>
      </c>
      <c r="C1094" s="40"/>
      <c r="D1094" s="246">
        <v>3.7570778735827481E-2</v>
      </c>
      <c r="E1094" s="246">
        <v>0.10258462407607927</v>
      </c>
      <c r="F1094" s="246">
        <v>2.157577561193369E-2</v>
      </c>
      <c r="G1094" s="246">
        <v>0.71740473102340774</v>
      </c>
      <c r="H1094" s="253">
        <v>6.0253467566605545E-2</v>
      </c>
      <c r="I1094" s="253">
        <v>0.58415170220725821</v>
      </c>
    </row>
    <row r="1095" spans="1:9" x14ac:dyDescent="0.2">
      <c r="A1095" s="102"/>
      <c r="B1095" s="103">
        <v>33603</v>
      </c>
      <c r="C1095" s="40"/>
      <c r="D1095" s="246">
        <v>3.365836996593452E-2</v>
      </c>
      <c r="E1095" s="246">
        <v>-0.26056789069171626</v>
      </c>
      <c r="F1095" s="246">
        <v>7.2827907654060553E-5</v>
      </c>
      <c r="G1095" s="246">
        <v>-1.5145379677413553</v>
      </c>
      <c r="H1095" s="253">
        <v>4.7669741288768996E-2</v>
      </c>
      <c r="I1095" s="253">
        <v>5.2530589954391305E-2</v>
      </c>
    </row>
    <row r="1096" spans="1:9" x14ac:dyDescent="0.2">
      <c r="A1096" s="102"/>
      <c r="B1096" s="103">
        <v>33969</v>
      </c>
      <c r="C1096" s="40"/>
      <c r="D1096" s="246">
        <v>2.280847464923208E-2</v>
      </c>
      <c r="E1096" s="246">
        <v>-0.20412877147394271</v>
      </c>
      <c r="F1096" s="246">
        <v>1.9662103116806495E-3</v>
      </c>
      <c r="G1096" s="246">
        <v>-1.4257906692294251</v>
      </c>
      <c r="H1096" s="253">
        <v>6.2108296109387506E-2</v>
      </c>
      <c r="I1096" s="253">
        <v>-0.28004487449165605</v>
      </c>
    </row>
    <row r="1097" spans="1:9" x14ac:dyDescent="0.2">
      <c r="A1097" s="102"/>
      <c r="B1097" s="103">
        <v>34334</v>
      </c>
      <c r="C1097" s="40"/>
      <c r="D1097" s="246">
        <v>2.3713472624351084E-2</v>
      </c>
      <c r="E1097" s="246">
        <v>-1.6361327770723411E-2</v>
      </c>
      <c r="F1097" s="246">
        <v>1.3663783705211374E-2</v>
      </c>
      <c r="G1097" s="246">
        <v>-2.7248850952067971E-2</v>
      </c>
      <c r="H1097" s="253">
        <v>1.2217301342442255E-2</v>
      </c>
      <c r="I1097" s="253">
        <v>-0.76936112193221662</v>
      </c>
    </row>
    <row r="1098" spans="1:9" x14ac:dyDescent="0.2">
      <c r="A1098" s="102"/>
      <c r="B1098" s="103">
        <v>34699</v>
      </c>
      <c r="C1098" s="40"/>
      <c r="D1098" s="246">
        <v>2.131654998125776E-2</v>
      </c>
      <c r="E1098" s="246">
        <v>-7.0885889208527342E-2</v>
      </c>
      <c r="F1098" s="246">
        <v>1.9717501971749929E-2</v>
      </c>
      <c r="G1098" s="246">
        <v>3.6520418494768805</v>
      </c>
      <c r="H1098" s="253">
        <v>9.8242887500397114E-3</v>
      </c>
      <c r="I1098" s="253">
        <v>0.42977789038088021</v>
      </c>
    </row>
    <row r="1099" spans="1:9" x14ac:dyDescent="0.2">
      <c r="A1099" s="102"/>
      <c r="B1099" s="103">
        <v>35064</v>
      </c>
      <c r="C1099" s="40"/>
      <c r="D1099" s="246">
        <v>2.0995952116821259E-2</v>
      </c>
      <c r="E1099" s="246">
        <v>-6.4941251190853921E-2</v>
      </c>
      <c r="F1099" s="246">
        <v>5.4141470960483939E-2</v>
      </c>
      <c r="G1099" s="246">
        <v>-0.28041569936157851</v>
      </c>
      <c r="H1099" s="253">
        <v>2.4884770915943655E-2</v>
      </c>
      <c r="I1099" s="253">
        <v>1.0634967513290019</v>
      </c>
    </row>
    <row r="1100" spans="1:9" x14ac:dyDescent="0.2">
      <c r="A1100" s="102"/>
      <c r="B1100" s="103">
        <v>35430</v>
      </c>
      <c r="C1100" s="40"/>
      <c r="D1100" s="246">
        <v>1.8279793082575768E-2</v>
      </c>
      <c r="E1100" s="246">
        <v>-0.1038801154695197</v>
      </c>
      <c r="F1100" s="246">
        <v>6.4701173959444969E-3</v>
      </c>
      <c r="G1100" s="246">
        <v>-0.74034026465028346</v>
      </c>
      <c r="H1100" s="253">
        <v>3.4560640862000946E-2</v>
      </c>
      <c r="I1100" s="253">
        <v>0.15397166165736365</v>
      </c>
    </row>
    <row r="1101" spans="1:9" x14ac:dyDescent="0.2">
      <c r="A1101" s="102"/>
      <c r="B1101" s="103">
        <v>35795</v>
      </c>
      <c r="C1101" s="40"/>
      <c r="D1101" s="246">
        <v>1.7323037293725196E-2</v>
      </c>
      <c r="E1101" s="246">
        <v>-0.12075418068122579</v>
      </c>
      <c r="F1101" s="246">
        <v>-6.6273444230890988E-4</v>
      </c>
      <c r="G1101" s="246">
        <v>-1.8919627256843328</v>
      </c>
      <c r="H1101" s="253">
        <v>3.898983376186349E-2</v>
      </c>
      <c r="I1101" s="253">
        <v>0.59423525326189397</v>
      </c>
    </row>
    <row r="1102" spans="1:9" x14ac:dyDescent="0.2">
      <c r="A1102" s="102"/>
      <c r="B1102" s="103">
        <v>36160</v>
      </c>
      <c r="C1102" s="40"/>
      <c r="D1102" s="246">
        <v>1.1025926037864453E-2</v>
      </c>
      <c r="E1102" s="246">
        <v>-0.32677801724137956</v>
      </c>
      <c r="F1102" s="246">
        <v>-2.1022614231713033E-2</v>
      </c>
      <c r="G1102" s="246">
        <v>3.2387637392534563</v>
      </c>
      <c r="H1102" s="253">
        <v>5.7981385628815829E-2</v>
      </c>
      <c r="I1102" s="253">
        <v>-5.1283647113738895E-2</v>
      </c>
    </row>
    <row r="1103" spans="1:9" x14ac:dyDescent="0.2">
      <c r="A1103" s="102"/>
      <c r="B1103" s="103">
        <v>36525</v>
      </c>
      <c r="C1103" s="40"/>
      <c r="D1103" s="246">
        <v>1.4344568583446016E-2</v>
      </c>
      <c r="E1103" s="246">
        <v>0.72036814725890408</v>
      </c>
      <c r="F1103" s="246">
        <v>1.2193469719552485E-3</v>
      </c>
      <c r="G1103" s="246">
        <v>-2.16</v>
      </c>
      <c r="H1103" s="253">
        <v>4.6513288644861372E-2</v>
      </c>
      <c r="I1103" s="253">
        <v>0.2071702692951094</v>
      </c>
    </row>
    <row r="1104" spans="1:9" x14ac:dyDescent="0.2">
      <c r="A1104" s="102"/>
      <c r="B1104" s="103">
        <v>36891</v>
      </c>
      <c r="C1104" s="40"/>
      <c r="D1104" s="246">
        <v>2.2563867467841225E-2</v>
      </c>
      <c r="E1104" s="246">
        <v>0.33345738742091524</v>
      </c>
      <c r="F1104" s="246">
        <v>4.8714479025710133E-2</v>
      </c>
      <c r="G1104" s="246">
        <v>0.18930104909034551</v>
      </c>
      <c r="H1104" s="253">
        <v>7.0288761626170482E-2</v>
      </c>
      <c r="I1104" s="253">
        <v>-5.1286579898377704E-2</v>
      </c>
    </row>
    <row r="1105" spans="1:16" x14ac:dyDescent="0.2">
      <c r="A1105" s="102"/>
      <c r="B1105" s="103">
        <v>37256</v>
      </c>
      <c r="C1105" s="40"/>
      <c r="D1105" s="246">
        <v>2.2453451918016842E-2</v>
      </c>
      <c r="E1105" s="246">
        <v>-0.20789143176109381</v>
      </c>
      <c r="F1105" s="246">
        <v>4.0645161290320253E-3</v>
      </c>
      <c r="G1105" s="246">
        <v>-1.8412580254954873</v>
      </c>
      <c r="H1105" s="253">
        <v>4.3609382537240116E-2</v>
      </c>
      <c r="I1105" s="253">
        <v>-0.39662900431040671</v>
      </c>
    </row>
    <row r="1106" spans="1:16" x14ac:dyDescent="0.2">
      <c r="A1106" s="102"/>
      <c r="B1106" s="103">
        <v>37621</v>
      </c>
      <c r="C1106" s="40"/>
      <c r="D1106" s="246">
        <v>1.5249587101273443E-2</v>
      </c>
      <c r="E1106" s="246">
        <v>-4.796300374366913E-2</v>
      </c>
      <c r="F1106" s="246">
        <v>-1.4650131722675264E-2</v>
      </c>
      <c r="G1106" s="246">
        <v>-1.8445525937396303</v>
      </c>
      <c r="H1106" s="253">
        <v>2.302830644315379E-2</v>
      </c>
      <c r="I1106" s="253">
        <v>-0.43523045521431603</v>
      </c>
    </row>
    <row r="1107" spans="1:16" x14ac:dyDescent="0.2">
      <c r="A1107" s="102"/>
      <c r="B1107" s="103">
        <v>37986</v>
      </c>
      <c r="C1107" s="40"/>
      <c r="D1107" s="246">
        <v>1.8859212992907937E-2</v>
      </c>
      <c r="E1107" s="246">
        <v>6.0094374537379869E-2</v>
      </c>
      <c r="F1107" s="246">
        <v>4.6299315291816079E-2</v>
      </c>
      <c r="G1107" s="246">
        <v>0.46545130703546556</v>
      </c>
      <c r="H1107" s="253">
        <v>3.744708563985677E-2</v>
      </c>
      <c r="I1107" s="253">
        <v>1.6884350310976632</v>
      </c>
    </row>
    <row r="1108" spans="1:16" x14ac:dyDescent="0.2">
      <c r="A1108" s="102"/>
      <c r="B1108" s="103">
        <v>38352</v>
      </c>
      <c r="C1108" s="40"/>
      <c r="D1108" s="246">
        <v>2.6781145508367299E-2</v>
      </c>
      <c r="E1108" s="246">
        <v>0.62016146628845692</v>
      </c>
      <c r="F1108" s="246">
        <v>6.6438142723589833E-2</v>
      </c>
      <c r="G1108" s="246">
        <v>1.0490097948094665</v>
      </c>
      <c r="H1108" s="253">
        <v>4.5474687049961604E-2</v>
      </c>
      <c r="I1108" s="253">
        <v>-0.19798668208959891</v>
      </c>
    </row>
    <row r="1109" spans="1:16" x14ac:dyDescent="0.2">
      <c r="A1109" s="102"/>
      <c r="B1109" s="103">
        <v>38717</v>
      </c>
      <c r="C1109" s="40"/>
      <c r="D1109" s="246">
        <v>3.1013108643684006E-2</v>
      </c>
      <c r="E1109" s="246">
        <v>3.097559661692606E-2</v>
      </c>
      <c r="F1109" s="246">
        <v>7.9539477529074976E-2</v>
      </c>
      <c r="G1109" s="246">
        <v>-2.7041644131964304E-3</v>
      </c>
      <c r="H1109" s="253">
        <v>3.6502272432151539E-2</v>
      </c>
      <c r="I1109" s="253">
        <v>-0.15564824198955329</v>
      </c>
    </row>
    <row r="1110" spans="1:16" x14ac:dyDescent="0.2">
      <c r="A1110" s="102"/>
      <c r="B1110" s="103">
        <v>39082</v>
      </c>
      <c r="C1110" s="40"/>
      <c r="D1110" s="246">
        <v>3.0501623136729661E-2</v>
      </c>
      <c r="E1110" s="246">
        <v>-0.15095621277040427</v>
      </c>
      <c r="F1110" s="246">
        <v>6.4475963620614918E-2</v>
      </c>
      <c r="G1110" s="246">
        <v>-0.66380064376180814</v>
      </c>
      <c r="H1110" s="253">
        <v>3.8489100116961827E-2</v>
      </c>
      <c r="I1110" s="253">
        <v>0.26155302155948501</v>
      </c>
    </row>
    <row r="1111" spans="1:16" x14ac:dyDescent="0.2">
      <c r="A1111" s="102"/>
      <c r="B1111" s="103">
        <v>39447</v>
      </c>
      <c r="C1111" s="40"/>
      <c r="D1111" s="246">
        <v>2.6916757332859476E-2</v>
      </c>
      <c r="E1111" s="246">
        <v>-9.6990584035940852E-2</v>
      </c>
      <c r="F1111" s="246">
        <v>3.9566698876061679E-2</v>
      </c>
      <c r="G1111" s="246">
        <v>1.4528449150558056</v>
      </c>
      <c r="H1111" s="253">
        <v>4.341485823700042E-2</v>
      </c>
      <c r="I1111" s="253">
        <v>-0.24379265548094342</v>
      </c>
      <c r="L1111" s="107"/>
      <c r="M1111" s="107"/>
      <c r="N1111" s="107"/>
      <c r="O1111" s="107"/>
      <c r="P1111" s="107"/>
    </row>
    <row r="1112" spans="1:16" x14ac:dyDescent="0.2">
      <c r="A1112" s="102"/>
      <c r="B1112" s="103">
        <v>39813</v>
      </c>
      <c r="C1112" s="40"/>
      <c r="D1112" s="246">
        <v>1.9086796002097506E-2</v>
      </c>
      <c r="E1112" s="246">
        <v>-0.28893205206842498</v>
      </c>
      <c r="F1112" s="246">
        <v>0.10341959786703203</v>
      </c>
      <c r="G1112" s="246">
        <v>-0.69287229529062366</v>
      </c>
      <c r="H1112" s="253">
        <v>2.8794312727824289E-2</v>
      </c>
      <c r="I1112" s="253">
        <v>-0.39563018703573782</v>
      </c>
      <c r="L1112" s="108"/>
      <c r="M1112" s="108"/>
      <c r="N1112" s="108"/>
      <c r="O1112" s="108"/>
      <c r="P1112" s="108"/>
    </row>
    <row r="1113" spans="1:16" ht="13.5" thickBot="1" x14ac:dyDescent="0.25">
      <c r="A1113" s="102"/>
      <c r="B1113" s="103">
        <v>40178</v>
      </c>
      <c r="C1113" s="40"/>
      <c r="D1113" s="246">
        <v>7.8016704857282182E-3</v>
      </c>
      <c r="E1113" s="246">
        <v>-0.73752815450232423</v>
      </c>
      <c r="F1113" s="246">
        <v>-8.2243405009975623E-2</v>
      </c>
      <c r="G1113" s="246">
        <v>0.54327255145738351</v>
      </c>
      <c r="H1113" s="253">
        <v>9.3861089184217317E-3</v>
      </c>
      <c r="I1113" s="253">
        <v>4.1996957322443906E-2</v>
      </c>
      <c r="L1113" s="108"/>
      <c r="M1113" s="108"/>
      <c r="N1113" s="108"/>
      <c r="O1113" s="108"/>
      <c r="P1113" s="108"/>
    </row>
    <row r="1114" spans="1:16" ht="13.5" thickBot="1" x14ac:dyDescent="0.25">
      <c r="A1114" s="102"/>
      <c r="B1114" s="103">
        <v>40543</v>
      </c>
      <c r="C1114" s="40"/>
      <c r="D1114" s="246">
        <v>1.1679896280064828E-2</v>
      </c>
      <c r="E1114" s="246">
        <v>2.6722658389629359</v>
      </c>
      <c r="F1114" s="246">
        <v>6.3623188405797171E-2</v>
      </c>
      <c r="G1114" s="246">
        <v>0.81757558126524477</v>
      </c>
      <c r="H1114" s="253">
        <v>1.8628832426905717E-2</v>
      </c>
      <c r="I1114" s="253">
        <v>4.4722787874130976E-2</v>
      </c>
      <c r="L1114" s="109" t="s">
        <v>83</v>
      </c>
      <c r="M1114" s="109"/>
      <c r="N1114" s="110" t="s">
        <v>85</v>
      </c>
      <c r="O1114" s="110"/>
      <c r="P1114" s="111" t="s">
        <v>86</v>
      </c>
    </row>
    <row r="1115" spans="1:16" x14ac:dyDescent="0.2">
      <c r="A1115" s="102"/>
      <c r="B1115" s="103">
        <v>40908</v>
      </c>
      <c r="C1115" s="40"/>
      <c r="D1115" s="246">
        <v>2.0834850707703412E-2</v>
      </c>
      <c r="E1115" s="246">
        <v>0.15686371998210125</v>
      </c>
      <c r="F1115" s="246">
        <v>8.9203797065903645E-2</v>
      </c>
      <c r="G1115" s="246">
        <v>-8.043387259609458E-2</v>
      </c>
      <c r="H1115" s="253">
        <v>2.2183612457449264E-2</v>
      </c>
      <c r="I1115" s="253">
        <v>-0.88547681218050089</v>
      </c>
      <c r="K1115" s="112">
        <v>40908</v>
      </c>
      <c r="L1115" s="107">
        <v>1</v>
      </c>
      <c r="M1115" s="107"/>
      <c r="N1115" s="107">
        <v>1</v>
      </c>
      <c r="O1115" s="107"/>
      <c r="P1115" s="107">
        <v>1</v>
      </c>
    </row>
    <row r="1116" spans="1:16" x14ac:dyDescent="0.2">
      <c r="A1116" s="102"/>
      <c r="B1116" s="103">
        <v>41274</v>
      </c>
      <c r="C1116" s="40"/>
      <c r="D1116" s="246">
        <v>1.9255319420012906E-2</v>
      </c>
      <c r="E1116" s="246">
        <v>6.3864534983668397E-2</v>
      </c>
      <c r="F1116" s="246">
        <v>4.4201659647220559E-3</v>
      </c>
      <c r="G1116" s="246">
        <v>-0.89062646440573578</v>
      </c>
      <c r="H1116" s="253">
        <v>2.6522510130392529E-2</v>
      </c>
      <c r="I1116" s="253">
        <v>21.289659601798313</v>
      </c>
      <c r="K1116" s="112">
        <v>41274</v>
      </c>
      <c r="L1116" s="108">
        <f t="shared" ref="L1116:L1124" si="0">L1115*(1+D1116)</f>
        <v>1.0192553194200129</v>
      </c>
      <c r="M1116" s="108"/>
      <c r="N1116" s="108">
        <f t="shared" ref="N1116:N1124" si="1">N1115*(1+F1116)</f>
        <v>1.0044201659647221</v>
      </c>
      <c r="O1116" s="108"/>
      <c r="P1116" s="108">
        <f t="shared" ref="P1116:P1124" si="2">P1115*(1+H1116)</f>
        <v>1.0265225101303925</v>
      </c>
    </row>
    <row r="1117" spans="1:16" x14ac:dyDescent="0.2">
      <c r="A1117" s="102"/>
      <c r="B1117" s="103">
        <v>41639</v>
      </c>
      <c r="C1117" s="40"/>
      <c r="D1117" s="246">
        <v>1.7728229918658966E-2</v>
      </c>
      <c r="E1117" s="246">
        <v>-0.11909186394118132</v>
      </c>
      <c r="F1117" s="246">
        <v>4.9819404658135724E-4</v>
      </c>
      <c r="G1117" s="246">
        <v>-0.53984575835475557</v>
      </c>
      <c r="H1117" s="253">
        <v>1.2820705126282306E-2</v>
      </c>
      <c r="I1117" s="253">
        <v>-0.877337559429477</v>
      </c>
      <c r="K1117" s="112">
        <v>41639</v>
      </c>
      <c r="L1117" s="108">
        <f t="shared" si="0"/>
        <v>1.0373249120685071</v>
      </c>
      <c r="M1117" s="108"/>
      <c r="N1117" s="108">
        <f t="shared" si="1"/>
        <v>1.0049205621116719</v>
      </c>
      <c r="O1117" s="108"/>
      <c r="P1117" s="108">
        <f t="shared" si="2"/>
        <v>1.0396832525382653</v>
      </c>
    </row>
    <row r="1118" spans="1:16" x14ac:dyDescent="0.2">
      <c r="A1118" s="102"/>
      <c r="B1118" s="103">
        <v>42004</v>
      </c>
      <c r="C1118" s="40"/>
      <c r="D1118" s="246">
        <v>1.8408539885579334E-2</v>
      </c>
      <c r="E1118" s="246">
        <v>-0.28634320829129578</v>
      </c>
      <c r="F1118" s="246">
        <v>5.3529192082657495E-3</v>
      </c>
      <c r="G1118" s="246">
        <v>-8.8034051609470616</v>
      </c>
      <c r="H1118" s="253">
        <v>2.8165282619588394E-2</v>
      </c>
      <c r="I1118" s="253">
        <v>3.1826403570589603</v>
      </c>
      <c r="K1118" s="112">
        <v>42004</v>
      </c>
      <c r="L1118" s="108">
        <f t="shared" si="0"/>
        <v>1.0564205490866252</v>
      </c>
      <c r="M1118" s="108"/>
      <c r="N1118" s="108">
        <f t="shared" si="1"/>
        <v>1.0102998206913807</v>
      </c>
      <c r="O1118" s="108"/>
      <c r="P1118" s="108">
        <f t="shared" si="2"/>
        <v>1.0689662251808585</v>
      </c>
    </row>
    <row r="1119" spans="1:16" x14ac:dyDescent="0.2">
      <c r="A1119" s="102"/>
      <c r="B1119" s="103">
        <v>42369</v>
      </c>
      <c r="C1119" s="40"/>
      <c r="D1119" s="246">
        <v>9.5701512265595756E-3</v>
      </c>
      <c r="E1119" s="246">
        <v>-0.36377072355738327</v>
      </c>
      <c r="F1119" s="246">
        <v>-6.9176159815089733E-2</v>
      </c>
      <c r="G1119" s="246">
        <v>1.5951999454539254</v>
      </c>
      <c r="H1119" s="253">
        <v>3.1457336537484171E-2</v>
      </c>
      <c r="I1119" s="253">
        <v>-0.31276852657886611</v>
      </c>
      <c r="K1119" s="112">
        <v>42369</v>
      </c>
      <c r="L1119" s="108">
        <f t="shared" si="0"/>
        <v>1.0665306535002292</v>
      </c>
      <c r="M1119" s="108"/>
      <c r="N1119" s="108">
        <f t="shared" si="1"/>
        <v>0.94041115883407722</v>
      </c>
      <c r="O1119" s="108"/>
      <c r="P1119" s="108">
        <f t="shared" si="2"/>
        <v>1.1025930554735768</v>
      </c>
    </row>
    <row r="1120" spans="1:16" x14ac:dyDescent="0.2">
      <c r="A1120" s="102"/>
      <c r="B1120" s="103">
        <v>42735</v>
      </c>
      <c r="C1120" s="40"/>
      <c r="D1120" s="246">
        <v>1.0484475967335483E-2</v>
      </c>
      <c r="E1120" s="246">
        <v>1.1542268457731533</v>
      </c>
      <c r="F1120" s="246">
        <v>-2.9202731465058696E-2</v>
      </c>
      <c r="G1120" s="246">
        <v>-1.3584630541871923</v>
      </c>
      <c r="H1120" s="253">
        <v>1.0748375214032269E-2</v>
      </c>
      <c r="I1120" s="253">
        <v>0.10709761778286309</v>
      </c>
      <c r="K1120" s="112">
        <v>42735</v>
      </c>
      <c r="L1120" s="108">
        <f t="shared" si="0"/>
        <v>1.0777126685052789</v>
      </c>
      <c r="M1120" s="108"/>
      <c r="N1120" s="108">
        <f t="shared" si="1"/>
        <v>0.91294858429590098</v>
      </c>
      <c r="O1120" s="108"/>
      <c r="P1120" s="108">
        <f t="shared" si="2"/>
        <v>1.1144441393421931</v>
      </c>
    </row>
    <row r="1121" spans="1:16" x14ac:dyDescent="0.2">
      <c r="A1121" s="102"/>
      <c r="B1121" s="103">
        <v>43100</v>
      </c>
      <c r="C1121" s="40"/>
      <c r="D1121" s="246">
        <v>1.9066368964818725E-2</v>
      </c>
      <c r="E1121" s="246">
        <v>0.11097566693234562</v>
      </c>
      <c r="F1121" s="246">
        <v>4.68679630683555E-2</v>
      </c>
      <c r="G1121" s="246">
        <v>1.2887716212254468</v>
      </c>
      <c r="H1121" s="253">
        <v>3.5152936805770585E-2</v>
      </c>
      <c r="I1121" s="253">
        <v>0.85804975271277728</v>
      </c>
      <c r="K1121" s="112">
        <v>43100</v>
      </c>
      <c r="L1121" s="108">
        <f t="shared" si="0"/>
        <v>1.0982607358810599</v>
      </c>
      <c r="M1121" s="108"/>
      <c r="N1121" s="108">
        <f t="shared" si="1"/>
        <v>0.95573662482798871</v>
      </c>
      <c r="O1121" s="108"/>
      <c r="P1121" s="108">
        <f t="shared" si="2"/>
        <v>1.1536201237460506</v>
      </c>
    </row>
    <row r="1122" spans="1:16" x14ac:dyDescent="0.2">
      <c r="A1122" s="102"/>
      <c r="B1122" s="103">
        <v>43465</v>
      </c>
      <c r="C1122" s="40"/>
      <c r="D1122" s="246">
        <v>2.3852630618326431E-2</v>
      </c>
      <c r="E1122" s="246">
        <v>0.13685854152599575</v>
      </c>
      <c r="F1122" s="246">
        <v>5.3422584766173342E-2</v>
      </c>
      <c r="G1122" s="246">
        <v>-0.36715447675163337</v>
      </c>
      <c r="H1122" s="253">
        <v>3.3557270927413008E-2</v>
      </c>
      <c r="I1122" s="253">
        <v>-0.32539430296770089</v>
      </c>
      <c r="K1122" s="112">
        <v>43465</v>
      </c>
      <c r="L1122" s="108">
        <f t="shared" si="0"/>
        <v>1.1244571435366422</v>
      </c>
      <c r="M1122" s="108"/>
      <c r="N1122" s="108">
        <f t="shared" si="1"/>
        <v>1.0067945456819984</v>
      </c>
      <c r="O1122" s="108"/>
      <c r="P1122" s="108">
        <f t="shared" si="2"/>
        <v>1.1923324667859125</v>
      </c>
    </row>
    <row r="1123" spans="1:16" x14ac:dyDescent="0.2">
      <c r="A1123" s="102"/>
      <c r="B1123" s="103">
        <v>43830</v>
      </c>
      <c r="C1123" s="40"/>
      <c r="D1123" s="246">
        <v>1.8084925577759092E-2</v>
      </c>
      <c r="E1123" s="246">
        <v>-0.21949589814024251</v>
      </c>
      <c r="F1123" s="246">
        <v>-1.3844467804343674E-2</v>
      </c>
      <c r="G1123" s="246">
        <v>-1.5876533839342191</v>
      </c>
      <c r="H1123" s="253">
        <v>3.6147491292073175E-2</v>
      </c>
      <c r="I1123" s="253">
        <v>0.15779865139424665</v>
      </c>
      <c r="K1123" s="112">
        <v>43830</v>
      </c>
      <c r="L1123" s="108">
        <f t="shared" si="0"/>
        <v>1.144792867292882</v>
      </c>
      <c r="M1123" s="108"/>
      <c r="N1123" s="108">
        <f t="shared" si="1"/>
        <v>0.99285601100871523</v>
      </c>
      <c r="O1123" s="108"/>
      <c r="P1123" s="108">
        <f t="shared" si="2"/>
        <v>1.2354322942463125</v>
      </c>
    </row>
    <row r="1124" spans="1:16" x14ac:dyDescent="0.2">
      <c r="A1124" s="102"/>
      <c r="B1124" s="103">
        <v>44196</v>
      </c>
      <c r="C1124" s="40"/>
      <c r="D1124" s="246">
        <v>1.0789378597974464E-2</v>
      </c>
      <c r="E1124" s="246">
        <v>-0.40545039474935796</v>
      </c>
      <c r="F1124" s="246">
        <v>-3.394375732895194E-2</v>
      </c>
      <c r="G1124" s="246">
        <v>-0.14534808627889961</v>
      </c>
      <c r="H1124" s="253">
        <v>7.5130744501045177E-2</v>
      </c>
      <c r="I1124" s="253">
        <v>1.9100457782299078</v>
      </c>
      <c r="K1124" s="112">
        <v>44196</v>
      </c>
      <c r="L1124" s="113">
        <f t="shared" si="0"/>
        <v>1.1571444709543657</v>
      </c>
      <c r="M1124" s="113"/>
      <c r="N1124" s="113">
        <f t="shared" si="1"/>
        <v>0.95915474750844421</v>
      </c>
      <c r="O1124" s="113"/>
      <c r="P1124" s="113">
        <f t="shared" si="2"/>
        <v>1.3282512422936723</v>
      </c>
    </row>
    <row r="1125" spans="1:16" x14ac:dyDescent="0.2">
      <c r="A1125" s="102"/>
      <c r="B1125" s="103">
        <v>44561</v>
      </c>
      <c r="C1125" s="40"/>
      <c r="D1125" s="246">
        <v>1.6483294662380965E-2</v>
      </c>
      <c r="E1125" s="246">
        <v>0.87081033517318551</v>
      </c>
      <c r="F1125" s="246">
        <v>1.8454456646069595E-2</v>
      </c>
      <c r="G1125" s="246">
        <v>-2.8728023777139686</v>
      </c>
      <c r="H1125" s="253">
        <v>3.613623702692359E-2</v>
      </c>
      <c r="I1125" s="253">
        <v>-0.79868557894828829</v>
      </c>
    </row>
    <row r="1126" spans="1:16" ht="13.5" thickBot="1" x14ac:dyDescent="0.25">
      <c r="A1126" s="102"/>
      <c r="B1126" s="103">
        <v>44926</v>
      </c>
      <c r="C1126" s="40"/>
      <c r="D1126" s="246">
        <v>2.2771437133748185E-2</v>
      </c>
      <c r="E1126" s="246">
        <v>0.1604737674776584</v>
      </c>
      <c r="F1126" s="246">
        <v>3.8979815990543898E-2</v>
      </c>
      <c r="G1126" s="246">
        <v>0.23140651478064411</v>
      </c>
      <c r="H1126" s="253">
        <v>2.0610437922857772E-2</v>
      </c>
      <c r="I1126" s="253">
        <v>7.5016279574560363E-2</v>
      </c>
    </row>
    <row r="1127" spans="1:16" ht="13.5" thickBot="1" x14ac:dyDescent="0.25">
      <c r="A1127" s="102"/>
      <c r="B1127" s="103">
        <v>45291</v>
      </c>
      <c r="C1127" s="40"/>
      <c r="D1127" s="246">
        <v>2.3127231545555071E-2</v>
      </c>
      <c r="E1127" s="246">
        <v>5.493736182756126E-2</v>
      </c>
      <c r="F1127" s="246">
        <v>3.1246006941091586E-2</v>
      </c>
      <c r="G1127" s="246">
        <v>-0.35104849279161199</v>
      </c>
      <c r="H1127" s="253">
        <v>2.0347088070431063E-2</v>
      </c>
      <c r="I1127" s="253">
        <v>-3.7152202883333763E-3</v>
      </c>
      <c r="L1127" s="109" t="s">
        <v>83</v>
      </c>
      <c r="M1127" s="109"/>
      <c r="N1127" s="110" t="s">
        <v>85</v>
      </c>
      <c r="O1127" s="110"/>
      <c r="P1127" s="111" t="s">
        <v>86</v>
      </c>
    </row>
    <row r="1128" spans="1:16" x14ac:dyDescent="0.2">
      <c r="A1128" s="102"/>
      <c r="B1128" s="103">
        <v>45657</v>
      </c>
      <c r="C1128" s="40"/>
      <c r="D1128" s="246">
        <v>2.4206142454428425E-2</v>
      </c>
      <c r="E1128" s="246">
        <v>2.1654849638499396E-3</v>
      </c>
      <c r="F1128" s="246">
        <v>2.4469304503137668E-2</v>
      </c>
      <c r="G1128" s="246">
        <v>2.3427244269413228E-2</v>
      </c>
      <c r="H1128" s="253">
        <v>1.9669168336900578E-2</v>
      </c>
      <c r="I1128" s="253">
        <v>-9.2091929796117022E-2</v>
      </c>
      <c r="K1128" s="112">
        <v>43100</v>
      </c>
      <c r="L1128" s="107">
        <v>1</v>
      </c>
      <c r="M1128" s="107"/>
      <c r="N1128" s="107">
        <v>1</v>
      </c>
      <c r="O1128" s="107"/>
      <c r="P1128" s="107">
        <v>1</v>
      </c>
    </row>
    <row r="1129" spans="1:16" x14ac:dyDescent="0.2">
      <c r="A1129" s="102"/>
      <c r="B1129" s="103">
        <v>46022</v>
      </c>
      <c r="C1129" s="40"/>
      <c r="D1129" s="246">
        <v>2.229323825001428E-2</v>
      </c>
      <c r="E1129" s="246">
        <v>-0.11734569407172446</v>
      </c>
      <c r="F1129" s="246">
        <v>2.6567466937961193E-2</v>
      </c>
      <c r="G1129" s="246">
        <v>9.9128432823548662E-2</v>
      </c>
      <c r="H1129" s="253">
        <v>1.9043906230976182E-2</v>
      </c>
      <c r="I1129" s="253">
        <v>8.0003571588017186E-2</v>
      </c>
      <c r="K1129" s="112">
        <v>43465</v>
      </c>
      <c r="L1129" s="108">
        <f>L1128*(1+D1122)</f>
        <v>1.0238526306183264</v>
      </c>
      <c r="M1129" s="108"/>
      <c r="N1129" s="108">
        <f>N1128*(1+F1122)</f>
        <v>1.0534225847661733</v>
      </c>
      <c r="O1129" s="108"/>
      <c r="P1129" s="108">
        <f>P1128*(1+H1122)</f>
        <v>1.033557270927413</v>
      </c>
    </row>
    <row r="1130" spans="1:16" x14ac:dyDescent="0.2">
      <c r="A1130" s="102"/>
      <c r="B1130" s="103">
        <v>46387</v>
      </c>
      <c r="C1130" s="40"/>
      <c r="D1130" s="246">
        <v>2.031162774450479E-2</v>
      </c>
      <c r="E1130" s="246">
        <v>-5.7174445234147053E-2</v>
      </c>
      <c r="F1130" s="246">
        <v>2.8431715354777731E-2</v>
      </c>
      <c r="G1130" s="246">
        <v>1.2687393398964852E-2</v>
      </c>
      <c r="H1130" s="253">
        <v>2.2226983483274898E-2</v>
      </c>
      <c r="I1130" s="253">
        <v>0.18353933280972279</v>
      </c>
      <c r="K1130" s="112">
        <v>43830</v>
      </c>
      <c r="L1130" s="108">
        <f>L1129*(1+D1123)</f>
        <v>1.0423689292456517</v>
      </c>
      <c r="M1130" s="108"/>
      <c r="N1130" s="108">
        <f>N1129*(1+F1123)</f>
        <v>1.0388385097070096</v>
      </c>
      <c r="O1130" s="108"/>
      <c r="P1130" s="108">
        <f>P1129*(1+H1123)</f>
        <v>1.0709177733781206</v>
      </c>
    </row>
    <row r="1131" spans="1:16" x14ac:dyDescent="0.2">
      <c r="A1131" s="102"/>
      <c r="B1131" s="103">
        <v>46752</v>
      </c>
      <c r="C1131" s="40"/>
      <c r="D1131" s="246">
        <v>2.005714186051466E-2</v>
      </c>
      <c r="E1131" s="246">
        <v>2.03534634391489E-2</v>
      </c>
      <c r="F1131" s="246">
        <v>2.705301125999382E-2</v>
      </c>
      <c r="G1131" s="246">
        <v>-6.7872233549035377E-2</v>
      </c>
      <c r="H1131" s="253">
        <v>2.5420362025784238E-2</v>
      </c>
      <c r="I1131" s="253">
        <v>0.10394327826481797</v>
      </c>
      <c r="K1131" s="112">
        <v>44196</v>
      </c>
      <c r="L1131" s="113">
        <f>L1130*(1+D1124)</f>
        <v>1.0536154422620483</v>
      </c>
      <c r="M1131" s="113"/>
      <c r="N1131" s="113">
        <f>N1130*(1+F1124)</f>
        <v>1.0035764274295449</v>
      </c>
      <c r="O1131" s="113"/>
      <c r="P1131" s="113">
        <f>P1130*(1+H1124)</f>
        <v>1.1513766229914204</v>
      </c>
    </row>
    <row r="1132" spans="1:16" x14ac:dyDescent="0.2">
      <c r="A1132" s="102"/>
      <c r="B1132" s="103">
        <v>47118</v>
      </c>
      <c r="C1132" s="40"/>
      <c r="D1132" s="246">
        <v>2.0390380254406315E-2</v>
      </c>
      <c r="E1132" s="246">
        <v>7.2648169430309384E-3</v>
      </c>
      <c r="F1132" s="246">
        <v>2.632249068032011E-2</v>
      </c>
      <c r="G1132" s="246">
        <v>-2.7578773854052274E-3</v>
      </c>
      <c r="H1132" s="253">
        <v>2.739370956826237E-2</v>
      </c>
      <c r="I1132" s="253">
        <v>7.5869269465624889E-2</v>
      </c>
      <c r="K1132" s="112"/>
      <c r="L1132" s="108"/>
      <c r="M1132" s="108"/>
      <c r="N1132" s="108"/>
      <c r="O1132" s="108"/>
      <c r="P1132" s="108"/>
    </row>
    <row r="1133" spans="1:16" x14ac:dyDescent="0.2">
      <c r="A1133" s="102"/>
      <c r="B1133" s="103">
        <v>47483</v>
      </c>
      <c r="C1133" s="40"/>
      <c r="D1133" s="246">
        <v>2.0684827278899531E-2</v>
      </c>
      <c r="E1133" s="246">
        <v>1.6380750580661019E-2</v>
      </c>
      <c r="F1133" s="246">
        <v>2.5047368969149497E-2</v>
      </c>
      <c r="G1133" s="246">
        <v>-7.3079246002733744E-2</v>
      </c>
      <c r="H1133" s="253">
        <v>2.8148775565066231E-2</v>
      </c>
      <c r="I1133" s="253">
        <v>-3.0730774886046253E-2</v>
      </c>
      <c r="K1133" s="112"/>
      <c r="L1133" s="108"/>
      <c r="M1133" s="108"/>
      <c r="N1133" s="108"/>
      <c r="O1133" s="108"/>
      <c r="P1133" s="108"/>
    </row>
    <row r="1134" spans="1:16" x14ac:dyDescent="0.2">
      <c r="A1134" s="102"/>
      <c r="B1134" s="103">
        <v>47848</v>
      </c>
      <c r="C1134" s="40"/>
      <c r="D1134" s="246">
        <v>2.0680312478718932E-2</v>
      </c>
      <c r="E1134" s="246">
        <v>-8.5795613999920528E-3</v>
      </c>
      <c r="F1134" s="246">
        <v>2.4446919512227439E-2</v>
      </c>
      <c r="G1134" s="246">
        <v>8.2990397805211558E-3</v>
      </c>
      <c r="H1134" s="253">
        <v>2.6900837207758155E-2</v>
      </c>
      <c r="I1134" s="253">
        <v>-2.4150485436893132E-2</v>
      </c>
      <c r="K1134" s="112"/>
      <c r="L1134" s="108"/>
      <c r="M1134" s="108"/>
      <c r="N1134" s="108"/>
      <c r="O1134" s="108"/>
      <c r="P1134" s="108"/>
    </row>
    <row r="1135" spans="1:16" x14ac:dyDescent="0.2">
      <c r="A1135" s="102"/>
      <c r="B1135" s="103">
        <v>48213</v>
      </c>
      <c r="C1135" s="40"/>
      <c r="D1135" s="246">
        <v>2.0338149056275512E-2</v>
      </c>
      <c r="E1135" s="246">
        <v>-3.0086133689190775E-2</v>
      </c>
      <c r="F1135" s="246">
        <v>2.4043898059276758E-2</v>
      </c>
      <c r="G1135" s="246">
        <v>-3.7786545132984295E-2</v>
      </c>
      <c r="H1135" s="253">
        <v>2.6147640862218324E-2</v>
      </c>
      <c r="I1135" s="253">
        <v>-4.9962691207561472E-2</v>
      </c>
      <c r="K1135" s="112"/>
      <c r="L1135" s="108"/>
      <c r="M1135" s="108"/>
      <c r="N1135" s="108"/>
      <c r="O1135" s="108"/>
      <c r="P1135" s="108"/>
    </row>
    <row r="1136" spans="1:16" x14ac:dyDescent="0.2">
      <c r="A1136" s="102"/>
      <c r="B1136" s="103">
        <v>48579</v>
      </c>
      <c r="C1136" s="40"/>
      <c r="D1136" s="246">
        <v>1.9627407375837347E-2</v>
      </c>
      <c r="E1136" s="246">
        <v>-2.7100271002710175E-2</v>
      </c>
      <c r="F1136" s="246">
        <v>2.3312978334616208E-2</v>
      </c>
      <c r="G1136" s="246">
        <v>-2.4672157223145197E-2</v>
      </c>
      <c r="H1136" s="253">
        <v>2.5407023399845574E-2</v>
      </c>
      <c r="I1136" s="253">
        <v>-1.0570409398828251E-2</v>
      </c>
      <c r="K1136" s="112"/>
      <c r="L1136" s="108"/>
      <c r="M1136" s="108"/>
      <c r="N1136" s="108"/>
      <c r="O1136" s="108"/>
      <c r="P1136" s="108"/>
    </row>
    <row r="1137" spans="1:16" x14ac:dyDescent="0.2">
      <c r="A1137" s="102"/>
      <c r="B1137" s="103">
        <v>48944</v>
      </c>
      <c r="C1137" s="40"/>
      <c r="D1137" s="246">
        <v>1.9380140137549295E-2</v>
      </c>
      <c r="E1137" s="246">
        <v>-6.1281337047355278E-3</v>
      </c>
      <c r="F1137" s="246">
        <v>2.2313772963195255E-2</v>
      </c>
      <c r="G1137" s="246">
        <v>-3.5769941651868087E-2</v>
      </c>
      <c r="H1137" s="253">
        <v>2.4959946073034756E-2</v>
      </c>
      <c r="I1137" s="253">
        <v>-2.0837467751538052E-2</v>
      </c>
      <c r="K1137" s="112"/>
      <c r="L1137" s="108"/>
      <c r="M1137" s="108"/>
      <c r="N1137" s="108"/>
      <c r="O1137" s="108"/>
      <c r="P1137" s="108"/>
    </row>
    <row r="1138" spans="1:16" x14ac:dyDescent="0.2">
      <c r="A1138" s="102"/>
      <c r="B1138" s="103">
        <v>49309</v>
      </c>
      <c r="C1138" s="40"/>
      <c r="D1138" s="246">
        <v>1.9329619670690912E-2</v>
      </c>
      <c r="E1138" s="246">
        <v>2.673335632976892E-3</v>
      </c>
      <c r="F1138" s="246">
        <v>2.2767026888836694E-2</v>
      </c>
      <c r="G1138" s="246">
        <v>4.059234759076924E-2</v>
      </c>
      <c r="H1138" s="253">
        <v>2.4273422759185204E-2</v>
      </c>
      <c r="I1138" s="253">
        <v>-1.4997973246858365E-2</v>
      </c>
      <c r="K1138" s="112"/>
      <c r="L1138" s="108"/>
      <c r="M1138" s="108"/>
      <c r="N1138" s="108"/>
      <c r="O1138" s="108"/>
      <c r="P1138" s="108"/>
    </row>
    <row r="1139" spans="1:16" x14ac:dyDescent="0.2">
      <c r="A1139" s="102"/>
      <c r="B1139" s="103">
        <v>49674</v>
      </c>
      <c r="C1139" s="40"/>
      <c r="D1139" s="246">
        <v>1.9519641149841505E-2</v>
      </c>
      <c r="E1139" s="246">
        <v>1.3933086780768766E-2</v>
      </c>
      <c r="F1139" s="246">
        <v>2.2828183613165409E-2</v>
      </c>
      <c r="G1139" s="246">
        <v>-1.9179368633966964E-2</v>
      </c>
      <c r="H1139" s="253">
        <v>2.4348047194235223E-2</v>
      </c>
      <c r="I1139" s="253">
        <v>3.8408779149519123E-3</v>
      </c>
      <c r="K1139" s="112"/>
      <c r="L1139" s="108"/>
      <c r="M1139" s="108"/>
      <c r="N1139" s="108"/>
      <c r="O1139" s="108"/>
      <c r="P1139" s="108"/>
    </row>
    <row r="1140" spans="1:16" x14ac:dyDescent="0.2">
      <c r="A1140" s="102"/>
      <c r="B1140" s="103">
        <v>50040</v>
      </c>
      <c r="D1140" s="246">
        <v>1.9735615291440078E-2</v>
      </c>
      <c r="E1140" s="246">
        <v>6.9980490287560038E-3</v>
      </c>
      <c r="F1140" s="246">
        <v>2.2754895000135056E-2</v>
      </c>
      <c r="G1140" s="246">
        <v>1.3920088381513596E-2</v>
      </c>
      <c r="H1140" s="253">
        <v>2.460105818971936E-2</v>
      </c>
      <c r="I1140" s="253">
        <v>1.7320306094561477E-2</v>
      </c>
      <c r="K1140" s="112"/>
      <c r="L1140" s="108"/>
      <c r="M1140" s="108"/>
      <c r="N1140" s="108"/>
      <c r="O1140" s="108"/>
      <c r="P1140" s="108"/>
    </row>
    <row r="1141" spans="1:16" x14ac:dyDescent="0.2">
      <c r="A1141" s="102"/>
      <c r="B1141" s="103">
        <v>50405</v>
      </c>
      <c r="D1141" s="246">
        <v>1.9768686857978945E-2</v>
      </c>
      <c r="E1141" s="246">
        <v>-3.8327085877944977E-3</v>
      </c>
      <c r="F1141" s="246">
        <v>2.3216024611082409E-2</v>
      </c>
      <c r="G1141" s="246">
        <v>1.6489303744597672E-2</v>
      </c>
      <c r="H1141" s="253">
        <v>2.5088824845335367E-2</v>
      </c>
      <c r="I1141" s="253">
        <v>1.9711877497565533E-2</v>
      </c>
      <c r="K1141" s="112"/>
      <c r="L1141" s="108"/>
      <c r="M1141" s="108"/>
      <c r="N1141" s="108"/>
      <c r="O1141" s="108"/>
      <c r="P1141" s="108"/>
    </row>
    <row r="1142" spans="1:16" x14ac:dyDescent="0.2">
      <c r="A1142" s="102"/>
      <c r="B1142" s="103">
        <v>50770</v>
      </c>
      <c r="D1142" s="246">
        <v>1.962039922740888E-2</v>
      </c>
      <c r="E1142" s="246">
        <v>-8.3713850837137116E-3</v>
      </c>
      <c r="F1142" s="246">
        <v>2.3094460830840102E-2</v>
      </c>
      <c r="G1142" s="246">
        <v>-1.8044091899810599E-2</v>
      </c>
      <c r="H1142" s="253">
        <v>2.5375083314063573E-2</v>
      </c>
      <c r="I1142" s="253">
        <v>6.8826977540670242E-3</v>
      </c>
    </row>
    <row r="1143" spans="1:16" x14ac:dyDescent="0.2">
      <c r="A1143" s="102"/>
      <c r="B1143" s="103">
        <v>51135</v>
      </c>
      <c r="D1143" s="246">
        <v>1.943452089654496E-2</v>
      </c>
      <c r="E1143" s="246">
        <v>-1.1426622324550273E-2</v>
      </c>
      <c r="F1143" s="246">
        <v>2.2852984311315216E-2</v>
      </c>
      <c r="G1143" s="246">
        <v>-1.0916236081800479E-3</v>
      </c>
      <c r="H1143" s="253">
        <v>2.5738732464431591E-2</v>
      </c>
      <c r="I1143" s="253">
        <v>2.0474243663123115E-2</v>
      </c>
    </row>
    <row r="1144" spans="1:16" x14ac:dyDescent="0.2">
      <c r="A1144" s="102"/>
      <c r="B1144" s="103">
        <v>51501</v>
      </c>
      <c r="D1144" s="246">
        <v>1.9145529426119356E-2</v>
      </c>
      <c r="E1144" s="246">
        <v>-1.7855602518761282E-2</v>
      </c>
      <c r="F1144" s="246">
        <v>2.3643079172333659E-2</v>
      </c>
      <c r="G1144" s="246">
        <v>6.7718199038321547E-2</v>
      </c>
      <c r="H1144" s="253">
        <v>2.6224494084858385E-2</v>
      </c>
      <c r="I1144" s="253">
        <v>9.3266241466618549E-3</v>
      </c>
    </row>
    <row r="1145" spans="1:16" x14ac:dyDescent="0.2">
      <c r="A1145" s="102"/>
      <c r="B1145" s="103">
        <v>51866</v>
      </c>
      <c r="D1145" s="246">
        <v>1.8794695975368869E-2</v>
      </c>
      <c r="E1145" s="246">
        <v>-1.5984542420516279E-2</v>
      </c>
      <c r="F1145" s="246">
        <v>2.4844162762071909E-2</v>
      </c>
      <c r="G1145" s="246">
        <v>2.3199481423356483E-2</v>
      </c>
      <c r="H1145" s="253">
        <v>2.6054498711413299E-2</v>
      </c>
      <c r="I1145" s="253">
        <v>-1.3844785977390694E-2</v>
      </c>
    </row>
    <row r="1146" spans="1:16" x14ac:dyDescent="0.2">
      <c r="A1146" s="102"/>
      <c r="B1146" s="103">
        <v>52231</v>
      </c>
      <c r="D1146" s="246">
        <v>1.8536106107745143E-2</v>
      </c>
      <c r="E1146" s="246">
        <v>-1.3254194930382046E-2</v>
      </c>
      <c r="F1146" s="246">
        <v>2.4796810376511269E-2</v>
      </c>
      <c r="G1146" s="246">
        <v>-1.4137574605715075E-2</v>
      </c>
      <c r="H1146" s="253">
        <v>2.5806659619693972E-2</v>
      </c>
      <c r="I1146" s="253">
        <v>-2.2861926841836189E-3</v>
      </c>
    </row>
    <row r="1147" spans="1:16" x14ac:dyDescent="0.2">
      <c r="A1147" s="102"/>
      <c r="B1147" s="103">
        <v>52596</v>
      </c>
      <c r="D1147" s="246">
        <v>1.8348662895272927E-2</v>
      </c>
      <c r="E1147" s="246">
        <v>-7.82415992040153E-3</v>
      </c>
      <c r="F1147" s="246">
        <v>2.4597060367930856E-2</v>
      </c>
      <c r="G1147" s="246">
        <v>-3.0101126255623889E-3</v>
      </c>
      <c r="H1147" s="253">
        <v>2.5774430238605595E-2</v>
      </c>
      <c r="I1147" s="253">
        <v>-8.8429885428432664E-3</v>
      </c>
    </row>
    <row r="1148" spans="1:16" x14ac:dyDescent="0.2">
      <c r="A1148" s="102"/>
      <c r="B1148" s="103">
        <v>52597</v>
      </c>
      <c r="D1148" s="253">
        <v>1.8189855191572901E-2</v>
      </c>
      <c r="E1148" s="253">
        <v>-9.7091804175403196E-3</v>
      </c>
      <c r="F1148" s="253">
        <v>2.4507983112915355E-2</v>
      </c>
      <c r="G1148" s="253">
        <v>-2.917429947757455E-3</v>
      </c>
      <c r="H1148" s="253">
        <v>2.5463843632762329E-2</v>
      </c>
      <c r="I1148" s="253">
        <v>-2.5072449610887837E-3</v>
      </c>
    </row>
    <row r="1149" spans="1:16" x14ac:dyDescent="0.2">
      <c r="A1149" s="102"/>
      <c r="B1149" s="103">
        <v>52964</v>
      </c>
      <c r="D1149" s="253">
        <v>1.8021768950697847E-2</v>
      </c>
      <c r="E1149" s="253">
        <v>-8.0092059838897667E-3</v>
      </c>
      <c r="F1149" s="253">
        <v>2.4518527648575761E-2</v>
      </c>
      <c r="G1149" s="253">
        <v>-1.3609145345672147E-4</v>
      </c>
      <c r="H1149" s="253">
        <v>2.5663535498117618E-2</v>
      </c>
      <c r="I1149" s="253">
        <v>7.9323627342169356E-3</v>
      </c>
    </row>
    <row r="1150" spans="1:16" x14ac:dyDescent="0.2">
      <c r="A1150" s="102"/>
      <c r="B1150" s="103">
        <v>53330</v>
      </c>
      <c r="D1150" s="253">
        <v>1.7851903383269807E-2</v>
      </c>
      <c r="E1150" s="253">
        <v>-1.0579555473063773E-2</v>
      </c>
      <c r="F1150" s="253">
        <v>2.432058159645889E-2</v>
      </c>
      <c r="G1150" s="253">
        <v>-1.1331155573703788E-2</v>
      </c>
      <c r="H1150" s="253">
        <v>2.5650505019677361E-2</v>
      </c>
      <c r="I1150" s="253">
        <v>-5.6028759270655426E-3</v>
      </c>
    </row>
    <row r="1151" spans="1:16" x14ac:dyDescent="0.2">
      <c r="A1151" s="102"/>
      <c r="B1151" s="103">
        <v>53696</v>
      </c>
      <c r="D1151" s="253">
        <v>1.7699878400805558E-2</v>
      </c>
      <c r="E1151" s="253">
        <v>-7.4098391408339292E-3</v>
      </c>
      <c r="F1151" s="253">
        <v>2.4258264571133781E-2</v>
      </c>
      <c r="G1151" s="253">
        <v>2.7878162106351745E-3</v>
      </c>
      <c r="H1151" s="253">
        <v>2.5583499638535789E-2</v>
      </c>
      <c r="I1151" s="253">
        <v>7.1651902032310311E-4</v>
      </c>
    </row>
    <row r="1152" spans="1:16" x14ac:dyDescent="0.2">
      <c r="A1152" s="102"/>
      <c r="B1152" s="103">
        <v>54062</v>
      </c>
      <c r="D1152" s="253">
        <v>1.7612155487911618E-2</v>
      </c>
      <c r="E1152" s="253">
        <v>4.7247814788597964E-5</v>
      </c>
      <c r="F1152" s="253">
        <v>2.4198291067500488E-2</v>
      </c>
      <c r="G1152" s="253">
        <v>-6.7957166392093038E-3</v>
      </c>
      <c r="H1152" s="253">
        <v>2.5856927375683236E-2</v>
      </c>
      <c r="I1152" s="253">
        <v>1.9104341599948116E-2</v>
      </c>
    </row>
    <row r="1153" spans="1:9" x14ac:dyDescent="0.2">
      <c r="A1153" s="102"/>
      <c r="B1153" s="105">
        <v>2049</v>
      </c>
      <c r="D1153" s="254">
        <v>1.7637529725935019E-2</v>
      </c>
      <c r="E1153" s="254">
        <v>-6.1419257299433205E-4</v>
      </c>
      <c r="F1153" s="254">
        <v>2.3960917014127947E-2</v>
      </c>
      <c r="G1153" s="254">
        <v>-1.1058124265671321E-2</v>
      </c>
      <c r="H1153" s="254">
        <v>2.6189932126005955E-2</v>
      </c>
      <c r="I1153" s="254">
        <v>5.7803468208090791E-3</v>
      </c>
    </row>
    <row r="1154" spans="1:9" x14ac:dyDescent="0.2">
      <c r="A1154" s="102"/>
      <c r="B1154" s="106">
        <v>2050</v>
      </c>
      <c r="D1154" s="254">
        <v>1.7620396647886061E-2</v>
      </c>
      <c r="E1154" s="254">
        <v>-2.8364770954480978E-4</v>
      </c>
      <c r="F1154" s="254">
        <v>2.3831187584388847E-2</v>
      </c>
      <c r="G1154" s="254">
        <v>-8.0368998532376335E-4</v>
      </c>
      <c r="H1154" s="254">
        <v>2.6372764595954168E-2</v>
      </c>
      <c r="I1154" s="254">
        <v>9.4621197688449232E-3</v>
      </c>
    </row>
    <row r="1155" spans="1:9" x14ac:dyDescent="0.2">
      <c r="B1155" s="30"/>
    </row>
    <row r="1156" spans="1:9" x14ac:dyDescent="0.2">
      <c r="B1156" s="114" t="s">
        <v>103</v>
      </c>
      <c r="C1156" s="115"/>
    </row>
    <row r="1157" spans="1:9" x14ac:dyDescent="0.2">
      <c r="A1157" s="116">
        <v>28490</v>
      </c>
      <c r="B1157" s="40" t="s">
        <v>104</v>
      </c>
      <c r="C1157" s="115"/>
      <c r="D1157" s="246">
        <v>7.4809246250794992E-2</v>
      </c>
      <c r="E1157" s="246">
        <v>-2.3244811314332536E-2</v>
      </c>
      <c r="F1157" s="246">
        <v>0.112582129903122</v>
      </c>
      <c r="G1157" s="246">
        <v>-0.1934701377308331</v>
      </c>
      <c r="H1157" s="253">
        <v>8.9786537526754584E-2</v>
      </c>
      <c r="I1157" s="253">
        <v>4.9524666431370878E-3</v>
      </c>
    </row>
    <row r="1158" spans="1:9" x14ac:dyDescent="0.2">
      <c r="A1158" s="116">
        <v>30316</v>
      </c>
      <c r="B1158" s="40" t="s">
        <v>105</v>
      </c>
      <c r="C1158" s="115"/>
      <c r="D1158" s="246">
        <v>8.2363993121672641E-2</v>
      </c>
      <c r="E1158" s="246">
        <v>-9.895561491238436E-2</v>
      </c>
      <c r="F1158" s="246">
        <v>9.5344705482663716E-2</v>
      </c>
      <c r="G1158" s="246">
        <v>-0.65128128998348389</v>
      </c>
      <c r="H1158" s="253">
        <v>9.3406635040192088E-2</v>
      </c>
      <c r="I1158" s="253">
        <v>-9.3654949176296909E-2</v>
      </c>
    </row>
    <row r="1159" spans="1:9" x14ac:dyDescent="0.2">
      <c r="A1159" s="116">
        <v>32142</v>
      </c>
      <c r="B1159" s="40" t="s">
        <v>106</v>
      </c>
      <c r="C1159" s="115"/>
      <c r="D1159" s="246">
        <v>2.8125276677727573E-2</v>
      </c>
      <c r="E1159" s="246">
        <v>-4.150489914126454E-2</v>
      </c>
      <c r="F1159" s="246">
        <v>2.2904457481298657E-3</v>
      </c>
      <c r="G1159" s="246">
        <v>0.30571805754043324</v>
      </c>
      <c r="H1159" s="253">
        <v>4.6852388291685587E-2</v>
      </c>
      <c r="I1159" s="253">
        <v>-2.3113870700788297E-3</v>
      </c>
    </row>
    <row r="1160" spans="1:9" x14ac:dyDescent="0.2">
      <c r="A1160" s="116">
        <v>33969</v>
      </c>
      <c r="B1160" s="40" t="s">
        <v>107</v>
      </c>
      <c r="C1160" s="115"/>
      <c r="D1160" s="246">
        <v>3.3290365200362881E-2</v>
      </c>
      <c r="E1160" s="246">
        <v>-0.13037454245206814</v>
      </c>
      <c r="F1160" s="246">
        <v>1.7293539943217251E-2</v>
      </c>
      <c r="G1160" s="246">
        <v>-0.34378740334950808</v>
      </c>
      <c r="H1160" s="253">
        <v>4.9730326654087831E-2</v>
      </c>
      <c r="I1160" s="253">
        <v>-1.8044444069635346E-2</v>
      </c>
    </row>
    <row r="1161" spans="1:9" x14ac:dyDescent="0.2">
      <c r="A1161" s="116">
        <v>35795</v>
      </c>
      <c r="B1161" s="40" t="s">
        <v>108</v>
      </c>
      <c r="C1161" s="40"/>
      <c r="D1161" s="246">
        <v>1.9477390548907181E-2</v>
      </c>
      <c r="E1161" s="246">
        <v>-9.0409124632988669E-2</v>
      </c>
      <c r="F1161" s="246">
        <v>1.9701211010441977E-2</v>
      </c>
      <c r="G1161" s="246"/>
      <c r="H1161" s="253">
        <v>2.7003740980315882E-2</v>
      </c>
      <c r="I1161" s="253">
        <v>0.52635298271464137</v>
      </c>
    </row>
    <row r="1162" spans="1:9" x14ac:dyDescent="0.2">
      <c r="A1162" s="116">
        <v>37621</v>
      </c>
      <c r="B1162" s="40" t="s">
        <v>109</v>
      </c>
      <c r="C1162" s="40"/>
      <c r="D1162" s="246">
        <v>1.8645519919515241E-2</v>
      </c>
      <c r="E1162" s="246">
        <v>0.14685831535167626</v>
      </c>
      <c r="F1162" s="246">
        <v>9.5658344518805283E-3</v>
      </c>
      <c r="G1162" s="246"/>
      <c r="H1162" s="253">
        <v>4.5725827714388823E-2</v>
      </c>
      <c r="I1162" s="253">
        <v>-0.20961294551648835</v>
      </c>
    </row>
    <row r="1163" spans="1:9" x14ac:dyDescent="0.2">
      <c r="A1163" s="116">
        <v>39447</v>
      </c>
      <c r="B1163" s="40" t="s">
        <v>110</v>
      </c>
      <c r="C1163" s="40"/>
      <c r="D1163" s="246">
        <v>2.8801285694999068E-2</v>
      </c>
      <c r="E1163" s="246">
        <v>6.379332986721975E-2</v>
      </c>
      <c r="F1163" s="246">
        <v>6.240621885518971E-2</v>
      </c>
      <c r="G1163" s="246">
        <v>0.13935418504730213</v>
      </c>
      <c r="H1163" s="253">
        <v>4.096393914291907E-2</v>
      </c>
      <c r="I1163" s="253">
        <v>-0.10347408502410815</v>
      </c>
    </row>
    <row r="1164" spans="1:9" x14ac:dyDescent="0.2">
      <c r="A1164" s="116">
        <v>41274</v>
      </c>
      <c r="B1164" s="40" t="s">
        <v>111</v>
      </c>
      <c r="C1164" s="40"/>
      <c r="D1164" s="246">
        <v>1.4878768768519679E-2</v>
      </c>
      <c r="E1164" s="246">
        <v>4.3629490268441318E-2</v>
      </c>
      <c r="F1164" s="246">
        <v>1.6564572332919747E-2</v>
      </c>
      <c r="G1164" s="246">
        <v>-0.2712013121896647</v>
      </c>
      <c r="H1164" s="253">
        <v>1.9160703616192265E-2</v>
      </c>
      <c r="I1164" s="253">
        <v>0.29111847548800363</v>
      </c>
    </row>
    <row r="1165" spans="1:9" x14ac:dyDescent="0.2">
      <c r="A1165" s="116">
        <v>43100</v>
      </c>
      <c r="B1165" s="40" t="s">
        <v>112</v>
      </c>
      <c r="C1165" s="40"/>
      <c r="D1165" s="246">
        <v>1.4372956719517216E-2</v>
      </c>
      <c r="E1165" s="246">
        <v>2.0997687312837465E-2</v>
      </c>
      <c r="F1165" s="246">
        <v>-1.2466984314548069E-2</v>
      </c>
      <c r="G1165" s="246">
        <v>1.0189495190255085</v>
      </c>
      <c r="H1165" s="253">
        <v>2.6338082369240956E-2</v>
      </c>
      <c r="I1165" s="253">
        <v>0.55937010806044096</v>
      </c>
    </row>
    <row r="1166" spans="1:9" x14ac:dyDescent="0.2">
      <c r="A1166" s="116">
        <v>44926</v>
      </c>
      <c r="B1166" s="40" t="s">
        <v>113</v>
      </c>
      <c r="C1166" s="40"/>
      <c r="D1166" s="246">
        <v>1.7023242926570203E-2</v>
      </c>
      <c r="E1166" s="246">
        <v>1.8601288067603416E-3</v>
      </c>
      <c r="F1166" s="246">
        <v>2.0148031520008658E-3</v>
      </c>
      <c r="G1166" s="246">
        <v>3.7411307640769609E-2</v>
      </c>
      <c r="H1166" s="253">
        <v>4.1813383680791238E-2</v>
      </c>
      <c r="I1166" s="253">
        <v>-7.592824270304932E-2</v>
      </c>
    </row>
    <row r="1167" spans="1:9" x14ac:dyDescent="0.2">
      <c r="A1167" s="116">
        <v>46752</v>
      </c>
      <c r="B1167" s="40" t="s">
        <v>114</v>
      </c>
      <c r="C1167" s="40"/>
      <c r="D1167" s="246">
        <v>2.1715660886843402E-2</v>
      </c>
      <c r="E1167" s="246">
        <v>-3.9542795763764294E-2</v>
      </c>
      <c r="F1167" s="246">
        <v>2.6629388234884255E-2</v>
      </c>
      <c r="G1167" s="246">
        <v>1.5112244368659322E-2</v>
      </c>
      <c r="H1167" s="253">
        <v>2.1587018133012004E-2</v>
      </c>
      <c r="I1167" s="253">
        <v>6.3895889126321492E-2</v>
      </c>
    </row>
    <row r="1168" spans="1:9" x14ac:dyDescent="0.2">
      <c r="A1168" s="116">
        <v>48579</v>
      </c>
      <c r="B1168" s="40" t="s">
        <v>115</v>
      </c>
      <c r="C1168" s="40"/>
      <c r="D1168" s="246">
        <v>2.0332583088281453E-2</v>
      </c>
      <c r="E1168" s="246">
        <v>-1.2518683328080704E-2</v>
      </c>
      <c r="F1168" s="246">
        <v>2.4212597214305021E-2</v>
      </c>
      <c r="G1168" s="246">
        <v>-3.2249282719182926E-2</v>
      </c>
      <c r="H1168" s="253">
        <v>2.6650569363655618E-2</v>
      </c>
      <c r="I1168" s="253">
        <v>-2.8957569028108088E-2</v>
      </c>
    </row>
    <row r="1169" spans="1:9" x14ac:dyDescent="0.2">
      <c r="A1169" s="116">
        <v>50405</v>
      </c>
      <c r="B1169" s="40" t="s">
        <v>116</v>
      </c>
      <c r="C1169" s="40"/>
      <c r="D1169" s="246">
        <v>1.9588375310236161E-2</v>
      </c>
      <c r="E1169" s="246">
        <v>4.9221457398578305E-3</v>
      </c>
      <c r="F1169" s="246">
        <v>2.2891514997060991E-2</v>
      </c>
      <c r="G1169" s="246">
        <v>1.2731200998190362E-2</v>
      </c>
      <c r="H1169" s="253">
        <v>2.4577788585367077E-2</v>
      </c>
      <c r="I1169" s="253">
        <v>6.3737449436629401E-3</v>
      </c>
    </row>
    <row r="1170" spans="1:9" x14ac:dyDescent="0.2">
      <c r="A1170" s="116">
        <v>52231</v>
      </c>
      <c r="B1170" s="40" t="s">
        <v>117</v>
      </c>
      <c r="C1170" s="40"/>
      <c r="D1170" s="246">
        <v>1.897765601695145E-2</v>
      </c>
      <c r="E1170" s="246">
        <v>-1.4633335099285771E-2</v>
      </c>
      <c r="F1170" s="246">
        <v>2.4033919037706131E-2</v>
      </c>
      <c r="G1170" s="246">
        <v>1.8450044536666654E-2</v>
      </c>
      <c r="H1170" s="253">
        <v>2.5956077786753795E-2</v>
      </c>
      <c r="I1170" s="253">
        <v>3.335684765681135E-3</v>
      </c>
    </row>
    <row r="1171" spans="1:9" x14ac:dyDescent="0.2">
      <c r="A1171" s="117"/>
      <c r="B1171" s="36"/>
      <c r="H1171" s="255"/>
      <c r="I1171" s="255"/>
    </row>
    <row r="1172" spans="1:9" x14ac:dyDescent="0.2">
      <c r="A1172" s="116">
        <v>39447</v>
      </c>
      <c r="B1172" s="40" t="s">
        <v>110</v>
      </c>
      <c r="C1172" s="40"/>
      <c r="D1172" s="246">
        <v>2.8801285694999068E-2</v>
      </c>
      <c r="E1172" s="246">
        <v>6.379332986721975E-2</v>
      </c>
      <c r="F1172" s="246">
        <v>6.240621885518971E-2</v>
      </c>
      <c r="G1172" s="246">
        <v>0.13935418504730213</v>
      </c>
      <c r="H1172" s="253">
        <v>4.096393914291907E-2</v>
      </c>
      <c r="I1172" s="253">
        <v>-0.10347408502410815</v>
      </c>
    </row>
  </sheetData>
  <conditionalFormatting sqref="H14:I615 H620:I985">
    <cfRule type="expression" dxfId="4" priority="2" stopIfTrue="1">
      <formula>$A14&gt;H$12</formula>
    </cfRule>
  </conditionalFormatting>
  <conditionalFormatting sqref="D1157:I1172">
    <cfRule type="expression" dxfId="3" priority="4" stopIfTrue="1">
      <formula>$A1157&gt;D$12</formula>
    </cfRule>
  </conditionalFormatting>
  <conditionalFormatting sqref="D1075:I1154 D992:I1072">
    <cfRule type="expression" dxfId="2" priority="3" stopIfTrue="1">
      <formula>$B992&gt;D$12</formula>
    </cfRule>
  </conditionalFormatting>
  <conditionalFormatting sqref="F14:G615 F620:G985">
    <cfRule type="expression" dxfId="1" priority="1" stopIfTrue="1">
      <formula>$A14&gt;F$12</formula>
    </cfRule>
  </conditionalFormatting>
  <conditionalFormatting sqref="D986:I989 D14:E616 D620:E985">
    <cfRule type="expression" dxfId="0" priority="5" stopIfTrue="1">
      <formula>$A14&gt;D$12</formula>
    </cfRule>
  </conditionalFormatting>
  <pageMargins left="0.75" right="0.75" top="0.4" bottom="0.43" header="0.31" footer="0.34"/>
  <pageSetup scale="76" fitToHeight="6" orientation="landscape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ECC2-5D11-4D76-8280-889ACE0A9B8A}">
  <sheetPr>
    <tabColor indexed="12"/>
    <pageSetUpPr fitToPage="1"/>
  </sheetPr>
  <dimension ref="A1:S65"/>
  <sheetViews>
    <sheetView zoomScaleNormal="100" workbookViewId="0">
      <pane ySplit="9" topLeftCell="A10" activePane="bottomLeft" state="frozen"/>
      <selection activeCell="C70" sqref="C70"/>
      <selection pane="bottomLeft" activeCell="R13" sqref="R13"/>
    </sheetView>
  </sheetViews>
  <sheetFormatPr defaultRowHeight="12.75" x14ac:dyDescent="0.2"/>
  <cols>
    <col min="1" max="1" width="6" style="36" customWidth="1"/>
    <col min="2" max="2" width="8.140625" style="36" customWidth="1"/>
    <col min="3" max="4" width="12.28515625" style="36" customWidth="1"/>
    <col min="5" max="6" width="2.7109375" style="36" customWidth="1"/>
    <col min="7" max="7" width="6" style="36" customWidth="1"/>
    <col min="8" max="8" width="8.140625" style="36" customWidth="1"/>
    <col min="9" max="10" width="12.28515625" style="36" customWidth="1"/>
    <col min="11" max="12" width="2.7109375" style="36" customWidth="1"/>
    <col min="13" max="13" width="6" style="36" customWidth="1"/>
    <col min="14" max="14" width="8.140625" style="36" customWidth="1"/>
    <col min="15" max="16" width="12.28515625" style="36" customWidth="1"/>
    <col min="17" max="17" width="2.7109375" style="36" customWidth="1"/>
    <col min="18" max="18" width="9.140625" style="36"/>
    <col min="19" max="19" width="23.7109375" style="36" bestFit="1" customWidth="1"/>
    <col min="20" max="16384" width="9.140625" style="36"/>
  </cols>
  <sheetData>
    <row r="1" spans="1:19" ht="15" x14ac:dyDescent="0.25">
      <c r="A1" s="263" t="s">
        <v>58</v>
      </c>
      <c r="B1" s="263"/>
      <c r="C1" s="263"/>
      <c r="D1" s="263"/>
      <c r="E1" s="33"/>
      <c r="F1" s="34"/>
      <c r="G1" s="263" t="s">
        <v>59</v>
      </c>
      <c r="H1" s="263"/>
      <c r="I1" s="263"/>
      <c r="J1" s="263"/>
      <c r="K1" s="33"/>
      <c r="L1" s="34"/>
      <c r="M1" s="263" t="s">
        <v>60</v>
      </c>
      <c r="N1" s="263"/>
      <c r="O1" s="263"/>
      <c r="P1" s="263"/>
      <c r="Q1" s="35"/>
      <c r="S1" s="194" t="s">
        <v>184</v>
      </c>
    </row>
    <row r="2" spans="1:19" x14ac:dyDescent="0.2">
      <c r="A2" s="37"/>
      <c r="E2" s="38"/>
      <c r="F2" s="39"/>
      <c r="G2" s="37"/>
      <c r="K2" s="38"/>
      <c r="L2" s="39"/>
      <c r="Q2" s="35"/>
    </row>
    <row r="3" spans="1:19" x14ac:dyDescent="0.2">
      <c r="A3" s="261" t="s">
        <v>61</v>
      </c>
      <c r="B3" s="262"/>
      <c r="C3" s="262"/>
      <c r="D3" s="262"/>
      <c r="E3" s="38"/>
      <c r="F3" s="39"/>
      <c r="G3" s="261" t="s">
        <v>62</v>
      </c>
      <c r="H3" s="262"/>
      <c r="I3" s="262"/>
      <c r="J3" s="262"/>
      <c r="K3" s="38"/>
      <c r="L3" s="39"/>
      <c r="M3" s="261" t="s">
        <v>63</v>
      </c>
      <c r="N3" s="261"/>
      <c r="O3" s="261"/>
      <c r="P3" s="261"/>
      <c r="Q3" s="35"/>
    </row>
    <row r="4" spans="1:19" x14ac:dyDescent="0.2">
      <c r="A4" s="262"/>
      <c r="B4" s="262"/>
      <c r="C4" s="262"/>
      <c r="D4" s="262"/>
      <c r="E4" s="38"/>
      <c r="F4" s="39"/>
      <c r="G4" s="262"/>
      <c r="H4" s="262"/>
      <c r="I4" s="262"/>
      <c r="J4" s="262"/>
      <c r="K4" s="38"/>
      <c r="L4" s="39"/>
      <c r="M4" s="261"/>
      <c r="N4" s="261"/>
      <c r="O4" s="261"/>
      <c r="P4" s="261"/>
      <c r="Q4" s="35"/>
    </row>
    <row r="5" spans="1:19" x14ac:dyDescent="0.2">
      <c r="E5" s="38"/>
      <c r="F5" s="39"/>
      <c r="K5" s="38"/>
      <c r="L5" s="39"/>
      <c r="Q5" s="35"/>
    </row>
    <row r="6" spans="1:19" x14ac:dyDescent="0.2">
      <c r="A6" s="39"/>
      <c r="B6" s="40" t="s">
        <v>64</v>
      </c>
      <c r="C6" s="41" t="s">
        <v>65</v>
      </c>
      <c r="D6" s="41" t="s">
        <v>65</v>
      </c>
      <c r="E6" s="38"/>
      <c r="F6" s="39"/>
      <c r="G6" s="39"/>
      <c r="H6" s="40" t="s">
        <v>64</v>
      </c>
      <c r="I6" s="41" t="s">
        <v>65</v>
      </c>
      <c r="J6" s="41" t="s">
        <v>65</v>
      </c>
      <c r="K6" s="38"/>
      <c r="L6" s="39"/>
      <c r="M6" s="39"/>
      <c r="N6" s="40" t="s">
        <v>64</v>
      </c>
      <c r="O6" s="41" t="s">
        <v>65</v>
      </c>
      <c r="P6" s="41" t="s">
        <v>65</v>
      </c>
      <c r="Q6" s="35"/>
    </row>
    <row r="7" spans="1:19" x14ac:dyDescent="0.2">
      <c r="A7" s="39"/>
      <c r="B7" s="40" t="s">
        <v>66</v>
      </c>
      <c r="C7" s="41" t="s">
        <v>67</v>
      </c>
      <c r="D7" s="40" t="s">
        <v>68</v>
      </c>
      <c r="E7" s="38"/>
      <c r="F7" s="39"/>
      <c r="G7" s="39"/>
      <c r="H7" s="40" t="s">
        <v>66</v>
      </c>
      <c r="I7" s="41" t="s">
        <v>67</v>
      </c>
      <c r="J7" s="40" t="s">
        <v>68</v>
      </c>
      <c r="K7" s="38"/>
      <c r="L7" s="39"/>
      <c r="M7" s="39"/>
      <c r="N7" s="40" t="s">
        <v>66</v>
      </c>
      <c r="O7" s="41" t="s">
        <v>67</v>
      </c>
      <c r="P7" s="40" t="s">
        <v>68</v>
      </c>
      <c r="Q7" s="35"/>
    </row>
    <row r="8" spans="1:19" x14ac:dyDescent="0.2">
      <c r="A8" s="40" t="s">
        <v>69</v>
      </c>
      <c r="B8" s="40" t="s">
        <v>70</v>
      </c>
      <c r="C8" s="42">
        <v>2022</v>
      </c>
      <c r="D8" s="43" t="s">
        <v>71</v>
      </c>
      <c r="E8" s="38"/>
      <c r="F8" s="39"/>
      <c r="G8" s="40" t="s">
        <v>69</v>
      </c>
      <c r="H8" s="40" t="s">
        <v>70</v>
      </c>
      <c r="I8" s="44">
        <f>$C8</f>
        <v>2022</v>
      </c>
      <c r="J8" s="44" t="str">
        <f>$D8</f>
        <v>from 2022</v>
      </c>
      <c r="K8" s="38"/>
      <c r="L8" s="39"/>
      <c r="M8" s="40" t="s">
        <v>69</v>
      </c>
      <c r="N8" s="40" t="s">
        <v>70</v>
      </c>
      <c r="O8" s="44">
        <f>$C8</f>
        <v>2022</v>
      </c>
      <c r="P8" s="44" t="str">
        <f>$D8</f>
        <v>from 2022</v>
      </c>
      <c r="Q8" s="35"/>
    </row>
    <row r="9" spans="1:19" x14ac:dyDescent="0.2">
      <c r="A9" s="45" t="s">
        <v>72</v>
      </c>
      <c r="B9" s="45" t="s">
        <v>72</v>
      </c>
      <c r="C9" s="45" t="s">
        <v>72</v>
      </c>
      <c r="D9" s="45" t="s">
        <v>72</v>
      </c>
      <c r="E9" s="38"/>
      <c r="F9" s="39"/>
      <c r="G9" s="45" t="s">
        <v>72</v>
      </c>
      <c r="H9" s="45" t="s">
        <v>72</v>
      </c>
      <c r="I9" s="45" t="s">
        <v>72</v>
      </c>
      <c r="J9" s="45" t="s">
        <v>72</v>
      </c>
      <c r="K9" s="38"/>
      <c r="L9" s="39"/>
      <c r="M9" s="45" t="s">
        <v>72</v>
      </c>
      <c r="N9" s="45" t="s">
        <v>72</v>
      </c>
      <c r="O9" s="45" t="s">
        <v>72</v>
      </c>
      <c r="P9" s="45" t="s">
        <v>72</v>
      </c>
      <c r="Q9" s="35"/>
    </row>
    <row r="10" spans="1:19" x14ac:dyDescent="0.2">
      <c r="A10" s="46">
        <v>2020</v>
      </c>
      <c r="B10" s="47"/>
      <c r="C10" s="48">
        <v>1</v>
      </c>
      <c r="D10" s="49"/>
      <c r="E10" s="38"/>
      <c r="F10" s="39"/>
      <c r="G10" s="50">
        <f t="shared" ref="G10:G64" si="0">$A10</f>
        <v>2020</v>
      </c>
      <c r="H10" s="47"/>
      <c r="I10" s="48">
        <v>1</v>
      </c>
      <c r="J10" s="49"/>
      <c r="K10" s="38"/>
      <c r="L10" s="39"/>
      <c r="M10" s="50">
        <f t="shared" ref="M10:M64" si="1">$A10</f>
        <v>2020</v>
      </c>
      <c r="N10" s="47"/>
      <c r="O10" s="48">
        <v>1</v>
      </c>
      <c r="P10" s="49"/>
      <c r="Q10" s="35"/>
    </row>
    <row r="11" spans="1:19" x14ac:dyDescent="0.2">
      <c r="A11" s="51">
        <f>A10+1</f>
        <v>2021</v>
      </c>
      <c r="B11" s="52">
        <f>Moodys!H1125</f>
        <v>3.613623702692359E-2</v>
      </c>
      <c r="C11" s="49">
        <f>(1+B11)*C10</f>
        <v>1.0361362370269236</v>
      </c>
      <c r="D11" s="48"/>
      <c r="E11" s="38"/>
      <c r="F11" s="39"/>
      <c r="G11" s="51">
        <f t="shared" si="0"/>
        <v>2021</v>
      </c>
      <c r="H11" s="52">
        <f>Moodys!F1125</f>
        <v>1.8454456646069595E-2</v>
      </c>
      <c r="I11" s="49">
        <f>(1+H11)*I10</f>
        <v>1.0184544566460696</v>
      </c>
      <c r="J11" s="48"/>
      <c r="K11" s="38"/>
      <c r="L11" s="39"/>
      <c r="M11" s="51">
        <f t="shared" si="1"/>
        <v>2021</v>
      </c>
      <c r="N11" s="52">
        <f>Moodys!D1125</f>
        <v>1.6483294662380965E-2</v>
      </c>
      <c r="O11" s="49">
        <f>(1+N11)*O10</f>
        <v>1.016483294662381</v>
      </c>
      <c r="P11" s="48"/>
      <c r="Q11" s="35"/>
    </row>
    <row r="12" spans="1:19" x14ac:dyDescent="0.2">
      <c r="A12" s="164">
        <f t="shared" ref="A12:A64" si="2">A11+1</f>
        <v>2022</v>
      </c>
      <c r="B12" s="52">
        <f>Moodys!H1126</f>
        <v>2.0610437922857772E-2</v>
      </c>
      <c r="C12" s="161">
        <f>(1+B12)*C11</f>
        <v>1.0574914586197905</v>
      </c>
      <c r="D12" s="48">
        <v>1</v>
      </c>
      <c r="E12" s="38"/>
      <c r="F12" s="39"/>
      <c r="G12" s="164">
        <f t="shared" si="0"/>
        <v>2022</v>
      </c>
      <c r="H12" s="52">
        <f>Moodys!F1126</f>
        <v>3.8979815990543898E-2</v>
      </c>
      <c r="I12" s="161">
        <f>(1+H12)*I11</f>
        <v>1.0581536239608829</v>
      </c>
      <c r="J12" s="48">
        <v>1</v>
      </c>
      <c r="K12" s="38"/>
      <c r="L12" s="39"/>
      <c r="M12" s="164">
        <f t="shared" si="1"/>
        <v>2022</v>
      </c>
      <c r="N12" s="52">
        <f>Moodys!D1126</f>
        <v>2.2771437133748185E-2</v>
      </c>
      <c r="O12" s="161">
        <f>(1+N12)*O11</f>
        <v>1.0396300801042906</v>
      </c>
      <c r="P12" s="48">
        <v>1</v>
      </c>
      <c r="Q12" s="35"/>
    </row>
    <row r="13" spans="1:19" x14ac:dyDescent="0.2">
      <c r="A13" s="51">
        <f t="shared" si="2"/>
        <v>2023</v>
      </c>
      <c r="B13" s="52">
        <f>Moodys!H1127</f>
        <v>2.0347088070431063E-2</v>
      </c>
      <c r="C13" s="49"/>
      <c r="D13" s="49">
        <f>D12*(1+B13)</f>
        <v>1.0203470880704311</v>
      </c>
      <c r="E13" s="38"/>
      <c r="F13" s="39"/>
      <c r="G13" s="51">
        <f t="shared" si="0"/>
        <v>2023</v>
      </c>
      <c r="H13" s="52">
        <f>Moodys!F1127</f>
        <v>3.1246006941091586E-2</v>
      </c>
      <c r="I13" s="49"/>
      <c r="J13" s="49">
        <f t="shared" ref="J13:J64" si="3">J12*(1+H13)</f>
        <v>1.0312460069410916</v>
      </c>
      <c r="K13" s="38"/>
      <c r="L13" s="39"/>
      <c r="M13" s="51">
        <f t="shared" si="1"/>
        <v>2023</v>
      </c>
      <c r="N13" s="52">
        <f>Moodys!D1127</f>
        <v>2.3127231545555071E-2</v>
      </c>
      <c r="O13" s="49"/>
      <c r="P13" s="49">
        <f>P12*(1+N13)</f>
        <v>1.0231272315455551</v>
      </c>
      <c r="Q13" s="35"/>
    </row>
    <row r="14" spans="1:19" x14ac:dyDescent="0.2">
      <c r="A14" s="51">
        <f t="shared" si="2"/>
        <v>2024</v>
      </c>
      <c r="B14" s="52">
        <f>Moodys!H1128</f>
        <v>1.9669168336900578E-2</v>
      </c>
      <c r="C14" s="49"/>
      <c r="D14" s="49">
        <f t="shared" ref="D14:D64" si="4">D13*(1+B14)</f>
        <v>1.0404164667077547</v>
      </c>
      <c r="E14" s="38"/>
      <c r="F14" s="39"/>
      <c r="G14" s="51">
        <f t="shared" si="0"/>
        <v>2024</v>
      </c>
      <c r="H14" s="52">
        <f>Moodys!F1128</f>
        <v>2.4469304503137668E-2</v>
      </c>
      <c r="I14" s="49"/>
      <c r="J14" s="49">
        <f t="shared" si="3"/>
        <v>1.056479879502578</v>
      </c>
      <c r="K14" s="38"/>
      <c r="L14" s="39"/>
      <c r="M14" s="51">
        <f t="shared" si="1"/>
        <v>2024</v>
      </c>
      <c r="N14" s="52">
        <f>Moodys!D1128</f>
        <v>2.4206142454428425E-2</v>
      </c>
      <c r="O14" s="49"/>
      <c r="P14" s="49">
        <f t="shared" ref="P14:P64" si="5">P13*(1+N14)</f>
        <v>1.0478931950613517</v>
      </c>
      <c r="Q14" s="35"/>
    </row>
    <row r="15" spans="1:19" x14ac:dyDescent="0.2">
      <c r="A15" s="51">
        <f t="shared" si="2"/>
        <v>2025</v>
      </c>
      <c r="B15" s="52">
        <f>Moodys!H1129</f>
        <v>1.9043906230976182E-2</v>
      </c>
      <c r="C15" s="49"/>
      <c r="D15" s="49">
        <f t="shared" si="4"/>
        <v>1.0602300603409007</v>
      </c>
      <c r="E15" s="38"/>
      <c r="F15" s="39"/>
      <c r="G15" s="51">
        <f t="shared" si="0"/>
        <v>2025</v>
      </c>
      <c r="H15" s="52">
        <f>Moodys!F1129</f>
        <v>2.6567466937961193E-2</v>
      </c>
      <c r="I15" s="49"/>
      <c r="J15" s="49">
        <f t="shared" si="3"/>
        <v>1.0845478737718841</v>
      </c>
      <c r="K15" s="38"/>
      <c r="L15" s="39"/>
      <c r="M15" s="51">
        <f t="shared" si="1"/>
        <v>2025</v>
      </c>
      <c r="N15" s="52">
        <f>Moodys!D1129</f>
        <v>2.229323825001428E-2</v>
      </c>
      <c r="O15" s="49"/>
      <c r="P15" s="49">
        <f t="shared" si="5"/>
        <v>1.0712541277194232</v>
      </c>
      <c r="Q15" s="35"/>
    </row>
    <row r="16" spans="1:19" x14ac:dyDescent="0.2">
      <c r="A16" s="51">
        <f t="shared" si="2"/>
        <v>2026</v>
      </c>
      <c r="B16" s="52">
        <f>Moodys!H1130</f>
        <v>2.2226983483274898E-2</v>
      </c>
      <c r="C16" s="49"/>
      <c r="D16" s="49">
        <f t="shared" si="4"/>
        <v>1.0837957763805695</v>
      </c>
      <c r="E16" s="38"/>
      <c r="F16" s="39"/>
      <c r="G16" s="51">
        <f t="shared" si="0"/>
        <v>2026</v>
      </c>
      <c r="H16" s="52">
        <f>Moodys!F1130</f>
        <v>2.8431715354777731E-2</v>
      </c>
      <c r="I16" s="49"/>
      <c r="J16" s="49">
        <f t="shared" si="3"/>
        <v>1.1153834302075958</v>
      </c>
      <c r="K16" s="38"/>
      <c r="L16" s="39"/>
      <c r="M16" s="51">
        <f t="shared" si="1"/>
        <v>2026</v>
      </c>
      <c r="N16" s="52">
        <f>Moodys!D1130</f>
        <v>2.031162774450479E-2</v>
      </c>
      <c r="O16" s="49"/>
      <c r="P16" s="49">
        <f t="shared" si="5"/>
        <v>1.0930130427814242</v>
      </c>
      <c r="Q16" s="35"/>
    </row>
    <row r="17" spans="1:17" x14ac:dyDescent="0.2">
      <c r="A17" s="51">
        <f t="shared" si="2"/>
        <v>2027</v>
      </c>
      <c r="B17" s="52">
        <f>Moodys!H1131</f>
        <v>2.5420362025784238E-2</v>
      </c>
      <c r="C17" s="49"/>
      <c r="D17" s="49">
        <f t="shared" si="4"/>
        <v>1.1113462573781794</v>
      </c>
      <c r="E17" s="38"/>
      <c r="F17" s="39"/>
      <c r="G17" s="51">
        <f t="shared" si="0"/>
        <v>2027</v>
      </c>
      <c r="H17" s="52">
        <f>Moodys!F1131</f>
        <v>2.705301125999382E-2</v>
      </c>
      <c r="I17" s="49"/>
      <c r="J17" s="49">
        <f t="shared" si="3"/>
        <v>1.1455579107042124</v>
      </c>
      <c r="K17" s="38"/>
      <c r="L17" s="39"/>
      <c r="M17" s="51">
        <f t="shared" si="1"/>
        <v>2027</v>
      </c>
      <c r="N17" s="52">
        <f>Moodys!D1131</f>
        <v>2.005714186051466E-2</v>
      </c>
      <c r="O17" s="49"/>
      <c r="P17" s="49">
        <f t="shared" si="5"/>
        <v>1.114935760435884</v>
      </c>
      <c r="Q17" s="35"/>
    </row>
    <row r="18" spans="1:17" x14ac:dyDescent="0.2">
      <c r="A18" s="51">
        <f t="shared" si="2"/>
        <v>2028</v>
      </c>
      <c r="B18" s="52">
        <f>Moodys!H1132</f>
        <v>2.739370956826237E-2</v>
      </c>
      <c r="C18" s="49"/>
      <c r="D18" s="49">
        <f t="shared" si="4"/>
        <v>1.1417901539825726</v>
      </c>
      <c r="E18" s="38"/>
      <c r="F18" s="39"/>
      <c r="G18" s="51">
        <f t="shared" si="0"/>
        <v>2028</v>
      </c>
      <c r="H18" s="52">
        <f>Moodys!F1132</f>
        <v>2.632249068032011E-2</v>
      </c>
      <c r="I18" s="49"/>
      <c r="J18" s="49">
        <f t="shared" si="3"/>
        <v>1.1757118481324911</v>
      </c>
      <c r="K18" s="38"/>
      <c r="L18" s="39"/>
      <c r="M18" s="51">
        <f t="shared" si="1"/>
        <v>2028</v>
      </c>
      <c r="N18" s="52">
        <f>Moodys!D1132</f>
        <v>2.0390380254406315E-2</v>
      </c>
      <c r="O18" s="49"/>
      <c r="P18" s="49">
        <f t="shared" si="5"/>
        <v>1.1376697245504075</v>
      </c>
      <c r="Q18" s="35"/>
    </row>
    <row r="19" spans="1:17" x14ac:dyDescent="0.2">
      <c r="A19" s="51">
        <f t="shared" si="2"/>
        <v>2029</v>
      </c>
      <c r="B19" s="52">
        <f>Moodys!H1133</f>
        <v>2.8148775565066231E-2</v>
      </c>
      <c r="C19" s="49"/>
      <c r="D19" s="49">
        <f t="shared" si="4"/>
        <v>1.1739301487694305</v>
      </c>
      <c r="E19" s="38"/>
      <c r="F19" s="39"/>
      <c r="G19" s="51">
        <f t="shared" si="0"/>
        <v>2029</v>
      </c>
      <c r="H19" s="52">
        <f>Moodys!F1133</f>
        <v>2.5047368969149497E-2</v>
      </c>
      <c r="I19" s="49"/>
      <c r="J19" s="49">
        <f t="shared" si="3"/>
        <v>1.2051603365940662</v>
      </c>
      <c r="K19" s="38"/>
      <c r="L19" s="39"/>
      <c r="M19" s="51">
        <f t="shared" si="1"/>
        <v>2029</v>
      </c>
      <c r="N19" s="52">
        <f>Moodys!D1133</f>
        <v>2.0684827278899531E-2</v>
      </c>
      <c r="O19" s="49"/>
      <c r="P19" s="49">
        <f t="shared" si="5"/>
        <v>1.1612022263031658</v>
      </c>
      <c r="Q19" s="35"/>
    </row>
    <row r="20" spans="1:17" x14ac:dyDescent="0.2">
      <c r="A20" s="51">
        <f t="shared" si="2"/>
        <v>2030</v>
      </c>
      <c r="B20" s="52">
        <f>Moodys!H1134</f>
        <v>2.6900837207758155E-2</v>
      </c>
      <c r="C20" s="49"/>
      <c r="D20" s="49">
        <f t="shared" si="4"/>
        <v>1.2055098525947563</v>
      </c>
      <c r="E20" s="38"/>
      <c r="F20" s="39"/>
      <c r="G20" s="51">
        <f t="shared" si="0"/>
        <v>2030</v>
      </c>
      <c r="H20" s="52">
        <f>Moodys!F1134</f>
        <v>2.4446919512227439E-2</v>
      </c>
      <c r="I20" s="49"/>
      <c r="J20" s="49">
        <f t="shared" si="3"/>
        <v>1.2346227943421102</v>
      </c>
      <c r="K20" s="38"/>
      <c r="L20" s="39"/>
      <c r="M20" s="51">
        <f t="shared" si="1"/>
        <v>2030</v>
      </c>
      <c r="N20" s="52">
        <f>Moodys!D1134</f>
        <v>2.0680312478718932E-2</v>
      </c>
      <c r="O20" s="49"/>
      <c r="P20" s="49">
        <f t="shared" si="5"/>
        <v>1.1852162511940993</v>
      </c>
      <c r="Q20" s="35"/>
    </row>
    <row r="21" spans="1:17" x14ac:dyDescent="0.2">
      <c r="A21" s="51">
        <f t="shared" si="2"/>
        <v>2031</v>
      </c>
      <c r="B21" s="52">
        <f>Moodys!H1135</f>
        <v>2.6147640862218324E-2</v>
      </c>
      <c r="C21" s="49"/>
      <c r="D21" s="49">
        <f t="shared" si="4"/>
        <v>1.2370310912762696</v>
      </c>
      <c r="E21" s="38"/>
      <c r="F21" s="39"/>
      <c r="G21" s="51">
        <f t="shared" si="0"/>
        <v>2031</v>
      </c>
      <c r="H21" s="52">
        <f>Moodys!F1135</f>
        <v>2.4043898059276758E-2</v>
      </c>
      <c r="I21" s="49"/>
      <c r="J21" s="49">
        <f t="shared" si="3"/>
        <v>1.2643079389509313</v>
      </c>
      <c r="K21" s="38"/>
      <c r="L21" s="39"/>
      <c r="M21" s="51">
        <f t="shared" si="1"/>
        <v>2031</v>
      </c>
      <c r="N21" s="52">
        <f>Moodys!D1135</f>
        <v>2.0338149056275512E-2</v>
      </c>
      <c r="O21" s="49"/>
      <c r="P21" s="49">
        <f t="shared" si="5"/>
        <v>1.2093213559748051</v>
      </c>
      <c r="Q21" s="35"/>
    </row>
    <row r="22" spans="1:17" x14ac:dyDescent="0.2">
      <c r="A22" s="51">
        <f t="shared" si="2"/>
        <v>2032</v>
      </c>
      <c r="B22" s="52">
        <f>Moodys!H1136</f>
        <v>2.5407023399845574E-2</v>
      </c>
      <c r="C22" s="49"/>
      <c r="D22" s="49">
        <f t="shared" si="4"/>
        <v>1.2684603691586622</v>
      </c>
      <c r="E22" s="38"/>
      <c r="F22" s="39"/>
      <c r="G22" s="51">
        <f t="shared" si="0"/>
        <v>2032</v>
      </c>
      <c r="H22" s="52">
        <f>Moodys!F1136</f>
        <v>2.3312978334616208E-2</v>
      </c>
      <c r="I22" s="49"/>
      <c r="J22" s="49">
        <f t="shared" si="3"/>
        <v>1.2937827225399776</v>
      </c>
      <c r="K22" s="38"/>
      <c r="L22" s="39"/>
      <c r="M22" s="51">
        <f t="shared" si="1"/>
        <v>2032</v>
      </c>
      <c r="N22" s="52">
        <f>Moodys!D1136</f>
        <v>1.9627407375837347E-2</v>
      </c>
      <c r="O22" s="49"/>
      <c r="P22" s="49">
        <f t="shared" si="5"/>
        <v>1.2330571988768226</v>
      </c>
      <c r="Q22" s="35"/>
    </row>
    <row r="23" spans="1:17" x14ac:dyDescent="0.2">
      <c r="A23" s="51">
        <f t="shared" si="2"/>
        <v>2033</v>
      </c>
      <c r="B23" s="52">
        <f>Moodys!H1137</f>
        <v>2.4959946073034756E-2</v>
      </c>
      <c r="C23" s="49"/>
      <c r="D23" s="49">
        <f t="shared" si="4"/>
        <v>1.3001210715686442</v>
      </c>
      <c r="E23" s="38"/>
      <c r="F23" s="39"/>
      <c r="G23" s="51">
        <f t="shared" si="0"/>
        <v>2033</v>
      </c>
      <c r="H23" s="52">
        <f>Moodys!F1137</f>
        <v>2.2313772963195255E-2</v>
      </c>
      <c r="I23" s="49"/>
      <c r="J23" s="49">
        <f t="shared" si="3"/>
        <v>1.3226518964744394</v>
      </c>
      <c r="K23" s="38"/>
      <c r="L23" s="39"/>
      <c r="M23" s="51">
        <f t="shared" si="1"/>
        <v>2033</v>
      </c>
      <c r="N23" s="52">
        <f>Moodys!D1137</f>
        <v>1.9380140137549295E-2</v>
      </c>
      <c r="O23" s="49"/>
      <c r="P23" s="49">
        <f t="shared" si="5"/>
        <v>1.2569540201886695</v>
      </c>
      <c r="Q23" s="35"/>
    </row>
    <row r="24" spans="1:17" x14ac:dyDescent="0.2">
      <c r="A24" s="51">
        <f t="shared" si="2"/>
        <v>2034</v>
      </c>
      <c r="B24" s="52">
        <f>Moodys!H1138</f>
        <v>2.4273422759185204E-2</v>
      </c>
      <c r="C24" s="49"/>
      <c r="D24" s="49">
        <f t="shared" si="4"/>
        <v>1.3316794599769548</v>
      </c>
      <c r="E24" s="38"/>
      <c r="F24" s="39"/>
      <c r="G24" s="51">
        <f t="shared" si="0"/>
        <v>2034</v>
      </c>
      <c r="H24" s="52">
        <f>Moodys!F1138</f>
        <v>2.2767026888836694E-2</v>
      </c>
      <c r="I24" s="49"/>
      <c r="J24" s="49">
        <f t="shared" si="3"/>
        <v>1.3527647477660438</v>
      </c>
      <c r="K24" s="38"/>
      <c r="L24" s="39"/>
      <c r="M24" s="51">
        <f t="shared" si="1"/>
        <v>2034</v>
      </c>
      <c r="N24" s="52">
        <f>Moodys!D1138</f>
        <v>1.9329619670690912E-2</v>
      </c>
      <c r="O24" s="49"/>
      <c r="P24" s="49">
        <f t="shared" si="5"/>
        <v>1.2812504633424624</v>
      </c>
      <c r="Q24" s="35"/>
    </row>
    <row r="25" spans="1:17" x14ac:dyDescent="0.2">
      <c r="A25" s="51">
        <f t="shared" si="2"/>
        <v>2035</v>
      </c>
      <c r="B25" s="52">
        <f>Moodys!H1139</f>
        <v>2.4348047194235223E-2</v>
      </c>
      <c r="C25" s="49"/>
      <c r="D25" s="49">
        <f t="shared" si="4"/>
        <v>1.3641032543160674</v>
      </c>
      <c r="E25" s="38"/>
      <c r="F25" s="39"/>
      <c r="G25" s="51">
        <f t="shared" si="0"/>
        <v>2035</v>
      </c>
      <c r="H25" s="52">
        <f>Moodys!F1139</f>
        <v>2.2828183613165409E-2</v>
      </c>
      <c r="I25" s="49"/>
      <c r="J25" s="49">
        <f t="shared" si="3"/>
        <v>1.3836459098134644</v>
      </c>
      <c r="K25" s="38"/>
      <c r="L25" s="39"/>
      <c r="M25" s="51">
        <f t="shared" si="1"/>
        <v>2035</v>
      </c>
      <c r="N25" s="52">
        <f>Moodys!D1139</f>
        <v>1.9519641149841505E-2</v>
      </c>
      <c r="O25" s="49"/>
      <c r="P25" s="49">
        <f t="shared" si="5"/>
        <v>1.3062600126099755</v>
      </c>
      <c r="Q25" s="35"/>
    </row>
    <row r="26" spans="1:17" x14ac:dyDescent="0.2">
      <c r="A26" s="51">
        <f t="shared" si="2"/>
        <v>2036</v>
      </c>
      <c r="B26" s="52">
        <f>Moodys!H1140</f>
        <v>2.460105818971936E-2</v>
      </c>
      <c r="C26" s="49"/>
      <c r="D26" s="49">
        <f t="shared" si="4"/>
        <v>1.3976616378522826</v>
      </c>
      <c r="E26" s="38"/>
      <c r="F26" s="39"/>
      <c r="G26" s="51">
        <f t="shared" si="0"/>
        <v>2036</v>
      </c>
      <c r="H26" s="52">
        <f>Moodys!F1140</f>
        <v>2.2754895000135056E-2</v>
      </c>
      <c r="I26" s="49"/>
      <c r="J26" s="49">
        <f t="shared" si="3"/>
        <v>1.4151306272086361</v>
      </c>
      <c r="K26" s="38"/>
      <c r="L26" s="39"/>
      <c r="M26" s="51">
        <f t="shared" si="1"/>
        <v>2036</v>
      </c>
      <c r="N26" s="52">
        <f>Moodys!D1140</f>
        <v>1.9735615291440078E-2</v>
      </c>
      <c r="O26" s="49"/>
      <c r="P26" s="49">
        <f t="shared" si="5"/>
        <v>1.3320398576894377</v>
      </c>
      <c r="Q26" s="35"/>
    </row>
    <row r="27" spans="1:17" x14ac:dyDescent="0.2">
      <c r="A27" s="51">
        <f t="shared" si="2"/>
        <v>2037</v>
      </c>
      <c r="B27" s="52">
        <f>Moodys!H1141</f>
        <v>2.5088824845335367E-2</v>
      </c>
      <c r="C27" s="49"/>
      <c r="D27" s="49">
        <f t="shared" si="4"/>
        <v>1.4327273258774031</v>
      </c>
      <c r="E27" s="38"/>
      <c r="F27" s="39"/>
      <c r="G27" s="51">
        <f t="shared" si="0"/>
        <v>2037</v>
      </c>
      <c r="H27" s="52">
        <f>Moodys!F1141</f>
        <v>2.3216024611082409E-2</v>
      </c>
      <c r="I27" s="49"/>
      <c r="J27" s="49">
        <f t="shared" si="3"/>
        <v>1.4479843346778083</v>
      </c>
      <c r="K27" s="38"/>
      <c r="L27" s="39"/>
      <c r="M27" s="51">
        <f t="shared" si="1"/>
        <v>2037</v>
      </c>
      <c r="N27" s="52">
        <f>Moodys!D1141</f>
        <v>1.9768686857978945E-2</v>
      </c>
      <c r="O27" s="49"/>
      <c r="P27" s="49">
        <f t="shared" si="5"/>
        <v>1.3583725365184469</v>
      </c>
      <c r="Q27" s="35"/>
    </row>
    <row r="28" spans="1:17" x14ac:dyDescent="0.2">
      <c r="A28" s="51">
        <f t="shared" si="2"/>
        <v>2038</v>
      </c>
      <c r="B28" s="52">
        <f>Moodys!H1142</f>
        <v>2.5375083314063573E-2</v>
      </c>
      <c r="C28" s="49"/>
      <c r="D28" s="49">
        <f t="shared" si="4"/>
        <v>1.4690829011378779</v>
      </c>
      <c r="E28" s="38"/>
      <c r="F28" s="39"/>
      <c r="G28" s="51">
        <f t="shared" si="0"/>
        <v>2038</v>
      </c>
      <c r="H28" s="52">
        <f>Moodys!F1142</f>
        <v>2.3094460830840102E-2</v>
      </c>
      <c r="I28" s="49"/>
      <c r="J28" s="49">
        <f t="shared" si="3"/>
        <v>1.481424752178695</v>
      </c>
      <c r="K28" s="38"/>
      <c r="L28" s="39"/>
      <c r="M28" s="51">
        <f t="shared" si="1"/>
        <v>2038</v>
      </c>
      <c r="N28" s="52">
        <f>Moodys!D1142</f>
        <v>1.962039922740888E-2</v>
      </c>
      <c r="O28" s="49"/>
      <c r="P28" s="49">
        <f t="shared" si="5"/>
        <v>1.3850243479844868</v>
      </c>
      <c r="Q28" s="35"/>
    </row>
    <row r="29" spans="1:17" x14ac:dyDescent="0.2">
      <c r="A29" s="51">
        <f t="shared" si="2"/>
        <v>2039</v>
      </c>
      <c r="B29" s="52">
        <f>Moodys!H1143</f>
        <v>2.5738732464431591E-2</v>
      </c>
      <c r="C29" s="49"/>
      <c r="D29" s="49">
        <f t="shared" si="4"/>
        <v>1.5068952328983367</v>
      </c>
      <c r="E29" s="38"/>
      <c r="F29" s="39"/>
      <c r="G29" s="51">
        <f t="shared" si="0"/>
        <v>2039</v>
      </c>
      <c r="H29" s="52">
        <f>Moodys!F1143</f>
        <v>2.2852984311315216E-2</v>
      </c>
      <c r="I29" s="49"/>
      <c r="J29" s="49">
        <f t="shared" si="3"/>
        <v>1.5152797287986286</v>
      </c>
      <c r="K29" s="38"/>
      <c r="L29" s="39"/>
      <c r="M29" s="51">
        <f t="shared" si="1"/>
        <v>2039</v>
      </c>
      <c r="N29" s="52">
        <f>Moodys!D1143</f>
        <v>1.943452089654496E-2</v>
      </c>
      <c r="O29" s="49"/>
      <c r="P29" s="49">
        <f t="shared" si="5"/>
        <v>1.4119416326176149</v>
      </c>
      <c r="Q29" s="35"/>
    </row>
    <row r="30" spans="1:17" x14ac:dyDescent="0.2">
      <c r="A30" s="51">
        <f t="shared" si="2"/>
        <v>2040</v>
      </c>
      <c r="B30" s="52">
        <f>Moodys!H1144</f>
        <v>2.6224494084858385E-2</v>
      </c>
      <c r="C30" s="49"/>
      <c r="D30" s="49">
        <f t="shared" si="4"/>
        <v>1.5464127980199804</v>
      </c>
      <c r="E30" s="38"/>
      <c r="F30" s="39"/>
      <c r="G30" s="51">
        <f t="shared" si="0"/>
        <v>2040</v>
      </c>
      <c r="H30" s="52">
        <f>Moodys!F1144</f>
        <v>2.3643079172333659E-2</v>
      </c>
      <c r="I30" s="49"/>
      <c r="J30" s="49">
        <f t="shared" si="3"/>
        <v>1.5511056073948468</v>
      </c>
      <c r="K30" s="38"/>
      <c r="L30" s="39"/>
      <c r="M30" s="51">
        <f t="shared" si="1"/>
        <v>2040</v>
      </c>
      <c r="N30" s="52">
        <f>Moodys!D1144</f>
        <v>1.9145529426119356E-2</v>
      </c>
      <c r="O30" s="49"/>
      <c r="P30" s="49">
        <f t="shared" si="5"/>
        <v>1.4389740026928584</v>
      </c>
      <c r="Q30" s="35"/>
    </row>
    <row r="31" spans="1:17" x14ac:dyDescent="0.2">
      <c r="A31" s="51">
        <f t="shared" si="2"/>
        <v>2041</v>
      </c>
      <c r="B31" s="52">
        <f>Moodys!H1145</f>
        <v>2.6054498711413299E-2</v>
      </c>
      <c r="C31" s="49"/>
      <c r="D31" s="49">
        <f t="shared" si="4"/>
        <v>1.5867038082733051</v>
      </c>
      <c r="E31" s="38"/>
      <c r="F31" s="39"/>
      <c r="G31" s="51">
        <f t="shared" si="0"/>
        <v>2041</v>
      </c>
      <c r="H31" s="52">
        <f>Moodys!F1145</f>
        <v>2.4844162762071909E-2</v>
      </c>
      <c r="I31" s="49"/>
      <c r="J31" s="49">
        <f t="shared" si="3"/>
        <v>1.5896415275661269</v>
      </c>
      <c r="K31" s="38"/>
      <c r="L31" s="39"/>
      <c r="M31" s="51">
        <f t="shared" si="1"/>
        <v>2041</v>
      </c>
      <c r="N31" s="52">
        <f>Moodys!D1145</f>
        <v>1.8794695975368869E-2</v>
      </c>
      <c r="O31" s="49"/>
      <c r="P31" s="49">
        <f t="shared" si="5"/>
        <v>1.4660190815899303</v>
      </c>
      <c r="Q31" s="35"/>
    </row>
    <row r="32" spans="1:17" x14ac:dyDescent="0.2">
      <c r="A32" s="51">
        <f t="shared" si="2"/>
        <v>2042</v>
      </c>
      <c r="B32" s="52">
        <f>Moodys!H1146</f>
        <v>2.5806659619693972E-2</v>
      </c>
      <c r="C32" s="49"/>
      <c r="D32" s="49">
        <f t="shared" si="4"/>
        <v>1.6276513333706866</v>
      </c>
      <c r="E32" s="38"/>
      <c r="F32" s="39"/>
      <c r="G32" s="51">
        <f t="shared" si="0"/>
        <v>2042</v>
      </c>
      <c r="H32" s="52">
        <f>Moodys!F1146</f>
        <v>2.4796810376511269E-2</v>
      </c>
      <c r="I32" s="49"/>
      <c r="J32" s="49">
        <f t="shared" si="3"/>
        <v>1.6290595670918118</v>
      </c>
      <c r="K32" s="38"/>
      <c r="L32" s="39"/>
      <c r="M32" s="51">
        <f t="shared" si="1"/>
        <v>2042</v>
      </c>
      <c r="N32" s="52">
        <f>Moodys!D1146</f>
        <v>1.8536106107745143E-2</v>
      </c>
      <c r="O32" s="49"/>
      <c r="P32" s="49">
        <f t="shared" si="5"/>
        <v>1.4931933668422603</v>
      </c>
      <c r="Q32" s="35"/>
    </row>
    <row r="33" spans="1:17" x14ac:dyDescent="0.2">
      <c r="A33" s="51">
        <f t="shared" si="2"/>
        <v>2043</v>
      </c>
      <c r="B33" s="52">
        <f>Moodys!H1147</f>
        <v>2.5774430238605595E-2</v>
      </c>
      <c r="C33" s="49"/>
      <c r="D33" s="49">
        <f t="shared" si="4"/>
        <v>1.6696031191154228</v>
      </c>
      <c r="E33" s="38"/>
      <c r="F33" s="39"/>
      <c r="G33" s="51">
        <f t="shared" si="0"/>
        <v>2043</v>
      </c>
      <c r="H33" s="52">
        <f>Moodys!F1147</f>
        <v>2.4597060367930856E-2</v>
      </c>
      <c r="I33" s="49"/>
      <c r="J33" s="49">
        <f t="shared" si="3"/>
        <v>1.6691296436065244</v>
      </c>
      <c r="K33" s="38"/>
      <c r="L33" s="39"/>
      <c r="M33" s="51">
        <f t="shared" si="1"/>
        <v>2043</v>
      </c>
      <c r="N33" s="52">
        <f>Moodys!D1147</f>
        <v>1.8348662895272927E-2</v>
      </c>
      <c r="O33" s="49"/>
      <c r="P33" s="49">
        <f t="shared" si="5"/>
        <v>1.5205914685679065</v>
      </c>
      <c r="Q33" s="35"/>
    </row>
    <row r="34" spans="1:17" x14ac:dyDescent="0.2">
      <c r="A34" s="51">
        <f t="shared" si="2"/>
        <v>2044</v>
      </c>
      <c r="B34" s="52">
        <f>Moodys!H1148</f>
        <v>2.5463843632762329E-2</v>
      </c>
      <c r="C34" s="49"/>
      <c r="D34" s="49">
        <f t="shared" si="4"/>
        <v>1.7121176318693503</v>
      </c>
      <c r="E34" s="38"/>
      <c r="F34" s="39"/>
      <c r="G34" s="51">
        <f t="shared" si="0"/>
        <v>2044</v>
      </c>
      <c r="H34" s="52">
        <f>Moodys!F1148</f>
        <v>2.4507983112915355E-2</v>
      </c>
      <c r="I34" s="49"/>
      <c r="J34" s="49">
        <f t="shared" si="3"/>
        <v>1.7100366447252995</v>
      </c>
      <c r="K34" s="38"/>
      <c r="L34" s="39"/>
      <c r="M34" s="51">
        <f t="shared" si="1"/>
        <v>2044</v>
      </c>
      <c r="N34" s="52">
        <f>Moodys!D1148</f>
        <v>1.8189855191572901E-2</v>
      </c>
      <c r="O34" s="49"/>
      <c r="P34" s="49">
        <f t="shared" si="5"/>
        <v>1.5482508071866978</v>
      </c>
      <c r="Q34" s="35"/>
    </row>
    <row r="35" spans="1:17" x14ac:dyDescent="0.2">
      <c r="A35" s="51">
        <f t="shared" si="2"/>
        <v>2045</v>
      </c>
      <c r="B35" s="52">
        <f>Moodys!H1149</f>
        <v>2.5663535498117618E-2</v>
      </c>
      <c r="C35" s="49"/>
      <c r="D35" s="49">
        <f t="shared" si="4"/>
        <v>1.7560566234917825</v>
      </c>
      <c r="E35" s="38"/>
      <c r="F35" s="39"/>
      <c r="G35" s="51">
        <f t="shared" si="0"/>
        <v>2045</v>
      </c>
      <c r="H35" s="52">
        <f>Moodys!F1149</f>
        <v>2.4518527648575761E-2</v>
      </c>
      <c r="I35" s="49"/>
      <c r="J35" s="49">
        <f t="shared" si="3"/>
        <v>1.7519642254790744</v>
      </c>
      <c r="K35" s="38"/>
      <c r="L35" s="39"/>
      <c r="M35" s="51">
        <f t="shared" si="1"/>
        <v>2045</v>
      </c>
      <c r="N35" s="52">
        <f>Moodys!D1149</f>
        <v>1.8021768950697847E-2</v>
      </c>
      <c r="O35" s="49"/>
      <c r="P35" s="49">
        <f t="shared" si="5"/>
        <v>1.5761530255115479</v>
      </c>
      <c r="Q35" s="35"/>
    </row>
    <row r="36" spans="1:17" x14ac:dyDescent="0.2">
      <c r="A36" s="51">
        <f t="shared" si="2"/>
        <v>2046</v>
      </c>
      <c r="B36" s="52">
        <f>Moodys!H1150</f>
        <v>2.5650505019677361E-2</v>
      </c>
      <c r="C36" s="49"/>
      <c r="D36" s="49">
        <f t="shared" si="4"/>
        <v>1.8011003627274962</v>
      </c>
      <c r="E36" s="38"/>
      <c r="F36" s="39"/>
      <c r="G36" s="51">
        <f t="shared" si="0"/>
        <v>2046</v>
      </c>
      <c r="H36" s="52">
        <f>Moodys!F1150</f>
        <v>2.432058159645889E-2</v>
      </c>
      <c r="I36" s="49"/>
      <c r="J36" s="49">
        <f t="shared" si="3"/>
        <v>1.7945730143789151</v>
      </c>
      <c r="K36" s="38"/>
      <c r="L36" s="39"/>
      <c r="M36" s="51">
        <f t="shared" si="1"/>
        <v>2046</v>
      </c>
      <c r="N36" s="52">
        <f>Moodys!D1150</f>
        <v>1.7851903383269807E-2</v>
      </c>
      <c r="O36" s="49"/>
      <c r="P36" s="49">
        <f t="shared" si="5"/>
        <v>1.6042903570402285</v>
      </c>
      <c r="Q36" s="35"/>
    </row>
    <row r="37" spans="1:17" x14ac:dyDescent="0.2">
      <c r="A37" s="51">
        <f t="shared" si="2"/>
        <v>2047</v>
      </c>
      <c r="B37" s="52">
        <f>Moodys!H1151</f>
        <v>2.5583499638535789E-2</v>
      </c>
      <c r="C37" s="49"/>
      <c r="D37" s="49">
        <f t="shared" si="4"/>
        <v>1.8471788132063018</v>
      </c>
      <c r="E37" s="38"/>
      <c r="F37" s="39"/>
      <c r="G37" s="51">
        <f t="shared" si="0"/>
        <v>2047</v>
      </c>
      <c r="H37" s="52">
        <f>Moodys!F1151</f>
        <v>2.4258264571133781E-2</v>
      </c>
      <c r="I37" s="49"/>
      <c r="J37" s="49">
        <f t="shared" si="3"/>
        <v>1.838106241353936</v>
      </c>
      <c r="K37" s="38"/>
      <c r="L37" s="39"/>
      <c r="M37" s="51">
        <f t="shared" si="1"/>
        <v>2047</v>
      </c>
      <c r="N37" s="52">
        <f>Moodys!D1151</f>
        <v>1.7699878400805558E-2</v>
      </c>
      <c r="O37" s="49"/>
      <c r="P37" s="49">
        <f t="shared" si="5"/>
        <v>1.6326861012794254</v>
      </c>
      <c r="Q37" s="35"/>
    </row>
    <row r="38" spans="1:17" x14ac:dyDescent="0.2">
      <c r="A38" s="51">
        <f t="shared" si="2"/>
        <v>2048</v>
      </c>
      <c r="B38" s="52">
        <f>Moodys!H1152</f>
        <v>2.5856927375683236E-2</v>
      </c>
      <c r="C38" s="49"/>
      <c r="D38" s="49">
        <f t="shared" si="4"/>
        <v>1.8949411816292778</v>
      </c>
      <c r="E38" s="38"/>
      <c r="F38" s="39"/>
      <c r="G38" s="51">
        <f t="shared" si="0"/>
        <v>2048</v>
      </c>
      <c r="H38" s="52">
        <f>Moodys!F1152</f>
        <v>2.4198291067500488E-2</v>
      </c>
      <c r="I38" s="49"/>
      <c r="J38" s="49">
        <f t="shared" si="3"/>
        <v>1.8825852711952078</v>
      </c>
      <c r="K38" s="38"/>
      <c r="L38" s="39"/>
      <c r="M38" s="51">
        <f t="shared" si="1"/>
        <v>2048</v>
      </c>
      <c r="N38" s="52">
        <f>Moodys!D1152</f>
        <v>1.7612155487911618E-2</v>
      </c>
      <c r="O38" s="49"/>
      <c r="P38" s="49">
        <f t="shared" si="5"/>
        <v>1.6614412227581108</v>
      </c>
      <c r="Q38" s="35"/>
    </row>
    <row r="39" spans="1:17" x14ac:dyDescent="0.2">
      <c r="A39" s="51">
        <f t="shared" si="2"/>
        <v>2049</v>
      </c>
      <c r="B39" s="52">
        <f>Moodys!H1153</f>
        <v>2.6189932126005955E-2</v>
      </c>
      <c r="C39" s="49"/>
      <c r="D39" s="49">
        <f t="shared" si="4"/>
        <v>1.9445695625589221</v>
      </c>
      <c r="E39" s="38"/>
      <c r="F39" s="39"/>
      <c r="G39" s="51">
        <f t="shared" si="0"/>
        <v>2049</v>
      </c>
      <c r="H39" s="52">
        <f>Moodys!F1153</f>
        <v>2.3960917014127947E-2</v>
      </c>
      <c r="I39" s="49"/>
      <c r="J39" s="49">
        <f t="shared" si="3"/>
        <v>1.9276937406503358</v>
      </c>
      <c r="K39" s="38"/>
      <c r="L39" s="39"/>
      <c r="M39" s="51">
        <f t="shared" si="1"/>
        <v>2049</v>
      </c>
      <c r="N39" s="52">
        <f>Moodys!D1153</f>
        <v>1.7637529725935019E-2</v>
      </c>
      <c r="O39" s="49"/>
      <c r="P39" s="49">
        <f t="shared" si="5"/>
        <v>1.6907449417124008</v>
      </c>
      <c r="Q39" s="35"/>
    </row>
    <row r="40" spans="1:17" x14ac:dyDescent="0.2">
      <c r="A40" s="256">
        <f t="shared" si="2"/>
        <v>2050</v>
      </c>
      <c r="B40" s="52">
        <f>Moodys!H1154</f>
        <v>2.6372764595954168E-2</v>
      </c>
      <c r="C40" s="49"/>
      <c r="D40" s="257">
        <f t="shared" si="4"/>
        <v>1.995853237872746</v>
      </c>
      <c r="E40" s="38"/>
      <c r="F40" s="39"/>
      <c r="G40" s="256">
        <f t="shared" si="0"/>
        <v>2050</v>
      </c>
      <c r="H40" s="52">
        <f>Moodys!F1154</f>
        <v>2.3831187584388847E-2</v>
      </c>
      <c r="I40" s="49"/>
      <c r="J40" s="257">
        <f t="shared" si="3"/>
        <v>1.9736329717890262</v>
      </c>
      <c r="K40" s="38"/>
      <c r="L40" s="39"/>
      <c r="M40" s="256">
        <f t="shared" si="1"/>
        <v>2050</v>
      </c>
      <c r="N40" s="52">
        <f>Moodys!D1154</f>
        <v>1.7620396647886061E-2</v>
      </c>
      <c r="O40" s="49"/>
      <c r="P40" s="257">
        <f t="shared" si="5"/>
        <v>1.7205365382157802</v>
      </c>
      <c r="Q40" s="35"/>
    </row>
    <row r="41" spans="1:17" x14ac:dyDescent="0.2">
      <c r="A41" s="51">
        <f t="shared" si="2"/>
        <v>2051</v>
      </c>
      <c r="B41" s="53">
        <f>B40</f>
        <v>2.6372764595954168E-2</v>
      </c>
      <c r="C41" s="49"/>
      <c r="D41" s="49">
        <f t="shared" si="4"/>
        <v>2.0484894054832368</v>
      </c>
      <c r="E41" s="38"/>
      <c r="F41" s="39"/>
      <c r="G41" s="51">
        <f t="shared" si="0"/>
        <v>2051</v>
      </c>
      <c r="H41" s="53">
        <f>H40</f>
        <v>2.3831187584388847E-2</v>
      </c>
      <c r="I41" s="49"/>
      <c r="J41" s="49">
        <f t="shared" si="3"/>
        <v>2.0206669893624651</v>
      </c>
      <c r="K41" s="38"/>
      <c r="L41" s="39"/>
      <c r="M41" s="51">
        <f t="shared" si="1"/>
        <v>2051</v>
      </c>
      <c r="N41" s="53">
        <f>N40</f>
        <v>1.7620396647886061E-2</v>
      </c>
      <c r="O41" s="49"/>
      <c r="P41" s="49">
        <f t="shared" si="5"/>
        <v>1.7508530744663231</v>
      </c>
      <c r="Q41" s="35"/>
    </row>
    <row r="42" spans="1:17" x14ac:dyDescent="0.2">
      <c r="A42" s="51">
        <f t="shared" si="2"/>
        <v>2052</v>
      </c>
      <c r="B42" s="53">
        <f t="shared" ref="B42:B64" si="6">B41</f>
        <v>2.6372764595954168E-2</v>
      </c>
      <c r="C42" s="49"/>
      <c r="D42" s="49">
        <f t="shared" si="4"/>
        <v>2.1025137343513522</v>
      </c>
      <c r="E42" s="38"/>
      <c r="F42" s="39"/>
      <c r="G42" s="51">
        <f t="shared" si="0"/>
        <v>2052</v>
      </c>
      <c r="H42" s="53">
        <f t="shared" ref="H42:H64" si="7">H41</f>
        <v>2.3831187584388847E-2</v>
      </c>
      <c r="I42" s="49"/>
      <c r="J42" s="49">
        <f t="shared" si="3"/>
        <v>2.0688218834315442</v>
      </c>
      <c r="K42" s="38"/>
      <c r="L42" s="39"/>
      <c r="M42" s="51">
        <f t="shared" si="1"/>
        <v>2052</v>
      </c>
      <c r="N42" s="53">
        <f t="shared" ref="N42:N64" si="8">N41</f>
        <v>1.7620396647886061E-2</v>
      </c>
      <c r="O42" s="49"/>
      <c r="P42" s="49">
        <f t="shared" si="5"/>
        <v>1.7817038001105905</v>
      </c>
      <c r="Q42" s="35"/>
    </row>
    <row r="43" spans="1:17" x14ac:dyDescent="0.2">
      <c r="A43" s="51">
        <f t="shared" si="2"/>
        <v>2053</v>
      </c>
      <c r="B43" s="53">
        <f t="shared" si="6"/>
        <v>2.6372764595954168E-2</v>
      </c>
      <c r="C43" s="49"/>
      <c r="D43" s="49">
        <f t="shared" si="4"/>
        <v>2.1579628341271611</v>
      </c>
      <c r="E43" s="38"/>
      <c r="F43" s="39"/>
      <c r="G43" s="51">
        <f t="shared" si="0"/>
        <v>2053</v>
      </c>
      <c r="H43" s="53">
        <f t="shared" si="7"/>
        <v>2.3831187584388847E-2</v>
      </c>
      <c r="I43" s="49"/>
      <c r="J43" s="49">
        <f t="shared" si="3"/>
        <v>2.1181243658142899</v>
      </c>
      <c r="K43" s="38"/>
      <c r="L43" s="39"/>
      <c r="M43" s="51">
        <f t="shared" si="1"/>
        <v>2053</v>
      </c>
      <c r="N43" s="53">
        <f t="shared" si="8"/>
        <v>1.7620396647886061E-2</v>
      </c>
      <c r="O43" s="49"/>
      <c r="P43" s="49">
        <f t="shared" si="5"/>
        <v>1.8130981277775851</v>
      </c>
      <c r="Q43" s="35"/>
    </row>
    <row r="44" spans="1:17" x14ac:dyDescent="0.2">
      <c r="A44" s="51">
        <f t="shared" si="2"/>
        <v>2054</v>
      </c>
      <c r="B44" s="53">
        <f t="shared" si="6"/>
        <v>2.6372764595954168E-2</v>
      </c>
      <c r="C44" s="49"/>
      <c r="D44" s="49">
        <f t="shared" si="4"/>
        <v>2.2148742799584147</v>
      </c>
      <c r="E44" s="38"/>
      <c r="F44" s="39"/>
      <c r="G44" s="51">
        <f t="shared" si="0"/>
        <v>2054</v>
      </c>
      <c r="H44" s="53">
        <f t="shared" si="7"/>
        <v>2.3831187584388847E-2</v>
      </c>
      <c r="I44" s="49"/>
      <c r="J44" s="49">
        <f t="shared" si="3"/>
        <v>2.1686017849030748</v>
      </c>
      <c r="K44" s="38"/>
      <c r="L44" s="39"/>
      <c r="M44" s="51">
        <f t="shared" si="1"/>
        <v>2054</v>
      </c>
      <c r="N44" s="53">
        <f t="shared" si="8"/>
        <v>1.7620396647886061E-2</v>
      </c>
      <c r="O44" s="49"/>
      <c r="P44" s="49">
        <f t="shared" si="5"/>
        <v>1.8450456359505658</v>
      </c>
      <c r="Q44" s="35"/>
    </row>
    <row r="45" spans="1:17" x14ac:dyDescent="0.2">
      <c r="A45" s="51">
        <f t="shared" si="2"/>
        <v>2055</v>
      </c>
      <c r="B45" s="53">
        <f t="shared" si="6"/>
        <v>2.6372764595954168E-2</v>
      </c>
      <c r="C45" s="49"/>
      <c r="D45" s="49">
        <f t="shared" si="4"/>
        <v>2.2732866379533916</v>
      </c>
      <c r="E45" s="38"/>
      <c r="F45" s="39"/>
      <c r="G45" s="51">
        <f t="shared" si="0"/>
        <v>2055</v>
      </c>
      <c r="H45" s="53">
        <f t="shared" si="7"/>
        <v>2.3831187584388847E-2</v>
      </c>
      <c r="I45" s="49"/>
      <c r="J45" s="49">
        <f t="shared" si="3"/>
        <v>2.2202821408349402</v>
      </c>
      <c r="K45" s="38"/>
      <c r="L45" s="39"/>
      <c r="M45" s="51">
        <f t="shared" si="1"/>
        <v>2055</v>
      </c>
      <c r="N45" s="53">
        <f t="shared" si="8"/>
        <v>1.7620396647886061E-2</v>
      </c>
      <c r="O45" s="49"/>
      <c r="P45" s="49">
        <f t="shared" si="5"/>
        <v>1.8775560718894659</v>
      </c>
      <c r="Q45" s="35"/>
    </row>
    <row r="46" spans="1:17" x14ac:dyDescent="0.2">
      <c r="A46" s="51">
        <f t="shared" si="2"/>
        <v>2056</v>
      </c>
      <c r="B46" s="53">
        <f t="shared" si="6"/>
        <v>2.6372764595954168E-2</v>
      </c>
      <c r="C46" s="49"/>
      <c r="D46" s="49">
        <f t="shared" si="4"/>
        <v>2.3332394913152643</v>
      </c>
      <c r="E46" s="38"/>
      <c r="F46" s="39"/>
      <c r="G46" s="51">
        <f t="shared" si="0"/>
        <v>2056</v>
      </c>
      <c r="H46" s="53">
        <f t="shared" si="7"/>
        <v>2.3831187584388847E-2</v>
      </c>
      <c r="I46" s="49"/>
      <c r="J46" s="49">
        <f t="shared" si="3"/>
        <v>2.2731941010234462</v>
      </c>
      <c r="K46" s="38"/>
      <c r="L46" s="39"/>
      <c r="M46" s="51">
        <f t="shared" si="1"/>
        <v>2056</v>
      </c>
      <c r="N46" s="53">
        <f t="shared" si="8"/>
        <v>1.7620396647886061E-2</v>
      </c>
      <c r="O46" s="49"/>
      <c r="P46" s="49">
        <f t="shared" si="5"/>
        <v>1.9106393546048053</v>
      </c>
      <c r="Q46" s="35"/>
    </row>
    <row r="47" spans="1:17" x14ac:dyDescent="0.2">
      <c r="A47" s="51">
        <f t="shared" si="2"/>
        <v>2057</v>
      </c>
      <c r="B47" s="53">
        <f t="shared" si="6"/>
        <v>2.6372764595954168E-2</v>
      </c>
      <c r="C47" s="49"/>
      <c r="D47" s="49">
        <f t="shared" si="4"/>
        <v>2.3947734671657055</v>
      </c>
      <c r="E47" s="38"/>
      <c r="F47" s="39"/>
      <c r="G47" s="51">
        <f t="shared" si="0"/>
        <v>2057</v>
      </c>
      <c r="H47" s="53">
        <f t="shared" si="7"/>
        <v>2.3831187584388847E-2</v>
      </c>
      <c r="I47" s="49"/>
      <c r="J47" s="49">
        <f t="shared" si="3"/>
        <v>2.3273670160606623</v>
      </c>
      <c r="K47" s="38"/>
      <c r="L47" s="39"/>
      <c r="M47" s="51">
        <f t="shared" si="1"/>
        <v>2057</v>
      </c>
      <c r="N47" s="53">
        <f t="shared" si="8"/>
        <v>1.7620396647886061E-2</v>
      </c>
      <c r="O47" s="49"/>
      <c r="P47" s="49">
        <f t="shared" si="5"/>
        <v>1.944305577884003</v>
      </c>
      <c r="Q47" s="35"/>
    </row>
    <row r="48" spans="1:17" x14ac:dyDescent="0.2">
      <c r="A48" s="51">
        <f t="shared" si="2"/>
        <v>2058</v>
      </c>
      <c r="B48" s="53">
        <f t="shared" si="6"/>
        <v>2.6372764595954168E-2</v>
      </c>
      <c r="C48" s="49"/>
      <c r="D48" s="49">
        <f t="shared" si="4"/>
        <v>2.4579302640759035</v>
      </c>
      <c r="E48" s="38"/>
      <c r="F48" s="39"/>
      <c r="G48" s="51">
        <f t="shared" si="0"/>
        <v>2058</v>
      </c>
      <c r="H48" s="53">
        <f t="shared" si="7"/>
        <v>2.3831187584388847E-2</v>
      </c>
      <c r="I48" s="49"/>
      <c r="J48" s="49">
        <f t="shared" si="3"/>
        <v>2.3828309359981232</v>
      </c>
      <c r="K48" s="38"/>
      <c r="L48" s="39"/>
      <c r="M48" s="51">
        <f t="shared" si="1"/>
        <v>2058</v>
      </c>
      <c r="N48" s="53">
        <f t="shared" si="8"/>
        <v>1.7620396647886061E-2</v>
      </c>
      <c r="O48" s="49"/>
      <c r="P48" s="49">
        <f t="shared" si="5"/>
        <v>1.9785650133710164</v>
      </c>
      <c r="Q48" s="35"/>
    </row>
    <row r="49" spans="1:17" x14ac:dyDescent="0.2">
      <c r="A49" s="51">
        <f t="shared" si="2"/>
        <v>2059</v>
      </c>
      <c r="B49" s="53">
        <f t="shared" si="6"/>
        <v>2.6372764595954168E-2</v>
      </c>
      <c r="C49" s="49"/>
      <c r="D49" s="49">
        <f t="shared" si="4"/>
        <v>2.5227526803236486</v>
      </c>
      <c r="E49" s="38"/>
      <c r="F49" s="39"/>
      <c r="G49" s="51">
        <f t="shared" si="0"/>
        <v>2059</v>
      </c>
      <c r="H49" s="53">
        <f t="shared" si="7"/>
        <v>2.3831187584388847E-2</v>
      </c>
      <c r="I49" s="49"/>
      <c r="J49" s="49">
        <f t="shared" si="3"/>
        <v>2.4396166270157793</v>
      </c>
      <c r="K49" s="38"/>
      <c r="L49" s="39"/>
      <c r="M49" s="51">
        <f t="shared" si="1"/>
        <v>2059</v>
      </c>
      <c r="N49" s="53">
        <f t="shared" si="8"/>
        <v>1.7620396647886061E-2</v>
      </c>
      <c r="O49" s="49"/>
      <c r="P49" s="49">
        <f t="shared" si="5"/>
        <v>2.0134281137002437</v>
      </c>
      <c r="Q49" s="35"/>
    </row>
    <row r="50" spans="1:17" x14ac:dyDescent="0.2">
      <c r="A50" s="51">
        <f t="shared" si="2"/>
        <v>2060</v>
      </c>
      <c r="B50" s="53">
        <f t="shared" si="6"/>
        <v>2.6372764595954168E-2</v>
      </c>
      <c r="C50" s="49"/>
      <c r="D50" s="49">
        <f t="shared" si="4"/>
        <v>2.5892846428956364</v>
      </c>
      <c r="E50" s="38"/>
      <c r="F50" s="39"/>
      <c r="G50" s="51">
        <f t="shared" si="0"/>
        <v>2060</v>
      </c>
      <c r="H50" s="53">
        <f t="shared" si="7"/>
        <v>2.3831187584388847E-2</v>
      </c>
      <c r="I50" s="49"/>
      <c r="J50" s="49">
        <f t="shared" si="3"/>
        <v>2.4977555884881864</v>
      </c>
      <c r="K50" s="38"/>
      <c r="L50" s="39"/>
      <c r="M50" s="51">
        <f t="shared" si="1"/>
        <v>2060</v>
      </c>
      <c r="N50" s="53">
        <f t="shared" si="8"/>
        <v>1.7620396647886061E-2</v>
      </c>
      <c r="O50" s="49"/>
      <c r="P50" s="49">
        <f t="shared" si="5"/>
        <v>2.048905515685647</v>
      </c>
      <c r="Q50" s="35"/>
    </row>
    <row r="51" spans="1:17" x14ac:dyDescent="0.2">
      <c r="A51" s="51">
        <f t="shared" si="2"/>
        <v>2061</v>
      </c>
      <c r="B51" s="53">
        <f t="shared" si="6"/>
        <v>2.6372764595954168E-2</v>
      </c>
      <c r="C51" s="49"/>
      <c r="D51" s="49">
        <f t="shared" si="4"/>
        <v>2.6575712372546425</v>
      </c>
      <c r="E51" s="38"/>
      <c r="F51" s="39"/>
      <c r="G51" s="51">
        <f t="shared" si="0"/>
        <v>2061</v>
      </c>
      <c r="H51" s="53">
        <f t="shared" si="7"/>
        <v>2.3831187584388847E-2</v>
      </c>
      <c r="I51" s="49"/>
      <c r="J51" s="49">
        <f t="shared" si="3"/>
        <v>2.5572800704574039</v>
      </c>
      <c r="K51" s="38"/>
      <c r="L51" s="39"/>
      <c r="M51" s="51">
        <f t="shared" si="1"/>
        <v>2061</v>
      </c>
      <c r="N51" s="53">
        <f t="shared" si="8"/>
        <v>1.7620396647886061E-2</v>
      </c>
      <c r="O51" s="49"/>
      <c r="P51" s="49">
        <f t="shared" si="5"/>
        <v>2.0850080435660696</v>
      </c>
      <c r="Q51" s="35"/>
    </row>
    <row r="52" spans="1:17" x14ac:dyDescent="0.2">
      <c r="A52" s="51">
        <f t="shared" si="2"/>
        <v>2062</v>
      </c>
      <c r="B52" s="53">
        <f t="shared" si="6"/>
        <v>2.6372764595954168E-2</v>
      </c>
      <c r="C52" s="49"/>
      <c r="D52" s="49">
        <f t="shared" si="4"/>
        <v>2.7276587378917379</v>
      </c>
      <c r="E52" s="38"/>
      <c r="F52" s="39"/>
      <c r="G52" s="51">
        <f t="shared" si="0"/>
        <v>2062</v>
      </c>
      <c r="H52" s="53">
        <f t="shared" si="7"/>
        <v>2.3831187584388847E-2</v>
      </c>
      <c r="I52" s="49"/>
      <c r="J52" s="49">
        <f t="shared" si="3"/>
        <v>2.6182230915222933</v>
      </c>
      <c r="K52" s="38"/>
      <c r="L52" s="39"/>
      <c r="M52" s="51">
        <f t="shared" si="1"/>
        <v>2062</v>
      </c>
      <c r="N52" s="53">
        <f t="shared" si="8"/>
        <v>1.7620396647886061E-2</v>
      </c>
      <c r="O52" s="49"/>
      <c r="P52" s="49">
        <f t="shared" si="5"/>
        <v>2.1217467123077367</v>
      </c>
      <c r="Q52" s="35"/>
    </row>
    <row r="53" spans="1:17" x14ac:dyDescent="0.2">
      <c r="A53" s="51">
        <f t="shared" si="2"/>
        <v>2063</v>
      </c>
      <c r="B53" s="53">
        <f t="shared" si="6"/>
        <v>2.6372764595954168E-2</v>
      </c>
      <c r="C53" s="49"/>
      <c r="D53" s="49">
        <f t="shared" si="4"/>
        <v>2.7995946396842539</v>
      </c>
      <c r="E53" s="38"/>
      <c r="F53" s="39"/>
      <c r="G53" s="51">
        <f t="shared" si="0"/>
        <v>2063</v>
      </c>
      <c r="H53" s="53">
        <f t="shared" si="7"/>
        <v>2.3831187584388847E-2</v>
      </c>
      <c r="I53" s="49"/>
      <c r="J53" s="49">
        <f t="shared" si="3"/>
        <v>2.6806184571541394</v>
      </c>
      <c r="K53" s="38"/>
      <c r="L53" s="39"/>
      <c r="M53" s="51">
        <f t="shared" si="1"/>
        <v>2063</v>
      </c>
      <c r="N53" s="53">
        <f t="shared" si="8"/>
        <v>1.7620396647886061E-2</v>
      </c>
      <c r="O53" s="49"/>
      <c r="P53" s="49">
        <f t="shared" si="5"/>
        <v>2.1591327309649473</v>
      </c>
      <c r="Q53" s="35"/>
    </row>
    <row r="54" spans="1:17" x14ac:dyDescent="0.2">
      <c r="A54" s="51">
        <f t="shared" si="2"/>
        <v>2064</v>
      </c>
      <c r="B54" s="53">
        <f t="shared" si="6"/>
        <v>2.6372764595954168E-2</v>
      </c>
      <c r="C54" s="49"/>
      <c r="D54" s="49">
        <f t="shared" si="4"/>
        <v>2.8734276900807418</v>
      </c>
      <c r="E54" s="38"/>
      <c r="F54" s="39"/>
      <c r="G54" s="51">
        <f t="shared" si="0"/>
        <v>2064</v>
      </c>
      <c r="H54" s="53">
        <f t="shared" si="7"/>
        <v>2.3831187584388847E-2</v>
      </c>
      <c r="I54" s="49"/>
      <c r="J54" s="49">
        <f t="shared" si="3"/>
        <v>2.7445007784487547</v>
      </c>
      <c r="K54" s="38"/>
      <c r="L54" s="39"/>
      <c r="M54" s="51">
        <f t="shared" si="1"/>
        <v>2064</v>
      </c>
      <c r="N54" s="53">
        <f t="shared" si="8"/>
        <v>1.7620396647886061E-2</v>
      </c>
      <c r="O54" s="49"/>
      <c r="P54" s="49">
        <f t="shared" si="5"/>
        <v>2.1971775060999832</v>
      </c>
      <c r="Q54" s="35"/>
    </row>
    <row r="55" spans="1:17" x14ac:dyDescent="0.2">
      <c r="A55" s="51">
        <f t="shared" si="2"/>
        <v>2065</v>
      </c>
      <c r="B55" s="53">
        <f t="shared" si="6"/>
        <v>2.6372764595954168E-2</v>
      </c>
      <c r="C55" s="49"/>
      <c r="D55" s="49">
        <f t="shared" si="4"/>
        <v>2.9492079221347374</v>
      </c>
      <c r="E55" s="38"/>
      <c r="F55" s="39"/>
      <c r="G55" s="51">
        <f t="shared" si="0"/>
        <v>2065</v>
      </c>
      <c r="H55" s="53">
        <f t="shared" si="7"/>
        <v>2.3831187584388847E-2</v>
      </c>
      <c r="I55" s="49"/>
      <c r="J55" s="49">
        <f t="shared" si="3"/>
        <v>2.8099054913254684</v>
      </c>
      <c r="K55" s="38"/>
      <c r="L55" s="39"/>
      <c r="M55" s="51">
        <f t="shared" si="1"/>
        <v>2065</v>
      </c>
      <c r="N55" s="53">
        <f t="shared" si="8"/>
        <v>1.7620396647886061E-2</v>
      </c>
      <c r="O55" s="49"/>
      <c r="P55" s="49">
        <f t="shared" si="5"/>
        <v>2.2358926452632781</v>
      </c>
      <c r="Q55" s="35"/>
    </row>
    <row r="56" spans="1:17" x14ac:dyDescent="0.2">
      <c r="A56" s="51">
        <f t="shared" si="2"/>
        <v>2066</v>
      </c>
      <c r="B56" s="53">
        <f t="shared" si="6"/>
        <v>2.6372764595954168E-2</v>
      </c>
      <c r="C56" s="49"/>
      <c r="D56" s="49">
        <f t="shared" si="4"/>
        <v>3.0269866884097199</v>
      </c>
      <c r="E56" s="38"/>
      <c r="F56" s="39"/>
      <c r="G56" s="51">
        <f t="shared" si="0"/>
        <v>2066</v>
      </c>
      <c r="H56" s="53">
        <f t="shared" si="7"/>
        <v>2.3831187584388847E-2</v>
      </c>
      <c r="I56" s="49"/>
      <c r="J56" s="49">
        <f t="shared" si="3"/>
        <v>2.8768688761836501</v>
      </c>
      <c r="K56" s="38"/>
      <c r="L56" s="39"/>
      <c r="M56" s="51">
        <f t="shared" si="1"/>
        <v>2066</v>
      </c>
      <c r="N56" s="53">
        <f t="shared" si="8"/>
        <v>1.7620396647886061E-2</v>
      </c>
      <c r="O56" s="49"/>
      <c r="P56" s="49">
        <f t="shared" si="5"/>
        <v>2.2752899605349084</v>
      </c>
      <c r="Q56" s="35"/>
    </row>
    <row r="57" spans="1:17" x14ac:dyDescent="0.2">
      <c r="A57" s="51">
        <f t="shared" si="2"/>
        <v>2067</v>
      </c>
      <c r="B57" s="53">
        <f t="shared" si="6"/>
        <v>2.6372764595954168E-2</v>
      </c>
      <c r="C57" s="49"/>
      <c r="D57" s="49">
        <f t="shared" si="4"/>
        <v>3.1068166957782362</v>
      </c>
      <c r="E57" s="38"/>
      <c r="F57" s="39"/>
      <c r="G57" s="51">
        <f t="shared" si="0"/>
        <v>2067</v>
      </c>
      <c r="H57" s="53">
        <f t="shared" si="7"/>
        <v>2.3831187584388847E-2</v>
      </c>
      <c r="I57" s="49"/>
      <c r="J57" s="49">
        <f t="shared" si="3"/>
        <v>2.9454280780276725</v>
      </c>
      <c r="K57" s="38"/>
      <c r="L57" s="39"/>
      <c r="M57" s="51">
        <f t="shared" si="1"/>
        <v>2067</v>
      </c>
      <c r="N57" s="53">
        <f t="shared" si="8"/>
        <v>1.7620396647886061E-2</v>
      </c>
      <c r="O57" s="49"/>
      <c r="P57" s="49">
        <f t="shared" si="5"/>
        <v>2.3153814721284864</v>
      </c>
      <c r="Q57" s="35"/>
    </row>
    <row r="58" spans="1:17" x14ac:dyDescent="0.2">
      <c r="A58" s="51">
        <f t="shared" si="2"/>
        <v>2068</v>
      </c>
      <c r="B58" s="53">
        <f t="shared" si="6"/>
        <v>2.6372764595954168E-2</v>
      </c>
      <c r="C58" s="49"/>
      <c r="D58" s="49">
        <f t="shared" si="4"/>
        <v>3.1887520411387755</v>
      </c>
      <c r="E58" s="38"/>
      <c r="F58" s="39"/>
      <c r="G58" s="51">
        <f t="shared" si="0"/>
        <v>2068</v>
      </c>
      <c r="H58" s="53">
        <f t="shared" si="7"/>
        <v>2.3831187584388847E-2</v>
      </c>
      <c r="I58" s="49"/>
      <c r="J58" s="49">
        <f t="shared" si="3"/>
        <v>3.0156211270714759</v>
      </c>
      <c r="K58" s="38"/>
      <c r="L58" s="39"/>
      <c r="M58" s="51">
        <f t="shared" si="1"/>
        <v>2068</v>
      </c>
      <c r="N58" s="53">
        <f t="shared" si="8"/>
        <v>1.7620396647886061E-2</v>
      </c>
      <c r="O58" s="49"/>
      <c r="P58" s="49">
        <f t="shared" si="5"/>
        <v>2.3561794120585566</v>
      </c>
      <c r="Q58" s="35"/>
    </row>
    <row r="59" spans="1:17" x14ac:dyDescent="0.2">
      <c r="A59" s="51">
        <f t="shared" si="2"/>
        <v>2069</v>
      </c>
      <c r="B59" s="53">
        <f t="shared" si="6"/>
        <v>2.6372764595954168E-2</v>
      </c>
      <c r="C59" s="49"/>
      <c r="D59" s="49">
        <f t="shared" si="4"/>
        <v>3.2728482480745966</v>
      </c>
      <c r="E59" s="38"/>
      <c r="F59" s="39"/>
      <c r="G59" s="51">
        <f t="shared" si="0"/>
        <v>2069</v>
      </c>
      <c r="H59" s="53">
        <f t="shared" si="7"/>
        <v>2.3831187584388847E-2</v>
      </c>
      <c r="I59" s="49"/>
      <c r="J59" s="49">
        <f t="shared" si="3"/>
        <v>3.0874869598341625</v>
      </c>
      <c r="K59" s="38"/>
      <c r="L59" s="39"/>
      <c r="M59" s="51">
        <f t="shared" si="1"/>
        <v>2069</v>
      </c>
      <c r="N59" s="53">
        <f t="shared" si="8"/>
        <v>1.7620396647886061E-2</v>
      </c>
      <c r="O59" s="49"/>
      <c r="P59" s="49">
        <f t="shared" si="5"/>
        <v>2.3976962278726113</v>
      </c>
      <c r="Q59" s="35"/>
    </row>
    <row r="60" spans="1:17" x14ac:dyDescent="0.2">
      <c r="A60" s="51">
        <f t="shared" si="2"/>
        <v>2070</v>
      </c>
      <c r="B60" s="53">
        <f t="shared" si="6"/>
        <v>2.6372764595954168E-2</v>
      </c>
      <c r="C60" s="49"/>
      <c r="D60" s="49">
        <f t="shared" si="4"/>
        <v>3.3591623044793488</v>
      </c>
      <c r="E60" s="38"/>
      <c r="F60" s="39"/>
      <c r="G60" s="51">
        <f t="shared" si="0"/>
        <v>2070</v>
      </c>
      <c r="H60" s="53">
        <f t="shared" si="7"/>
        <v>2.3831187584388847E-2</v>
      </c>
      <c r="I60" s="49"/>
      <c r="J60" s="49">
        <f t="shared" si="3"/>
        <v>3.1610654407383247</v>
      </c>
      <c r="K60" s="38"/>
      <c r="L60" s="39"/>
      <c r="M60" s="51">
        <f t="shared" si="1"/>
        <v>2070</v>
      </c>
      <c r="N60" s="53">
        <f t="shared" si="8"/>
        <v>1.7620396647886061E-2</v>
      </c>
      <c r="O60" s="49"/>
      <c r="P60" s="49">
        <f t="shared" si="5"/>
        <v>2.4399445864488669</v>
      </c>
      <c r="Q60" s="35"/>
    </row>
    <row r="61" spans="1:17" x14ac:dyDescent="0.2">
      <c r="A61" s="51">
        <f t="shared" si="2"/>
        <v>2071</v>
      </c>
      <c r="B61" s="53">
        <f t="shared" si="6"/>
        <v>2.6372764595954168E-2</v>
      </c>
      <c r="C61" s="49"/>
      <c r="D61" s="49">
        <f t="shared" si="4"/>
        <v>3.4477527011749856</v>
      </c>
      <c r="E61" s="38"/>
      <c r="F61" s="39"/>
      <c r="G61" s="51">
        <f t="shared" si="0"/>
        <v>2071</v>
      </c>
      <c r="H61" s="53">
        <f t="shared" si="7"/>
        <v>2.3831187584388847E-2</v>
      </c>
      <c r="I61" s="49"/>
      <c r="J61" s="49">
        <f t="shared" si="3"/>
        <v>3.2363973842230886</v>
      </c>
      <c r="K61" s="38"/>
      <c r="L61" s="39"/>
      <c r="M61" s="51">
        <f t="shared" si="1"/>
        <v>2071</v>
      </c>
      <c r="N61" s="53">
        <f t="shared" si="8"/>
        <v>1.7620396647886061E-2</v>
      </c>
      <c r="O61" s="49"/>
      <c r="P61" s="49">
        <f t="shared" si="5"/>
        <v>2.4829373778609583</v>
      </c>
      <c r="Q61" s="35"/>
    </row>
    <row r="62" spans="1:17" x14ac:dyDescent="0.2">
      <c r="A62" s="51">
        <f t="shared" si="2"/>
        <v>2072</v>
      </c>
      <c r="B62" s="53">
        <f t="shared" si="6"/>
        <v>2.6372764595954168E-2</v>
      </c>
      <c r="C62" s="49"/>
      <c r="D62" s="49">
        <f t="shared" si="4"/>
        <v>3.5386794715481384</v>
      </c>
      <c r="E62" s="38"/>
      <c r="F62" s="39"/>
      <c r="G62" s="51">
        <f t="shared" si="0"/>
        <v>2072</v>
      </c>
      <c r="H62" s="53">
        <f t="shared" si="7"/>
        <v>2.3831187584388847E-2</v>
      </c>
      <c r="I62" s="49"/>
      <c r="J62" s="49">
        <f t="shared" si="3"/>
        <v>3.3135245773841344</v>
      </c>
      <c r="K62" s="38"/>
      <c r="L62" s="39"/>
      <c r="M62" s="51">
        <f t="shared" si="1"/>
        <v>2072</v>
      </c>
      <c r="N62" s="53">
        <f t="shared" si="8"/>
        <v>1.7620396647886061E-2</v>
      </c>
      <c r="O62" s="49"/>
      <c r="P62" s="49">
        <f t="shared" si="5"/>
        <v>2.5266877193107304</v>
      </c>
      <c r="Q62" s="35"/>
    </row>
    <row r="63" spans="1:17" x14ac:dyDescent="0.2">
      <c r="A63" s="51">
        <f t="shared" si="2"/>
        <v>2073</v>
      </c>
      <c r="B63" s="53">
        <f t="shared" si="6"/>
        <v>2.6372764595954168E-2</v>
      </c>
      <c r="C63" s="49"/>
      <c r="D63" s="49">
        <f t="shared" si="4"/>
        <v>3.6320042322318131</v>
      </c>
      <c r="E63" s="38"/>
      <c r="F63" s="39"/>
      <c r="G63" s="51">
        <f t="shared" si="0"/>
        <v>2073</v>
      </c>
      <c r="H63" s="53">
        <f t="shared" si="7"/>
        <v>2.3831187584388847E-2</v>
      </c>
      <c r="I63" s="49"/>
      <c r="J63" s="49">
        <f t="shared" si="3"/>
        <v>3.3924898031532584</v>
      </c>
      <c r="K63" s="38"/>
      <c r="L63" s="39"/>
      <c r="M63" s="51">
        <f t="shared" si="1"/>
        <v>2073</v>
      </c>
      <c r="N63" s="53">
        <f t="shared" si="8"/>
        <v>1.7620396647886061E-2</v>
      </c>
      <c r="O63" s="49"/>
      <c r="P63" s="49">
        <f t="shared" si="5"/>
        <v>2.571208959130328</v>
      </c>
      <c r="Q63" s="35"/>
    </row>
    <row r="64" spans="1:17" x14ac:dyDescent="0.2">
      <c r="A64" s="51">
        <f t="shared" si="2"/>
        <v>2074</v>
      </c>
      <c r="B64" s="53">
        <f t="shared" si="6"/>
        <v>2.6372764595954168E-2</v>
      </c>
      <c r="C64" s="49"/>
      <c r="D64" s="49">
        <f t="shared" si="4"/>
        <v>3.7277902248599721</v>
      </c>
      <c r="E64" s="38"/>
      <c r="F64" s="39"/>
      <c r="G64" s="51">
        <f t="shared" si="0"/>
        <v>2074</v>
      </c>
      <c r="H64" s="53">
        <f t="shared" si="7"/>
        <v>2.3831187584388847E-2</v>
      </c>
      <c r="I64" s="49"/>
      <c r="J64" s="49">
        <f t="shared" si="3"/>
        <v>3.4733368640303302</v>
      </c>
      <c r="K64" s="38"/>
      <c r="L64" s="39"/>
      <c r="M64" s="51">
        <f t="shared" si="1"/>
        <v>2074</v>
      </c>
      <c r="N64" s="53">
        <f t="shared" si="8"/>
        <v>1.7620396647886061E-2</v>
      </c>
      <c r="O64" s="49"/>
      <c r="P64" s="49">
        <f t="shared" si="5"/>
        <v>2.6165146808548028</v>
      </c>
      <c r="Q64" s="35"/>
    </row>
    <row r="65" spans="1:17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</sheetData>
  <mergeCells count="6">
    <mergeCell ref="A1:D1"/>
    <mergeCell ref="G1:J1"/>
    <mergeCell ref="M1:P1"/>
    <mergeCell ref="A3:D4"/>
    <mergeCell ref="G3:J4"/>
    <mergeCell ref="M3:P4"/>
  </mergeCells>
  <printOptions horizontalCentered="1"/>
  <pageMargins left="1" right="1" top="1" bottom="1" header="1" footer="1"/>
  <pageSetup scale="66" orientation="portrait" blackAndWhite="1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9FF7-C03C-449D-B564-50C13905613B}">
  <sheetPr>
    <tabColor indexed="17"/>
    <pageSetUpPr fitToPage="1"/>
  </sheetPr>
  <dimension ref="A1:AH425"/>
  <sheetViews>
    <sheetView zoomScaleNormal="100" workbookViewId="0">
      <selection activeCell="A23" sqref="A23"/>
    </sheetView>
  </sheetViews>
  <sheetFormatPr defaultRowHeight="12.75" x14ac:dyDescent="0.2"/>
  <cols>
    <col min="1" max="1" width="18.28515625" style="36" bestFit="1" customWidth="1"/>
    <col min="2" max="2" width="15.5703125" style="36" bestFit="1" customWidth="1"/>
    <col min="3" max="3" width="9.42578125" style="36" bestFit="1" customWidth="1"/>
    <col min="4" max="4" width="14.7109375" style="36" bestFit="1" customWidth="1"/>
    <col min="5" max="5" width="10.7109375" style="36" customWidth="1"/>
    <col min="6" max="6" width="10.85546875" style="36" bestFit="1" customWidth="1"/>
    <col min="7" max="7" width="11" style="36" bestFit="1" customWidth="1"/>
    <col min="8" max="9" width="0.85546875" style="36" customWidth="1"/>
    <col min="10" max="10" width="12" style="36" bestFit="1" customWidth="1"/>
    <col min="11" max="11" width="10.85546875" style="36" bestFit="1" customWidth="1"/>
    <col min="12" max="12" width="11" style="36" customWidth="1"/>
    <col min="13" max="13" width="2.7109375" style="36" customWidth="1"/>
    <col min="14" max="14" width="4" style="36" bestFit="1" customWidth="1"/>
    <col min="15" max="15" width="26.7109375" style="36" bestFit="1" customWidth="1"/>
    <col min="16" max="20" width="13.28515625" style="36" customWidth="1"/>
    <col min="21" max="25" width="9.42578125" style="36" customWidth="1"/>
    <col min="26" max="26" width="2.5703125" style="36" customWidth="1"/>
    <col min="27" max="27" width="18.28515625" style="36" bestFit="1" customWidth="1"/>
    <col min="28" max="28" width="11.140625" style="36" customWidth="1"/>
    <col min="29" max="29" width="7.140625" style="36" customWidth="1"/>
    <col min="30" max="30" width="10.5703125" style="36" customWidth="1"/>
    <col min="31" max="33" width="15.5703125" style="36" customWidth="1"/>
    <col min="34" max="34" width="2.7109375" style="36" customWidth="1"/>
    <col min="35" max="16384" width="9.140625" style="36"/>
  </cols>
  <sheetData>
    <row r="1" spans="1:34" ht="15.75" x14ac:dyDescent="0.25">
      <c r="A1" s="118" t="s">
        <v>118</v>
      </c>
      <c r="B1" s="119"/>
      <c r="C1" s="119"/>
      <c r="D1" s="119"/>
      <c r="E1" s="119"/>
      <c r="F1" s="120"/>
      <c r="G1" s="119"/>
      <c r="H1" s="119"/>
      <c r="I1" s="119"/>
      <c r="J1" s="121"/>
      <c r="K1" s="119"/>
      <c r="L1" s="119"/>
      <c r="M1" s="35"/>
      <c r="O1" s="118" t="s">
        <v>118</v>
      </c>
      <c r="P1" s="119"/>
      <c r="Q1" s="119"/>
      <c r="R1" s="119"/>
      <c r="S1" s="119"/>
      <c r="T1" s="119"/>
      <c r="Z1" s="35"/>
      <c r="AA1" s="121" t="s">
        <v>119</v>
      </c>
      <c r="AB1" s="119"/>
      <c r="AC1" s="119"/>
      <c r="AD1" s="119"/>
      <c r="AE1" s="119"/>
      <c r="AF1" s="119"/>
      <c r="AG1" s="119"/>
      <c r="AH1" s="35"/>
    </row>
    <row r="2" spans="1:34" ht="15.75" x14ac:dyDescent="0.25">
      <c r="A2" s="118" t="s">
        <v>120</v>
      </c>
      <c r="B2" s="119"/>
      <c r="C2" s="119"/>
      <c r="D2" s="119"/>
      <c r="E2" s="119"/>
      <c r="F2" s="120"/>
      <c r="G2" s="119"/>
      <c r="H2" s="119"/>
      <c r="I2" s="119"/>
      <c r="J2" s="121"/>
      <c r="K2" s="119"/>
      <c r="L2" s="119"/>
      <c r="M2" s="35"/>
      <c r="O2" s="121" t="s">
        <v>121</v>
      </c>
      <c r="P2" s="119"/>
      <c r="Q2" s="119"/>
      <c r="R2" s="119"/>
      <c r="S2" s="119"/>
      <c r="T2" s="119"/>
      <c r="Z2" s="35"/>
      <c r="AA2" s="121" t="s">
        <v>122</v>
      </c>
      <c r="AB2" s="119"/>
      <c r="AC2" s="119"/>
      <c r="AD2" s="119"/>
      <c r="AE2" s="119"/>
      <c r="AF2" s="119"/>
      <c r="AG2" s="119"/>
      <c r="AH2" s="35"/>
    </row>
    <row r="3" spans="1:34" ht="15.75" x14ac:dyDescent="0.25">
      <c r="A3" s="166" t="s">
        <v>174</v>
      </c>
      <c r="B3" s="195"/>
      <c r="C3" s="119"/>
      <c r="D3" s="119"/>
      <c r="E3" s="119"/>
      <c r="F3" s="120"/>
      <c r="G3" s="119"/>
      <c r="H3" s="119"/>
      <c r="I3" s="119"/>
      <c r="J3" s="121"/>
      <c r="K3" s="119"/>
      <c r="L3" s="119"/>
      <c r="M3" s="35"/>
      <c r="N3" s="166" t="s">
        <v>175</v>
      </c>
      <c r="O3" s="195"/>
      <c r="P3" s="119"/>
      <c r="Q3" s="119"/>
      <c r="R3" s="119"/>
      <c r="S3" s="119"/>
      <c r="T3" s="119"/>
      <c r="Z3" s="35"/>
      <c r="AA3" s="121"/>
      <c r="AB3" s="119"/>
      <c r="AC3" s="119"/>
      <c r="AD3" s="119"/>
      <c r="AE3" s="119"/>
      <c r="AF3" s="119"/>
      <c r="AG3" s="119"/>
      <c r="AH3" s="35"/>
    </row>
    <row r="4" spans="1:34" ht="15.75" x14ac:dyDescent="0.25">
      <c r="A4" s="118"/>
      <c r="B4" s="119"/>
      <c r="C4" s="119"/>
      <c r="D4" s="119"/>
      <c r="E4" s="119"/>
      <c r="F4" s="120"/>
      <c r="G4" s="119"/>
      <c r="H4" s="119"/>
      <c r="I4" s="119"/>
      <c r="J4" s="121"/>
      <c r="K4" s="119"/>
      <c r="L4" s="119"/>
      <c r="M4" s="35"/>
      <c r="P4" s="122"/>
      <c r="Q4" s="122"/>
      <c r="R4" s="122"/>
      <c r="S4" s="122"/>
      <c r="T4" s="122"/>
      <c r="Z4" s="35"/>
      <c r="AA4" s="123"/>
      <c r="AH4" s="35"/>
    </row>
    <row r="5" spans="1:34" x14ac:dyDescent="0.2">
      <c r="A5" s="40"/>
      <c r="B5" s="41" t="s">
        <v>123</v>
      </c>
      <c r="D5" s="40"/>
      <c r="F5" s="40"/>
      <c r="G5" s="40" t="s">
        <v>124</v>
      </c>
      <c r="H5" s="124"/>
      <c r="J5" s="40"/>
      <c r="K5" s="40"/>
      <c r="L5" s="40"/>
      <c r="M5" s="35"/>
      <c r="O5" s="125" t="s">
        <v>15</v>
      </c>
      <c r="P5" s="126" t="s">
        <v>125</v>
      </c>
      <c r="Q5" s="126" t="s">
        <v>126</v>
      </c>
      <c r="R5" s="126" t="s">
        <v>127</v>
      </c>
      <c r="S5" s="126" t="s">
        <v>128</v>
      </c>
      <c r="T5" s="126" t="s">
        <v>129</v>
      </c>
      <c r="Z5" s="35"/>
      <c r="AA5" s="122"/>
      <c r="AB5" s="122"/>
      <c r="AC5" s="122"/>
      <c r="AD5" s="127"/>
      <c r="AE5" s="122"/>
      <c r="AF5" s="122"/>
      <c r="AG5" s="40" t="s">
        <v>125</v>
      </c>
      <c r="AH5" s="35"/>
    </row>
    <row r="6" spans="1:34" x14ac:dyDescent="0.2">
      <c r="A6" s="40"/>
      <c r="B6" s="40" t="s">
        <v>130</v>
      </c>
      <c r="C6" s="41" t="s">
        <v>131</v>
      </c>
      <c r="D6" s="40" t="s">
        <v>132</v>
      </c>
      <c r="E6" s="40" t="s">
        <v>124</v>
      </c>
      <c r="F6" s="128" t="s">
        <v>133</v>
      </c>
      <c r="G6" s="41" t="s">
        <v>134</v>
      </c>
      <c r="H6" s="124"/>
      <c r="J6" s="41" t="s">
        <v>135</v>
      </c>
      <c r="K6" s="40" t="s">
        <v>133</v>
      </c>
      <c r="L6" s="40" t="s">
        <v>136</v>
      </c>
      <c r="M6" s="35"/>
      <c r="O6" s="129" t="s">
        <v>137</v>
      </c>
      <c r="P6" s="130">
        <v>2022</v>
      </c>
      <c r="Q6" s="39"/>
      <c r="R6" s="39"/>
      <c r="S6" s="39"/>
      <c r="T6" s="39"/>
      <c r="Z6" s="35"/>
      <c r="AA6" s="40"/>
      <c r="AB6" s="40"/>
      <c r="AC6" s="40"/>
      <c r="AD6" s="41" t="s">
        <v>131</v>
      </c>
      <c r="AE6" s="40" t="s">
        <v>132</v>
      </c>
      <c r="AF6" s="40" t="s">
        <v>138</v>
      </c>
      <c r="AG6" s="40" t="s">
        <v>136</v>
      </c>
      <c r="AH6" s="35"/>
    </row>
    <row r="7" spans="1:34" x14ac:dyDescent="0.2">
      <c r="A7" s="40"/>
      <c r="B7" s="41" t="s">
        <v>139</v>
      </c>
      <c r="C7" s="40" t="s">
        <v>140</v>
      </c>
      <c r="D7" s="41" t="s">
        <v>141</v>
      </c>
      <c r="E7" s="40" t="s">
        <v>142</v>
      </c>
      <c r="F7" s="41" t="s">
        <v>65</v>
      </c>
      <c r="G7" s="162">
        <v>2022</v>
      </c>
      <c r="H7" s="124"/>
      <c r="J7" s="40" t="s">
        <v>143</v>
      </c>
      <c r="K7" s="41" t="s">
        <v>65</v>
      </c>
      <c r="L7" s="40" t="s">
        <v>144</v>
      </c>
      <c r="M7" s="35"/>
      <c r="O7" s="106" t="s">
        <v>145</v>
      </c>
      <c r="P7" s="132">
        <v>2049</v>
      </c>
      <c r="Q7" s="39"/>
      <c r="R7" s="39"/>
      <c r="S7" s="39"/>
      <c r="T7" s="39"/>
      <c r="Z7" s="35"/>
      <c r="AA7" s="40"/>
      <c r="AB7" s="40" t="s">
        <v>140</v>
      </c>
      <c r="AC7" s="40" t="s">
        <v>146</v>
      </c>
      <c r="AD7" s="40" t="s">
        <v>140</v>
      </c>
      <c r="AE7" s="40" t="s">
        <v>147</v>
      </c>
      <c r="AF7" s="264" t="s">
        <v>161</v>
      </c>
      <c r="AG7" s="40" t="s">
        <v>144</v>
      </c>
      <c r="AH7" s="35"/>
    </row>
    <row r="8" spans="1:34" x14ac:dyDescent="0.2">
      <c r="A8" s="40" t="s">
        <v>9</v>
      </c>
      <c r="B8" s="40" t="s">
        <v>148</v>
      </c>
      <c r="C8" s="40" t="s">
        <v>69</v>
      </c>
      <c r="D8" s="40" t="s">
        <v>149</v>
      </c>
      <c r="E8" s="40" t="s">
        <v>150</v>
      </c>
      <c r="F8" s="128" t="s">
        <v>68</v>
      </c>
      <c r="G8" s="40" t="s">
        <v>148</v>
      </c>
      <c r="H8" s="124"/>
      <c r="J8" s="40" t="s">
        <v>151</v>
      </c>
      <c r="K8" s="40" t="s">
        <v>68</v>
      </c>
      <c r="L8" s="40" t="s">
        <v>124</v>
      </c>
      <c r="M8" s="35"/>
      <c r="O8" s="106" t="s">
        <v>169</v>
      </c>
      <c r="P8" s="133">
        <v>8273591.5581858875</v>
      </c>
      <c r="Q8" s="133">
        <v>1522576.2021207744</v>
      </c>
      <c r="R8" s="133">
        <v>1489457.0410873387</v>
      </c>
      <c r="S8" s="133">
        <v>5683761.6109381672</v>
      </c>
      <c r="T8" s="133">
        <v>-422203.29596039228</v>
      </c>
      <c r="Z8" s="35"/>
      <c r="AA8" s="40" t="s">
        <v>9</v>
      </c>
      <c r="AB8" s="41" t="s">
        <v>152</v>
      </c>
      <c r="AC8" s="40" t="s">
        <v>153</v>
      </c>
      <c r="AD8" s="40" t="s">
        <v>69</v>
      </c>
      <c r="AE8" s="40" t="s">
        <v>154</v>
      </c>
      <c r="AF8" s="264"/>
      <c r="AG8" s="40" t="s">
        <v>124</v>
      </c>
      <c r="AH8" s="35"/>
    </row>
    <row r="9" spans="1:34" x14ac:dyDescent="0.2">
      <c r="A9" s="45" t="s">
        <v>72</v>
      </c>
      <c r="B9" s="45" t="s">
        <v>72</v>
      </c>
      <c r="C9" s="45" t="s">
        <v>72</v>
      </c>
      <c r="D9" s="45" t="s">
        <v>72</v>
      </c>
      <c r="E9" s="45" t="s">
        <v>72</v>
      </c>
      <c r="F9" s="45" t="s">
        <v>72</v>
      </c>
      <c r="G9" s="45" t="s">
        <v>72</v>
      </c>
      <c r="H9" s="124"/>
      <c r="J9" s="45" t="s">
        <v>72</v>
      </c>
      <c r="K9" s="45" t="s">
        <v>72</v>
      </c>
      <c r="L9" s="45" t="s">
        <v>72</v>
      </c>
      <c r="M9" s="35"/>
      <c r="O9" s="129" t="s">
        <v>155</v>
      </c>
      <c r="P9" s="133">
        <v>14924325.3496859</v>
      </c>
      <c r="Q9" s="260">
        <v>3038838.6429107361</v>
      </c>
      <c r="R9" s="260">
        <v>2939641.526353294</v>
      </c>
      <c r="S9" s="260">
        <v>9779119.5261273012</v>
      </c>
      <c r="T9" s="260">
        <v>-833274.34570543072</v>
      </c>
      <c r="Z9" s="35"/>
      <c r="AA9" s="45" t="s">
        <v>72</v>
      </c>
      <c r="AB9" s="45" t="s">
        <v>72</v>
      </c>
      <c r="AC9" s="45" t="s">
        <v>72</v>
      </c>
      <c r="AD9" s="45" t="s">
        <v>72</v>
      </c>
      <c r="AE9" s="45" t="s">
        <v>72</v>
      </c>
      <c r="AF9" s="45" t="s">
        <v>72</v>
      </c>
      <c r="AG9" s="45" t="s">
        <v>72</v>
      </c>
      <c r="AH9" s="35"/>
    </row>
    <row r="10" spans="1:34" x14ac:dyDescent="0.2">
      <c r="A10" s="134" t="s">
        <v>15</v>
      </c>
      <c r="B10" s="131">
        <v>2020</v>
      </c>
      <c r="C10" s="135">
        <v>2049</v>
      </c>
      <c r="D10" s="40" t="s">
        <v>126</v>
      </c>
      <c r="E10" s="136">
        <v>1439800</v>
      </c>
      <c r="F10" s="161">
        <v>1.0574914586197905</v>
      </c>
      <c r="G10" s="137">
        <v>1522576.2021207744</v>
      </c>
      <c r="H10" s="124"/>
      <c r="J10" s="258">
        <v>2050</v>
      </c>
      <c r="K10" s="257">
        <v>1.99585323787275</v>
      </c>
      <c r="L10" s="259">
        <v>3038838.6429107361</v>
      </c>
      <c r="M10" s="35"/>
      <c r="O10" s="106" t="s">
        <v>156</v>
      </c>
      <c r="P10" s="133">
        <v>9472567.3496858999</v>
      </c>
      <c r="Q10" s="133">
        <v>848476.64291073615</v>
      </c>
      <c r="R10" s="133">
        <v>1296532.526353294</v>
      </c>
      <c r="S10" s="133">
        <v>7044875.5261273012</v>
      </c>
      <c r="T10" s="133">
        <v>282682.65429456928</v>
      </c>
      <c r="Z10" s="35"/>
      <c r="AA10" s="139" t="s">
        <v>15</v>
      </c>
      <c r="AB10" s="51">
        <v>27</v>
      </c>
      <c r="AC10" s="51">
        <v>2022</v>
      </c>
      <c r="AD10" s="51">
        <v>2049</v>
      </c>
      <c r="AE10" s="140">
        <v>8273591.5581858875</v>
      </c>
      <c r="AF10" s="140">
        <v>5451758</v>
      </c>
      <c r="AG10" s="140">
        <v>14924325.3496859</v>
      </c>
      <c r="AH10" s="141">
        <v>0</v>
      </c>
    </row>
    <row r="11" spans="1:34" x14ac:dyDescent="0.2">
      <c r="D11" s="41" t="s">
        <v>157</v>
      </c>
      <c r="E11" s="136">
        <v>1407600</v>
      </c>
      <c r="F11" s="161">
        <v>1.0581536239608829</v>
      </c>
      <c r="G11" s="137">
        <v>1489457.0410873387</v>
      </c>
      <c r="H11" s="124"/>
      <c r="K11" s="257">
        <v>1.97363297178903</v>
      </c>
      <c r="L11" s="259">
        <v>2939641.526353294</v>
      </c>
      <c r="M11" s="35"/>
      <c r="O11" s="106" t="s">
        <v>158</v>
      </c>
      <c r="P11" s="133">
        <v>5319856.8182527432</v>
      </c>
      <c r="Q11" s="133">
        <v>425119.75670870248</v>
      </c>
      <c r="R11" s="133">
        <v>656926.86780462146</v>
      </c>
      <c r="S11" s="133">
        <v>4094580.5971856448</v>
      </c>
      <c r="T11" s="133">
        <v>143229.59655377429</v>
      </c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x14ac:dyDescent="0.2">
      <c r="D12" s="40" t="s">
        <v>128</v>
      </c>
      <c r="E12" s="136">
        <v>5467100</v>
      </c>
      <c r="F12" s="161">
        <v>1.0396300801042906</v>
      </c>
      <c r="G12" s="137">
        <v>5683761.6109381672</v>
      </c>
      <c r="H12" s="124"/>
      <c r="K12" s="257">
        <v>1.72053653821578</v>
      </c>
      <c r="L12" s="259">
        <v>9779119.5261273012</v>
      </c>
      <c r="M12" s="35"/>
      <c r="O12" s="106" t="s">
        <v>159</v>
      </c>
      <c r="P12" s="132">
        <v>27</v>
      </c>
      <c r="Z12" s="35"/>
    </row>
    <row r="13" spans="1:34" x14ac:dyDescent="0.2">
      <c r="D13" s="40" t="s">
        <v>129</v>
      </c>
      <c r="E13" s="136">
        <v>-399000</v>
      </c>
      <c r="F13" s="161">
        <v>1.0581536239608829</v>
      </c>
      <c r="G13" s="138">
        <v>-422203.29596039228</v>
      </c>
      <c r="H13" s="124"/>
      <c r="K13" s="257">
        <v>1.97363297178903</v>
      </c>
      <c r="L13" s="259">
        <v>-833274.34570543072</v>
      </c>
      <c r="M13" s="35"/>
      <c r="O13" s="129" t="s">
        <v>160</v>
      </c>
      <c r="P13" s="142">
        <v>2.2089465826057308E-2</v>
      </c>
      <c r="Q13" s="142">
        <v>2.5925617120903022E-2</v>
      </c>
      <c r="R13" s="142">
        <v>2.5500301276548676E-2</v>
      </c>
      <c r="S13" s="142">
        <v>2.0300953683500378E-2</v>
      </c>
      <c r="T13" s="142">
        <v>2.5500301276548676E-2</v>
      </c>
      <c r="U13" s="143"/>
      <c r="V13" s="143"/>
      <c r="W13" s="143"/>
      <c r="X13" s="143"/>
      <c r="Y13" s="143"/>
      <c r="Z13" s="35"/>
    </row>
    <row r="14" spans="1:34" x14ac:dyDescent="0.2">
      <c r="E14" s="45" t="s">
        <v>72</v>
      </c>
      <c r="F14" s="144"/>
      <c r="G14" s="45" t="s">
        <v>72</v>
      </c>
      <c r="H14" s="124"/>
      <c r="L14" s="45" t="s">
        <v>72</v>
      </c>
      <c r="M14" s="35"/>
      <c r="O14" s="129" t="s">
        <v>170</v>
      </c>
      <c r="P14" s="138">
        <v>261937.67975324206</v>
      </c>
      <c r="Q14" s="138">
        <v>22088.877902452397</v>
      </c>
      <c r="R14" s="138">
        <v>33957.323750142845</v>
      </c>
      <c r="S14" s="138">
        <v>198487.77150993785</v>
      </c>
      <c r="T14" s="138">
        <v>7403.7065907089427</v>
      </c>
      <c r="U14" s="143"/>
      <c r="Z14" s="35"/>
    </row>
    <row r="15" spans="1:34" x14ac:dyDescent="0.2">
      <c r="E15" s="137">
        <v>7915500</v>
      </c>
      <c r="F15" s="133"/>
      <c r="G15" s="137">
        <v>8273591.5581858875</v>
      </c>
      <c r="H15" s="124"/>
      <c r="L15" s="137">
        <v>14924325.3496859</v>
      </c>
      <c r="M15" s="35"/>
      <c r="O15" s="45" t="s">
        <v>72</v>
      </c>
      <c r="P15" s="45" t="s">
        <v>72</v>
      </c>
      <c r="Q15" s="45" t="s">
        <v>72</v>
      </c>
      <c r="R15" s="45" t="s">
        <v>72</v>
      </c>
      <c r="S15" s="45" t="s">
        <v>72</v>
      </c>
      <c r="T15" s="45" t="s">
        <v>72</v>
      </c>
      <c r="U15" s="143"/>
      <c r="Z15" s="35"/>
    </row>
    <row r="16" spans="1:34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>
        <v>0</v>
      </c>
      <c r="O16" s="145" t="s">
        <v>161</v>
      </c>
      <c r="P16" s="138">
        <v>5451758</v>
      </c>
      <c r="Q16" s="146">
        <v>2190362</v>
      </c>
      <c r="R16" s="146">
        <v>1643109</v>
      </c>
      <c r="S16" s="146">
        <v>2734244</v>
      </c>
      <c r="T16" s="146">
        <v>-1115957</v>
      </c>
      <c r="U16" s="147" t="s">
        <v>162</v>
      </c>
      <c r="V16" s="126" t="s">
        <v>126</v>
      </c>
      <c r="W16" s="126" t="s">
        <v>127</v>
      </c>
      <c r="X16" s="126" t="s">
        <v>128</v>
      </c>
      <c r="Y16" s="126" t="s">
        <v>129</v>
      </c>
      <c r="Z16" s="141">
        <v>0</v>
      </c>
    </row>
    <row r="17" spans="1:26" x14ac:dyDescent="0.2">
      <c r="A17" s="30"/>
      <c r="B17" s="129" t="s">
        <v>163</v>
      </c>
      <c r="C17" s="148">
        <v>2049</v>
      </c>
      <c r="M17" s="35"/>
      <c r="N17" s="36">
        <v>1</v>
      </c>
      <c r="O17" s="132">
        <v>2022</v>
      </c>
      <c r="P17" s="133">
        <v>261937.67975324206</v>
      </c>
      <c r="Q17" s="133">
        <v>22088.877902452397</v>
      </c>
      <c r="R17" s="133">
        <v>33957.323750142845</v>
      </c>
      <c r="S17" s="133">
        <v>198487.77150993785</v>
      </c>
      <c r="T17" s="133">
        <v>7403.7065907089427</v>
      </c>
      <c r="Z17" s="35"/>
    </row>
    <row r="18" spans="1:26" x14ac:dyDescent="0.2">
      <c r="B18" s="106" t="s">
        <v>164</v>
      </c>
      <c r="M18" s="35"/>
      <c r="N18" s="36">
        <v>2</v>
      </c>
      <c r="O18" s="132">
        <v>2023</v>
      </c>
      <c r="P18" s="133">
        <v>267594.55733533605</v>
      </c>
      <c r="Q18" s="133">
        <v>22661.545693581753</v>
      </c>
      <c r="R18" s="133">
        <v>34823.245736316792</v>
      </c>
      <c r="S18" s="133">
        <v>202517.26256610232</v>
      </c>
      <c r="T18" s="133">
        <v>7592.5033393351896</v>
      </c>
      <c r="Z18" s="35"/>
    </row>
    <row r="19" spans="1:26" x14ac:dyDescent="0.2">
      <c r="M19" s="35"/>
      <c r="N19" s="36">
        <v>3</v>
      </c>
      <c r="O19" s="132">
        <v>2024</v>
      </c>
      <c r="P19" s="133">
        <v>273374.97984011908</v>
      </c>
      <c r="Q19" s="133">
        <v>23249.060250601404</v>
      </c>
      <c r="R19" s="133">
        <v>35711.248994020163</v>
      </c>
      <c r="S19" s="133">
        <v>206628.55613356605</v>
      </c>
      <c r="T19" s="133">
        <v>7786.1144619314391</v>
      </c>
      <c r="Z19" s="149">
        <v>0</v>
      </c>
    </row>
    <row r="20" spans="1:26" x14ac:dyDescent="0.2">
      <c r="D20" s="156" t="s">
        <v>10</v>
      </c>
      <c r="E20" s="261" t="s">
        <v>61</v>
      </c>
      <c r="F20" s="261"/>
      <c r="G20" s="261"/>
      <c r="H20" s="261"/>
      <c r="M20" s="35"/>
      <c r="N20" s="36">
        <v>4</v>
      </c>
      <c r="O20" s="132">
        <v>2025</v>
      </c>
      <c r="P20" s="133">
        <v>279281.67869521532</v>
      </c>
      <c r="Q20" s="133">
        <v>23851.806485079302</v>
      </c>
      <c r="R20" s="133">
        <v>36621.896602329522</v>
      </c>
      <c r="S20" s="133">
        <v>210823.31288132214</v>
      </c>
      <c r="T20" s="133">
        <v>7984.6627264843837</v>
      </c>
      <c r="U20" s="259">
        <v>270547.22390597814</v>
      </c>
      <c r="V20" s="133">
        <v>22962.822582928715</v>
      </c>
      <c r="W20" s="133">
        <v>35278.428770702332</v>
      </c>
      <c r="X20" s="133">
        <v>204614.22577273208</v>
      </c>
      <c r="Y20" s="133">
        <v>7691.7467796149895</v>
      </c>
      <c r="Z20" s="35"/>
    </row>
    <row r="21" spans="1:26" x14ac:dyDescent="0.2">
      <c r="D21" s="157"/>
      <c r="E21" s="261"/>
      <c r="F21" s="261"/>
      <c r="G21" s="261"/>
      <c r="H21" s="261"/>
      <c r="M21" s="35"/>
      <c r="N21" s="36">
        <v>5</v>
      </c>
      <c r="O21" s="132">
        <v>2026</v>
      </c>
      <c r="P21" s="133">
        <v>285317.4465097902</v>
      </c>
      <c r="Q21" s="133">
        <v>24470.17928765334</v>
      </c>
      <c r="R21" s="133">
        <v>37555.765999007541</v>
      </c>
      <c r="S21" s="133">
        <v>215103.22719152796</v>
      </c>
      <c r="T21" s="133">
        <v>8188.2740316013642</v>
      </c>
      <c r="Z21" s="35"/>
    </row>
    <row r="22" spans="1:26" x14ac:dyDescent="0.2">
      <c r="D22" s="158"/>
      <c r="E22"/>
      <c r="F22"/>
      <c r="G22"/>
      <c r="H22"/>
      <c r="M22" s="35"/>
      <c r="N22" s="36">
        <v>6</v>
      </c>
      <c r="O22" s="132">
        <v>2027</v>
      </c>
      <c r="P22" s="133">
        <v>291485.13846365549</v>
      </c>
      <c r="Q22" s="133">
        <v>25104.583786744894</v>
      </c>
      <c r="R22" s="133">
        <v>38513.449346653797</v>
      </c>
      <c r="S22" s="133">
        <v>219470.02784391464</v>
      </c>
      <c r="T22" s="133">
        <v>8397.0774863421393</v>
      </c>
      <c r="Z22" s="35"/>
    </row>
    <row r="23" spans="1:26" x14ac:dyDescent="0.2">
      <c r="D23" s="159" t="s">
        <v>7</v>
      </c>
      <c r="E23" s="261" t="s">
        <v>62</v>
      </c>
      <c r="F23" s="262"/>
      <c r="G23" s="262"/>
      <c r="H23" s="262"/>
      <c r="M23" s="35"/>
      <c r="N23" s="36">
        <v>7</v>
      </c>
      <c r="O23" s="132">
        <v>2028</v>
      </c>
      <c r="P23" s="133">
        <v>297787.67372834915</v>
      </c>
      <c r="Q23" s="133">
        <v>25755.435613979673</v>
      </c>
      <c r="R23" s="133">
        <v>39495.553908192567</v>
      </c>
      <c r="S23" s="133">
        <v>223925.47871409048</v>
      </c>
      <c r="T23" s="133">
        <v>8611.2054920863884</v>
      </c>
      <c r="Z23" s="149">
        <v>0</v>
      </c>
    </row>
    <row r="24" spans="1:26" x14ac:dyDescent="0.2">
      <c r="D24" s="159" t="s">
        <v>11</v>
      </c>
      <c r="E24" s="262"/>
      <c r="F24" s="262"/>
      <c r="G24" s="262"/>
      <c r="H24" s="262"/>
      <c r="M24" s="35"/>
      <c r="N24" s="36">
        <v>8</v>
      </c>
      <c r="O24" s="132">
        <v>2029</v>
      </c>
      <c r="P24" s="133">
        <v>304228.03692093515</v>
      </c>
      <c r="Q24" s="133">
        <v>26423.161176489779</v>
      </c>
      <c r="R24" s="133">
        <v>40502.70243193565</v>
      </c>
      <c r="S24" s="133">
        <v>228471.37948602089</v>
      </c>
      <c r="T24" s="133">
        <v>8830.7938264888617</v>
      </c>
      <c r="U24" s="138">
        <v>294704.57390568254</v>
      </c>
      <c r="V24" s="133">
        <v>25438.339966216921</v>
      </c>
      <c r="W24" s="133">
        <v>39016.867921447389</v>
      </c>
      <c r="X24" s="133">
        <v>221742.52830888849</v>
      </c>
      <c r="Y24" s="133">
        <v>8506.8377091296898</v>
      </c>
      <c r="Z24" s="35"/>
    </row>
    <row r="25" spans="1:26" x14ac:dyDescent="0.2">
      <c r="D25" s="157"/>
      <c r="E25"/>
      <c r="F25"/>
      <c r="G25"/>
      <c r="H25"/>
      <c r="M25" s="35"/>
      <c r="N25" s="36">
        <v>9</v>
      </c>
      <c r="O25" s="132">
        <v>2030</v>
      </c>
      <c r="P25" s="133">
        <v>310809.27959128725</v>
      </c>
      <c r="Q25" s="133">
        <v>27108.197936275363</v>
      </c>
      <c r="R25" s="133">
        <v>41535.533546464409</v>
      </c>
      <c r="S25" s="133">
        <v>233109.56637897203</v>
      </c>
      <c r="T25" s="133">
        <v>9055.9817295754146</v>
      </c>
      <c r="Z25" s="35"/>
    </row>
    <row r="26" spans="1:26" x14ac:dyDescent="0.2">
      <c r="D26" s="159" t="s">
        <v>8</v>
      </c>
      <c r="E26" s="261" t="s">
        <v>63</v>
      </c>
      <c r="F26" s="261"/>
      <c r="G26" s="261"/>
      <c r="H26" s="261"/>
      <c r="I26" s="150"/>
      <c r="J26" s="150"/>
      <c r="K26" s="150"/>
      <c r="L26" s="150"/>
      <c r="M26" s="35"/>
      <c r="N26" s="36">
        <v>10</v>
      </c>
      <c r="O26" s="132">
        <v>2031</v>
      </c>
      <c r="P26" s="133">
        <v>317534.52174363728</v>
      </c>
      <c r="Q26" s="133">
        <v>27810.994696808892</v>
      </c>
      <c r="R26" s="133">
        <v>42594.702165581446</v>
      </c>
      <c r="S26" s="133">
        <v>237841.9128892124</v>
      </c>
      <c r="T26" s="133">
        <v>9286.9119920345074</v>
      </c>
      <c r="Z26" s="35"/>
    </row>
    <row r="27" spans="1:26" x14ac:dyDescent="0.2">
      <c r="D27" s="156" t="s">
        <v>12</v>
      </c>
      <c r="E27" s="261"/>
      <c r="F27" s="261"/>
      <c r="G27" s="261"/>
      <c r="H27" s="261"/>
      <c r="I27" s="151"/>
      <c r="J27" s="151"/>
      <c r="K27" s="151"/>
      <c r="L27" s="151"/>
      <c r="M27" s="35"/>
      <c r="N27" s="36">
        <v>11</v>
      </c>
      <c r="O27" s="132">
        <v>2032</v>
      </c>
      <c r="P27" s="133">
        <v>324406.95339319005</v>
      </c>
      <c r="Q27" s="133">
        <v>28532.011897069824</v>
      </c>
      <c r="R27" s="133">
        <v>43680.879903588633</v>
      </c>
      <c r="S27" s="133">
        <v>242670.33054677144</v>
      </c>
      <c r="T27" s="133">
        <v>9523.7310457601798</v>
      </c>
      <c r="Z27" s="149">
        <v>0</v>
      </c>
    </row>
    <row r="28" spans="1:26" x14ac:dyDescent="0.2">
      <c r="D28" s="157"/>
      <c r="E28"/>
      <c r="F28"/>
      <c r="G28"/>
      <c r="H28"/>
      <c r="I28" s="151"/>
      <c r="J28" s="151"/>
      <c r="K28" s="151"/>
      <c r="L28" s="151"/>
      <c r="M28" s="35"/>
      <c r="N28" s="36">
        <v>12</v>
      </c>
      <c r="O28" s="132">
        <v>2033</v>
      </c>
      <c r="P28" s="133">
        <v>331429.83615862223</v>
      </c>
      <c r="Q28" s="133">
        <v>29271.721913202306</v>
      </c>
      <c r="R28" s="133">
        <v>44794.755501154883</v>
      </c>
      <c r="S28" s="133">
        <v>247596.76968756117</v>
      </c>
      <c r="T28" s="133">
        <v>9766.5890567038841</v>
      </c>
      <c r="U28" s="138">
        <v>321045.14772168425</v>
      </c>
      <c r="V28" s="133">
        <v>28180.731610839095</v>
      </c>
      <c r="W28" s="133">
        <v>43151.467779197344</v>
      </c>
      <c r="X28" s="133">
        <v>240304.64487562925</v>
      </c>
      <c r="Y28" s="133">
        <v>9408.3034560184969</v>
      </c>
      <c r="Z28" s="35"/>
    </row>
    <row r="29" spans="1:26" x14ac:dyDescent="0.2">
      <c r="D29" s="156" t="s">
        <v>13</v>
      </c>
      <c r="E29" s="261" t="s">
        <v>62</v>
      </c>
      <c r="F29" s="262"/>
      <c r="G29" s="262"/>
      <c r="H29" s="262"/>
      <c r="I29" s="151"/>
      <c r="J29" s="151"/>
      <c r="K29" s="151"/>
      <c r="L29" s="151"/>
      <c r="M29" s="35"/>
      <c r="N29" s="36">
        <v>13</v>
      </c>
      <c r="O29" s="132">
        <v>2034</v>
      </c>
      <c r="P29" s="133">
        <v>338606.50489130395</v>
      </c>
      <c r="Q29" s="133">
        <v>30030.609367993537</v>
      </c>
      <c r="R29" s="133">
        <v>45937.035262043668</v>
      </c>
      <c r="S29" s="133">
        <v>252623.22024117268</v>
      </c>
      <c r="T29" s="133">
        <v>10015.640020094077</v>
      </c>
      <c r="Z29" s="35"/>
    </row>
    <row r="30" spans="1:26" x14ac:dyDescent="0.2">
      <c r="D30" s="154"/>
      <c r="E30" s="262"/>
      <c r="F30" s="262"/>
      <c r="G30" s="262"/>
      <c r="H30" s="262"/>
      <c r="I30" s="151"/>
      <c r="J30" s="151"/>
      <c r="K30" s="151"/>
      <c r="L30" s="151"/>
      <c r="M30" s="35"/>
      <c r="N30" s="36">
        <v>14</v>
      </c>
      <c r="O30" s="132">
        <v>2035</v>
      </c>
      <c r="P30" s="133">
        <v>345940.36934210215</v>
      </c>
      <c r="Q30" s="133">
        <v>30809.171448375542</v>
      </c>
      <c r="R30" s="133">
        <v>47108.443500977221</v>
      </c>
      <c r="S30" s="133">
        <v>257751.71253466545</v>
      </c>
      <c r="T30" s="133">
        <v>10271.041858083934</v>
      </c>
      <c r="Z30" s="35"/>
    </row>
    <row r="31" spans="1:26" x14ac:dyDescent="0.2">
      <c r="E31" s="132"/>
      <c r="F31" s="151"/>
      <c r="G31" s="151"/>
      <c r="H31" s="151"/>
      <c r="I31" s="151"/>
      <c r="J31" s="151"/>
      <c r="K31" s="151"/>
      <c r="L31" s="151"/>
      <c r="M31" s="35"/>
      <c r="N31" s="36">
        <v>15</v>
      </c>
      <c r="O31" s="132">
        <v>2036</v>
      </c>
      <c r="P31" s="133">
        <v>353434.91586664348</v>
      </c>
      <c r="Q31" s="133">
        <v>31607.918231158383</v>
      </c>
      <c r="R31" s="133">
        <v>48309.723002921412</v>
      </c>
      <c r="S31" s="133">
        <v>262984.31811267458</v>
      </c>
      <c r="T31" s="133">
        <v>10532.956519889116</v>
      </c>
      <c r="Z31" s="149">
        <v>0</v>
      </c>
    </row>
    <row r="32" spans="1:26" x14ac:dyDescent="0.2">
      <c r="E32" s="132"/>
      <c r="F32" s="151"/>
      <c r="G32" s="151"/>
      <c r="H32" s="151"/>
      <c r="I32" s="151"/>
      <c r="J32" s="151"/>
      <c r="K32" s="151"/>
      <c r="L32" s="151"/>
      <c r="M32" s="35"/>
      <c r="N32" s="36">
        <v>16</v>
      </c>
      <c r="O32" s="132">
        <v>2037</v>
      </c>
      <c r="P32" s="133">
        <v>361093.70916993672</v>
      </c>
      <c r="Q32" s="133">
        <v>32427.373017208207</v>
      </c>
      <c r="R32" s="133">
        <v>49541.635494082519</v>
      </c>
      <c r="S32" s="133">
        <v>268323.15057416691</v>
      </c>
      <c r="T32" s="133">
        <v>10801.550084479077</v>
      </c>
      <c r="U32" s="138">
        <v>349768.87481749663</v>
      </c>
      <c r="V32" s="133">
        <v>31218.768016183916</v>
      </c>
      <c r="W32" s="133">
        <v>47724.209315006206</v>
      </c>
      <c r="X32" s="133">
        <v>260420.6003656699</v>
      </c>
      <c r="Y32" s="133">
        <v>10405.297120636551</v>
      </c>
      <c r="Z32" s="35"/>
    </row>
    <row r="33" spans="1:26" x14ac:dyDescent="0.2">
      <c r="E33" s="132"/>
      <c r="F33" s="151"/>
      <c r="G33" s="151"/>
      <c r="H33" s="151"/>
      <c r="I33" s="151"/>
      <c r="J33" s="151"/>
      <c r="K33" s="151"/>
      <c r="L33" s="151"/>
      <c r="M33" s="35"/>
      <c r="N33" s="36">
        <v>17</v>
      </c>
      <c r="O33" s="132">
        <v>2038</v>
      </c>
      <c r="P33" s="133">
        <v>368920.39409127459</v>
      </c>
      <c r="Q33" s="133">
        <v>33268.072674289047</v>
      </c>
      <c r="R33" s="133">
        <v>50804.962124914578</v>
      </c>
      <c r="S33" s="133">
        <v>273770.36642618396</v>
      </c>
      <c r="T33" s="133">
        <v>11076.992865887023</v>
      </c>
      <c r="Z33" s="35"/>
    </row>
    <row r="34" spans="1:26" x14ac:dyDescent="0.2">
      <c r="A34" s="163" t="s">
        <v>193</v>
      </c>
      <c r="B34" s="30"/>
      <c r="E34" s="132"/>
      <c r="F34" s="151"/>
      <c r="G34" s="151"/>
      <c r="H34" s="151"/>
      <c r="I34" s="151"/>
      <c r="J34" s="151"/>
      <c r="K34" s="151"/>
      <c r="L34" s="151"/>
      <c r="M34" s="35"/>
      <c r="N34" s="36">
        <v>18</v>
      </c>
      <c r="O34" s="132">
        <v>2039</v>
      </c>
      <c r="P34" s="133">
        <v>376918.69743035879</v>
      </c>
      <c r="Q34" s="133">
        <v>34130.567988793038</v>
      </c>
      <c r="R34" s="133">
        <v>52100.503965443546</v>
      </c>
      <c r="S34" s="133">
        <v>279328.16595491685</v>
      </c>
      <c r="T34" s="133">
        <v>11359.459521205323</v>
      </c>
      <c r="Z34" s="35"/>
    </row>
    <row r="35" spans="1:26" x14ac:dyDescent="0.2">
      <c r="A35" s="163" t="s">
        <v>196</v>
      </c>
      <c r="E35" s="132"/>
      <c r="F35" s="151"/>
      <c r="G35" s="151"/>
      <c r="H35" s="151"/>
      <c r="I35" s="151"/>
      <c r="J35" s="151"/>
      <c r="K35" s="151"/>
      <c r="L35" s="151"/>
      <c r="M35" s="35"/>
      <c r="N35" s="36">
        <v>19</v>
      </c>
      <c r="O35" s="132">
        <v>2040</v>
      </c>
      <c r="P35" s="133">
        <v>385092.42981561134</v>
      </c>
      <c r="Q35" s="133">
        <v>35015.424026589433</v>
      </c>
      <c r="R35" s="133">
        <v>53429.082513222376</v>
      </c>
      <c r="S35" s="133">
        <v>284998.79411446472</v>
      </c>
      <c r="T35" s="133">
        <v>11649.129161334818</v>
      </c>
      <c r="Z35" s="149">
        <v>0</v>
      </c>
    </row>
    <row r="36" spans="1:26" x14ac:dyDescent="0.2">
      <c r="E36" s="132"/>
      <c r="F36" s="151"/>
      <c r="G36" s="151"/>
      <c r="H36" s="151"/>
      <c r="I36" s="151"/>
      <c r="J36" s="151"/>
      <c r="K36" s="151"/>
      <c r="L36" s="151"/>
      <c r="M36" s="35"/>
      <c r="N36" s="36">
        <v>20</v>
      </c>
      <c r="O36" s="132">
        <v>2041</v>
      </c>
      <c r="P36" s="133">
        <v>393445.48761566222</v>
      </c>
      <c r="Q36" s="133">
        <v>35923.220503228862</v>
      </c>
      <c r="R36" s="133">
        <v>54791.540214239125</v>
      </c>
      <c r="S36" s="133">
        <v>290784.54143363592</v>
      </c>
      <c r="T36" s="133">
        <v>11946.185464558284</v>
      </c>
      <c r="U36" s="138">
        <v>381094.25223822671</v>
      </c>
      <c r="V36" s="133">
        <v>34584.321298225099</v>
      </c>
      <c r="W36" s="133">
        <v>52781.522204454908</v>
      </c>
      <c r="X36" s="133">
        <v>282220.46698230034</v>
      </c>
      <c r="Y36" s="133">
        <v>11507.941753246361</v>
      </c>
      <c r="Z36" s="35"/>
    </row>
    <row r="37" spans="1:26" x14ac:dyDescent="0.2">
      <c r="A37" s="163" t="s">
        <v>195</v>
      </c>
      <c r="E37" s="132"/>
      <c r="F37" s="151"/>
      <c r="G37" s="151"/>
      <c r="H37" s="151"/>
      <c r="I37" s="151"/>
      <c r="J37" s="151"/>
      <c r="K37" s="151"/>
      <c r="L37" s="151"/>
      <c r="M37" s="35"/>
      <c r="N37" s="36">
        <v>21</v>
      </c>
      <c r="O37" s="132">
        <v>2042</v>
      </c>
      <c r="P37" s="133">
        <v>401981.85489502182</v>
      </c>
      <c r="Q37" s="133">
        <v>36854.552163745349</v>
      </c>
      <c r="R37" s="133">
        <v>56188.740997108354</v>
      </c>
      <c r="S37" s="133">
        <v>296687.74494115805</v>
      </c>
      <c r="T37" s="133">
        <v>12250.816793010048</v>
      </c>
      <c r="Z37" s="35"/>
    </row>
    <row r="38" spans="1:26" x14ac:dyDescent="0.2">
      <c r="E38" s="132"/>
      <c r="F38" s="151"/>
      <c r="G38" s="151"/>
      <c r="H38" s="151"/>
      <c r="I38" s="151"/>
      <c r="J38" s="151"/>
      <c r="K38" s="151"/>
      <c r="L38" s="151"/>
      <c r="M38" s="35"/>
      <c r="N38" s="36">
        <v>22</v>
      </c>
      <c r="O38" s="132">
        <v>2043</v>
      </c>
      <c r="P38" s="133">
        <v>410705.60541497584</v>
      </c>
      <c r="Q38" s="133">
        <v>37810.02917230496</v>
      </c>
      <c r="R38" s="133">
        <v>57621.570820884583</v>
      </c>
      <c r="S38" s="133">
        <v>302710.78910967067</v>
      </c>
      <c r="T38" s="133">
        <v>12563.216312115606</v>
      </c>
      <c r="Z38" s="35"/>
    </row>
    <row r="39" spans="1:26" x14ac:dyDescent="0.2">
      <c r="A39" s="163" t="s">
        <v>194</v>
      </c>
      <c r="E39" s="132"/>
      <c r="F39" s="151"/>
      <c r="G39" s="151"/>
      <c r="H39" s="151"/>
      <c r="I39" s="151"/>
      <c r="J39" s="151"/>
      <c r="K39" s="151"/>
      <c r="L39" s="151"/>
      <c r="M39" s="35"/>
      <c r="N39" s="36">
        <v>23</v>
      </c>
      <c r="O39" s="132">
        <v>2044</v>
      </c>
      <c r="P39" s="133">
        <v>419620.90468076034</v>
      </c>
      <c r="Q39" s="133">
        <v>38790.277511956308</v>
      </c>
      <c r="R39" s="133">
        <v>59090.938236845126</v>
      </c>
      <c r="S39" s="133">
        <v>308856.10681888193</v>
      </c>
      <c r="T39" s="133">
        <v>12883.582113077005</v>
      </c>
      <c r="Z39" s="149">
        <v>0</v>
      </c>
    </row>
    <row r="40" spans="1:26" x14ac:dyDescent="0.2">
      <c r="E40" s="132"/>
      <c r="F40" s="151"/>
      <c r="G40" s="151"/>
      <c r="H40" s="151"/>
      <c r="I40" s="151"/>
      <c r="J40" s="151"/>
      <c r="K40" s="151"/>
      <c r="L40" s="151"/>
      <c r="M40" s="35"/>
      <c r="N40" s="36">
        <v>24</v>
      </c>
      <c r="O40" s="132">
        <v>2045</v>
      </c>
      <c r="P40" s="133">
        <v>428732.01203610341</v>
      </c>
      <c r="Q40" s="133">
        <v>39795.939394744863</v>
      </c>
      <c r="R40" s="133">
        <v>60597.774964598604</v>
      </c>
      <c r="S40" s="133">
        <v>315126.1803382783</v>
      </c>
      <c r="T40" s="133">
        <v>13212.117338481623</v>
      </c>
      <c r="U40" s="138">
        <v>415260.09425671533</v>
      </c>
      <c r="V40" s="133">
        <v>38312.69956068787</v>
      </c>
      <c r="W40" s="133">
        <v>58374.756254859167</v>
      </c>
      <c r="X40" s="133">
        <v>305845.20530199725</v>
      </c>
      <c r="Y40" s="133">
        <v>12727.433139171069</v>
      </c>
      <c r="Z40" s="35"/>
    </row>
    <row r="41" spans="1:26" x14ac:dyDescent="0.2">
      <c r="E41" s="132"/>
      <c r="F41" s="151"/>
      <c r="G41" s="151"/>
      <c r="H41" s="151"/>
      <c r="I41" s="151"/>
      <c r="J41" s="151"/>
      <c r="K41" s="151"/>
      <c r="L41" s="151"/>
      <c r="M41" s="35"/>
      <c r="N41" s="36">
        <v>25</v>
      </c>
      <c r="O41" s="132">
        <v>2046</v>
      </c>
      <c r="P41" s="133">
        <v>438043.28280624218</v>
      </c>
      <c r="Q41" s="133">
        <v>40827.673682459681</v>
      </c>
      <c r="R41" s="133">
        <v>62143.036482884367</v>
      </c>
      <c r="S41" s="133">
        <v>321523.54232978408</v>
      </c>
      <c r="T41" s="133">
        <v>13549.030311114017</v>
      </c>
      <c r="Z41" s="35"/>
    </row>
    <row r="42" spans="1:26" x14ac:dyDescent="0.2">
      <c r="E42" s="132"/>
      <c r="F42" s="151"/>
      <c r="G42" s="151"/>
      <c r="H42" s="151"/>
      <c r="I42" s="151"/>
      <c r="J42" s="151"/>
      <c r="K42" s="151"/>
      <c r="L42" s="151"/>
      <c r="M42" s="35"/>
      <c r="N42" s="36">
        <v>26</v>
      </c>
      <c r="O42" s="132">
        <v>2047</v>
      </c>
      <c r="P42" s="133">
        <v>447559.17049055424</v>
      </c>
      <c r="Q42" s="133">
        <v>41886.156318288296</v>
      </c>
      <c r="R42" s="133">
        <v>63727.702635437476</v>
      </c>
      <c r="S42" s="133">
        <v>328050.77687077597</v>
      </c>
      <c r="T42" s="133">
        <v>13894.534666052514</v>
      </c>
      <c r="Z42" s="35"/>
    </row>
    <row r="43" spans="1:26" x14ac:dyDescent="0.2">
      <c r="E43" s="132"/>
      <c r="F43" s="151"/>
      <c r="G43" s="151"/>
      <c r="H43" s="151"/>
      <c r="I43" s="151"/>
      <c r="J43" s="151"/>
      <c r="K43" s="151"/>
      <c r="L43" s="151"/>
      <c r="M43" s="35"/>
      <c r="N43" s="36">
        <v>27</v>
      </c>
      <c r="O43" s="132">
        <v>2048</v>
      </c>
      <c r="P43" s="133">
        <v>457284.22900596616</v>
      </c>
      <c r="Q43" s="133">
        <v>42972.080769662534</v>
      </c>
      <c r="R43" s="133">
        <v>65352.778252303433</v>
      </c>
      <c r="S43" s="133">
        <v>334710.52049786592</v>
      </c>
      <c r="T43" s="133">
        <v>14248.849486134302</v>
      </c>
      <c r="Z43" s="149">
        <v>0</v>
      </c>
    </row>
    <row r="44" spans="1:26" x14ac:dyDescent="0.2">
      <c r="E44" s="132"/>
      <c r="F44" s="151"/>
      <c r="G44" s="151"/>
      <c r="H44" s="151"/>
      <c r="I44" s="151"/>
      <c r="J44" s="151"/>
      <c r="K44" s="151"/>
      <c r="L44" s="151"/>
      <c r="M44" s="35"/>
      <c r="N44" s="36">
        <v>28</v>
      </c>
      <c r="O44" s="132">
        <v>2049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8">
        <v>335721.67057569063</v>
      </c>
      <c r="V44" s="133">
        <v>31421.477692602632</v>
      </c>
      <c r="W44" s="133">
        <v>47805.879342656321</v>
      </c>
      <c r="X44" s="133">
        <v>246071.20992460649</v>
      </c>
      <c r="Y44" s="133">
        <v>10423.103615825208</v>
      </c>
      <c r="Z44" s="35"/>
    </row>
    <row r="45" spans="1:26" x14ac:dyDescent="0.2">
      <c r="E45" s="132"/>
      <c r="F45" s="151"/>
      <c r="G45" s="151"/>
      <c r="H45" s="151"/>
      <c r="I45" s="151"/>
      <c r="J45" s="151"/>
      <c r="K45" s="151"/>
      <c r="L45" s="151"/>
      <c r="M45" s="35"/>
      <c r="N45" s="36">
        <v>29</v>
      </c>
      <c r="O45" s="132">
        <v>2050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Z45" s="35"/>
    </row>
    <row r="46" spans="1:26" x14ac:dyDescent="0.2">
      <c r="E46" s="132"/>
      <c r="F46" s="151"/>
      <c r="G46" s="151"/>
      <c r="H46" s="151"/>
      <c r="I46" s="151"/>
      <c r="J46" s="151"/>
      <c r="K46" s="151"/>
      <c r="L46" s="151"/>
      <c r="M46" s="35"/>
      <c r="N46" s="36">
        <v>30</v>
      </c>
      <c r="O46" s="132">
        <v>2051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Z46" s="35"/>
    </row>
    <row r="47" spans="1:26" x14ac:dyDescent="0.2">
      <c r="E47" s="132"/>
      <c r="F47" s="151"/>
      <c r="G47" s="151"/>
      <c r="H47" s="151"/>
      <c r="I47" s="151"/>
      <c r="J47" s="151"/>
      <c r="K47" s="151"/>
      <c r="L47" s="151"/>
      <c r="M47" s="35"/>
      <c r="N47" s="36">
        <v>31</v>
      </c>
      <c r="O47" s="132">
        <v>2052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Z47" s="149">
        <v>0</v>
      </c>
    </row>
    <row r="48" spans="1:26" x14ac:dyDescent="0.2">
      <c r="E48" s="132"/>
      <c r="F48" s="151"/>
      <c r="G48" s="151"/>
      <c r="H48" s="151"/>
      <c r="I48" s="151"/>
      <c r="J48" s="151"/>
      <c r="K48" s="151"/>
      <c r="L48" s="151"/>
      <c r="M48" s="35"/>
      <c r="N48" s="36">
        <v>32</v>
      </c>
      <c r="O48" s="132">
        <v>2053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8">
        <v>0</v>
      </c>
      <c r="V48" s="133">
        <v>0</v>
      </c>
      <c r="W48" s="133">
        <v>0</v>
      </c>
      <c r="X48" s="133">
        <v>0</v>
      </c>
      <c r="Y48" s="133">
        <v>0</v>
      </c>
      <c r="Z48" s="35"/>
    </row>
    <row r="49" spans="5:26" x14ac:dyDescent="0.2">
      <c r="E49" s="132"/>
      <c r="F49" s="151"/>
      <c r="G49" s="151"/>
      <c r="H49" s="151"/>
      <c r="I49" s="151"/>
      <c r="J49" s="151"/>
      <c r="K49" s="151"/>
      <c r="L49" s="151"/>
      <c r="M49" s="35"/>
      <c r="O49" s="45" t="s">
        <v>72</v>
      </c>
      <c r="P49" s="45" t="s">
        <v>72</v>
      </c>
      <c r="Q49" s="45" t="s">
        <v>72</v>
      </c>
      <c r="R49" s="45" t="s">
        <v>72</v>
      </c>
      <c r="S49" s="45" t="s">
        <v>72</v>
      </c>
      <c r="T49" s="45" t="s">
        <v>72</v>
      </c>
      <c r="U49" s="138"/>
      <c r="V49" s="138"/>
      <c r="W49" s="138"/>
      <c r="X49" s="138"/>
      <c r="Y49" s="138"/>
      <c r="Z49" s="35"/>
    </row>
    <row r="50" spans="5:26" x14ac:dyDescent="0.2">
      <c r="E50" s="132"/>
      <c r="F50" s="151"/>
      <c r="G50" s="151"/>
      <c r="H50" s="151"/>
      <c r="I50" s="151"/>
      <c r="J50" s="151"/>
      <c r="K50" s="151"/>
      <c r="L50" s="151"/>
      <c r="M50" s="35"/>
      <c r="O50" s="106" t="s">
        <v>165</v>
      </c>
      <c r="P50" s="138">
        <v>9472567.3496858962</v>
      </c>
      <c r="Q50" s="138">
        <v>848476.64291073696</v>
      </c>
      <c r="R50" s="138">
        <v>1296532.5263532945</v>
      </c>
      <c r="S50" s="138">
        <v>7044875.5261272965</v>
      </c>
      <c r="T50" s="138">
        <v>282682.65429456945</v>
      </c>
      <c r="U50" s="133"/>
      <c r="V50" s="138"/>
      <c r="W50" s="138"/>
      <c r="X50" s="138"/>
      <c r="Y50" s="138"/>
      <c r="Z50" s="35"/>
    </row>
    <row r="51" spans="5:26" x14ac:dyDescent="0.2">
      <c r="E51" s="132"/>
      <c r="F51" s="151"/>
      <c r="G51" s="151"/>
      <c r="H51" s="151"/>
      <c r="I51" s="151"/>
      <c r="J51" s="151"/>
      <c r="K51" s="151"/>
      <c r="L51" s="151"/>
      <c r="M51" s="35"/>
      <c r="N51" s="35"/>
      <c r="O51" s="35"/>
      <c r="P51" s="141">
        <v>0</v>
      </c>
      <c r="Q51" s="141">
        <v>0</v>
      </c>
      <c r="R51" s="141">
        <v>0</v>
      </c>
      <c r="S51" s="141">
        <v>0</v>
      </c>
      <c r="T51" s="141">
        <v>0</v>
      </c>
      <c r="U51" s="141">
        <v>0</v>
      </c>
      <c r="V51" s="35"/>
      <c r="W51" s="35"/>
      <c r="X51" s="35"/>
      <c r="Y51" s="35"/>
      <c r="Z51" s="35"/>
    </row>
    <row r="52" spans="5:26" x14ac:dyDescent="0.2">
      <c r="E52" s="132"/>
      <c r="F52" s="151"/>
      <c r="G52" s="151"/>
      <c r="H52" s="151"/>
      <c r="I52" s="151"/>
      <c r="J52" s="151"/>
      <c r="K52" s="151"/>
      <c r="L52" s="151"/>
      <c r="M52" s="35"/>
      <c r="O52" s="129" t="s">
        <v>160</v>
      </c>
      <c r="P52" s="152">
        <v>2.2089465826057308E-2</v>
      </c>
      <c r="Z52" s="35"/>
    </row>
    <row r="53" spans="5:26" x14ac:dyDescent="0.2">
      <c r="E53" s="132"/>
      <c r="F53" s="151"/>
      <c r="M53" s="35"/>
      <c r="O53" s="106" t="s">
        <v>166</v>
      </c>
      <c r="P53" s="152">
        <v>1.8224109007578537E-3</v>
      </c>
      <c r="Z53" s="35"/>
    </row>
    <row r="54" spans="5:26" x14ac:dyDescent="0.2">
      <c r="E54" s="132"/>
      <c r="F54" s="151"/>
      <c r="M54" s="35"/>
      <c r="O54" s="106" t="s">
        <v>156</v>
      </c>
      <c r="P54" s="138">
        <v>9472567.3496858999</v>
      </c>
      <c r="Z54" s="35"/>
    </row>
    <row r="55" spans="5:26" x14ac:dyDescent="0.2">
      <c r="E55" s="132"/>
      <c r="F55" s="151"/>
      <c r="M55" s="35"/>
      <c r="O55" s="106" t="s">
        <v>158</v>
      </c>
      <c r="P55" s="138">
        <v>5251302.9180483315</v>
      </c>
      <c r="Z55" s="35"/>
    </row>
    <row r="56" spans="5:26" x14ac:dyDescent="0.2">
      <c r="E56" s="132"/>
      <c r="F56" s="151"/>
      <c r="M56" s="35"/>
      <c r="O56" s="106" t="s">
        <v>167</v>
      </c>
      <c r="P56" s="133">
        <v>324</v>
      </c>
      <c r="Q56" s="153"/>
      <c r="Z56" s="35"/>
    </row>
    <row r="57" spans="5:26" x14ac:dyDescent="0.2">
      <c r="E57" s="132"/>
      <c r="F57" s="151"/>
      <c r="M57" s="35"/>
      <c r="O57" s="106" t="s">
        <v>168</v>
      </c>
      <c r="P57" s="138">
        <v>21475.264368132393</v>
      </c>
      <c r="Z57" s="35"/>
    </row>
    <row r="58" spans="5:26" x14ac:dyDescent="0.2">
      <c r="E58" s="132"/>
      <c r="F58" s="151"/>
      <c r="M58" s="35"/>
      <c r="N58" s="45"/>
      <c r="O58" s="45" t="s">
        <v>72</v>
      </c>
      <c r="P58" s="45" t="s">
        <v>72</v>
      </c>
      <c r="Q58" s="45" t="s">
        <v>72</v>
      </c>
      <c r="R58" s="45" t="s">
        <v>72</v>
      </c>
      <c r="Z58" s="35"/>
    </row>
    <row r="59" spans="5:26" x14ac:dyDescent="0.2">
      <c r="E59" s="132"/>
      <c r="F59" s="151"/>
      <c r="M59" s="35"/>
      <c r="N59" s="36">
        <v>1</v>
      </c>
      <c r="O59" s="133">
        <v>0</v>
      </c>
      <c r="P59" s="133">
        <v>21475.264368132393</v>
      </c>
      <c r="Q59" s="133">
        <v>0</v>
      </c>
      <c r="R59" s="133">
        <v>21475.264368132393</v>
      </c>
      <c r="Z59" s="35"/>
    </row>
    <row r="60" spans="5:26" x14ac:dyDescent="0.2">
      <c r="E60" s="132"/>
      <c r="F60" s="151"/>
      <c r="M60" s="35"/>
      <c r="N60" s="36">
        <v>2</v>
      </c>
      <c r="O60" s="133">
        <v>21475.264368132393</v>
      </c>
      <c r="P60" s="133">
        <v>21475.264368132393</v>
      </c>
      <c r="Q60" s="133">
        <v>39.136755881141198</v>
      </c>
      <c r="R60" s="133">
        <v>42989.665492145927</v>
      </c>
      <c r="Z60" s="35"/>
    </row>
    <row r="61" spans="5:26" x14ac:dyDescent="0.2">
      <c r="E61" s="132"/>
      <c r="F61" s="151"/>
      <c r="M61" s="35"/>
      <c r="N61" s="36">
        <v>3</v>
      </c>
      <c r="O61" s="133">
        <v>42989.665492145927</v>
      </c>
      <c r="P61" s="133">
        <v>21475.264368132393</v>
      </c>
      <c r="Q61" s="133">
        <v>78.344835012820482</v>
      </c>
      <c r="R61" s="133">
        <v>64543.274695291148</v>
      </c>
      <c r="Z61" s="35"/>
    </row>
    <row r="62" spans="5:26" x14ac:dyDescent="0.2">
      <c r="E62" s="132"/>
      <c r="F62" s="151"/>
      <c r="M62" s="35"/>
      <c r="N62" s="36">
        <v>4</v>
      </c>
      <c r="O62" s="133">
        <v>64543.274695291148</v>
      </c>
      <c r="P62" s="133">
        <v>21475.264368132393</v>
      </c>
      <c r="Q62" s="133">
        <v>117.62436737530713</v>
      </c>
      <c r="R62" s="133">
        <v>86136.163430798842</v>
      </c>
      <c r="Z62" s="35"/>
    </row>
    <row r="63" spans="5:26" x14ac:dyDescent="0.2">
      <c r="E63" s="132"/>
      <c r="F63" s="151"/>
      <c r="M63" s="35"/>
      <c r="N63" s="36">
        <v>5</v>
      </c>
      <c r="O63" s="133">
        <v>86136.163430798842</v>
      </c>
      <c r="P63" s="133">
        <v>21475.264368132393</v>
      </c>
      <c r="Q63" s="133">
        <v>156.97548318574781</v>
      </c>
      <c r="R63" s="133">
        <v>107768.40328211698</v>
      </c>
      <c r="Z63" s="35"/>
    </row>
    <row r="64" spans="5:26" x14ac:dyDescent="0.2">
      <c r="E64" s="132"/>
      <c r="F64" s="151"/>
      <c r="M64" s="35"/>
      <c r="N64" s="36">
        <v>6</v>
      </c>
      <c r="O64" s="133">
        <v>107768.40328211698</v>
      </c>
      <c r="P64" s="133">
        <v>21475.264368132393</v>
      </c>
      <c r="Q64" s="133">
        <v>196.39831289859845</v>
      </c>
      <c r="R64" s="133">
        <v>129440.06596314798</v>
      </c>
      <c r="Z64" s="35"/>
    </row>
    <row r="65" spans="5:26" x14ac:dyDescent="0.2">
      <c r="E65" s="132"/>
      <c r="F65" s="151"/>
      <c r="M65" s="35"/>
      <c r="N65" s="36">
        <v>7</v>
      </c>
      <c r="O65" s="133">
        <v>129440.06596314798</v>
      </c>
      <c r="P65" s="133">
        <v>21475.264368132393</v>
      </c>
      <c r="Q65" s="133">
        <v>235.89298720605652</v>
      </c>
      <c r="R65" s="133">
        <v>151151.22331848642</v>
      </c>
      <c r="Z65" s="35"/>
    </row>
    <row r="66" spans="5:26" x14ac:dyDescent="0.2">
      <c r="E66" s="132"/>
      <c r="F66" s="151"/>
      <c r="M66" s="35"/>
      <c r="N66" s="36">
        <v>8</v>
      </c>
      <c r="O66" s="133">
        <v>151151.22331848642</v>
      </c>
      <c r="P66" s="133">
        <v>21475.264368132393</v>
      </c>
      <c r="Q66" s="133">
        <v>275.45963703849435</v>
      </c>
      <c r="R66" s="133">
        <v>172901.94732365731</v>
      </c>
      <c r="Z66" s="35"/>
    </row>
    <row r="67" spans="5:26" x14ac:dyDescent="0.2">
      <c r="E67" s="132"/>
      <c r="F67" s="151"/>
      <c r="M67" s="35"/>
      <c r="N67" s="36">
        <v>9</v>
      </c>
      <c r="O67" s="133">
        <v>172901.94732365731</v>
      </c>
      <c r="P67" s="133">
        <v>21475.264368132393</v>
      </c>
      <c r="Q67" s="133">
        <v>315.09839356489329</v>
      </c>
      <c r="R67" s="133">
        <v>194692.31008535461</v>
      </c>
      <c r="Z67" s="35"/>
    </row>
    <row r="68" spans="5:26" x14ac:dyDescent="0.2">
      <c r="E68" s="132"/>
      <c r="F68" s="151"/>
      <c r="M68" s="35"/>
      <c r="N68" s="36">
        <v>10</v>
      </c>
      <c r="O68" s="133">
        <v>194692.31008535461</v>
      </c>
      <c r="P68" s="133">
        <v>21475.264368132393</v>
      </c>
      <c r="Q68" s="133">
        <v>354.80938819327844</v>
      </c>
      <c r="R68" s="133">
        <v>216522.38384168028</v>
      </c>
      <c r="Z68" s="35"/>
    </row>
    <row r="69" spans="5:26" x14ac:dyDescent="0.2">
      <c r="E69" s="132"/>
      <c r="F69" s="151"/>
      <c r="M69" s="35"/>
      <c r="N69" s="36">
        <v>11</v>
      </c>
      <c r="O69" s="133">
        <v>216522.38384168028</v>
      </c>
      <c r="P69" s="133">
        <v>21475.264368132393</v>
      </c>
      <c r="Q69" s="133">
        <v>394.59275257115428</v>
      </c>
      <c r="R69" s="133">
        <v>238392.24096238383</v>
      </c>
      <c r="Z69" s="35"/>
    </row>
    <row r="70" spans="5:26" x14ac:dyDescent="0.2">
      <c r="E70" s="132"/>
      <c r="F70" s="151"/>
      <c r="M70" s="35"/>
      <c r="N70" s="36">
        <v>12</v>
      </c>
      <c r="O70" s="133">
        <v>238392.24096238383</v>
      </c>
      <c r="P70" s="133">
        <v>21475.264368132393</v>
      </c>
      <c r="Q70" s="133">
        <v>434.44861858594123</v>
      </c>
      <c r="R70" s="133">
        <v>260301.95394910217</v>
      </c>
      <c r="Z70" s="35"/>
    </row>
    <row r="71" spans="5:26" x14ac:dyDescent="0.2">
      <c r="E71" s="132"/>
      <c r="F71" s="151"/>
      <c r="M71" s="35"/>
      <c r="N71" s="36">
        <v>13</v>
      </c>
      <c r="O71" s="133">
        <v>260301.95394910217</v>
      </c>
      <c r="P71" s="133">
        <v>21475.264368132393</v>
      </c>
      <c r="Q71" s="133">
        <v>474.37711836541263</v>
      </c>
      <c r="R71" s="133">
        <v>282251.59543559997</v>
      </c>
      <c r="Z71" s="35"/>
    </row>
    <row r="72" spans="5:26" x14ac:dyDescent="0.2">
      <c r="E72" s="132"/>
      <c r="F72" s="151"/>
      <c r="M72" s="35"/>
      <c r="N72" s="36">
        <v>14</v>
      </c>
      <c r="O72" s="133">
        <v>282251.59543559997</v>
      </c>
      <c r="P72" s="133">
        <v>21475.264368132393</v>
      </c>
      <c r="Q72" s="133">
        <v>514.37838427813301</v>
      </c>
      <c r="R72" s="133">
        <v>304241.23818801052</v>
      </c>
      <c r="Z72" s="35"/>
    </row>
    <row r="73" spans="5:26" x14ac:dyDescent="0.2">
      <c r="E73" s="132"/>
      <c r="F73" s="151"/>
      <c r="M73" s="35"/>
      <c r="N73" s="36">
        <v>15</v>
      </c>
      <c r="O73" s="133">
        <v>304241.23818801052</v>
      </c>
      <c r="P73" s="133">
        <v>21475.264368132393</v>
      </c>
      <c r="Q73" s="133">
        <v>554.45254893389699</v>
      </c>
      <c r="R73" s="133">
        <v>326270.95510507684</v>
      </c>
      <c r="Z73" s="35"/>
    </row>
    <row r="74" spans="5:26" x14ac:dyDescent="0.2">
      <c r="E74" s="132"/>
      <c r="F74" s="151"/>
      <c r="M74" s="35"/>
      <c r="N74" s="36">
        <v>16</v>
      </c>
      <c r="O74" s="133">
        <v>326270.95510507684</v>
      </c>
      <c r="P74" s="133">
        <v>21475.264368132393</v>
      </c>
      <c r="Q74" s="133">
        <v>594.59974518416834</v>
      </c>
      <c r="R74" s="133">
        <v>348340.81921839342</v>
      </c>
      <c r="Z74" s="35"/>
    </row>
    <row r="75" spans="5:26" x14ac:dyDescent="0.2">
      <c r="E75" s="132"/>
      <c r="F75" s="151"/>
      <c r="M75" s="35"/>
      <c r="N75" s="36">
        <v>17</v>
      </c>
      <c r="O75" s="133">
        <v>348340.81921839342</v>
      </c>
      <c r="P75" s="133">
        <v>21475.264368132393</v>
      </c>
      <c r="Q75" s="133">
        <v>634.820106122521</v>
      </c>
      <c r="R75" s="133">
        <v>370450.90369264834</v>
      </c>
      <c r="Z75" s="35"/>
    </row>
    <row r="76" spans="5:26" x14ac:dyDescent="0.2">
      <c r="E76" s="132"/>
      <c r="F76" s="151"/>
      <c r="M76" s="35"/>
      <c r="N76" s="36">
        <v>18</v>
      </c>
      <c r="O76" s="133">
        <v>370450.90369264834</v>
      </c>
      <c r="P76" s="133">
        <v>21475.264368132393</v>
      </c>
      <c r="Q76" s="133">
        <v>675.11376508508022</v>
      </c>
      <c r="R76" s="133">
        <v>392601.28182586579</v>
      </c>
      <c r="Z76" s="35"/>
    </row>
    <row r="77" spans="5:26" x14ac:dyDescent="0.2">
      <c r="M77" s="35"/>
      <c r="N77" s="36">
        <v>19</v>
      </c>
      <c r="O77" s="133">
        <v>392601.28182586579</v>
      </c>
      <c r="P77" s="133">
        <v>21475.264368132393</v>
      </c>
      <c r="Q77" s="133">
        <v>715.48085565096403</v>
      </c>
      <c r="R77" s="133">
        <v>414792.02704964916</v>
      </c>
      <c r="Z77" s="35"/>
    </row>
    <row r="78" spans="5:26" x14ac:dyDescent="0.2">
      <c r="M78" s="35"/>
      <c r="N78" s="36">
        <v>20</v>
      </c>
      <c r="O78" s="133">
        <v>414792.02704964916</v>
      </c>
      <c r="P78" s="133">
        <v>21475.264368132393</v>
      </c>
      <c r="Q78" s="133">
        <v>755.92151164272718</v>
      </c>
      <c r="R78" s="133">
        <v>437023.21292942431</v>
      </c>
      <c r="Z78" s="35"/>
    </row>
    <row r="79" spans="5:26" x14ac:dyDescent="0.2">
      <c r="M79" s="35"/>
      <c r="N79" s="36">
        <v>21</v>
      </c>
      <c r="O79" s="133">
        <v>437023.21292942431</v>
      </c>
      <c r="P79" s="133">
        <v>21475.264368132393</v>
      </c>
      <c r="Q79" s="133">
        <v>796.43586712680349</v>
      </c>
      <c r="R79" s="133">
        <v>459294.9131646835</v>
      </c>
      <c r="Z79" s="35"/>
    </row>
    <row r="80" spans="5:26" x14ac:dyDescent="0.2">
      <c r="M80" s="35"/>
      <c r="N80" s="36">
        <v>22</v>
      </c>
      <c r="O80" s="133">
        <v>459294.9131646835</v>
      </c>
      <c r="P80" s="133">
        <v>21475.264368132393</v>
      </c>
      <c r="Q80" s="133">
        <v>837.02405641395103</v>
      </c>
      <c r="R80" s="133">
        <v>481607.20158922987</v>
      </c>
      <c r="Z80" s="35"/>
    </row>
    <row r="81" spans="13:26" x14ac:dyDescent="0.2">
      <c r="M81" s="35"/>
      <c r="N81" s="36">
        <v>23</v>
      </c>
      <c r="O81" s="133">
        <v>481607.20158922987</v>
      </c>
      <c r="P81" s="133">
        <v>21475.264368132393</v>
      </c>
      <c r="Q81" s="133">
        <v>877.68621405969759</v>
      </c>
      <c r="R81" s="133">
        <v>503960.15217142197</v>
      </c>
      <c r="Z81" s="35"/>
    </row>
    <row r="82" spans="13:26" x14ac:dyDescent="0.2">
      <c r="M82" s="35"/>
      <c r="N82" s="36">
        <v>24</v>
      </c>
      <c r="O82" s="133">
        <v>503960.15217142197</v>
      </c>
      <c r="P82" s="133">
        <v>21475.264368132393</v>
      </c>
      <c r="Q82" s="133">
        <v>918.42247486478618</v>
      </c>
      <c r="R82" s="133">
        <v>526353.83901441912</v>
      </c>
      <c r="Z82" s="35"/>
    </row>
    <row r="83" spans="13:26" x14ac:dyDescent="0.2">
      <c r="M83" s="35"/>
      <c r="N83" s="36">
        <v>25</v>
      </c>
      <c r="O83" s="133">
        <v>526353.83901441912</v>
      </c>
      <c r="P83" s="133">
        <v>21475.264368132393</v>
      </c>
      <c r="Q83" s="133">
        <v>959.23297387562184</v>
      </c>
      <c r="R83" s="133">
        <v>548788.33635642705</v>
      </c>
      <c r="Z83" s="35"/>
    </row>
    <row r="84" spans="13:26" x14ac:dyDescent="0.2">
      <c r="M84" s="35"/>
      <c r="N84" s="36">
        <v>26</v>
      </c>
      <c r="O84" s="133">
        <v>548788.33635642705</v>
      </c>
      <c r="P84" s="133">
        <v>21475.264368132393</v>
      </c>
      <c r="Q84" s="133">
        <v>1000.1178463847202</v>
      </c>
      <c r="R84" s="133">
        <v>571263.71857094415</v>
      </c>
      <c r="Z84" s="35"/>
    </row>
    <row r="85" spans="13:26" x14ac:dyDescent="0.2">
      <c r="M85" s="35"/>
      <c r="N85" s="36">
        <v>27</v>
      </c>
      <c r="O85" s="133">
        <v>571263.71857094415</v>
      </c>
      <c r="P85" s="133">
        <v>21475.264368132393</v>
      </c>
      <c r="Q85" s="133">
        <v>1041.0772279311554</v>
      </c>
      <c r="R85" s="133">
        <v>593780.06016700761</v>
      </c>
      <c r="Z85" s="35"/>
    </row>
    <row r="86" spans="13:26" x14ac:dyDescent="0.2">
      <c r="M86" s="35"/>
      <c r="N86" s="36">
        <v>28</v>
      </c>
      <c r="O86" s="133">
        <v>593780.06016700761</v>
      </c>
      <c r="P86" s="133">
        <v>21475.264368132393</v>
      </c>
      <c r="Q86" s="133">
        <v>1082.111254301009</v>
      </c>
      <c r="R86" s="133">
        <v>616337.43578944099</v>
      </c>
      <c r="Z86" s="35"/>
    </row>
    <row r="87" spans="13:26" x14ac:dyDescent="0.2">
      <c r="M87" s="35"/>
      <c r="N87" s="36">
        <v>29</v>
      </c>
      <c r="O87" s="133">
        <v>616337.43578944099</v>
      </c>
      <c r="P87" s="133">
        <v>21475.264368132393</v>
      </c>
      <c r="Q87" s="133">
        <v>1123.2200615278209</v>
      </c>
      <c r="R87" s="133">
        <v>638935.92021910113</v>
      </c>
      <c r="Z87" s="35"/>
    </row>
    <row r="88" spans="13:26" x14ac:dyDescent="0.2">
      <c r="M88" s="35"/>
      <c r="N88" s="36">
        <v>30</v>
      </c>
      <c r="O88" s="133">
        <v>638935.92021910113</v>
      </c>
      <c r="P88" s="133">
        <v>21475.264368132393</v>
      </c>
      <c r="Q88" s="133">
        <v>1164.4037858930403</v>
      </c>
      <c r="R88" s="133">
        <v>661575.58837312646</v>
      </c>
      <c r="Z88" s="35"/>
    </row>
    <row r="89" spans="13:26" x14ac:dyDescent="0.2">
      <c r="M89" s="35"/>
      <c r="N89" s="36">
        <v>31</v>
      </c>
      <c r="O89" s="133">
        <v>661575.58837312646</v>
      </c>
      <c r="P89" s="133">
        <v>21475.264368132393</v>
      </c>
      <c r="Q89" s="133">
        <v>1205.6625639264764</v>
      </c>
      <c r="R89" s="133">
        <v>684256.51530518522</v>
      </c>
      <c r="Z89" s="35"/>
    </row>
    <row r="90" spans="13:26" x14ac:dyDescent="0.2">
      <c r="M90" s="35"/>
      <c r="N90" s="36">
        <v>32</v>
      </c>
      <c r="O90" s="133">
        <v>684256.51530518522</v>
      </c>
      <c r="P90" s="133">
        <v>21475.264368132393</v>
      </c>
      <c r="Q90" s="133">
        <v>1246.9965324067527</v>
      </c>
      <c r="R90" s="133">
        <v>706978.77620572434</v>
      </c>
      <c r="Z90" s="35"/>
    </row>
    <row r="91" spans="13:26" x14ac:dyDescent="0.2">
      <c r="M91" s="35"/>
      <c r="N91" s="36">
        <v>33</v>
      </c>
      <c r="O91" s="133">
        <v>706978.77620572434</v>
      </c>
      <c r="P91" s="133">
        <v>21475.264368132393</v>
      </c>
      <c r="Q91" s="133">
        <v>1288.4058283617592</v>
      </c>
      <c r="R91" s="133">
        <v>729742.44640221843</v>
      </c>
      <c r="Z91" s="35"/>
    </row>
    <row r="92" spans="13:26" x14ac:dyDescent="0.2">
      <c r="M92" s="35"/>
      <c r="N92" s="36">
        <v>34</v>
      </c>
      <c r="O92" s="133">
        <v>729742.44640221843</v>
      </c>
      <c r="P92" s="133">
        <v>21475.264368132393</v>
      </c>
      <c r="Q92" s="133">
        <v>1329.8905890691067</v>
      </c>
      <c r="R92" s="133">
        <v>752547.60135941987</v>
      </c>
      <c r="Z92" s="35"/>
    </row>
    <row r="93" spans="13:26" x14ac:dyDescent="0.2">
      <c r="M93" s="35"/>
      <c r="N93" s="36">
        <v>35</v>
      </c>
      <c r="O93" s="133">
        <v>752547.60135941987</v>
      </c>
      <c r="P93" s="133">
        <v>21475.264368132393</v>
      </c>
      <c r="Q93" s="133">
        <v>1371.4509520565825</v>
      </c>
      <c r="R93" s="133">
        <v>775394.31667960878</v>
      </c>
      <c r="Z93" s="35"/>
    </row>
    <row r="94" spans="13:26" x14ac:dyDescent="0.2">
      <c r="M94" s="35"/>
      <c r="N94" s="36">
        <v>36</v>
      </c>
      <c r="O94" s="133">
        <v>775394.31667960878</v>
      </c>
      <c r="P94" s="133">
        <v>21475.264368132393</v>
      </c>
      <c r="Q94" s="133">
        <v>1413.0870551026062</v>
      </c>
      <c r="R94" s="133">
        <v>798282.66810284369</v>
      </c>
      <c r="Z94" s="35"/>
    </row>
    <row r="95" spans="13:26" x14ac:dyDescent="0.2">
      <c r="M95" s="35"/>
      <c r="N95" s="36">
        <v>37</v>
      </c>
      <c r="O95" s="133">
        <v>798282.66810284369</v>
      </c>
      <c r="P95" s="133">
        <v>21475.264368132393</v>
      </c>
      <c r="Q95" s="133">
        <v>1454.7990362366861</v>
      </c>
      <c r="R95" s="133">
        <v>821212.73150721274</v>
      </c>
      <c r="Z95" s="35"/>
    </row>
    <row r="96" spans="13:26" x14ac:dyDescent="0.2">
      <c r="M96" s="35"/>
      <c r="N96" s="36">
        <v>38</v>
      </c>
      <c r="O96" s="133">
        <v>821212.73150721274</v>
      </c>
      <c r="P96" s="133">
        <v>21475.264368132393</v>
      </c>
      <c r="Q96" s="133">
        <v>1496.5870337398771</v>
      </c>
      <c r="R96" s="133">
        <v>844184.58290908497</v>
      </c>
      <c r="Z96" s="35"/>
    </row>
    <row r="97" spans="13:26" x14ac:dyDescent="0.2">
      <c r="M97" s="35"/>
      <c r="N97" s="36">
        <v>39</v>
      </c>
      <c r="O97" s="133">
        <v>844184.58290908497</v>
      </c>
      <c r="P97" s="133">
        <v>21475.264368132393</v>
      </c>
      <c r="Q97" s="133">
        <v>1538.4511861452386</v>
      </c>
      <c r="R97" s="133">
        <v>867198.2984633625</v>
      </c>
      <c r="Z97" s="35"/>
    </row>
    <row r="98" spans="13:26" x14ac:dyDescent="0.2">
      <c r="M98" s="35"/>
      <c r="N98" s="36">
        <v>40</v>
      </c>
      <c r="O98" s="133">
        <v>867198.2984633625</v>
      </c>
      <c r="P98" s="133">
        <v>21475.264368132393</v>
      </c>
      <c r="Q98" s="133">
        <v>1580.3916322382945</v>
      </c>
      <c r="R98" s="133">
        <v>890253.95446373313</v>
      </c>
      <c r="Z98" s="35"/>
    </row>
    <row r="99" spans="13:26" x14ac:dyDescent="0.2">
      <c r="M99" s="35"/>
      <c r="N99" s="36">
        <v>41</v>
      </c>
      <c r="O99" s="133">
        <v>890253.95446373313</v>
      </c>
      <c r="P99" s="133">
        <v>21475.264368132393</v>
      </c>
      <c r="Q99" s="133">
        <v>1622.4085110574931</v>
      </c>
      <c r="R99" s="133">
        <v>913351.62734292296</v>
      </c>
      <c r="Z99" s="35"/>
    </row>
    <row r="100" spans="13:26" x14ac:dyDescent="0.2">
      <c r="M100" s="35"/>
      <c r="N100" s="36">
        <v>42</v>
      </c>
      <c r="O100" s="133">
        <v>913351.62734292296</v>
      </c>
      <c r="P100" s="133">
        <v>21475.264368132393</v>
      </c>
      <c r="Q100" s="133">
        <v>1664.5019618946678</v>
      </c>
      <c r="R100" s="133">
        <v>936491.39367294998</v>
      </c>
      <c r="Z100" s="35"/>
    </row>
    <row r="101" spans="13:26" x14ac:dyDescent="0.2">
      <c r="M101" s="35"/>
      <c r="N101" s="36">
        <v>43</v>
      </c>
      <c r="O101" s="133">
        <v>936491.39367294998</v>
      </c>
      <c r="P101" s="133">
        <v>21475.264368132393</v>
      </c>
      <c r="Q101" s="133">
        <v>1706.6721242954986</v>
      </c>
      <c r="R101" s="133">
        <v>959673.33016537782</v>
      </c>
      <c r="Z101" s="35"/>
    </row>
    <row r="102" spans="13:26" x14ac:dyDescent="0.2">
      <c r="M102" s="35"/>
      <c r="N102" s="36">
        <v>44</v>
      </c>
      <c r="O102" s="133">
        <v>959673.33016537782</v>
      </c>
      <c r="P102" s="133">
        <v>21475.264368132393</v>
      </c>
      <c r="Q102" s="133">
        <v>1748.9191380599752</v>
      </c>
      <c r="R102" s="133">
        <v>982897.51367157011</v>
      </c>
      <c r="Z102" s="35"/>
    </row>
    <row r="103" spans="13:26" x14ac:dyDescent="0.2">
      <c r="M103" s="35"/>
      <c r="N103" s="36">
        <v>45</v>
      </c>
      <c r="O103" s="133">
        <v>982897.51367157011</v>
      </c>
      <c r="P103" s="133">
        <v>21475.264368132393</v>
      </c>
      <c r="Q103" s="133">
        <v>1791.2431432428609</v>
      </c>
      <c r="R103" s="133">
        <v>1006164.0211829453</v>
      </c>
      <c r="Z103" s="35"/>
    </row>
    <row r="104" spans="13:26" x14ac:dyDescent="0.2">
      <c r="M104" s="35"/>
      <c r="N104" s="36">
        <v>46</v>
      </c>
      <c r="O104" s="133">
        <v>1006164.0211829453</v>
      </c>
      <c r="P104" s="133">
        <v>21475.264368132393</v>
      </c>
      <c r="Q104" s="133">
        <v>1833.6442801541557</v>
      </c>
      <c r="R104" s="133">
        <v>1029472.9298312318</v>
      </c>
      <c r="Z104" s="35"/>
    </row>
    <row r="105" spans="13:26" x14ac:dyDescent="0.2">
      <c r="M105" s="35"/>
      <c r="N105" s="36">
        <v>47</v>
      </c>
      <c r="O105" s="133">
        <v>1029472.9298312318</v>
      </c>
      <c r="P105" s="133">
        <v>21475.264368132393</v>
      </c>
      <c r="Q105" s="133">
        <v>1876.1226893595619</v>
      </c>
      <c r="R105" s="133">
        <v>1052824.3168887238</v>
      </c>
      <c r="Z105" s="35"/>
    </row>
    <row r="106" spans="13:26" x14ac:dyDescent="0.2">
      <c r="M106" s="35"/>
      <c r="N106" s="36">
        <v>48</v>
      </c>
      <c r="O106" s="133">
        <v>1052824.3168887238</v>
      </c>
      <c r="P106" s="133">
        <v>21475.264368132393</v>
      </c>
      <c r="Q106" s="133">
        <v>1918.678511680951</v>
      </c>
      <c r="R106" s="133">
        <v>1076218.2597685372</v>
      </c>
      <c r="Z106" s="35"/>
    </row>
    <row r="107" spans="13:26" x14ac:dyDescent="0.2">
      <c r="M107" s="35"/>
      <c r="N107" s="36">
        <v>49</v>
      </c>
      <c r="O107" s="133">
        <v>1076218.2597685372</v>
      </c>
      <c r="P107" s="133">
        <v>21475.264368132393</v>
      </c>
      <c r="Q107" s="133">
        <v>1961.3118881968298</v>
      </c>
      <c r="R107" s="133">
        <v>1099654.8360248664</v>
      </c>
      <c r="Z107" s="35"/>
    </row>
    <row r="108" spans="13:26" x14ac:dyDescent="0.2">
      <c r="M108" s="35"/>
      <c r="N108" s="36">
        <v>50</v>
      </c>
      <c r="O108" s="133">
        <v>1099654.8360248664</v>
      </c>
      <c r="P108" s="133">
        <v>21475.264368132393</v>
      </c>
      <c r="Q108" s="133">
        <v>2004.0229602428067</v>
      </c>
      <c r="R108" s="133">
        <v>1123134.1233532417</v>
      </c>
      <c r="Z108" s="35"/>
    </row>
    <row r="109" spans="13:26" x14ac:dyDescent="0.2">
      <c r="M109" s="35"/>
      <c r="N109" s="36">
        <v>51</v>
      </c>
      <c r="O109" s="133">
        <v>1123134.1233532417</v>
      </c>
      <c r="P109" s="133">
        <v>21475.264368132393</v>
      </c>
      <c r="Q109" s="133">
        <v>2046.8118694120635</v>
      </c>
      <c r="R109" s="133">
        <v>1146656.1995907861</v>
      </c>
      <c r="Z109" s="35"/>
    </row>
    <row r="110" spans="13:26" x14ac:dyDescent="0.2">
      <c r="M110" s="35"/>
      <c r="N110" s="36">
        <v>52</v>
      </c>
      <c r="O110" s="133">
        <v>1146656.1995907861</v>
      </c>
      <c r="P110" s="133">
        <v>21475.264368132393</v>
      </c>
      <c r="Q110" s="133">
        <v>2089.6787575558219</v>
      </c>
      <c r="R110" s="133">
        <v>1170221.1427164744</v>
      </c>
      <c r="Z110" s="35"/>
    </row>
    <row r="111" spans="13:26" x14ac:dyDescent="0.2">
      <c r="M111" s="35"/>
      <c r="N111" s="36">
        <v>53</v>
      </c>
      <c r="O111" s="133">
        <v>1170221.1427164744</v>
      </c>
      <c r="P111" s="133">
        <v>21475.264368132393</v>
      </c>
      <c r="Q111" s="133">
        <v>2132.623766783815</v>
      </c>
      <c r="R111" s="133">
        <v>1193829.0308513907</v>
      </c>
      <c r="Z111" s="35"/>
    </row>
    <row r="112" spans="13:26" x14ac:dyDescent="0.2">
      <c r="M112" s="35"/>
      <c r="N112" s="36">
        <v>54</v>
      </c>
      <c r="O112" s="133">
        <v>1193829.0308513907</v>
      </c>
      <c r="P112" s="133">
        <v>21475.264368132393</v>
      </c>
      <c r="Q112" s="133">
        <v>2175.6470394647586</v>
      </c>
      <c r="R112" s="133">
        <v>1217479.9422589878</v>
      </c>
      <c r="Z112" s="35"/>
    </row>
    <row r="113" spans="13:26" x14ac:dyDescent="0.2">
      <c r="M113" s="35"/>
      <c r="N113" s="36">
        <v>55</v>
      </c>
      <c r="O113" s="133">
        <v>1217479.9422589878</v>
      </c>
      <c r="P113" s="133">
        <v>21475.264368132393</v>
      </c>
      <c r="Q113" s="133">
        <v>2218.7487182268219</v>
      </c>
      <c r="R113" s="133">
        <v>1241173.9553453471</v>
      </c>
      <c r="Z113" s="35"/>
    </row>
    <row r="114" spans="13:26" x14ac:dyDescent="0.2">
      <c r="M114" s="35"/>
      <c r="N114" s="36">
        <v>56</v>
      </c>
      <c r="O114" s="133">
        <v>1241173.9553453471</v>
      </c>
      <c r="P114" s="133">
        <v>21475.264368132393</v>
      </c>
      <c r="Q114" s="133">
        <v>2261.9289459581018</v>
      </c>
      <c r="R114" s="133">
        <v>1264911.1486594377</v>
      </c>
      <c r="Z114" s="35"/>
    </row>
    <row r="115" spans="13:26" x14ac:dyDescent="0.2">
      <c r="M115" s="35"/>
      <c r="N115" s="36">
        <v>57</v>
      </c>
      <c r="O115" s="133">
        <v>1264911.1486594377</v>
      </c>
      <c r="P115" s="133">
        <v>21475.264368132393</v>
      </c>
      <c r="Q115" s="133">
        <v>2305.1878658070973</v>
      </c>
      <c r="R115" s="133">
        <v>1288691.6008933773</v>
      </c>
      <c r="Z115" s="35"/>
    </row>
    <row r="116" spans="13:26" x14ac:dyDescent="0.2">
      <c r="M116" s="35"/>
      <c r="N116" s="36">
        <v>58</v>
      </c>
      <c r="O116" s="133">
        <v>1288691.6008933773</v>
      </c>
      <c r="P116" s="133">
        <v>21475.264368132393</v>
      </c>
      <c r="Q116" s="133">
        <v>2348.5256211831802</v>
      </c>
      <c r="R116" s="133">
        <v>1312515.390882693</v>
      </c>
      <c r="Z116" s="35"/>
    </row>
    <row r="117" spans="13:26" x14ac:dyDescent="0.2">
      <c r="M117" s="35"/>
      <c r="N117" s="36">
        <v>59</v>
      </c>
      <c r="O117" s="133">
        <v>1312515.390882693</v>
      </c>
      <c r="P117" s="133">
        <v>21475.264368132393</v>
      </c>
      <c r="Q117" s="133">
        <v>2391.9423557570749</v>
      </c>
      <c r="R117" s="133">
        <v>1336382.5976065826</v>
      </c>
      <c r="Z117" s="35"/>
    </row>
    <row r="118" spans="13:26" x14ac:dyDescent="0.2">
      <c r="M118" s="35"/>
      <c r="N118" s="36">
        <v>60</v>
      </c>
      <c r="O118" s="133">
        <v>1336382.5976065826</v>
      </c>
      <c r="P118" s="133">
        <v>21475.264368132393</v>
      </c>
      <c r="Q118" s="133">
        <v>2435.4382134613325</v>
      </c>
      <c r="R118" s="133">
        <v>1360293.3001881763</v>
      </c>
      <c r="Z118" s="35"/>
    </row>
    <row r="119" spans="13:26" x14ac:dyDescent="0.2">
      <c r="M119" s="35"/>
      <c r="N119" s="36">
        <v>61</v>
      </c>
      <c r="O119" s="133">
        <v>1360293.3001881763</v>
      </c>
      <c r="P119" s="133">
        <v>21475.264368132393</v>
      </c>
      <c r="Q119" s="133">
        <v>2479.0133384908081</v>
      </c>
      <c r="R119" s="133">
        <v>1384247.5778947996</v>
      </c>
      <c r="Z119" s="35"/>
    </row>
    <row r="120" spans="13:26" x14ac:dyDescent="0.2">
      <c r="M120" s="35"/>
      <c r="N120" s="36">
        <v>62</v>
      </c>
      <c r="O120" s="133">
        <v>1384247.5778947996</v>
      </c>
      <c r="P120" s="133">
        <v>21475.264368132393</v>
      </c>
      <c r="Q120" s="133">
        <v>2522.6678753031392</v>
      </c>
      <c r="R120" s="133">
        <v>1408245.5101382353</v>
      </c>
      <c r="Z120" s="35"/>
    </row>
    <row r="121" spans="13:26" x14ac:dyDescent="0.2">
      <c r="M121" s="35"/>
      <c r="N121" s="36">
        <v>63</v>
      </c>
      <c r="O121" s="133">
        <v>1408245.5101382353</v>
      </c>
      <c r="P121" s="133">
        <v>21475.264368132393</v>
      </c>
      <c r="Q121" s="133">
        <v>2566.4019686192246</v>
      </c>
      <c r="R121" s="133">
        <v>1432287.1764749871</v>
      </c>
      <c r="Z121" s="35"/>
    </row>
    <row r="122" spans="13:26" x14ac:dyDescent="0.2">
      <c r="M122" s="35"/>
      <c r="N122" s="36">
        <v>64</v>
      </c>
      <c r="O122" s="133">
        <v>1432287.1764749871</v>
      </c>
      <c r="P122" s="133">
        <v>21475.264368132393</v>
      </c>
      <c r="Q122" s="133">
        <v>2610.2157634237042</v>
      </c>
      <c r="R122" s="133">
        <v>1456372.6566065431</v>
      </c>
      <c r="Z122" s="35"/>
    </row>
    <row r="123" spans="13:26" x14ac:dyDescent="0.2">
      <c r="M123" s="35"/>
      <c r="N123" s="36">
        <v>65</v>
      </c>
      <c r="O123" s="133">
        <v>1456372.6566065431</v>
      </c>
      <c r="P123" s="133">
        <v>21475.264368132393</v>
      </c>
      <c r="Q123" s="133">
        <v>2654.1094049654384</v>
      </c>
      <c r="R123" s="133">
        <v>1480502.0303796411</v>
      </c>
      <c r="Z123" s="35"/>
    </row>
    <row r="124" spans="13:26" x14ac:dyDescent="0.2">
      <c r="M124" s="35"/>
      <c r="N124" s="36">
        <v>66</v>
      </c>
      <c r="O124" s="133">
        <v>1480502.0303796411</v>
      </c>
      <c r="P124" s="133">
        <v>21475.264368132393</v>
      </c>
      <c r="Q124" s="133">
        <v>2698.0830387579931</v>
      </c>
      <c r="R124" s="133">
        <v>1504675.3777865316</v>
      </c>
      <c r="Z124" s="35"/>
    </row>
    <row r="125" spans="13:26" x14ac:dyDescent="0.2">
      <c r="M125" s="35"/>
      <c r="N125" s="36">
        <v>67</v>
      </c>
      <c r="O125" s="133">
        <v>1504675.3777865316</v>
      </c>
      <c r="P125" s="133">
        <v>21475.264368132393</v>
      </c>
      <c r="Q125" s="133">
        <v>2742.1368105801171</v>
      </c>
      <c r="R125" s="133">
        <v>1528892.7789652441</v>
      </c>
      <c r="Z125" s="35"/>
    </row>
    <row r="126" spans="13:26" x14ac:dyDescent="0.2">
      <c r="M126" s="35"/>
      <c r="N126" s="36">
        <v>68</v>
      </c>
      <c r="O126" s="133">
        <v>1528892.7789652441</v>
      </c>
      <c r="P126" s="133">
        <v>21475.264368132393</v>
      </c>
      <c r="Q126" s="133">
        <v>2786.2708664762285</v>
      </c>
      <c r="R126" s="133">
        <v>1553154.3141998528</v>
      </c>
      <c r="Z126" s="35"/>
    </row>
    <row r="127" spans="13:26" x14ac:dyDescent="0.2">
      <c r="M127" s="35"/>
      <c r="N127" s="36">
        <v>69</v>
      </c>
      <c r="O127" s="133">
        <v>1553154.3141998528</v>
      </c>
      <c r="P127" s="133">
        <v>21475.264368132393</v>
      </c>
      <c r="Q127" s="133">
        <v>2830.4853527569003</v>
      </c>
      <c r="R127" s="133">
        <v>1577460.0639207421</v>
      </c>
      <c r="Z127" s="35"/>
    </row>
    <row r="128" spans="13:26" x14ac:dyDescent="0.2">
      <c r="M128" s="35"/>
      <c r="N128" s="36">
        <v>70</v>
      </c>
      <c r="O128" s="133">
        <v>1577460.0639207421</v>
      </c>
      <c r="P128" s="133">
        <v>21475.264368132393</v>
      </c>
      <c r="Q128" s="133">
        <v>2874.7804159993411</v>
      </c>
      <c r="R128" s="133">
        <v>1601810.1087048738</v>
      </c>
      <c r="Z128" s="35"/>
    </row>
    <row r="129" spans="13:26" x14ac:dyDescent="0.2">
      <c r="M129" s="35"/>
      <c r="N129" s="36">
        <v>71</v>
      </c>
      <c r="O129" s="133">
        <v>1601810.1087048738</v>
      </c>
      <c r="P129" s="133">
        <v>21475.264368132393</v>
      </c>
      <c r="Q129" s="133">
        <v>2919.1562030478849</v>
      </c>
      <c r="R129" s="133">
        <v>1626204.5292760541</v>
      </c>
      <c r="Z129" s="35"/>
    </row>
    <row r="130" spans="13:26" x14ac:dyDescent="0.2">
      <c r="M130" s="35"/>
      <c r="N130" s="36">
        <v>72</v>
      </c>
      <c r="O130" s="133">
        <v>1626204.5292760541</v>
      </c>
      <c r="P130" s="133">
        <v>21475.264368132393</v>
      </c>
      <c r="Q130" s="133">
        <v>2963.6128610144751</v>
      </c>
      <c r="R130" s="133">
        <v>1650643.406505201</v>
      </c>
      <c r="Z130" s="35"/>
    </row>
    <row r="131" spans="13:26" x14ac:dyDescent="0.2">
      <c r="M131" s="35"/>
      <c r="N131" s="36">
        <v>73</v>
      </c>
      <c r="O131" s="133">
        <v>1650643.406505201</v>
      </c>
      <c r="P131" s="133">
        <v>21475.264368132393</v>
      </c>
      <c r="Q131" s="133">
        <v>3008.1505372791553</v>
      </c>
      <c r="R131" s="133">
        <v>1675126.8214106127</v>
      </c>
      <c r="Z131" s="35"/>
    </row>
    <row r="132" spans="13:26" x14ac:dyDescent="0.2">
      <c r="M132" s="35"/>
      <c r="N132" s="36">
        <v>74</v>
      </c>
      <c r="O132" s="133">
        <v>1675126.8214106127</v>
      </c>
      <c r="P132" s="133">
        <v>21475.264368132393</v>
      </c>
      <c r="Q132" s="133">
        <v>3052.7693794905549</v>
      </c>
      <c r="R132" s="133">
        <v>1699654.8551582356</v>
      </c>
      <c r="Z132" s="35"/>
    </row>
    <row r="133" spans="13:26" x14ac:dyDescent="0.2">
      <c r="M133" s="35"/>
      <c r="N133" s="36">
        <v>75</v>
      </c>
      <c r="O133" s="133">
        <v>1699654.8551582356</v>
      </c>
      <c r="P133" s="133">
        <v>21475.264368132393</v>
      </c>
      <c r="Q133" s="133">
        <v>3097.4695355663798</v>
      </c>
      <c r="R133" s="133">
        <v>1724227.5890619345</v>
      </c>
      <c r="Z133" s="35"/>
    </row>
    <row r="134" spans="13:26" x14ac:dyDescent="0.2">
      <c r="M134" s="35"/>
      <c r="N134" s="36">
        <v>76</v>
      </c>
      <c r="O134" s="133">
        <v>1724227.5890619345</v>
      </c>
      <c r="P134" s="133">
        <v>21475.264368132393</v>
      </c>
      <c r="Q134" s="133">
        <v>3142.2511536939023</v>
      </c>
      <c r="R134" s="133">
        <v>1748845.104583761</v>
      </c>
      <c r="Z134" s="35"/>
    </row>
    <row r="135" spans="13:26" x14ac:dyDescent="0.2">
      <c r="M135" s="35"/>
      <c r="N135" s="36">
        <v>77</v>
      </c>
      <c r="O135" s="133">
        <v>1748845.104583761</v>
      </c>
      <c r="P135" s="133">
        <v>21475.264368132393</v>
      </c>
      <c r="Q135" s="133">
        <v>3187.1143823304546</v>
      </c>
      <c r="R135" s="133">
        <v>1773507.483334224</v>
      </c>
      <c r="Z135" s="35"/>
    </row>
    <row r="136" spans="13:26" x14ac:dyDescent="0.2">
      <c r="M136" s="35"/>
      <c r="N136" s="36">
        <v>78</v>
      </c>
      <c r="O136" s="133">
        <v>1773507.483334224</v>
      </c>
      <c r="P136" s="133">
        <v>21475.264368132393</v>
      </c>
      <c r="Q136" s="133">
        <v>3232.0593702039173</v>
      </c>
      <c r="R136" s="133">
        <v>1798214.8070725603</v>
      </c>
      <c r="Z136" s="35"/>
    </row>
    <row r="137" spans="13:26" x14ac:dyDescent="0.2">
      <c r="M137" s="35"/>
      <c r="N137" s="36">
        <v>79</v>
      </c>
      <c r="O137" s="133">
        <v>1798214.8070725603</v>
      </c>
      <c r="P137" s="133">
        <v>21475.264368132393</v>
      </c>
      <c r="Q137" s="133">
        <v>3277.0862663132148</v>
      </c>
      <c r="R137" s="133">
        <v>1822967.157707006</v>
      </c>
      <c r="Z137" s="35"/>
    </row>
    <row r="138" spans="13:26" x14ac:dyDescent="0.2">
      <c r="M138" s="35"/>
      <c r="N138" s="36">
        <v>80</v>
      </c>
      <c r="O138" s="133">
        <v>1822967.157707006</v>
      </c>
      <c r="P138" s="133">
        <v>21475.264368132393</v>
      </c>
      <c r="Q138" s="133">
        <v>3322.1952199288094</v>
      </c>
      <c r="R138" s="133">
        <v>1847764.6172950673</v>
      </c>
      <c r="Z138" s="35"/>
    </row>
    <row r="139" spans="13:26" x14ac:dyDescent="0.2">
      <c r="M139" s="35"/>
      <c r="N139" s="36">
        <v>81</v>
      </c>
      <c r="O139" s="133">
        <v>1847764.6172950673</v>
      </c>
      <c r="P139" s="133">
        <v>21475.264368132393</v>
      </c>
      <c r="Q139" s="133">
        <v>3367.3863805931946</v>
      </c>
      <c r="R139" s="133">
        <v>1872607.268043793</v>
      </c>
      <c r="Z139" s="35"/>
    </row>
    <row r="140" spans="13:26" x14ac:dyDescent="0.2">
      <c r="M140" s="35"/>
      <c r="N140" s="36">
        <v>82</v>
      </c>
      <c r="O140" s="133">
        <v>1872607.268043793</v>
      </c>
      <c r="P140" s="133">
        <v>21475.264368132393</v>
      </c>
      <c r="Q140" s="133">
        <v>3412.6598981213924</v>
      </c>
      <c r="R140" s="133">
        <v>1897495.1923100469</v>
      </c>
      <c r="Z140" s="35"/>
    </row>
    <row r="141" spans="13:26" x14ac:dyDescent="0.2">
      <c r="M141" s="35"/>
      <c r="N141" s="36">
        <v>83</v>
      </c>
      <c r="O141" s="133">
        <v>1897495.1923100469</v>
      </c>
      <c r="P141" s="133">
        <v>21475.264368132393</v>
      </c>
      <c r="Q141" s="133">
        <v>3458.0159226014493</v>
      </c>
      <c r="R141" s="133">
        <v>1922428.4726007807</v>
      </c>
      <c r="Z141" s="35"/>
    </row>
    <row r="142" spans="13:26" x14ac:dyDescent="0.2">
      <c r="M142" s="35"/>
      <c r="N142" s="36">
        <v>84</v>
      </c>
      <c r="O142" s="133">
        <v>1922428.4726007807</v>
      </c>
      <c r="P142" s="133">
        <v>21475.264368132393</v>
      </c>
      <c r="Q142" s="133">
        <v>3503.4546043949335</v>
      </c>
      <c r="R142" s="133">
        <v>1947407.1915733081</v>
      </c>
      <c r="Z142" s="35"/>
    </row>
    <row r="143" spans="13:26" x14ac:dyDescent="0.2">
      <c r="M143" s="35"/>
      <c r="N143" s="36">
        <v>85</v>
      </c>
      <c r="O143" s="133">
        <v>1947407.1915733081</v>
      </c>
      <c r="P143" s="133">
        <v>21475.264368132393</v>
      </c>
      <c r="Q143" s="133">
        <v>3548.9760941374348</v>
      </c>
      <c r="R143" s="133">
        <v>1972431.4320355779</v>
      </c>
      <c r="Z143" s="35"/>
    </row>
    <row r="144" spans="13:26" x14ac:dyDescent="0.2">
      <c r="M144" s="35"/>
      <c r="N144" s="36">
        <v>86</v>
      </c>
      <c r="O144" s="133">
        <v>1972431.4320355779</v>
      </c>
      <c r="P144" s="133">
        <v>21475.264368132393</v>
      </c>
      <c r="Q144" s="133">
        <v>3594.580542739061</v>
      </c>
      <c r="R144" s="133">
        <v>1997501.2769464494</v>
      </c>
      <c r="Z144" s="35"/>
    </row>
    <row r="145" spans="13:26" x14ac:dyDescent="0.2">
      <c r="M145" s="35"/>
      <c r="N145" s="36">
        <v>87</v>
      </c>
      <c r="O145" s="133">
        <v>1997501.2769464494</v>
      </c>
      <c r="P145" s="133">
        <v>21475.264368132393</v>
      </c>
      <c r="Q145" s="133">
        <v>3640.2681013849419</v>
      </c>
      <c r="R145" s="133">
        <v>2022616.8094159667</v>
      </c>
      <c r="Z145" s="35"/>
    </row>
    <row r="146" spans="13:26" x14ac:dyDescent="0.2">
      <c r="M146" s="35"/>
      <c r="N146" s="36">
        <v>88</v>
      </c>
      <c r="O146" s="133">
        <v>2022616.8094159667</v>
      </c>
      <c r="P146" s="133">
        <v>21475.264368132393</v>
      </c>
      <c r="Q146" s="133">
        <v>3686.0389215357282</v>
      </c>
      <c r="R146" s="133">
        <v>2047778.1127056349</v>
      </c>
      <c r="Z146" s="35"/>
    </row>
    <row r="147" spans="13:26" x14ac:dyDescent="0.2">
      <c r="M147" s="35"/>
      <c r="N147" s="36">
        <v>89</v>
      </c>
      <c r="O147" s="133">
        <v>2047778.1127056349</v>
      </c>
      <c r="P147" s="133">
        <v>21475.264368132393</v>
      </c>
      <c r="Q147" s="133">
        <v>3731.8931549280937</v>
      </c>
      <c r="R147" s="133">
        <v>2072985.2702286954</v>
      </c>
      <c r="Z147" s="35"/>
    </row>
    <row r="148" spans="13:26" x14ac:dyDescent="0.2">
      <c r="M148" s="35"/>
      <c r="N148" s="36">
        <v>90</v>
      </c>
      <c r="O148" s="133">
        <v>2072985.2702286954</v>
      </c>
      <c r="P148" s="133">
        <v>21475.264368132393</v>
      </c>
      <c r="Q148" s="133">
        <v>3777.8309535752396</v>
      </c>
      <c r="R148" s="133">
        <v>2098238.365550403</v>
      </c>
      <c r="Z148" s="35"/>
    </row>
    <row r="149" spans="13:26" x14ac:dyDescent="0.2">
      <c r="M149" s="35"/>
      <c r="N149" s="36">
        <v>91</v>
      </c>
      <c r="O149" s="133">
        <v>2098238.365550403</v>
      </c>
      <c r="P149" s="133">
        <v>21475.264368132393</v>
      </c>
      <c r="Q149" s="133">
        <v>3823.8524697673965</v>
      </c>
      <c r="R149" s="133">
        <v>2123537.4823883027</v>
      </c>
      <c r="Z149" s="35"/>
    </row>
    <row r="150" spans="13:26" x14ac:dyDescent="0.2">
      <c r="M150" s="35"/>
      <c r="N150" s="36">
        <v>92</v>
      </c>
      <c r="O150" s="133">
        <v>2123537.4823883027</v>
      </c>
      <c r="P150" s="133">
        <v>21475.264368132393</v>
      </c>
      <c r="Q150" s="133">
        <v>3869.9578560723317</v>
      </c>
      <c r="R150" s="133">
        <v>2148882.704612507</v>
      </c>
      <c r="Z150" s="35"/>
    </row>
    <row r="151" spans="13:26" x14ac:dyDescent="0.2">
      <c r="M151" s="35"/>
      <c r="N151" s="36">
        <v>93</v>
      </c>
      <c r="O151" s="133">
        <v>2148882.704612507</v>
      </c>
      <c r="P151" s="133">
        <v>21475.264368132393</v>
      </c>
      <c r="Q151" s="133">
        <v>3916.1472653358519</v>
      </c>
      <c r="R151" s="133">
        <v>2174274.1162459753</v>
      </c>
      <c r="Z151" s="35"/>
    </row>
    <row r="152" spans="13:26" x14ac:dyDescent="0.2">
      <c r="M152" s="35"/>
      <c r="N152" s="36">
        <v>94</v>
      </c>
      <c r="O152" s="133">
        <v>2174274.1162459753</v>
      </c>
      <c r="P152" s="133">
        <v>21475.264368132393</v>
      </c>
      <c r="Q152" s="133">
        <v>3962.4208506823143</v>
      </c>
      <c r="R152" s="133">
        <v>2199711.80146479</v>
      </c>
      <c r="Z152" s="35"/>
    </row>
    <row r="153" spans="13:26" x14ac:dyDescent="0.2">
      <c r="M153" s="35"/>
      <c r="N153" s="36">
        <v>95</v>
      </c>
      <c r="O153" s="133">
        <v>2199711.80146479</v>
      </c>
      <c r="P153" s="133">
        <v>21475.264368132393</v>
      </c>
      <c r="Q153" s="133">
        <v>4008.7787655151292</v>
      </c>
      <c r="R153" s="133">
        <v>2225195.8445984372</v>
      </c>
      <c r="Z153" s="35"/>
    </row>
    <row r="154" spans="13:26" x14ac:dyDescent="0.2">
      <c r="M154" s="35"/>
      <c r="N154" s="36">
        <v>96</v>
      </c>
      <c r="O154" s="133">
        <v>2225195.8445984372</v>
      </c>
      <c r="P154" s="133">
        <v>21475.264368132393</v>
      </c>
      <c r="Q154" s="133">
        <v>4055.2211635172712</v>
      </c>
      <c r="R154" s="133">
        <v>2250726.3301300867</v>
      </c>
      <c r="Z154" s="35"/>
    </row>
    <row r="155" spans="13:26" x14ac:dyDescent="0.2">
      <c r="M155" s="35"/>
      <c r="N155" s="36">
        <v>97</v>
      </c>
      <c r="O155" s="133">
        <v>2250726.3301300867</v>
      </c>
      <c r="P155" s="133">
        <v>21475.264368132393</v>
      </c>
      <c r="Q155" s="133">
        <v>4101.7481986517896</v>
      </c>
      <c r="R155" s="133">
        <v>2276303.3426968707</v>
      </c>
      <c r="Z155" s="35"/>
    </row>
    <row r="156" spans="13:26" x14ac:dyDescent="0.2">
      <c r="M156" s="35"/>
      <c r="N156" s="36">
        <v>98</v>
      </c>
      <c r="O156" s="133">
        <v>2276303.3426968707</v>
      </c>
      <c r="P156" s="133">
        <v>21475.264368132393</v>
      </c>
      <c r="Q156" s="133">
        <v>4148.3600251623175</v>
      </c>
      <c r="R156" s="133">
        <v>2301926.9670901652</v>
      </c>
      <c r="Z156" s="35"/>
    </row>
    <row r="157" spans="13:26" x14ac:dyDescent="0.2">
      <c r="M157" s="35"/>
      <c r="N157" s="36">
        <v>99</v>
      </c>
      <c r="O157" s="133">
        <v>2301926.9670901652</v>
      </c>
      <c r="P157" s="133">
        <v>21475.264368132393</v>
      </c>
      <c r="Q157" s="133">
        <v>4195.0567975735821</v>
      </c>
      <c r="R157" s="133">
        <v>2327597.2882558713</v>
      </c>
      <c r="Z157" s="35"/>
    </row>
    <row r="158" spans="13:26" x14ac:dyDescent="0.2">
      <c r="M158" s="35"/>
      <c r="N158" s="36">
        <v>100</v>
      </c>
      <c r="O158" s="133">
        <v>2327597.2882558713</v>
      </c>
      <c r="P158" s="133">
        <v>21475.264368132393</v>
      </c>
      <c r="Q158" s="133">
        <v>4241.83867069192</v>
      </c>
      <c r="R158" s="133">
        <v>2353314.3912946954</v>
      </c>
      <c r="Z158" s="35"/>
    </row>
    <row r="159" spans="13:26" x14ac:dyDescent="0.2">
      <c r="M159" s="35"/>
      <c r="N159" s="36">
        <v>101</v>
      </c>
      <c r="O159" s="133">
        <v>2353314.3912946954</v>
      </c>
      <c r="P159" s="133">
        <v>21475.264368132393</v>
      </c>
      <c r="Q159" s="133">
        <v>4288.7057996057865</v>
      </c>
      <c r="R159" s="133">
        <v>2379078.3614624334</v>
      </c>
      <c r="Z159" s="35"/>
    </row>
    <row r="160" spans="13:26" x14ac:dyDescent="0.2">
      <c r="M160" s="35"/>
      <c r="N160" s="36">
        <v>102</v>
      </c>
      <c r="O160" s="133">
        <v>2379078.3614624334</v>
      </c>
      <c r="P160" s="133">
        <v>21475.264368132393</v>
      </c>
      <c r="Q160" s="133">
        <v>4335.6583396862716</v>
      </c>
      <c r="R160" s="133">
        <v>2404889.2841702518</v>
      </c>
      <c r="Z160" s="35"/>
    </row>
    <row r="161" spans="13:26" x14ac:dyDescent="0.2">
      <c r="M161" s="35"/>
      <c r="N161" s="36">
        <v>103</v>
      </c>
      <c r="O161" s="133">
        <v>2404889.2841702518</v>
      </c>
      <c r="P161" s="133">
        <v>21475.264368132393</v>
      </c>
      <c r="Q161" s="133">
        <v>4382.696446587619</v>
      </c>
      <c r="R161" s="133">
        <v>2430747.2449849718</v>
      </c>
      <c r="Z161" s="35"/>
    </row>
    <row r="162" spans="13:26" x14ac:dyDescent="0.2">
      <c r="M162" s="35"/>
      <c r="N162" s="36">
        <v>104</v>
      </c>
      <c r="O162" s="133">
        <v>2430747.2449849718</v>
      </c>
      <c r="P162" s="133">
        <v>21475.264368132393</v>
      </c>
      <c r="Q162" s="133">
        <v>4429.820276247734</v>
      </c>
      <c r="R162" s="133">
        <v>2456652.3296293519</v>
      </c>
      <c r="Z162" s="35"/>
    </row>
    <row r="163" spans="13:26" x14ac:dyDescent="0.2">
      <c r="M163" s="35"/>
      <c r="N163" s="36">
        <v>105</v>
      </c>
      <c r="O163" s="133">
        <v>2456652.3296293519</v>
      </c>
      <c r="P163" s="133">
        <v>21475.264368132393</v>
      </c>
      <c r="Q163" s="133">
        <v>4477.0299848887071</v>
      </c>
      <c r="R163" s="133">
        <v>2482604.6239823727</v>
      </c>
      <c r="Z163" s="35"/>
    </row>
    <row r="164" spans="13:26" x14ac:dyDescent="0.2">
      <c r="M164" s="35"/>
      <c r="N164" s="36">
        <v>106</v>
      </c>
      <c r="O164" s="133">
        <v>2482604.6239823727</v>
      </c>
      <c r="P164" s="133">
        <v>21475.264368132393</v>
      </c>
      <c r="Q164" s="133">
        <v>4524.3257290173287</v>
      </c>
      <c r="R164" s="133">
        <v>2508604.2140795221</v>
      </c>
      <c r="Z164" s="35"/>
    </row>
    <row r="165" spans="13:26" x14ac:dyDescent="0.2">
      <c r="M165" s="35"/>
      <c r="N165" s="36">
        <v>107</v>
      </c>
      <c r="O165" s="133">
        <v>2508604.2140795221</v>
      </c>
      <c r="P165" s="133">
        <v>21475.264368132393</v>
      </c>
      <c r="Q165" s="133">
        <v>4571.7076654256098</v>
      </c>
      <c r="R165" s="133">
        <v>2534651.18611308</v>
      </c>
      <c r="Z165" s="35"/>
    </row>
    <row r="166" spans="13:26" x14ac:dyDescent="0.2">
      <c r="M166" s="35"/>
      <c r="N166" s="36">
        <v>108</v>
      </c>
      <c r="O166" s="133">
        <v>2534651.18611308</v>
      </c>
      <c r="P166" s="133">
        <v>21475.264368132393</v>
      </c>
      <c r="Q166" s="133">
        <v>4619.1759511913006</v>
      </c>
      <c r="R166" s="133">
        <v>2560745.6264324035</v>
      </c>
      <c r="Z166" s="35"/>
    </row>
    <row r="167" spans="13:26" x14ac:dyDescent="0.2">
      <c r="M167" s="35"/>
      <c r="N167" s="36">
        <v>109</v>
      </c>
      <c r="O167" s="133">
        <v>2560745.6264324035</v>
      </c>
      <c r="P167" s="133">
        <v>21475.264368132393</v>
      </c>
      <c r="Q167" s="133">
        <v>4666.7307436784104</v>
      </c>
      <c r="R167" s="133">
        <v>2586887.621544214</v>
      </c>
      <c r="Z167" s="35"/>
    </row>
    <row r="168" spans="13:26" x14ac:dyDescent="0.2">
      <c r="M168" s="35"/>
      <c r="N168" s="36">
        <v>110</v>
      </c>
      <c r="O168" s="133">
        <v>2586887.621544214</v>
      </c>
      <c r="P168" s="133">
        <v>21475.264368132393</v>
      </c>
      <c r="Q168" s="133">
        <v>4714.3722005377331</v>
      </c>
      <c r="R168" s="133">
        <v>2613077.2581128841</v>
      </c>
      <c r="Z168" s="35"/>
    </row>
    <row r="169" spans="13:26" x14ac:dyDescent="0.2">
      <c r="M169" s="35"/>
      <c r="N169" s="36">
        <v>111</v>
      </c>
      <c r="O169" s="133">
        <v>2613077.2581128841</v>
      </c>
      <c r="P169" s="133">
        <v>21475.264368132393</v>
      </c>
      <c r="Q169" s="133">
        <v>4762.1004797073638</v>
      </c>
      <c r="R169" s="133">
        <v>2639314.6229607239</v>
      </c>
      <c r="Z169" s="35"/>
    </row>
    <row r="170" spans="13:26" x14ac:dyDescent="0.2">
      <c r="M170" s="35"/>
      <c r="N170" s="36">
        <v>112</v>
      </c>
      <c r="O170" s="133">
        <v>2639314.6229607239</v>
      </c>
      <c r="P170" s="133">
        <v>21475.264368132393</v>
      </c>
      <c r="Q170" s="133">
        <v>4809.915739413228</v>
      </c>
      <c r="R170" s="133">
        <v>2665599.8030682695</v>
      </c>
      <c r="Z170" s="35"/>
    </row>
    <row r="171" spans="13:26" x14ac:dyDescent="0.2">
      <c r="M171" s="35"/>
      <c r="N171" s="36">
        <v>113</v>
      </c>
      <c r="O171" s="133">
        <v>2665599.8030682695</v>
      </c>
      <c r="P171" s="133">
        <v>21475.264368132393</v>
      </c>
      <c r="Q171" s="133">
        <v>4857.8181381696022</v>
      </c>
      <c r="R171" s="133">
        <v>2691932.8855745713</v>
      </c>
      <c r="Z171" s="35"/>
    </row>
    <row r="172" spans="13:26" x14ac:dyDescent="0.2">
      <c r="M172" s="35"/>
      <c r="N172" s="36">
        <v>114</v>
      </c>
      <c r="O172" s="133">
        <v>2691932.8855745713</v>
      </c>
      <c r="P172" s="133">
        <v>21475.264368132393</v>
      </c>
      <c r="Q172" s="133">
        <v>4905.8078347796427</v>
      </c>
      <c r="R172" s="133">
        <v>2718313.9577774834</v>
      </c>
      <c r="Z172" s="35"/>
    </row>
    <row r="173" spans="13:26" x14ac:dyDescent="0.2">
      <c r="M173" s="35"/>
      <c r="N173" s="36">
        <v>115</v>
      </c>
      <c r="O173" s="133">
        <v>2718313.9577774834</v>
      </c>
      <c r="P173" s="133">
        <v>21475.264368132393</v>
      </c>
      <c r="Q173" s="133">
        <v>4953.8849883359098</v>
      </c>
      <c r="R173" s="133">
        <v>2744743.1071339515</v>
      </c>
      <c r="Z173" s="35"/>
    </row>
    <row r="174" spans="13:26" x14ac:dyDescent="0.2">
      <c r="M174" s="35"/>
      <c r="N174" s="36">
        <v>116</v>
      </c>
      <c r="O174" s="133">
        <v>2744743.1071339515</v>
      </c>
      <c r="P174" s="133">
        <v>21475.264368132393</v>
      </c>
      <c r="Q174" s="133">
        <v>5002.0497582208945</v>
      </c>
      <c r="R174" s="133">
        <v>2771220.4212603047</v>
      </c>
      <c r="Z174" s="35"/>
    </row>
    <row r="175" spans="13:26" x14ac:dyDescent="0.2">
      <c r="M175" s="35"/>
      <c r="N175" s="36">
        <v>117</v>
      </c>
      <c r="O175" s="133">
        <v>2771220.4212603047</v>
      </c>
      <c r="P175" s="133">
        <v>21475.264368132393</v>
      </c>
      <c r="Q175" s="133">
        <v>5050.3023041075512</v>
      </c>
      <c r="R175" s="133">
        <v>2797745.9879325447</v>
      </c>
      <c r="Z175" s="35"/>
    </row>
    <row r="176" spans="13:26" x14ac:dyDescent="0.2">
      <c r="M176" s="35"/>
      <c r="N176" s="36">
        <v>118</v>
      </c>
      <c r="O176" s="133">
        <v>2797745.9879325447</v>
      </c>
      <c r="P176" s="133">
        <v>21475.264368132393</v>
      </c>
      <c r="Q176" s="133">
        <v>5098.6427859598198</v>
      </c>
      <c r="R176" s="133">
        <v>2824319.8950866368</v>
      </c>
      <c r="Z176" s="35"/>
    </row>
    <row r="177" spans="13:26" x14ac:dyDescent="0.2">
      <c r="M177" s="35"/>
      <c r="N177" s="36">
        <v>119</v>
      </c>
      <c r="O177" s="133">
        <v>2824319.8950866368</v>
      </c>
      <c r="P177" s="133">
        <v>21475.264368132393</v>
      </c>
      <c r="Q177" s="133">
        <v>5147.0713640331651</v>
      </c>
      <c r="R177" s="133">
        <v>2850942.230818802</v>
      </c>
      <c r="Z177" s="35"/>
    </row>
    <row r="178" spans="13:26" x14ac:dyDescent="0.2">
      <c r="M178" s="35"/>
      <c r="N178" s="36">
        <v>120</v>
      </c>
      <c r="O178" s="133">
        <v>2850942.230818802</v>
      </c>
      <c r="P178" s="133">
        <v>21475.264368132393</v>
      </c>
      <c r="Q178" s="133">
        <v>5195.588198875098</v>
      </c>
      <c r="R178" s="133">
        <v>2877613.0833858093</v>
      </c>
      <c r="Z178" s="35"/>
    </row>
    <row r="179" spans="13:26" x14ac:dyDescent="0.2">
      <c r="M179" s="35"/>
      <c r="N179" s="36">
        <v>121</v>
      </c>
      <c r="O179" s="133">
        <v>2877613.0833858093</v>
      </c>
      <c r="P179" s="133">
        <v>21475.264368132393</v>
      </c>
      <c r="Q179" s="133">
        <v>5244.1934513257174</v>
      </c>
      <c r="R179" s="133">
        <v>2904332.5412052674</v>
      </c>
      <c r="Z179" s="35"/>
    </row>
    <row r="180" spans="13:26" x14ac:dyDescent="0.2">
      <c r="M180" s="35"/>
      <c r="N180" s="36">
        <v>122</v>
      </c>
      <c r="O180" s="133">
        <v>2904332.5412052674</v>
      </c>
      <c r="P180" s="133">
        <v>21475.264368132393</v>
      </c>
      <c r="Q180" s="133">
        <v>5292.887282518238</v>
      </c>
      <c r="R180" s="133">
        <v>2931100.6928559178</v>
      </c>
      <c r="Z180" s="35"/>
    </row>
    <row r="181" spans="13:26" x14ac:dyDescent="0.2">
      <c r="M181" s="35"/>
      <c r="N181" s="36">
        <v>123</v>
      </c>
      <c r="O181" s="133">
        <v>2931100.6928559178</v>
      </c>
      <c r="P181" s="133">
        <v>21475.264368132393</v>
      </c>
      <c r="Q181" s="133">
        <v>5341.6698538795226</v>
      </c>
      <c r="R181" s="133">
        <v>2957917.6270779297</v>
      </c>
      <c r="Z181" s="35"/>
    </row>
    <row r="182" spans="13:26" x14ac:dyDescent="0.2">
      <c r="M182" s="35"/>
      <c r="N182" s="36">
        <v>124</v>
      </c>
      <c r="O182" s="133">
        <v>2957917.6270779297</v>
      </c>
      <c r="P182" s="133">
        <v>21475.264368132393</v>
      </c>
      <c r="Q182" s="133">
        <v>5390.5413271306234</v>
      </c>
      <c r="R182" s="133">
        <v>2984783.4327731924</v>
      </c>
      <c r="Z182" s="35"/>
    </row>
    <row r="183" spans="13:26" x14ac:dyDescent="0.2">
      <c r="M183" s="35"/>
      <c r="N183" s="36">
        <v>125</v>
      </c>
      <c r="O183" s="133">
        <v>2984783.4327731924</v>
      </c>
      <c r="P183" s="133">
        <v>21475.264368132393</v>
      </c>
      <c r="Q183" s="133">
        <v>5439.5018642873119</v>
      </c>
      <c r="R183" s="133">
        <v>3011698.1990056122</v>
      </c>
      <c r="Z183" s="35"/>
    </row>
    <row r="184" spans="13:26" x14ac:dyDescent="0.2">
      <c r="M184" s="35"/>
      <c r="N184" s="36">
        <v>126</v>
      </c>
      <c r="O184" s="133">
        <v>3011698.1990056122</v>
      </c>
      <c r="P184" s="133">
        <v>21475.264368132393</v>
      </c>
      <c r="Q184" s="133">
        <v>5488.5516276606231</v>
      </c>
      <c r="R184" s="133">
        <v>3038662.015001405</v>
      </c>
      <c r="Z184" s="35"/>
    </row>
    <row r="185" spans="13:26" x14ac:dyDescent="0.2">
      <c r="M185" s="35"/>
      <c r="N185" s="36">
        <v>127</v>
      </c>
      <c r="O185" s="133">
        <v>3038662.015001405</v>
      </c>
      <c r="P185" s="133">
        <v>21475.264368132393</v>
      </c>
      <c r="Q185" s="133">
        <v>5537.6907798573857</v>
      </c>
      <c r="R185" s="133">
        <v>3065674.9701493946</v>
      </c>
      <c r="Z185" s="35"/>
    </row>
    <row r="186" spans="13:26" x14ac:dyDescent="0.2">
      <c r="M186" s="35"/>
      <c r="N186" s="36">
        <v>128</v>
      </c>
      <c r="O186" s="133">
        <v>3065674.9701493946</v>
      </c>
      <c r="P186" s="133">
        <v>21475.264368132393</v>
      </c>
      <c r="Q186" s="133">
        <v>5586.9194837807645</v>
      </c>
      <c r="R186" s="133">
        <v>3092737.1540013077</v>
      </c>
      <c r="Z186" s="35"/>
    </row>
    <row r="187" spans="13:26" x14ac:dyDescent="0.2">
      <c r="M187" s="35"/>
      <c r="N187" s="36">
        <v>129</v>
      </c>
      <c r="O187" s="133">
        <v>3092737.1540013077</v>
      </c>
      <c r="P187" s="133">
        <v>21475.264368132393</v>
      </c>
      <c r="Q187" s="133">
        <v>5636.2379026308045</v>
      </c>
      <c r="R187" s="133">
        <v>3119848.6562720705</v>
      </c>
      <c r="Z187" s="35"/>
    </row>
    <row r="188" spans="13:26" x14ac:dyDescent="0.2">
      <c r="M188" s="35"/>
      <c r="N188" s="36">
        <v>130</v>
      </c>
      <c r="O188" s="133">
        <v>3119848.6562720705</v>
      </c>
      <c r="P188" s="133">
        <v>21475.264368132393</v>
      </c>
      <c r="Q188" s="133">
        <v>5685.6461999049634</v>
      </c>
      <c r="R188" s="133">
        <v>3147009.5668401076</v>
      </c>
      <c r="Z188" s="35"/>
    </row>
    <row r="189" spans="13:26" x14ac:dyDescent="0.2">
      <c r="M189" s="35"/>
      <c r="N189" s="36">
        <v>131</v>
      </c>
      <c r="O189" s="133">
        <v>3147009.5668401076</v>
      </c>
      <c r="P189" s="133">
        <v>21475.264368132393</v>
      </c>
      <c r="Q189" s="133">
        <v>5735.1445393986633</v>
      </c>
      <c r="R189" s="133">
        <v>3174219.9757476384</v>
      </c>
      <c r="Z189" s="35"/>
    </row>
    <row r="190" spans="13:26" x14ac:dyDescent="0.2">
      <c r="M190" s="35"/>
      <c r="N190" s="36">
        <v>132</v>
      </c>
      <c r="O190" s="133">
        <v>3174219.9757476384</v>
      </c>
      <c r="P190" s="133">
        <v>21475.264368132393</v>
      </c>
      <c r="Q190" s="133">
        <v>5784.7330852058267</v>
      </c>
      <c r="R190" s="133">
        <v>3201479.9732009764</v>
      </c>
      <c r="Z190" s="35"/>
    </row>
    <row r="191" spans="13:26" x14ac:dyDescent="0.2">
      <c r="M191" s="35"/>
      <c r="N191" s="36">
        <v>133</v>
      </c>
      <c r="O191" s="133">
        <v>3201479.9732009764</v>
      </c>
      <c r="P191" s="133">
        <v>21475.264368132393</v>
      </c>
      <c r="Q191" s="133">
        <v>5834.4120017194209</v>
      </c>
      <c r="R191" s="133">
        <v>3228789.6495708278</v>
      </c>
      <c r="Z191" s="35"/>
    </row>
    <row r="192" spans="13:26" x14ac:dyDescent="0.2">
      <c r="M192" s="35"/>
      <c r="N192" s="36">
        <v>134</v>
      </c>
      <c r="O192" s="133">
        <v>3228789.6495708278</v>
      </c>
      <c r="P192" s="133">
        <v>21475.264368132393</v>
      </c>
      <c r="Q192" s="133">
        <v>5884.1814536320071</v>
      </c>
      <c r="R192" s="133">
        <v>3256149.0953925923</v>
      </c>
      <c r="Z192" s="35"/>
    </row>
    <row r="193" spans="13:26" x14ac:dyDescent="0.2">
      <c r="M193" s="35"/>
      <c r="N193" s="36">
        <v>135</v>
      </c>
      <c r="O193" s="133">
        <v>3256149.0953925923</v>
      </c>
      <c r="P193" s="133">
        <v>21475.264368132393</v>
      </c>
      <c r="Q193" s="133">
        <v>5934.0416059362842</v>
      </c>
      <c r="R193" s="133">
        <v>3283558.4013666608</v>
      </c>
      <c r="Z193" s="35"/>
    </row>
    <row r="194" spans="13:26" x14ac:dyDescent="0.2">
      <c r="M194" s="35"/>
      <c r="N194" s="36">
        <v>136</v>
      </c>
      <c r="O194" s="133">
        <v>3283558.4013666608</v>
      </c>
      <c r="P194" s="133">
        <v>21475.264368132393</v>
      </c>
      <c r="Q194" s="133">
        <v>5983.9926239256347</v>
      </c>
      <c r="R194" s="133">
        <v>3311017.6583587187</v>
      </c>
      <c r="Z194" s="35"/>
    </row>
    <row r="195" spans="13:26" x14ac:dyDescent="0.2">
      <c r="M195" s="35"/>
      <c r="N195" s="36">
        <v>137</v>
      </c>
      <c r="O195" s="133">
        <v>3311017.6583587187</v>
      </c>
      <c r="P195" s="133">
        <v>21475.264368132393</v>
      </c>
      <c r="Q195" s="133">
        <v>6034.034673194672</v>
      </c>
      <c r="R195" s="133">
        <v>3338526.9574000458</v>
      </c>
      <c r="Z195" s="35"/>
    </row>
    <row r="196" spans="13:26" x14ac:dyDescent="0.2">
      <c r="M196" s="35"/>
      <c r="N196" s="36">
        <v>138</v>
      </c>
      <c r="O196" s="133">
        <v>3338526.9574000458</v>
      </c>
      <c r="P196" s="133">
        <v>21475.264368132393</v>
      </c>
      <c r="Q196" s="133">
        <v>6084.1679196397945</v>
      </c>
      <c r="R196" s="133">
        <v>3366086.389687818</v>
      </c>
      <c r="Z196" s="35"/>
    </row>
    <row r="197" spans="13:26" x14ac:dyDescent="0.2">
      <c r="M197" s="35"/>
      <c r="N197" s="36">
        <v>139</v>
      </c>
      <c r="O197" s="133">
        <v>3366086.389687818</v>
      </c>
      <c r="P197" s="133">
        <v>21475.264368132393</v>
      </c>
      <c r="Q197" s="133">
        <v>6134.3925294597284</v>
      </c>
      <c r="R197" s="133">
        <v>3393696.0465854099</v>
      </c>
      <c r="Z197" s="35"/>
    </row>
    <row r="198" spans="13:26" x14ac:dyDescent="0.2">
      <c r="M198" s="35"/>
      <c r="N198" s="36">
        <v>140</v>
      </c>
      <c r="O198" s="133">
        <v>3393696.0465854099</v>
      </c>
      <c r="P198" s="133">
        <v>21475.264368132393</v>
      </c>
      <c r="Q198" s="133">
        <v>6184.7086691560844</v>
      </c>
      <c r="R198" s="133">
        <v>3421356.0196226984</v>
      </c>
      <c r="Z198" s="35"/>
    </row>
    <row r="199" spans="13:26" x14ac:dyDescent="0.2">
      <c r="M199" s="35"/>
      <c r="N199" s="36">
        <v>141</v>
      </c>
      <c r="O199" s="133">
        <v>3421356.0196226984</v>
      </c>
      <c r="P199" s="133">
        <v>21475.264368132393</v>
      </c>
      <c r="Q199" s="133">
        <v>6235.116505533907</v>
      </c>
      <c r="R199" s="133">
        <v>3449066.4004963646</v>
      </c>
      <c r="Z199" s="35"/>
    </row>
    <row r="200" spans="13:26" x14ac:dyDescent="0.2">
      <c r="M200" s="35"/>
      <c r="N200" s="36">
        <v>142</v>
      </c>
      <c r="O200" s="133">
        <v>3449066.4004963646</v>
      </c>
      <c r="P200" s="133">
        <v>21475.264368132393</v>
      </c>
      <c r="Q200" s="133">
        <v>6285.6162057022284</v>
      </c>
      <c r="R200" s="133">
        <v>3476827.2810701989</v>
      </c>
      <c r="Z200" s="35"/>
    </row>
    <row r="201" spans="13:26" x14ac:dyDescent="0.2">
      <c r="M201" s="35"/>
      <c r="N201" s="36">
        <v>143</v>
      </c>
      <c r="O201" s="133">
        <v>3476827.2810701989</v>
      </c>
      <c r="P201" s="133">
        <v>21475.264368132393</v>
      </c>
      <c r="Q201" s="133">
        <v>6336.2079370746205</v>
      </c>
      <c r="R201" s="133">
        <v>3504638.7533754059</v>
      </c>
      <c r="Z201" s="35"/>
    </row>
    <row r="202" spans="13:26" x14ac:dyDescent="0.2">
      <c r="M202" s="35"/>
      <c r="N202" s="36">
        <v>144</v>
      </c>
      <c r="O202" s="133">
        <v>3504638.7533754059</v>
      </c>
      <c r="P202" s="133">
        <v>21475.264368132393</v>
      </c>
      <c r="Q202" s="133">
        <v>6386.8918673697553</v>
      </c>
      <c r="R202" s="133">
        <v>3532500.909610908</v>
      </c>
      <c r="Z202" s="35"/>
    </row>
    <row r="203" spans="13:26" x14ac:dyDescent="0.2">
      <c r="M203" s="35"/>
      <c r="N203" s="36">
        <v>145</v>
      </c>
      <c r="O203" s="133">
        <v>3532500.909610908</v>
      </c>
      <c r="P203" s="133">
        <v>21475.264368132393</v>
      </c>
      <c r="Q203" s="133">
        <v>6437.6681646119523</v>
      </c>
      <c r="R203" s="133">
        <v>3560413.842143652</v>
      </c>
      <c r="Z203" s="35"/>
    </row>
    <row r="204" spans="13:26" x14ac:dyDescent="0.2">
      <c r="M204" s="35"/>
      <c r="N204" s="36">
        <v>146</v>
      </c>
      <c r="O204" s="133">
        <v>3560413.842143652</v>
      </c>
      <c r="P204" s="133">
        <v>21475.264368132393</v>
      </c>
      <c r="Q204" s="133">
        <v>6488.5369971317441</v>
      </c>
      <c r="R204" s="133">
        <v>3588377.6435089158</v>
      </c>
      <c r="Z204" s="35"/>
    </row>
    <row r="205" spans="13:26" x14ac:dyDescent="0.2">
      <c r="M205" s="35"/>
      <c r="N205" s="36">
        <v>147</v>
      </c>
      <c r="O205" s="133">
        <v>3588377.6435089158</v>
      </c>
      <c r="P205" s="133">
        <v>21475.264368132393</v>
      </c>
      <c r="Q205" s="133">
        <v>6539.4985335664278</v>
      </c>
      <c r="R205" s="133">
        <v>3616392.4064106145</v>
      </c>
      <c r="Z205" s="35"/>
    </row>
    <row r="206" spans="13:26" x14ac:dyDescent="0.2">
      <c r="M206" s="35"/>
      <c r="N206" s="36">
        <v>148</v>
      </c>
      <c r="O206" s="133">
        <v>3616392.4064106145</v>
      </c>
      <c r="P206" s="133">
        <v>21475.264368132393</v>
      </c>
      <c r="Q206" s="133">
        <v>6590.5529428606305</v>
      </c>
      <c r="R206" s="133">
        <v>3644458.2237216071</v>
      </c>
      <c r="Z206" s="35"/>
    </row>
    <row r="207" spans="13:26" x14ac:dyDescent="0.2">
      <c r="M207" s="35"/>
      <c r="N207" s="36">
        <v>149</v>
      </c>
      <c r="O207" s="133">
        <v>3644458.2237216071</v>
      </c>
      <c r="P207" s="133">
        <v>21475.264368132393</v>
      </c>
      <c r="Q207" s="133">
        <v>6641.7003942668616</v>
      </c>
      <c r="R207" s="133">
        <v>3672575.1884840061</v>
      </c>
      <c r="Z207" s="35"/>
    </row>
    <row r="208" spans="13:26" x14ac:dyDescent="0.2">
      <c r="M208" s="35"/>
      <c r="N208" s="36">
        <v>150</v>
      </c>
      <c r="O208" s="133">
        <v>3672575.1884840061</v>
      </c>
      <c r="P208" s="133">
        <v>21475.264368132393</v>
      </c>
      <c r="Q208" s="133">
        <v>6692.9410573460818</v>
      </c>
      <c r="R208" s="133">
        <v>3700743.3939094846</v>
      </c>
      <c r="Z208" s="35"/>
    </row>
    <row r="209" spans="13:26" x14ac:dyDescent="0.2">
      <c r="M209" s="35"/>
      <c r="N209" s="36">
        <v>151</v>
      </c>
      <c r="O209" s="133">
        <v>3700743.3939094846</v>
      </c>
      <c r="P209" s="133">
        <v>21475.264368132393</v>
      </c>
      <c r="Q209" s="133">
        <v>6744.275101968261</v>
      </c>
      <c r="R209" s="133">
        <v>3728962.9333795849</v>
      </c>
      <c r="Z209" s="35"/>
    </row>
    <row r="210" spans="13:26" x14ac:dyDescent="0.2">
      <c r="M210" s="35"/>
      <c r="N210" s="36">
        <v>152</v>
      </c>
      <c r="O210" s="133">
        <v>3728962.9333795849</v>
      </c>
      <c r="P210" s="133">
        <v>21475.264368132393</v>
      </c>
      <c r="Q210" s="133">
        <v>6795.7026983129381</v>
      </c>
      <c r="R210" s="133">
        <v>3757233.9004460303</v>
      </c>
      <c r="Z210" s="35"/>
    </row>
    <row r="211" spans="13:26" x14ac:dyDescent="0.2">
      <c r="M211" s="35"/>
      <c r="N211" s="36">
        <v>153</v>
      </c>
      <c r="O211" s="133">
        <v>3757233.9004460303</v>
      </c>
      <c r="P211" s="133">
        <v>21475.264368132393</v>
      </c>
      <c r="Q211" s="133">
        <v>6847.2240168697945</v>
      </c>
      <c r="R211" s="133">
        <v>3785556.3888310324</v>
      </c>
      <c r="Z211" s="35"/>
    </row>
    <row r="212" spans="13:26" x14ac:dyDescent="0.2">
      <c r="M212" s="35"/>
      <c r="N212" s="36">
        <v>154</v>
      </c>
      <c r="O212" s="133">
        <v>3785556.3888310324</v>
      </c>
      <c r="P212" s="133">
        <v>21475.264368132393</v>
      </c>
      <c r="Q212" s="133">
        <v>6898.8392284392094</v>
      </c>
      <c r="R212" s="133">
        <v>3813930.4924276038</v>
      </c>
      <c r="Z212" s="35"/>
    </row>
    <row r="213" spans="13:26" x14ac:dyDescent="0.2">
      <c r="M213" s="35"/>
      <c r="N213" s="36">
        <v>155</v>
      </c>
      <c r="O213" s="133">
        <v>3813930.4924276038</v>
      </c>
      <c r="P213" s="133">
        <v>21475.264368132393</v>
      </c>
      <c r="Q213" s="133">
        <v>6950.5485041328338</v>
      </c>
      <c r="R213" s="133">
        <v>3842356.3052998688</v>
      </c>
      <c r="Z213" s="35"/>
    </row>
    <row r="214" spans="13:26" x14ac:dyDescent="0.2">
      <c r="M214" s="35"/>
      <c r="N214" s="36">
        <v>156</v>
      </c>
      <c r="O214" s="133">
        <v>3842356.3052998688</v>
      </c>
      <c r="P214" s="133">
        <v>21475.264368132393</v>
      </c>
      <c r="Q214" s="133">
        <v>7002.3520153741529</v>
      </c>
      <c r="R214" s="133">
        <v>3870833.9216833753</v>
      </c>
      <c r="Z214" s="35"/>
    </row>
    <row r="215" spans="13:26" x14ac:dyDescent="0.2">
      <c r="M215" s="35"/>
      <c r="N215" s="36">
        <v>157</v>
      </c>
      <c r="O215" s="133">
        <v>3870833.9216833753</v>
      </c>
      <c r="P215" s="133">
        <v>21475.264368132393</v>
      </c>
      <c r="Q215" s="133">
        <v>7054.2499338990556</v>
      </c>
      <c r="R215" s="133">
        <v>3899363.4359854064</v>
      </c>
      <c r="Z215" s="35"/>
    </row>
    <row r="216" spans="13:26" x14ac:dyDescent="0.2">
      <c r="M216" s="35"/>
      <c r="N216" s="36">
        <v>158</v>
      </c>
      <c r="O216" s="133">
        <v>3899363.4359854064</v>
      </c>
      <c r="P216" s="133">
        <v>21475.264368132393</v>
      </c>
      <c r="Q216" s="133">
        <v>7106.2424317564037</v>
      </c>
      <c r="R216" s="133">
        <v>3927944.9427852952</v>
      </c>
      <c r="Z216" s="35"/>
    </row>
    <row r="217" spans="13:26" x14ac:dyDescent="0.2">
      <c r="M217" s="35"/>
      <c r="N217" s="36">
        <v>159</v>
      </c>
      <c r="O217" s="133">
        <v>3927944.9427852952</v>
      </c>
      <c r="P217" s="133">
        <v>21475.264368132393</v>
      </c>
      <c r="Q217" s="133">
        <v>7158.3296813086063</v>
      </c>
      <c r="R217" s="133">
        <v>3956578.5368347359</v>
      </c>
      <c r="Z217" s="35"/>
    </row>
    <row r="218" spans="13:26" x14ac:dyDescent="0.2">
      <c r="M218" s="35"/>
      <c r="N218" s="36">
        <v>160</v>
      </c>
      <c r="O218" s="133">
        <v>3956578.5368347359</v>
      </c>
      <c r="P218" s="133">
        <v>21475.264368132393</v>
      </c>
      <c r="Q218" s="133">
        <v>7210.5118552321819</v>
      </c>
      <c r="R218" s="133">
        <v>3985264.3130581002</v>
      </c>
      <c r="Z218" s="35"/>
    </row>
    <row r="219" spans="13:26" x14ac:dyDescent="0.2">
      <c r="M219" s="35"/>
      <c r="N219" s="36">
        <v>161</v>
      </c>
      <c r="O219" s="133">
        <v>3985264.3130581002</v>
      </c>
      <c r="P219" s="133">
        <v>21475.264368132393</v>
      </c>
      <c r="Q219" s="133">
        <v>7262.7891265183416</v>
      </c>
      <c r="R219" s="133">
        <v>4014002.3665527506</v>
      </c>
      <c r="Z219" s="35"/>
    </row>
    <row r="220" spans="13:26" x14ac:dyDescent="0.2">
      <c r="M220" s="35"/>
      <c r="N220" s="36">
        <v>162</v>
      </c>
      <c r="O220" s="133">
        <v>4014002.3665527506</v>
      </c>
      <c r="P220" s="133">
        <v>21475.264368132393</v>
      </c>
      <c r="Q220" s="133">
        <v>7315.1616684735545</v>
      </c>
      <c r="R220" s="133">
        <v>4042792.7925893562</v>
      </c>
      <c r="Z220" s="35"/>
    </row>
    <row r="221" spans="13:26" x14ac:dyDescent="0.2">
      <c r="M221" s="35"/>
      <c r="N221" s="36">
        <v>163</v>
      </c>
      <c r="O221" s="133">
        <v>4042792.7925893562</v>
      </c>
      <c r="P221" s="133">
        <v>21475.264368132393</v>
      </c>
      <c r="Q221" s="133">
        <v>7367.6296547201273</v>
      </c>
      <c r="R221" s="133">
        <v>4071635.6866122084</v>
      </c>
      <c r="Z221" s="35"/>
    </row>
    <row r="222" spans="13:26" x14ac:dyDescent="0.2">
      <c r="M222" s="35"/>
      <c r="N222" s="36">
        <v>164</v>
      </c>
      <c r="O222" s="133">
        <v>4071635.6866122084</v>
      </c>
      <c r="P222" s="133">
        <v>21475.264368132393</v>
      </c>
      <c r="Q222" s="133">
        <v>7420.193259196777</v>
      </c>
      <c r="R222" s="133">
        <v>4100531.1442395374</v>
      </c>
      <c r="Z222" s="35"/>
    </row>
    <row r="223" spans="13:26" x14ac:dyDescent="0.2">
      <c r="M223" s="35"/>
      <c r="N223" s="36">
        <v>165</v>
      </c>
      <c r="O223" s="133">
        <v>4100531.1442395374</v>
      </c>
      <c r="P223" s="133">
        <v>21475.264368132393</v>
      </c>
      <c r="Q223" s="133">
        <v>7472.852656159208</v>
      </c>
      <c r="R223" s="133">
        <v>4129479.2612638287</v>
      </c>
      <c r="Z223" s="35"/>
    </row>
    <row r="224" spans="13:26" x14ac:dyDescent="0.2">
      <c r="M224" s="35"/>
      <c r="N224" s="36">
        <v>166</v>
      </c>
      <c r="O224" s="133">
        <v>4129479.2612638287</v>
      </c>
      <c r="P224" s="133">
        <v>21475.264368132393</v>
      </c>
      <c r="Q224" s="133">
        <v>7525.6080201806908</v>
      </c>
      <c r="R224" s="133">
        <v>4158480.1336521418</v>
      </c>
      <c r="Z224" s="35"/>
    </row>
    <row r="225" spans="13:26" x14ac:dyDescent="0.2">
      <c r="M225" s="35"/>
      <c r="N225" s="36">
        <v>167</v>
      </c>
      <c r="O225" s="133">
        <v>4158480.1336521418</v>
      </c>
      <c r="P225" s="133">
        <v>21475.264368132393</v>
      </c>
      <c r="Q225" s="133">
        <v>7578.4595261526392</v>
      </c>
      <c r="R225" s="133">
        <v>4187533.8575464268</v>
      </c>
      <c r="Z225" s="35"/>
    </row>
    <row r="226" spans="13:26" x14ac:dyDescent="0.2">
      <c r="M226" s="35"/>
      <c r="N226" s="36">
        <v>168</v>
      </c>
      <c r="O226" s="133">
        <v>4187533.8575464268</v>
      </c>
      <c r="P226" s="133">
        <v>21475.264368132393</v>
      </c>
      <c r="Q226" s="133">
        <v>7631.407349285194</v>
      </c>
      <c r="R226" s="133">
        <v>4216640.5292638438</v>
      </c>
      <c r="Z226" s="35"/>
    </row>
    <row r="227" spans="13:26" x14ac:dyDescent="0.2">
      <c r="M227" s="35"/>
      <c r="N227" s="36">
        <v>169</v>
      </c>
      <c r="O227" s="133">
        <v>4216640.5292638438</v>
      </c>
      <c r="P227" s="133">
        <v>21475.264368132393</v>
      </c>
      <c r="Q227" s="133">
        <v>7684.4516651077947</v>
      </c>
      <c r="R227" s="133">
        <v>4245800.2452970846</v>
      </c>
      <c r="Z227" s="35"/>
    </row>
    <row r="228" spans="13:26" x14ac:dyDescent="0.2">
      <c r="M228" s="35"/>
      <c r="N228" s="36">
        <v>170</v>
      </c>
      <c r="O228" s="133">
        <v>4245800.2452970846</v>
      </c>
      <c r="P228" s="133">
        <v>21475.264368132393</v>
      </c>
      <c r="Q228" s="133">
        <v>7737.592649469776</v>
      </c>
      <c r="R228" s="133">
        <v>4275013.1023146873</v>
      </c>
      <c r="Z228" s="35"/>
    </row>
    <row r="229" spans="13:26" x14ac:dyDescent="0.2">
      <c r="M229" s="35"/>
      <c r="N229" s="36">
        <v>171</v>
      </c>
      <c r="O229" s="133">
        <v>4275013.1023146873</v>
      </c>
      <c r="P229" s="133">
        <v>21475.264368132393</v>
      </c>
      <c r="Q229" s="133">
        <v>7790.8304785409364</v>
      </c>
      <c r="R229" s="133">
        <v>4304279.1971613606</v>
      </c>
      <c r="Z229" s="35"/>
    </row>
    <row r="230" spans="13:26" x14ac:dyDescent="0.2">
      <c r="M230" s="35"/>
      <c r="N230" s="36">
        <v>172</v>
      </c>
      <c r="O230" s="133">
        <v>4304279.1971613606</v>
      </c>
      <c r="P230" s="133">
        <v>21475.264368132393</v>
      </c>
      <c r="Q230" s="133">
        <v>7844.165328812127</v>
      </c>
      <c r="R230" s="133">
        <v>4333598.6268583052</v>
      </c>
      <c r="Z230" s="35"/>
    </row>
    <row r="231" spans="13:26" x14ac:dyDescent="0.2">
      <c r="M231" s="35"/>
      <c r="N231" s="36">
        <v>173</v>
      </c>
      <c r="O231" s="133">
        <v>4333598.6268583052</v>
      </c>
      <c r="P231" s="133">
        <v>21475.264368132393</v>
      </c>
      <c r="Q231" s="133">
        <v>7897.5973770958417</v>
      </c>
      <c r="R231" s="133">
        <v>4362971.4886035342</v>
      </c>
      <c r="Z231" s="35"/>
    </row>
    <row r="232" spans="13:26" x14ac:dyDescent="0.2">
      <c r="M232" s="35"/>
      <c r="N232" s="36">
        <v>174</v>
      </c>
      <c r="O232" s="133">
        <v>4362971.4886035342</v>
      </c>
      <c r="P232" s="133">
        <v>21475.264368132393</v>
      </c>
      <c r="Q232" s="133">
        <v>7951.1268005268003</v>
      </c>
      <c r="R232" s="133">
        <v>4392397.8797721937</v>
      </c>
      <c r="Z232" s="35"/>
    </row>
    <row r="233" spans="13:26" x14ac:dyDescent="0.2">
      <c r="M233" s="35"/>
      <c r="N233" s="36">
        <v>175</v>
      </c>
      <c r="O233" s="133">
        <v>4392397.8797721937</v>
      </c>
      <c r="P233" s="133">
        <v>21475.264368132393</v>
      </c>
      <c r="Q233" s="133">
        <v>8004.7537765625302</v>
      </c>
      <c r="R233" s="133">
        <v>4421877.8979168888</v>
      </c>
      <c r="Z233" s="35"/>
    </row>
    <row r="234" spans="13:26" x14ac:dyDescent="0.2">
      <c r="M234" s="35"/>
      <c r="N234" s="36">
        <v>176</v>
      </c>
      <c r="O234" s="133">
        <v>4421877.8979168888</v>
      </c>
      <c r="P234" s="133">
        <v>21475.264368132393</v>
      </c>
      <c r="Q234" s="133">
        <v>8058.4784829839618</v>
      </c>
      <c r="R234" s="133">
        <v>4451411.6407680055</v>
      </c>
      <c r="Z234" s="35"/>
    </row>
    <row r="235" spans="13:26" x14ac:dyDescent="0.2">
      <c r="M235" s="35"/>
      <c r="N235" s="36">
        <v>177</v>
      </c>
      <c r="O235" s="133">
        <v>4451411.6407680055</v>
      </c>
      <c r="P235" s="133">
        <v>21475.264368132393</v>
      </c>
      <c r="Q235" s="133">
        <v>8112.3010978960165</v>
      </c>
      <c r="R235" s="133">
        <v>4480999.2062340342</v>
      </c>
      <c r="Z235" s="35"/>
    </row>
    <row r="236" spans="13:26" x14ac:dyDescent="0.2">
      <c r="M236" s="35"/>
      <c r="N236" s="36">
        <v>178</v>
      </c>
      <c r="O236" s="133">
        <v>4480999.2062340342</v>
      </c>
      <c r="P236" s="133">
        <v>21475.264368132393</v>
      </c>
      <c r="Q236" s="133">
        <v>8166.2217997281941</v>
      </c>
      <c r="R236" s="133">
        <v>4510640.6924018953</v>
      </c>
      <c r="Z236" s="35"/>
    </row>
    <row r="237" spans="13:26" x14ac:dyDescent="0.2">
      <c r="M237" s="35"/>
      <c r="N237" s="36">
        <v>179</v>
      </c>
      <c r="O237" s="133">
        <v>4510640.6924018953</v>
      </c>
      <c r="P237" s="133">
        <v>21475.264368132393</v>
      </c>
      <c r="Q237" s="133">
        <v>8220.2407672351674</v>
      </c>
      <c r="R237" s="133">
        <v>4540336.1975372629</v>
      </c>
      <c r="Z237" s="35"/>
    </row>
    <row r="238" spans="13:26" x14ac:dyDescent="0.2">
      <c r="M238" s="35"/>
      <c r="N238" s="36">
        <v>180</v>
      </c>
      <c r="O238" s="133">
        <v>4540336.1975372629</v>
      </c>
      <c r="P238" s="133">
        <v>21475.264368132393</v>
      </c>
      <c r="Q238" s="133">
        <v>8274.3581794973725</v>
      </c>
      <c r="R238" s="133">
        <v>4570085.8200848931</v>
      </c>
      <c r="Z238" s="35"/>
    </row>
    <row r="239" spans="13:26" x14ac:dyDescent="0.2">
      <c r="M239" s="35"/>
      <c r="N239" s="36">
        <v>181</v>
      </c>
      <c r="O239" s="133">
        <v>4570085.8200848931</v>
      </c>
      <c r="P239" s="133">
        <v>21475.264368132393</v>
      </c>
      <c r="Q239" s="133">
        <v>8328.5742159216043</v>
      </c>
      <c r="R239" s="133">
        <v>4599889.6586689474</v>
      </c>
      <c r="Z239" s="35"/>
    </row>
    <row r="240" spans="13:26" x14ac:dyDescent="0.2">
      <c r="M240" s="35"/>
      <c r="N240" s="36">
        <v>182</v>
      </c>
      <c r="O240" s="133">
        <v>4599889.6586689474</v>
      </c>
      <c r="P240" s="133">
        <v>21475.264368132393</v>
      </c>
      <c r="Q240" s="133">
        <v>8382.8890562416127</v>
      </c>
      <c r="R240" s="133">
        <v>4629747.8120933222</v>
      </c>
      <c r="Z240" s="35"/>
    </row>
    <row r="241" spans="13:26" x14ac:dyDescent="0.2">
      <c r="M241" s="35"/>
      <c r="N241" s="36">
        <v>183</v>
      </c>
      <c r="O241" s="133">
        <v>4629747.8120933222</v>
      </c>
      <c r="P241" s="133">
        <v>21475.264368132393</v>
      </c>
      <c r="Q241" s="133">
        <v>8437.3028805186932</v>
      </c>
      <c r="R241" s="133">
        <v>4659660.3793419739</v>
      </c>
      <c r="Z241" s="35"/>
    </row>
    <row r="242" spans="13:26" x14ac:dyDescent="0.2">
      <c r="M242" s="35"/>
      <c r="N242" s="36">
        <v>184</v>
      </c>
      <c r="O242" s="133">
        <v>4659660.3793419739</v>
      </c>
      <c r="P242" s="133">
        <v>21475.264368132393</v>
      </c>
      <c r="Q242" s="133">
        <v>8491.8158691422886</v>
      </c>
      <c r="R242" s="133">
        <v>4689627.4595792489</v>
      </c>
      <c r="Z242" s="35"/>
    </row>
    <row r="243" spans="13:26" x14ac:dyDescent="0.2">
      <c r="M243" s="35"/>
      <c r="N243" s="36">
        <v>185</v>
      </c>
      <c r="O243" s="133">
        <v>4689627.4595792489</v>
      </c>
      <c r="P243" s="133">
        <v>21475.264368132393</v>
      </c>
      <c r="Q243" s="133">
        <v>8546.4282028305843</v>
      </c>
      <c r="R243" s="133">
        <v>4719649.1521502119</v>
      </c>
      <c r="Z243" s="35"/>
    </row>
    <row r="244" spans="13:26" x14ac:dyDescent="0.2">
      <c r="M244" s="35"/>
      <c r="N244" s="36">
        <v>186</v>
      </c>
      <c r="O244" s="133">
        <v>4719649.1521502119</v>
      </c>
      <c r="P244" s="133">
        <v>21475.264368132393</v>
      </c>
      <c r="Q244" s="133">
        <v>8601.1400626311079</v>
      </c>
      <c r="R244" s="133">
        <v>4749725.5565809757</v>
      </c>
      <c r="Z244" s="35"/>
    </row>
    <row r="245" spans="13:26" x14ac:dyDescent="0.2">
      <c r="M245" s="35"/>
      <c r="N245" s="36">
        <v>187</v>
      </c>
      <c r="O245" s="133">
        <v>4749725.5565809757</v>
      </c>
      <c r="P245" s="133">
        <v>21475.264368132393</v>
      </c>
      <c r="Q245" s="133">
        <v>8655.9516299213337</v>
      </c>
      <c r="R245" s="133">
        <v>4779856.7725790301</v>
      </c>
      <c r="Z245" s="35"/>
    </row>
    <row r="246" spans="13:26" x14ac:dyDescent="0.2">
      <c r="M246" s="35"/>
      <c r="N246" s="36">
        <v>188</v>
      </c>
      <c r="O246" s="133">
        <v>4779856.7725790301</v>
      </c>
      <c r="P246" s="133">
        <v>21475.264368132393</v>
      </c>
      <c r="Q246" s="133">
        <v>8710.8630864092775</v>
      </c>
      <c r="R246" s="133">
        <v>4810042.9000335718</v>
      </c>
      <c r="Z246" s="35"/>
    </row>
    <row r="247" spans="13:26" x14ac:dyDescent="0.2">
      <c r="M247" s="35"/>
      <c r="N247" s="36">
        <v>189</v>
      </c>
      <c r="O247" s="133">
        <v>4810042.9000335718</v>
      </c>
      <c r="P247" s="133">
        <v>21475.264368132393</v>
      </c>
      <c r="Q247" s="133">
        <v>8765.8746141340998</v>
      </c>
      <c r="R247" s="133">
        <v>4840284.0390158389</v>
      </c>
      <c r="Z247" s="35"/>
    </row>
    <row r="248" spans="13:26" x14ac:dyDescent="0.2">
      <c r="M248" s="35"/>
      <c r="N248" s="36">
        <v>190</v>
      </c>
      <c r="O248" s="133">
        <v>4840284.0390158389</v>
      </c>
      <c r="P248" s="133">
        <v>21475.264368132393</v>
      </c>
      <c r="Q248" s="133">
        <v>8820.986395466718</v>
      </c>
      <c r="R248" s="133">
        <v>4870580.2897794386</v>
      </c>
      <c r="Z248" s="35"/>
    </row>
    <row r="249" spans="13:26" x14ac:dyDescent="0.2">
      <c r="M249" s="35"/>
      <c r="N249" s="36">
        <v>191</v>
      </c>
      <c r="O249" s="133">
        <v>4870580.2897794386</v>
      </c>
      <c r="P249" s="133">
        <v>21475.264368132393</v>
      </c>
      <c r="Q249" s="133">
        <v>8876.1986131103949</v>
      </c>
      <c r="R249" s="133">
        <v>4900931.7527606813</v>
      </c>
      <c r="Z249" s="35"/>
    </row>
    <row r="250" spans="13:26" x14ac:dyDescent="0.2">
      <c r="M250" s="35"/>
      <c r="N250" s="36">
        <v>192</v>
      </c>
      <c r="O250" s="133">
        <v>4900931.7527606813</v>
      </c>
      <c r="P250" s="133">
        <v>21475.264368132393</v>
      </c>
      <c r="Q250" s="133">
        <v>8931.5114501013595</v>
      </c>
      <c r="R250" s="133">
        <v>4931338.5285789156</v>
      </c>
      <c r="Z250" s="35"/>
    </row>
    <row r="251" spans="13:26" x14ac:dyDescent="0.2">
      <c r="M251" s="35"/>
      <c r="N251" s="36">
        <v>193</v>
      </c>
      <c r="O251" s="133">
        <v>4931338.5285789156</v>
      </c>
      <c r="P251" s="133">
        <v>21475.264368132393</v>
      </c>
      <c r="Q251" s="133">
        <v>8986.9250898094106</v>
      </c>
      <c r="R251" s="133">
        <v>4961800.7180368574</v>
      </c>
      <c r="Z251" s="35"/>
    </row>
    <row r="252" spans="13:26" x14ac:dyDescent="0.2">
      <c r="M252" s="35"/>
      <c r="N252" s="36">
        <v>194</v>
      </c>
      <c r="O252" s="133">
        <v>4961800.7180368574</v>
      </c>
      <c r="P252" s="133">
        <v>21475.264368132393</v>
      </c>
      <c r="Q252" s="133">
        <v>9042.4397159385153</v>
      </c>
      <c r="R252" s="133">
        <v>4992318.4221209288</v>
      </c>
      <c r="Z252" s="35"/>
    </row>
    <row r="253" spans="13:26" x14ac:dyDescent="0.2">
      <c r="M253" s="35"/>
      <c r="N253" s="36">
        <v>195</v>
      </c>
      <c r="O253" s="133">
        <v>4992318.4221209288</v>
      </c>
      <c r="P253" s="133">
        <v>21475.264368132393</v>
      </c>
      <c r="Q253" s="133">
        <v>9098.0555125274295</v>
      </c>
      <c r="R253" s="133">
        <v>5022891.7420015885</v>
      </c>
      <c r="Z253" s="35"/>
    </row>
    <row r="254" spans="13:26" x14ac:dyDescent="0.2">
      <c r="M254" s="35"/>
      <c r="N254" s="36">
        <v>196</v>
      </c>
      <c r="O254" s="133">
        <v>5022891.7420015885</v>
      </c>
      <c r="P254" s="133">
        <v>21475.264368132393</v>
      </c>
      <c r="Q254" s="133">
        <v>9153.7726639502998</v>
      </c>
      <c r="R254" s="133">
        <v>5053520.7790336711</v>
      </c>
      <c r="Z254" s="35"/>
    </row>
    <row r="255" spans="13:26" x14ac:dyDescent="0.2">
      <c r="M255" s="35"/>
      <c r="N255" s="36">
        <v>197</v>
      </c>
      <c r="O255" s="133">
        <v>5053520.7790336711</v>
      </c>
      <c r="P255" s="133">
        <v>21475.264368132393</v>
      </c>
      <c r="Q255" s="133">
        <v>9209.5913549172838</v>
      </c>
      <c r="R255" s="133">
        <v>5084205.6347567216</v>
      </c>
      <c r="Z255" s="35"/>
    </row>
    <row r="256" spans="13:26" x14ac:dyDescent="0.2">
      <c r="M256" s="35"/>
      <c r="N256" s="36">
        <v>198</v>
      </c>
      <c r="O256" s="133">
        <v>5084205.6347567216</v>
      </c>
      <c r="P256" s="133">
        <v>21475.264368132393</v>
      </c>
      <c r="Q256" s="133">
        <v>9265.5117704751519</v>
      </c>
      <c r="R256" s="133">
        <v>5114946.410895329</v>
      </c>
      <c r="Z256" s="35"/>
    </row>
    <row r="257" spans="13:26" x14ac:dyDescent="0.2">
      <c r="M257" s="35"/>
      <c r="N257" s="36">
        <v>199</v>
      </c>
      <c r="O257" s="133">
        <v>5114946.410895329</v>
      </c>
      <c r="P257" s="133">
        <v>21475.264368132393</v>
      </c>
      <c r="Q257" s="133">
        <v>9321.5340960079066</v>
      </c>
      <c r="R257" s="133">
        <v>5145743.2093594698</v>
      </c>
      <c r="Z257" s="35"/>
    </row>
    <row r="258" spans="13:26" x14ac:dyDescent="0.2">
      <c r="M258" s="35"/>
      <c r="N258" s="36">
        <v>200</v>
      </c>
      <c r="O258" s="133">
        <v>5145743.2093594698</v>
      </c>
      <c r="P258" s="133">
        <v>21475.264368132393</v>
      </c>
      <c r="Q258" s="133">
        <v>9377.6585172373998</v>
      </c>
      <c r="R258" s="133">
        <v>5176596.1322448403</v>
      </c>
      <c r="Z258" s="35"/>
    </row>
    <row r="259" spans="13:26" x14ac:dyDescent="0.2">
      <c r="M259" s="35"/>
      <c r="N259" s="36">
        <v>201</v>
      </c>
      <c r="O259" s="133">
        <v>5176596.1322448403</v>
      </c>
      <c r="P259" s="133">
        <v>21475.264368132393</v>
      </c>
      <c r="Q259" s="133">
        <v>9433.8852202239414</v>
      </c>
      <c r="R259" s="133">
        <v>5207505.281833197</v>
      </c>
      <c r="Z259" s="35"/>
    </row>
    <row r="260" spans="13:26" x14ac:dyDescent="0.2">
      <c r="M260" s="35"/>
      <c r="N260" s="36">
        <v>202</v>
      </c>
      <c r="O260" s="133">
        <v>5207505.281833197</v>
      </c>
      <c r="P260" s="133">
        <v>21475.264368132393</v>
      </c>
      <c r="Q260" s="133">
        <v>9490.214391366917</v>
      </c>
      <c r="R260" s="133">
        <v>5238470.7605926963</v>
      </c>
      <c r="Z260" s="35"/>
    </row>
    <row r="261" spans="13:26" x14ac:dyDescent="0.2">
      <c r="M261" s="35"/>
      <c r="N261" s="36">
        <v>203</v>
      </c>
      <c r="O261" s="133">
        <v>5238470.7605926963</v>
      </c>
      <c r="P261" s="133">
        <v>21475.264368132393</v>
      </c>
      <c r="Q261" s="133">
        <v>9546.6462174054141</v>
      </c>
      <c r="R261" s="133">
        <v>5269492.6711782347</v>
      </c>
      <c r="Z261" s="35"/>
    </row>
    <row r="262" spans="13:26" x14ac:dyDescent="0.2">
      <c r="M262" s="35"/>
      <c r="N262" s="36">
        <v>204</v>
      </c>
      <c r="O262" s="133">
        <v>5269492.6711782347</v>
      </c>
      <c r="P262" s="133">
        <v>21475.264368132393</v>
      </c>
      <c r="Q262" s="133">
        <v>9603.1808854188348</v>
      </c>
      <c r="R262" s="133">
        <v>5300571.1164317867</v>
      </c>
      <c r="Z262" s="35"/>
    </row>
    <row r="263" spans="13:26" x14ac:dyDescent="0.2">
      <c r="M263" s="35"/>
      <c r="N263" s="36">
        <v>205</v>
      </c>
      <c r="O263" s="133">
        <v>5300571.1164317867</v>
      </c>
      <c r="P263" s="133">
        <v>21475.264368132393</v>
      </c>
      <c r="Q263" s="133">
        <v>9659.8185828275145</v>
      </c>
      <c r="R263" s="133">
        <v>5331706.1993827466</v>
      </c>
      <c r="Z263" s="35"/>
    </row>
    <row r="264" spans="13:26" x14ac:dyDescent="0.2">
      <c r="M264" s="35"/>
      <c r="N264" s="36">
        <v>206</v>
      </c>
      <c r="O264" s="133">
        <v>5331706.1993827466</v>
      </c>
      <c r="P264" s="133">
        <v>21475.264368132393</v>
      </c>
      <c r="Q264" s="133">
        <v>9716.5594973933439</v>
      </c>
      <c r="R264" s="133">
        <v>5362898.0232482729</v>
      </c>
      <c r="Z264" s="35"/>
    </row>
    <row r="265" spans="13:26" x14ac:dyDescent="0.2">
      <c r="M265" s="35"/>
      <c r="N265" s="36">
        <v>207</v>
      </c>
      <c r="O265" s="133">
        <v>5362898.0232482729</v>
      </c>
      <c r="P265" s="133">
        <v>21475.264368132393</v>
      </c>
      <c r="Q265" s="133">
        <v>9773.4038172203982</v>
      </c>
      <c r="R265" s="133">
        <v>5394146.6914336262</v>
      </c>
      <c r="Z265" s="35"/>
    </row>
    <row r="266" spans="13:26" x14ac:dyDescent="0.2">
      <c r="M266" s="35"/>
      <c r="N266" s="36">
        <v>208</v>
      </c>
      <c r="O266" s="133">
        <v>5394146.6914336262</v>
      </c>
      <c r="P266" s="133">
        <v>21475.264368132393</v>
      </c>
      <c r="Q266" s="133">
        <v>9830.3517307555521</v>
      </c>
      <c r="R266" s="133">
        <v>5425452.3075325144</v>
      </c>
      <c r="Z266" s="35"/>
    </row>
    <row r="267" spans="13:26" x14ac:dyDescent="0.2">
      <c r="M267" s="35"/>
      <c r="N267" s="36">
        <v>209</v>
      </c>
      <c r="O267" s="133">
        <v>5425452.3075325144</v>
      </c>
      <c r="P267" s="133">
        <v>21475.264368132393</v>
      </c>
      <c r="Q267" s="133">
        <v>9887.4034267891057</v>
      </c>
      <c r="R267" s="133">
        <v>5456814.9753274359</v>
      </c>
      <c r="Z267" s="35"/>
    </row>
    <row r="268" spans="13:26" x14ac:dyDescent="0.2">
      <c r="M268" s="35"/>
      <c r="N268" s="36">
        <v>210</v>
      </c>
      <c r="O268" s="133">
        <v>5456814.9753274359</v>
      </c>
      <c r="P268" s="133">
        <v>21475.264368132393</v>
      </c>
      <c r="Q268" s="133">
        <v>9944.5590944554169</v>
      </c>
      <c r="R268" s="133">
        <v>5488234.7987900237</v>
      </c>
      <c r="Z268" s="35"/>
    </row>
    <row r="269" spans="13:26" x14ac:dyDescent="0.2">
      <c r="M269" s="35"/>
      <c r="N269" s="36">
        <v>211</v>
      </c>
      <c r="O269" s="133">
        <v>5488234.7987900237</v>
      </c>
      <c r="P269" s="133">
        <v>21475.264368132393</v>
      </c>
      <c r="Q269" s="133">
        <v>10001.818923233524</v>
      </c>
      <c r="R269" s="133">
        <v>5519711.8820813894</v>
      </c>
      <c r="Z269" s="35"/>
    </row>
    <row r="270" spans="13:26" x14ac:dyDescent="0.2">
      <c r="M270" s="35"/>
      <c r="N270" s="36">
        <v>212</v>
      </c>
      <c r="O270" s="133">
        <v>5519711.8820813894</v>
      </c>
      <c r="P270" s="133">
        <v>21475.264368132393</v>
      </c>
      <c r="Q270" s="133">
        <v>10059.183102947773</v>
      </c>
      <c r="R270" s="133">
        <v>5551246.3295524698</v>
      </c>
      <c r="Z270" s="35"/>
    </row>
    <row r="271" spans="13:26" x14ac:dyDescent="0.2">
      <c r="M271" s="35"/>
      <c r="N271" s="36">
        <v>213</v>
      </c>
      <c r="O271" s="133">
        <v>5551246.3295524698</v>
      </c>
      <c r="P271" s="133">
        <v>21475.264368132393</v>
      </c>
      <c r="Q271" s="133">
        <v>10116.651823768445</v>
      </c>
      <c r="R271" s="133">
        <v>5582838.2457443709</v>
      </c>
      <c r="Z271" s="35"/>
    </row>
    <row r="272" spans="13:26" x14ac:dyDescent="0.2">
      <c r="M272" s="35"/>
      <c r="N272" s="36">
        <v>214</v>
      </c>
      <c r="O272" s="133">
        <v>5582838.2457443709</v>
      </c>
      <c r="P272" s="133">
        <v>21475.264368132393</v>
      </c>
      <c r="Q272" s="133">
        <v>10174.225276212395</v>
      </c>
      <c r="R272" s="133">
        <v>5614487.7353887158</v>
      </c>
      <c r="Z272" s="35"/>
    </row>
    <row r="273" spans="13:26" x14ac:dyDescent="0.2">
      <c r="M273" s="35"/>
      <c r="N273" s="36">
        <v>215</v>
      </c>
      <c r="O273" s="133">
        <v>5614487.7353887158</v>
      </c>
      <c r="P273" s="133">
        <v>21475.264368132393</v>
      </c>
      <c r="Q273" s="133">
        <v>10231.903651143672</v>
      </c>
      <c r="R273" s="133">
        <v>5646194.9034079919</v>
      </c>
      <c r="Z273" s="35"/>
    </row>
    <row r="274" spans="13:26" x14ac:dyDescent="0.2">
      <c r="M274" s="35"/>
      <c r="N274" s="36">
        <v>216</v>
      </c>
      <c r="O274" s="133">
        <v>5646194.9034079919</v>
      </c>
      <c r="P274" s="133">
        <v>21475.264368132393</v>
      </c>
      <c r="Q274" s="133">
        <v>10289.687139774162</v>
      </c>
      <c r="R274" s="133">
        <v>5677959.8549158983</v>
      </c>
      <c r="Z274" s="35"/>
    </row>
    <row r="275" spans="13:26" x14ac:dyDescent="0.2">
      <c r="M275" s="35"/>
      <c r="N275" s="36">
        <v>217</v>
      </c>
      <c r="O275" s="133">
        <v>5677959.8549158983</v>
      </c>
      <c r="P275" s="133">
        <v>21475.264368132393</v>
      </c>
      <c r="Q275" s="133">
        <v>10347.575933664215</v>
      </c>
      <c r="R275" s="133">
        <v>5709782.6952176951</v>
      </c>
      <c r="Z275" s="35"/>
    </row>
    <row r="276" spans="13:26" x14ac:dyDescent="0.2">
      <c r="M276" s="35"/>
      <c r="N276" s="36">
        <v>218</v>
      </c>
      <c r="O276" s="133">
        <v>5709782.6952176951</v>
      </c>
      <c r="P276" s="133">
        <v>21475.264368132393</v>
      </c>
      <c r="Q276" s="133">
        <v>10405.570224723286</v>
      </c>
      <c r="R276" s="133">
        <v>5741663.5298105506</v>
      </c>
      <c r="Z276" s="35"/>
    </row>
    <row r="277" spans="13:26" x14ac:dyDescent="0.2">
      <c r="M277" s="35"/>
      <c r="N277" s="36">
        <v>219</v>
      </c>
      <c r="O277" s="133">
        <v>5741663.5298105506</v>
      </c>
      <c r="P277" s="133">
        <v>21475.264368132393</v>
      </c>
      <c r="Q277" s="133">
        <v>10463.670205210563</v>
      </c>
      <c r="R277" s="133">
        <v>5773602.4643838936</v>
      </c>
      <c r="Z277" s="35"/>
    </row>
    <row r="278" spans="13:26" x14ac:dyDescent="0.2">
      <c r="M278" s="35"/>
      <c r="N278" s="36">
        <v>220</v>
      </c>
      <c r="O278" s="133">
        <v>5773602.4643838936</v>
      </c>
      <c r="P278" s="133">
        <v>21475.264368132393</v>
      </c>
      <c r="Q278" s="133">
        <v>10521.876067735615</v>
      </c>
      <c r="R278" s="133">
        <v>5805599.6048197616</v>
      </c>
      <c r="Z278" s="35"/>
    </row>
    <row r="279" spans="13:26" x14ac:dyDescent="0.2">
      <c r="M279" s="35"/>
      <c r="N279" s="36">
        <v>221</v>
      </c>
      <c r="O279" s="133">
        <v>5805599.6048197616</v>
      </c>
      <c r="P279" s="133">
        <v>21475.264368132393</v>
      </c>
      <c r="Q279" s="133">
        <v>10580.188005259022</v>
      </c>
      <c r="R279" s="133">
        <v>5837655.0571931535</v>
      </c>
      <c r="Z279" s="35"/>
    </row>
    <row r="280" spans="13:26" x14ac:dyDescent="0.2">
      <c r="M280" s="35"/>
      <c r="N280" s="36">
        <v>222</v>
      </c>
      <c r="O280" s="133">
        <v>5837655.0571931535</v>
      </c>
      <c r="P280" s="133">
        <v>21475.264368132393</v>
      </c>
      <c r="Q280" s="133">
        <v>10638.606211093014</v>
      </c>
      <c r="R280" s="133">
        <v>5869768.9277723795</v>
      </c>
      <c r="Z280" s="35"/>
    </row>
    <row r="281" spans="13:26" x14ac:dyDescent="0.2">
      <c r="M281" s="35"/>
      <c r="N281" s="36">
        <v>223</v>
      </c>
      <c r="O281" s="133">
        <v>5869768.9277723795</v>
      </c>
      <c r="P281" s="133">
        <v>21475.264368132393</v>
      </c>
      <c r="Q281" s="133">
        <v>10697.130878902124</v>
      </c>
      <c r="R281" s="133">
        <v>5901941.3230194142</v>
      </c>
      <c r="Z281" s="35"/>
    </row>
    <row r="282" spans="13:26" x14ac:dyDescent="0.2">
      <c r="M282" s="35"/>
      <c r="N282" s="36">
        <v>224</v>
      </c>
      <c r="O282" s="133">
        <v>5901941.3230194142</v>
      </c>
      <c r="P282" s="133">
        <v>21475.264368132393</v>
      </c>
      <c r="Q282" s="133">
        <v>10755.762202703809</v>
      </c>
      <c r="R282" s="133">
        <v>5934172.3495902503</v>
      </c>
      <c r="Z282" s="35"/>
    </row>
    <row r="283" spans="13:26" x14ac:dyDescent="0.2">
      <c r="M283" s="35"/>
      <c r="N283" s="36">
        <v>225</v>
      </c>
      <c r="O283" s="133">
        <v>5934172.3495902503</v>
      </c>
      <c r="P283" s="133">
        <v>21475.264368132393</v>
      </c>
      <c r="Q283" s="133">
        <v>10814.500376869117</v>
      </c>
      <c r="R283" s="133">
        <v>5966462.114335252</v>
      </c>
      <c r="Z283" s="35"/>
    </row>
    <row r="284" spans="13:26" x14ac:dyDescent="0.2">
      <c r="M284" s="35"/>
      <c r="N284" s="36">
        <v>226</v>
      </c>
      <c r="O284" s="133">
        <v>5966462.114335252</v>
      </c>
      <c r="P284" s="133">
        <v>21475.264368132393</v>
      </c>
      <c r="Q284" s="133">
        <v>10873.345596123316</v>
      </c>
      <c r="R284" s="133">
        <v>5998810.7242995081</v>
      </c>
      <c r="Z284" s="35"/>
    </row>
    <row r="285" spans="13:26" x14ac:dyDescent="0.2">
      <c r="M285" s="35"/>
      <c r="N285" s="36">
        <v>227</v>
      </c>
      <c r="O285" s="133">
        <v>5998810.7242995081</v>
      </c>
      <c r="P285" s="133">
        <v>21475.264368132393</v>
      </c>
      <c r="Q285" s="133">
        <v>10932.29805554654</v>
      </c>
      <c r="R285" s="133">
        <v>6031218.2867231872</v>
      </c>
      <c r="Z285" s="35"/>
    </row>
    <row r="286" spans="13:26" x14ac:dyDescent="0.2">
      <c r="M286" s="35"/>
      <c r="N286" s="36">
        <v>228</v>
      </c>
      <c r="O286" s="133">
        <v>6031218.2867231872</v>
      </c>
      <c r="P286" s="133">
        <v>21475.264368132393</v>
      </c>
      <c r="Q286" s="133">
        <v>10991.357950574444</v>
      </c>
      <c r="R286" s="133">
        <v>6063684.9090418946</v>
      </c>
      <c r="Z286" s="35"/>
    </row>
    <row r="287" spans="13:26" x14ac:dyDescent="0.2">
      <c r="M287" s="35"/>
      <c r="N287" s="36">
        <v>229</v>
      </c>
      <c r="O287" s="133">
        <v>6063684.9090418946</v>
      </c>
      <c r="P287" s="133">
        <v>21475.264368132393</v>
      </c>
      <c r="Q287" s="133">
        <v>11050.525476998844</v>
      </c>
      <c r="R287" s="133">
        <v>6096210.6988870259</v>
      </c>
      <c r="Z287" s="35"/>
    </row>
    <row r="288" spans="13:26" x14ac:dyDescent="0.2">
      <c r="M288" s="35"/>
      <c r="N288" s="36">
        <v>230</v>
      </c>
      <c r="O288" s="133">
        <v>6096210.6988870259</v>
      </c>
      <c r="P288" s="133">
        <v>21475.264368132393</v>
      </c>
      <c r="Q288" s="133">
        <v>11109.80083096837</v>
      </c>
      <c r="R288" s="133">
        <v>6128795.7640861273</v>
      </c>
      <c r="Z288" s="35"/>
    </row>
    <row r="289" spans="13:26" x14ac:dyDescent="0.2">
      <c r="M289" s="35"/>
      <c r="N289" s="36">
        <v>231</v>
      </c>
      <c r="O289" s="133">
        <v>6128795.7640861273</v>
      </c>
      <c r="P289" s="133">
        <v>21475.264368132393</v>
      </c>
      <c r="Q289" s="133">
        <v>11169.184208989118</v>
      </c>
      <c r="R289" s="133">
        <v>6161440.2126632491</v>
      </c>
      <c r="Z289" s="35"/>
    </row>
    <row r="290" spans="13:26" x14ac:dyDescent="0.2">
      <c r="M290" s="35"/>
      <c r="N290" s="36">
        <v>232</v>
      </c>
      <c r="O290" s="133">
        <v>6161440.2126632491</v>
      </c>
      <c r="P290" s="133">
        <v>21475.264368132393</v>
      </c>
      <c r="Q290" s="133">
        <v>11228.675807925294</v>
      </c>
      <c r="R290" s="133">
        <v>6194144.1528393067</v>
      </c>
      <c r="Z290" s="35"/>
    </row>
    <row r="291" spans="13:26" x14ac:dyDescent="0.2">
      <c r="M291" s="35"/>
      <c r="N291" s="36">
        <v>233</v>
      </c>
      <c r="O291" s="133">
        <v>6194144.1528393067</v>
      </c>
      <c r="P291" s="133">
        <v>21475.264368132393</v>
      </c>
      <c r="Q291" s="133">
        <v>11288.275824999873</v>
      </c>
      <c r="R291" s="133">
        <v>6226907.6930324389</v>
      </c>
      <c r="Z291" s="35"/>
    </row>
    <row r="292" spans="13:26" x14ac:dyDescent="0.2">
      <c r="M292" s="35"/>
      <c r="N292" s="36">
        <v>234</v>
      </c>
      <c r="O292" s="133">
        <v>6226907.6930324389</v>
      </c>
      <c r="P292" s="133">
        <v>21475.264368132393</v>
      </c>
      <c r="Q292" s="133">
        <v>11347.984457795255</v>
      </c>
      <c r="R292" s="133">
        <v>6259730.9418583671</v>
      </c>
      <c r="Z292" s="35"/>
    </row>
    <row r="293" spans="13:26" x14ac:dyDescent="0.2">
      <c r="M293" s="35"/>
      <c r="N293" s="36">
        <v>235</v>
      </c>
      <c r="O293" s="133">
        <v>6259730.9418583671</v>
      </c>
      <c r="P293" s="133">
        <v>21475.264368132393</v>
      </c>
      <c r="Q293" s="133">
        <v>11407.801904253914</v>
      </c>
      <c r="R293" s="133">
        <v>6292614.0081307534</v>
      </c>
      <c r="Z293" s="35"/>
    </row>
    <row r="294" spans="13:26" x14ac:dyDescent="0.2">
      <c r="M294" s="35"/>
      <c r="N294" s="36">
        <v>236</v>
      </c>
      <c r="O294" s="133">
        <v>6292614.0081307534</v>
      </c>
      <c r="P294" s="133">
        <v>21475.264368132393</v>
      </c>
      <c r="Q294" s="133">
        <v>11467.728362679054</v>
      </c>
      <c r="R294" s="133">
        <v>6325557.0008615656</v>
      </c>
      <c r="Z294" s="35"/>
    </row>
    <row r="295" spans="13:26" x14ac:dyDescent="0.2">
      <c r="M295" s="35"/>
      <c r="N295" s="36">
        <v>237</v>
      </c>
      <c r="O295" s="133">
        <v>6325557.0008615656</v>
      </c>
      <c r="P295" s="133">
        <v>21475.264368132393</v>
      </c>
      <c r="Q295" s="133">
        <v>11527.764031735274</v>
      </c>
      <c r="R295" s="133">
        <v>6358560.0292614335</v>
      </c>
      <c r="Z295" s="35"/>
    </row>
    <row r="296" spans="13:26" x14ac:dyDescent="0.2">
      <c r="M296" s="35"/>
      <c r="N296" s="36">
        <v>238</v>
      </c>
      <c r="O296" s="133">
        <v>6358560.0292614335</v>
      </c>
      <c r="P296" s="133">
        <v>21475.264368132393</v>
      </c>
      <c r="Q296" s="133">
        <v>11587.909110449214</v>
      </c>
      <c r="R296" s="133">
        <v>6391623.2027400155</v>
      </c>
      <c r="Z296" s="35"/>
    </row>
    <row r="297" spans="13:26" x14ac:dyDescent="0.2">
      <c r="M297" s="35"/>
      <c r="N297" s="36">
        <v>239</v>
      </c>
      <c r="O297" s="133">
        <v>6391623.2027400155</v>
      </c>
      <c r="P297" s="133">
        <v>21475.264368132393</v>
      </c>
      <c r="Q297" s="133">
        <v>11648.163798210229</v>
      </c>
      <c r="R297" s="133">
        <v>6424746.6309063584</v>
      </c>
      <c r="Z297" s="35"/>
    </row>
    <row r="298" spans="13:26" x14ac:dyDescent="0.2">
      <c r="M298" s="35"/>
      <c r="N298" s="36">
        <v>240</v>
      </c>
      <c r="O298" s="133">
        <v>6424746.6309063584</v>
      </c>
      <c r="P298" s="133">
        <v>21475.264368132393</v>
      </c>
      <c r="Q298" s="133">
        <v>11708.528294771042</v>
      </c>
      <c r="R298" s="133">
        <v>6457930.423569262</v>
      </c>
      <c r="Z298" s="35"/>
    </row>
    <row r="299" spans="13:26" x14ac:dyDescent="0.2">
      <c r="M299" s="35"/>
      <c r="N299" s="36">
        <v>241</v>
      </c>
      <c r="O299" s="133">
        <v>6457930.423569262</v>
      </c>
      <c r="P299" s="133">
        <v>21475.264368132393</v>
      </c>
      <c r="Q299" s="133">
        <v>11769.002800248407</v>
      </c>
      <c r="R299" s="133">
        <v>6491174.6907376433</v>
      </c>
      <c r="Z299" s="35"/>
    </row>
    <row r="300" spans="13:26" x14ac:dyDescent="0.2">
      <c r="M300" s="35"/>
      <c r="N300" s="36">
        <v>242</v>
      </c>
      <c r="O300" s="133">
        <v>6491174.6907376433</v>
      </c>
      <c r="P300" s="133">
        <v>21475.264368132393</v>
      </c>
      <c r="Q300" s="133">
        <v>11829.587515123771</v>
      </c>
      <c r="R300" s="133">
        <v>6524479.5426209001</v>
      </c>
      <c r="Z300" s="35"/>
    </row>
    <row r="301" spans="13:26" x14ac:dyDescent="0.2">
      <c r="M301" s="35"/>
      <c r="N301" s="36">
        <v>243</v>
      </c>
      <c r="O301" s="133">
        <v>6524479.5426209001</v>
      </c>
      <c r="P301" s="133">
        <v>21475.264368132393</v>
      </c>
      <c r="Q301" s="133">
        <v>11890.282640243944</v>
      </c>
      <c r="R301" s="133">
        <v>6557845.0896292767</v>
      </c>
      <c r="Z301" s="35"/>
    </row>
    <row r="302" spans="13:26" x14ac:dyDescent="0.2">
      <c r="M302" s="35"/>
      <c r="N302" s="36">
        <v>244</v>
      </c>
      <c r="O302" s="133">
        <v>6557845.0896292767</v>
      </c>
      <c r="P302" s="133">
        <v>21475.264368132393</v>
      </c>
      <c r="Q302" s="133">
        <v>11951.088376821757</v>
      </c>
      <c r="R302" s="133">
        <v>6591271.4423742313</v>
      </c>
      <c r="Z302" s="35"/>
    </row>
    <row r="303" spans="13:26" x14ac:dyDescent="0.2">
      <c r="M303" s="35"/>
      <c r="N303" s="36">
        <v>245</v>
      </c>
      <c r="O303" s="133">
        <v>6591271.4423742313</v>
      </c>
      <c r="P303" s="133">
        <v>21475.264368132393</v>
      </c>
      <c r="Q303" s="133">
        <v>12012.004926436741</v>
      </c>
      <c r="R303" s="133">
        <v>6624758.7116688006</v>
      </c>
      <c r="Z303" s="35"/>
    </row>
    <row r="304" spans="13:26" x14ac:dyDescent="0.2">
      <c r="M304" s="35"/>
      <c r="N304" s="36">
        <v>246</v>
      </c>
      <c r="O304" s="133">
        <v>6624758.7116688006</v>
      </c>
      <c r="P304" s="133">
        <v>21475.264368132393</v>
      </c>
      <c r="Q304" s="133">
        <v>12073.032491035778</v>
      </c>
      <c r="R304" s="133">
        <v>6658307.008527969</v>
      </c>
      <c r="Z304" s="35"/>
    </row>
    <row r="305" spans="13:26" x14ac:dyDescent="0.2">
      <c r="M305" s="35"/>
      <c r="N305" s="36">
        <v>247</v>
      </c>
      <c r="O305" s="133">
        <v>6658307.008527969</v>
      </c>
      <c r="P305" s="133">
        <v>21475.264368132393</v>
      </c>
      <c r="Q305" s="133">
        <v>12134.171272933787</v>
      </c>
      <c r="R305" s="133">
        <v>6691916.4441690352</v>
      </c>
      <c r="Z305" s="35"/>
    </row>
    <row r="306" spans="13:26" x14ac:dyDescent="0.2">
      <c r="M306" s="35"/>
      <c r="N306" s="36">
        <v>248</v>
      </c>
      <c r="O306" s="133">
        <v>6691916.4441690352</v>
      </c>
      <c r="P306" s="133">
        <v>21475.264368132393</v>
      </c>
      <c r="Q306" s="133">
        <v>12195.421474814384</v>
      </c>
      <c r="R306" s="133">
        <v>6725587.1300119823</v>
      </c>
      <c r="Z306" s="35"/>
    </row>
    <row r="307" spans="13:26" x14ac:dyDescent="0.2">
      <c r="M307" s="35"/>
      <c r="N307" s="36">
        <v>249</v>
      </c>
      <c r="O307" s="133">
        <v>6725587.1300119823</v>
      </c>
      <c r="P307" s="133">
        <v>21475.264368132393</v>
      </c>
      <c r="Q307" s="133">
        <v>12256.783299730565</v>
      </c>
      <c r="R307" s="133">
        <v>6759319.1776798451</v>
      </c>
      <c r="Z307" s="35"/>
    </row>
    <row r="308" spans="13:26" x14ac:dyDescent="0.2">
      <c r="M308" s="35"/>
      <c r="N308" s="36">
        <v>250</v>
      </c>
      <c r="O308" s="133">
        <v>6759319.1776798451</v>
      </c>
      <c r="P308" s="133">
        <v>21475.264368132393</v>
      </c>
      <c r="Q308" s="133">
        <v>12318.256951105363</v>
      </c>
      <c r="R308" s="133">
        <v>6793112.6989990836</v>
      </c>
      <c r="Z308" s="35"/>
    </row>
    <row r="309" spans="13:26" x14ac:dyDescent="0.2">
      <c r="M309" s="35"/>
      <c r="N309" s="36">
        <v>251</v>
      </c>
      <c r="O309" s="133">
        <v>6793112.6989990836</v>
      </c>
      <c r="P309" s="133">
        <v>21475.264368132393</v>
      </c>
      <c r="Q309" s="133">
        <v>12379.842632732534</v>
      </c>
      <c r="R309" s="133">
        <v>6826967.8059999486</v>
      </c>
      <c r="Z309" s="35"/>
    </row>
    <row r="310" spans="13:26" x14ac:dyDescent="0.2">
      <c r="M310" s="35"/>
      <c r="N310" s="36">
        <v>252</v>
      </c>
      <c r="O310" s="133">
        <v>6826967.8059999486</v>
      </c>
      <c r="P310" s="133">
        <v>21475.264368132393</v>
      </c>
      <c r="Q310" s="133">
        <v>12441.540548777235</v>
      </c>
      <c r="R310" s="133">
        <v>6860884.6109168585</v>
      </c>
      <c r="Z310" s="35"/>
    </row>
    <row r="311" spans="13:26" x14ac:dyDescent="0.2">
      <c r="M311" s="35"/>
      <c r="N311" s="36">
        <v>253</v>
      </c>
      <c r="O311" s="133">
        <v>6860884.6109168585</v>
      </c>
      <c r="P311" s="133">
        <v>21475.264368132393</v>
      </c>
      <c r="Q311" s="133">
        <v>12503.350903776689</v>
      </c>
      <c r="R311" s="133">
        <v>6894863.2261887677</v>
      </c>
      <c r="Z311" s="35"/>
    </row>
    <row r="312" spans="13:26" x14ac:dyDescent="0.2">
      <c r="M312" s="35"/>
      <c r="N312" s="36">
        <v>254</v>
      </c>
      <c r="O312" s="133">
        <v>6894863.2261887677</v>
      </c>
      <c r="P312" s="133">
        <v>21475.264368132393</v>
      </c>
      <c r="Q312" s="133">
        <v>12565.273902640873</v>
      </c>
      <c r="R312" s="133">
        <v>6928903.7644595411</v>
      </c>
      <c r="Z312" s="35"/>
    </row>
    <row r="313" spans="13:26" x14ac:dyDescent="0.2">
      <c r="M313" s="35"/>
      <c r="N313" s="36">
        <v>255</v>
      </c>
      <c r="O313" s="133">
        <v>6928903.7644595411</v>
      </c>
      <c r="P313" s="133">
        <v>21475.264368132393</v>
      </c>
      <c r="Q313" s="133">
        <v>12627.309750653196</v>
      </c>
      <c r="R313" s="133">
        <v>6963006.3385783266</v>
      </c>
      <c r="Z313" s="35"/>
    </row>
    <row r="314" spans="13:26" x14ac:dyDescent="0.2">
      <c r="M314" s="35"/>
      <c r="N314" s="36">
        <v>256</v>
      </c>
      <c r="O314" s="133">
        <v>6963006.3385783266</v>
      </c>
      <c r="P314" s="133">
        <v>21475.264368132393</v>
      </c>
      <c r="Q314" s="133">
        <v>12689.458653471173</v>
      </c>
      <c r="R314" s="133">
        <v>6997171.0615999307</v>
      </c>
      <c r="Z314" s="35"/>
    </row>
    <row r="315" spans="13:26" x14ac:dyDescent="0.2">
      <c r="M315" s="35"/>
      <c r="N315" s="36">
        <v>257</v>
      </c>
      <c r="O315" s="133">
        <v>6997171.0615999307</v>
      </c>
      <c r="P315" s="133">
        <v>21475.264368132393</v>
      </c>
      <c r="Q315" s="133">
        <v>12751.720817127118</v>
      </c>
      <c r="R315" s="133">
        <v>7031398.0467851907</v>
      </c>
      <c r="Z315" s="35"/>
    </row>
    <row r="316" spans="13:26" x14ac:dyDescent="0.2">
      <c r="M316" s="35"/>
      <c r="N316" s="36">
        <v>258</v>
      </c>
      <c r="O316" s="133">
        <v>7031398.0467851907</v>
      </c>
      <c r="P316" s="133">
        <v>21475.264368132393</v>
      </c>
      <c r="Q316" s="133">
        <v>12814.096448028813</v>
      </c>
      <c r="R316" s="133">
        <v>7065687.4076013518</v>
      </c>
      <c r="Z316" s="35"/>
    </row>
    <row r="317" spans="13:26" x14ac:dyDescent="0.2">
      <c r="M317" s="35"/>
      <c r="N317" s="36">
        <v>259</v>
      </c>
      <c r="O317" s="133">
        <v>7065687.4076013518</v>
      </c>
      <c r="P317" s="133">
        <v>21475.264368132393</v>
      </c>
      <c r="Q317" s="133">
        <v>12876.585752960204</v>
      </c>
      <c r="R317" s="133">
        <v>7100039.2577224448</v>
      </c>
      <c r="Z317" s="35"/>
    </row>
    <row r="318" spans="13:26" x14ac:dyDescent="0.2">
      <c r="M318" s="35"/>
      <c r="N318" s="36">
        <v>260</v>
      </c>
      <c r="O318" s="133">
        <v>7100039.2577224448</v>
      </c>
      <c r="P318" s="133">
        <v>21475.264368132393</v>
      </c>
      <c r="Q318" s="133">
        <v>12939.188939082083</v>
      </c>
      <c r="R318" s="133">
        <v>7134453.71102966</v>
      </c>
      <c r="Z318" s="35"/>
    </row>
    <row r="319" spans="13:26" x14ac:dyDescent="0.2">
      <c r="M319" s="35"/>
      <c r="N319" s="36">
        <v>261</v>
      </c>
      <c r="O319" s="133">
        <v>7134453.71102966</v>
      </c>
      <c r="P319" s="133">
        <v>21475.264368132393</v>
      </c>
      <c r="Q319" s="133">
        <v>13001.906213932774</v>
      </c>
      <c r="R319" s="133">
        <v>7168930.8816117253</v>
      </c>
      <c r="Z319" s="35"/>
    </row>
    <row r="320" spans="13:26" x14ac:dyDescent="0.2">
      <c r="M320" s="35"/>
      <c r="N320" s="36">
        <v>262</v>
      </c>
      <c r="O320" s="133">
        <v>7168930.8816117253</v>
      </c>
      <c r="P320" s="133">
        <v>21475.264368132393</v>
      </c>
      <c r="Q320" s="133">
        <v>13064.737785428819</v>
      </c>
      <c r="R320" s="133">
        <v>7203470.8837652868</v>
      </c>
      <c r="Z320" s="35"/>
    </row>
    <row r="321" spans="13:26" x14ac:dyDescent="0.2">
      <c r="M321" s="35"/>
      <c r="N321" s="36">
        <v>263</v>
      </c>
      <c r="O321" s="133">
        <v>7203470.8837652868</v>
      </c>
      <c r="P321" s="133">
        <v>21475.264368132393</v>
      </c>
      <c r="Q321" s="133">
        <v>13127.683861865669</v>
      </c>
      <c r="R321" s="133">
        <v>7238073.8319952851</v>
      </c>
      <c r="Z321" s="35"/>
    </row>
    <row r="322" spans="13:26" x14ac:dyDescent="0.2">
      <c r="M322" s="35"/>
      <c r="N322" s="36">
        <v>264</v>
      </c>
      <c r="O322" s="133">
        <v>7238073.8319952851</v>
      </c>
      <c r="P322" s="133">
        <v>21475.264368132393</v>
      </c>
      <c r="Q322" s="133">
        <v>13190.744651918378</v>
      </c>
      <c r="R322" s="133">
        <v>7272739.8410153361</v>
      </c>
      <c r="Z322" s="35"/>
    </row>
    <row r="323" spans="13:26" x14ac:dyDescent="0.2">
      <c r="M323" s="35"/>
      <c r="N323" s="36">
        <v>265</v>
      </c>
      <c r="O323" s="133">
        <v>7272739.8410153361</v>
      </c>
      <c r="P323" s="133">
        <v>21475.264368132393</v>
      </c>
      <c r="Q323" s="133">
        <v>13253.920364642288</v>
      </c>
      <c r="R323" s="133">
        <v>7307469.0257481113</v>
      </c>
      <c r="Z323" s="35"/>
    </row>
    <row r="324" spans="13:26" x14ac:dyDescent="0.2">
      <c r="M324" s="35"/>
      <c r="N324" s="36">
        <v>266</v>
      </c>
      <c r="O324" s="133">
        <v>7307469.0257481113</v>
      </c>
      <c r="P324" s="133">
        <v>21475.264368132393</v>
      </c>
      <c r="Q324" s="133">
        <v>13317.211209473731</v>
      </c>
      <c r="R324" s="133">
        <v>7342261.5013257181</v>
      </c>
      <c r="Z324" s="35"/>
    </row>
    <row r="325" spans="13:26" x14ac:dyDescent="0.2">
      <c r="M325" s="35"/>
      <c r="N325" s="36">
        <v>267</v>
      </c>
      <c r="O325" s="133">
        <v>7342261.5013257181</v>
      </c>
      <c r="P325" s="133">
        <v>21475.264368132393</v>
      </c>
      <c r="Q325" s="133">
        <v>13380.617396230713</v>
      </c>
      <c r="R325" s="133">
        <v>7377117.3830900816</v>
      </c>
      <c r="Z325" s="35"/>
    </row>
    <row r="326" spans="13:26" x14ac:dyDescent="0.2">
      <c r="M326" s="35"/>
      <c r="N326" s="36">
        <v>268</v>
      </c>
      <c r="O326" s="133">
        <v>7377117.3830900816</v>
      </c>
      <c r="P326" s="133">
        <v>21475.264368132393</v>
      </c>
      <c r="Q326" s="133">
        <v>13444.139135113617</v>
      </c>
      <c r="R326" s="133">
        <v>7412036.7865933282</v>
      </c>
      <c r="Z326" s="35"/>
    </row>
    <row r="327" spans="13:26" x14ac:dyDescent="0.2">
      <c r="M327" s="35"/>
      <c r="N327" s="36">
        <v>269</v>
      </c>
      <c r="O327" s="133">
        <v>7412036.7865933282</v>
      </c>
      <c r="P327" s="133">
        <v>21475.264368132393</v>
      </c>
      <c r="Q327" s="133">
        <v>13507.776636705896</v>
      </c>
      <c r="R327" s="133">
        <v>7447019.8275981667</v>
      </c>
      <c r="Z327" s="35"/>
    </row>
    <row r="328" spans="13:26" x14ac:dyDescent="0.2">
      <c r="M328" s="35"/>
      <c r="N328" s="36">
        <v>270</v>
      </c>
      <c r="O328" s="133">
        <v>7447019.8275981667</v>
      </c>
      <c r="P328" s="133">
        <v>21475.264368132393</v>
      </c>
      <c r="Q328" s="133">
        <v>13571.530111974771</v>
      </c>
      <c r="R328" s="133">
        <v>7482066.6220782744</v>
      </c>
      <c r="Z328" s="35"/>
    </row>
    <row r="329" spans="13:26" x14ac:dyDescent="0.2">
      <c r="M329" s="35"/>
      <c r="N329" s="36">
        <v>271</v>
      </c>
      <c r="O329" s="133">
        <v>7482066.6220782744</v>
      </c>
      <c r="P329" s="133">
        <v>21475.264368132393</v>
      </c>
      <c r="Q329" s="133">
        <v>13635.39977227194</v>
      </c>
      <c r="R329" s="133">
        <v>7517177.2862186786</v>
      </c>
      <c r="Z329" s="35"/>
    </row>
    <row r="330" spans="13:26" x14ac:dyDescent="0.2">
      <c r="M330" s="35"/>
      <c r="N330" s="36">
        <v>272</v>
      </c>
      <c r="O330" s="133">
        <v>7517177.2862186786</v>
      </c>
      <c r="P330" s="133">
        <v>21475.264368132393</v>
      </c>
      <c r="Q330" s="133">
        <v>13699.38582933426</v>
      </c>
      <c r="R330" s="133">
        <v>7552351.9364161454</v>
      </c>
      <c r="Z330" s="35"/>
    </row>
    <row r="331" spans="13:26" x14ac:dyDescent="0.2">
      <c r="M331" s="35"/>
      <c r="N331" s="36">
        <v>273</v>
      </c>
      <c r="O331" s="133">
        <v>7552351.9364161454</v>
      </c>
      <c r="P331" s="133">
        <v>21475.264368132393</v>
      </c>
      <c r="Q331" s="133">
        <v>13763.488495284468</v>
      </c>
      <c r="R331" s="133">
        <v>7587590.6892795628</v>
      </c>
      <c r="Z331" s="35"/>
    </row>
    <row r="332" spans="13:26" x14ac:dyDescent="0.2">
      <c r="M332" s="35"/>
      <c r="N332" s="36">
        <v>274</v>
      </c>
      <c r="O332" s="133">
        <v>7587590.6892795628</v>
      </c>
      <c r="P332" s="133">
        <v>21475.264368132393</v>
      </c>
      <c r="Q332" s="133">
        <v>13827.707982631871</v>
      </c>
      <c r="R332" s="133">
        <v>7622893.6616303278</v>
      </c>
      <c r="Z332" s="35"/>
    </row>
    <row r="333" spans="13:26" x14ac:dyDescent="0.2">
      <c r="M333" s="35"/>
      <c r="N333" s="36">
        <v>275</v>
      </c>
      <c r="O333" s="133">
        <v>7622893.6616303278</v>
      </c>
      <c r="P333" s="133">
        <v>21475.264368132393</v>
      </c>
      <c r="Q333" s="133">
        <v>13892.044504273059</v>
      </c>
      <c r="R333" s="133">
        <v>7658260.9705027333</v>
      </c>
      <c r="Z333" s="35"/>
    </row>
    <row r="334" spans="13:26" x14ac:dyDescent="0.2">
      <c r="M334" s="35"/>
      <c r="N334" s="36">
        <v>276</v>
      </c>
      <c r="O334" s="133">
        <v>7658260.9705027333</v>
      </c>
      <c r="P334" s="133">
        <v>21475.264368132393</v>
      </c>
      <c r="Q334" s="133">
        <v>13956.498273492602</v>
      </c>
      <c r="R334" s="133">
        <v>7693692.7331443587</v>
      </c>
      <c r="Z334" s="35"/>
    </row>
    <row r="335" spans="13:26" x14ac:dyDescent="0.2">
      <c r="M335" s="35"/>
      <c r="N335" s="36">
        <v>277</v>
      </c>
      <c r="O335" s="133">
        <v>7693692.7331443587</v>
      </c>
      <c r="P335" s="133">
        <v>21475.264368132393</v>
      </c>
      <c r="Q335" s="133">
        <v>14021.069503963765</v>
      </c>
      <c r="R335" s="133">
        <v>7729189.0670164553</v>
      </c>
      <c r="Z335" s="35"/>
    </row>
    <row r="336" spans="13:26" x14ac:dyDescent="0.2">
      <c r="M336" s="35"/>
      <c r="N336" s="36">
        <v>278</v>
      </c>
      <c r="O336" s="133">
        <v>7729189.0670164553</v>
      </c>
      <c r="P336" s="133">
        <v>21475.264368132393</v>
      </c>
      <c r="Q336" s="133">
        <v>14085.758409749213</v>
      </c>
      <c r="R336" s="133">
        <v>7764750.0897943368</v>
      </c>
      <c r="Z336" s="35"/>
    </row>
    <row r="337" spans="13:26" x14ac:dyDescent="0.2">
      <c r="M337" s="35"/>
      <c r="N337" s="36">
        <v>279</v>
      </c>
      <c r="O337" s="133">
        <v>7764750.0897943368</v>
      </c>
      <c r="P337" s="133">
        <v>21475.264368132393</v>
      </c>
      <c r="Q337" s="133">
        <v>14150.565205301724</v>
      </c>
      <c r="R337" s="133">
        <v>7800375.9193677716</v>
      </c>
      <c r="Z337" s="35"/>
    </row>
    <row r="338" spans="13:26" x14ac:dyDescent="0.2">
      <c r="M338" s="35"/>
      <c r="N338" s="36">
        <v>280</v>
      </c>
      <c r="O338" s="133">
        <v>7800375.9193677716</v>
      </c>
      <c r="P338" s="133">
        <v>21475.264368132393</v>
      </c>
      <c r="Q338" s="133">
        <v>14215.490105464893</v>
      </c>
      <c r="R338" s="133">
        <v>7836066.6738413693</v>
      </c>
      <c r="Z338" s="35"/>
    </row>
    <row r="339" spans="13:26" x14ac:dyDescent="0.2">
      <c r="M339" s="35"/>
      <c r="N339" s="36">
        <v>281</v>
      </c>
      <c r="O339" s="133">
        <v>7836066.6738413693</v>
      </c>
      <c r="P339" s="133">
        <v>21475.264368132393</v>
      </c>
      <c r="Q339" s="133">
        <v>14280.533325473849</v>
      </c>
      <c r="R339" s="133">
        <v>7871822.4715349758</v>
      </c>
      <c r="Z339" s="35"/>
    </row>
    <row r="340" spans="13:26" x14ac:dyDescent="0.2">
      <c r="M340" s="35"/>
      <c r="N340" s="36">
        <v>282</v>
      </c>
      <c r="O340" s="133">
        <v>7871822.4715349758</v>
      </c>
      <c r="P340" s="133">
        <v>21475.264368132393</v>
      </c>
      <c r="Q340" s="133">
        <v>14345.695080955969</v>
      </c>
      <c r="R340" s="133">
        <v>7907643.430984064</v>
      </c>
      <c r="Z340" s="35"/>
    </row>
    <row r="341" spans="13:26" x14ac:dyDescent="0.2">
      <c r="M341" s="35"/>
      <c r="N341" s="36">
        <v>283</v>
      </c>
      <c r="O341" s="133">
        <v>7907643.430984064</v>
      </c>
      <c r="P341" s="133">
        <v>21475.264368132393</v>
      </c>
      <c r="Q341" s="133">
        <v>14410.975587931593</v>
      </c>
      <c r="R341" s="133">
        <v>7943529.6709401282</v>
      </c>
      <c r="Z341" s="35"/>
    </row>
    <row r="342" spans="13:26" x14ac:dyDescent="0.2">
      <c r="M342" s="35"/>
      <c r="N342" s="36">
        <v>284</v>
      </c>
      <c r="O342" s="133">
        <v>7943529.6709401282</v>
      </c>
      <c r="P342" s="133">
        <v>21475.264368132393</v>
      </c>
      <c r="Q342" s="133">
        <v>14476.375062814737</v>
      </c>
      <c r="R342" s="133">
        <v>7979481.3103710758</v>
      </c>
      <c r="Z342" s="35"/>
    </row>
    <row r="343" spans="13:26" x14ac:dyDescent="0.2">
      <c r="M343" s="35"/>
      <c r="N343" s="36">
        <v>285</v>
      </c>
      <c r="O343" s="133">
        <v>7979481.3103710758</v>
      </c>
      <c r="P343" s="133">
        <v>21475.264368132393</v>
      </c>
      <c r="Q343" s="133">
        <v>14541.893722413812</v>
      </c>
      <c r="R343" s="133">
        <v>8015498.4684616225</v>
      </c>
      <c r="Z343" s="35"/>
    </row>
    <row r="344" spans="13:26" x14ac:dyDescent="0.2">
      <c r="M344" s="35"/>
      <c r="N344" s="36">
        <v>286</v>
      </c>
      <c r="O344" s="133">
        <v>8015498.4684616225</v>
      </c>
      <c r="P344" s="133">
        <v>21475.264368132393</v>
      </c>
      <c r="Q344" s="133">
        <v>14607.531783932342</v>
      </c>
      <c r="R344" s="133">
        <v>8051581.2646136871</v>
      </c>
      <c r="Z344" s="35"/>
    </row>
    <row r="345" spans="13:26" x14ac:dyDescent="0.2">
      <c r="M345" s="35"/>
      <c r="N345" s="36">
        <v>287</v>
      </c>
      <c r="O345" s="133">
        <v>8051581.2646136871</v>
      </c>
      <c r="P345" s="133">
        <v>21475.264368132393</v>
      </c>
      <c r="Q345" s="133">
        <v>14673.289464969688</v>
      </c>
      <c r="R345" s="133">
        <v>8087729.8184467899</v>
      </c>
      <c r="Z345" s="35"/>
    </row>
    <row r="346" spans="13:26" x14ac:dyDescent="0.2">
      <c r="M346" s="35"/>
      <c r="N346" s="36">
        <v>288</v>
      </c>
      <c r="O346" s="133">
        <v>8087729.8184467899</v>
      </c>
      <c r="P346" s="133">
        <v>21475.264368132393</v>
      </c>
      <c r="Q346" s="133">
        <v>14739.166983521767</v>
      </c>
      <c r="R346" s="133">
        <v>8123944.2497984441</v>
      </c>
      <c r="Z346" s="35"/>
    </row>
    <row r="347" spans="13:26" x14ac:dyDescent="0.2">
      <c r="M347" s="35"/>
      <c r="N347" s="36">
        <v>289</v>
      </c>
      <c r="O347" s="133">
        <v>8123944.2497984441</v>
      </c>
      <c r="P347" s="133">
        <v>21475.264368132393</v>
      </c>
      <c r="Q347" s="133">
        <v>14805.164557981769</v>
      </c>
      <c r="R347" s="133">
        <v>8160224.6787245581</v>
      </c>
      <c r="Z347" s="35"/>
    </row>
    <row r="348" spans="13:26" x14ac:dyDescent="0.2">
      <c r="M348" s="35"/>
      <c r="N348" s="36">
        <v>290</v>
      </c>
      <c r="O348" s="133">
        <v>8160224.6787245581</v>
      </c>
      <c r="P348" s="133">
        <v>21475.264368132393</v>
      </c>
      <c r="Q348" s="133">
        <v>14871.282407140889</v>
      </c>
      <c r="R348" s="133">
        <v>8196571.2254998321</v>
      </c>
      <c r="Z348" s="35"/>
    </row>
    <row r="349" spans="13:26" x14ac:dyDescent="0.2">
      <c r="M349" s="35"/>
      <c r="N349" s="36">
        <v>291</v>
      </c>
      <c r="O349" s="133">
        <v>8196571.2254998321</v>
      </c>
      <c r="P349" s="133">
        <v>21475.264368132393</v>
      </c>
      <c r="Q349" s="133">
        <v>14937.520750189055</v>
      </c>
      <c r="R349" s="133">
        <v>8232984.010618154</v>
      </c>
      <c r="Z349" s="35"/>
    </row>
    <row r="350" spans="13:26" x14ac:dyDescent="0.2">
      <c r="M350" s="35"/>
      <c r="N350" s="36">
        <v>292</v>
      </c>
      <c r="O350" s="133">
        <v>8232984.010618154</v>
      </c>
      <c r="P350" s="133">
        <v>21475.264368132393</v>
      </c>
      <c r="Q350" s="133">
        <v>15003.879806715637</v>
      </c>
      <c r="R350" s="133">
        <v>8269463.1547930026</v>
      </c>
      <c r="Z350" s="35"/>
    </row>
    <row r="351" spans="13:26" x14ac:dyDescent="0.2">
      <c r="M351" s="35"/>
      <c r="N351" s="36">
        <v>293</v>
      </c>
      <c r="O351" s="133">
        <v>8269463.1547930026</v>
      </c>
      <c r="P351" s="133">
        <v>21475.264368132393</v>
      </c>
      <c r="Q351" s="133">
        <v>15070.3597967102</v>
      </c>
      <c r="R351" s="133">
        <v>8306008.7789578456</v>
      </c>
      <c r="Z351" s="35"/>
    </row>
    <row r="352" spans="13:26" x14ac:dyDescent="0.2">
      <c r="M352" s="35"/>
      <c r="N352" s="36">
        <v>294</v>
      </c>
      <c r="O352" s="133">
        <v>8306008.7789578456</v>
      </c>
      <c r="P352" s="133">
        <v>21475.264368132393</v>
      </c>
      <c r="Q352" s="133">
        <v>15136.960940563209</v>
      </c>
      <c r="R352" s="133">
        <v>8342621.0042665415</v>
      </c>
      <c r="Z352" s="35"/>
    </row>
    <row r="353" spans="13:26" x14ac:dyDescent="0.2">
      <c r="M353" s="35"/>
      <c r="N353" s="36">
        <v>295</v>
      </c>
      <c r="O353" s="133">
        <v>8342621.0042665415</v>
      </c>
      <c r="P353" s="133">
        <v>21475.264368132393</v>
      </c>
      <c r="Q353" s="133">
        <v>15203.683459066779</v>
      </c>
      <c r="R353" s="133">
        <v>8379299.9520937409</v>
      </c>
      <c r="Z353" s="35"/>
    </row>
    <row r="354" spans="13:26" x14ac:dyDescent="0.2">
      <c r="M354" s="35"/>
      <c r="N354" s="36">
        <v>296</v>
      </c>
      <c r="O354" s="133">
        <v>8379299.9520937409</v>
      </c>
      <c r="P354" s="133">
        <v>21475.264368132393</v>
      </c>
      <c r="Q354" s="133">
        <v>15270.527573415395</v>
      </c>
      <c r="R354" s="133">
        <v>8416045.7440352887</v>
      </c>
      <c r="Z354" s="35"/>
    </row>
    <row r="355" spans="13:26" x14ac:dyDescent="0.2">
      <c r="M355" s="35"/>
      <c r="N355" s="36">
        <v>297</v>
      </c>
      <c r="O355" s="133">
        <v>8416045.7440352887</v>
      </c>
      <c r="P355" s="133">
        <v>21475.264368132393</v>
      </c>
      <c r="Q355" s="133">
        <v>15337.493505206652</v>
      </c>
      <c r="R355" s="133">
        <v>8452858.5019086264</v>
      </c>
      <c r="Z355" s="35"/>
    </row>
    <row r="356" spans="13:26" x14ac:dyDescent="0.2">
      <c r="M356" s="35"/>
      <c r="N356" s="36">
        <v>298</v>
      </c>
      <c r="O356" s="133">
        <v>8452858.5019086264</v>
      </c>
      <c r="P356" s="133">
        <v>21475.264368132393</v>
      </c>
      <c r="Q356" s="133">
        <v>15404.581476441981</v>
      </c>
      <c r="R356" s="133">
        <v>8489738.3477532007</v>
      </c>
      <c r="Z356" s="35"/>
    </row>
    <row r="357" spans="13:26" x14ac:dyDescent="0.2">
      <c r="M357" s="35"/>
      <c r="N357" s="36">
        <v>299</v>
      </c>
      <c r="O357" s="133">
        <v>8489738.3477532007</v>
      </c>
      <c r="P357" s="133">
        <v>21475.264368132393</v>
      </c>
      <c r="Q357" s="133">
        <v>15471.791709527402</v>
      </c>
      <c r="R357" s="133">
        <v>8526685.4038308598</v>
      </c>
      <c r="Z357" s="35"/>
    </row>
    <row r="358" spans="13:26" x14ac:dyDescent="0.2">
      <c r="M358" s="35"/>
      <c r="N358" s="36">
        <v>300</v>
      </c>
      <c r="O358" s="133">
        <v>8526685.4038308598</v>
      </c>
      <c r="P358" s="133">
        <v>21475.264368132393</v>
      </c>
      <c r="Q358" s="133">
        <v>15539.124427274241</v>
      </c>
      <c r="R358" s="133">
        <v>8563699.7926262654</v>
      </c>
      <c r="Z358" s="35"/>
    </row>
    <row r="359" spans="13:26" x14ac:dyDescent="0.2">
      <c r="M359" s="35"/>
      <c r="N359" s="36">
        <v>301</v>
      </c>
      <c r="O359" s="133">
        <v>8563699.7926262654</v>
      </c>
      <c r="P359" s="133">
        <v>21475.264368132393</v>
      </c>
      <c r="Q359" s="133">
        <v>15606.579852899877</v>
      </c>
      <c r="R359" s="133">
        <v>8600781.6368472967</v>
      </c>
      <c r="Z359" s="35"/>
    </row>
    <row r="360" spans="13:26" x14ac:dyDescent="0.2">
      <c r="M360" s="35"/>
      <c r="N360" s="36">
        <v>302</v>
      </c>
      <c r="O360" s="133">
        <v>8600781.6368472967</v>
      </c>
      <c r="P360" s="133">
        <v>21475.264368132393</v>
      </c>
      <c r="Q360" s="133">
        <v>15674.15821002849</v>
      </c>
      <c r="R360" s="133">
        <v>8637931.0594254564</v>
      </c>
      <c r="Z360" s="35"/>
    </row>
    <row r="361" spans="13:26" x14ac:dyDescent="0.2">
      <c r="M361" s="35"/>
      <c r="N361" s="36">
        <v>303</v>
      </c>
      <c r="O361" s="133">
        <v>8637931.0594254564</v>
      </c>
      <c r="P361" s="133">
        <v>21475.264368132393</v>
      </c>
      <c r="Q361" s="133">
        <v>15741.859722691788</v>
      </c>
      <c r="R361" s="133">
        <v>8675148.1835162807</v>
      </c>
      <c r="Z361" s="35"/>
    </row>
    <row r="362" spans="13:26" x14ac:dyDescent="0.2">
      <c r="M362" s="35"/>
      <c r="N362" s="36">
        <v>304</v>
      </c>
      <c r="O362" s="133">
        <v>8675148.1835162807</v>
      </c>
      <c r="P362" s="133">
        <v>21475.264368132393</v>
      </c>
      <c r="Q362" s="133">
        <v>15809.684615329763</v>
      </c>
      <c r="R362" s="133">
        <v>8712433.1324997414</v>
      </c>
      <c r="Z362" s="35"/>
    </row>
    <row r="363" spans="13:26" x14ac:dyDescent="0.2">
      <c r="M363" s="35"/>
      <c r="N363" s="36">
        <v>305</v>
      </c>
      <c r="O363" s="133">
        <v>8712433.1324997414</v>
      </c>
      <c r="P363" s="133">
        <v>21475.264368132393</v>
      </c>
      <c r="Q363" s="133">
        <v>15877.633112791424</v>
      </c>
      <c r="R363" s="133">
        <v>8749786.0299806651</v>
      </c>
      <c r="Z363" s="35"/>
    </row>
    <row r="364" spans="13:26" x14ac:dyDescent="0.2">
      <c r="M364" s="35"/>
      <c r="N364" s="36">
        <v>306</v>
      </c>
      <c r="O364" s="133">
        <v>8749786.0299806651</v>
      </c>
      <c r="P364" s="133">
        <v>21475.264368132393</v>
      </c>
      <c r="Q364" s="133">
        <v>15945.705440335549</v>
      </c>
      <c r="R364" s="133">
        <v>8787206.9997891318</v>
      </c>
      <c r="Z364" s="35"/>
    </row>
    <row r="365" spans="13:26" x14ac:dyDescent="0.2">
      <c r="M365" s="35"/>
      <c r="N365" s="36">
        <v>307</v>
      </c>
      <c r="O365" s="133">
        <v>8787206.9997891318</v>
      </c>
      <c r="P365" s="133">
        <v>21475.264368132393</v>
      </c>
      <c r="Q365" s="133">
        <v>16013.90182363143</v>
      </c>
      <c r="R365" s="133">
        <v>8824696.1659808941</v>
      </c>
      <c r="Z365" s="35"/>
    </row>
    <row r="366" spans="13:26" x14ac:dyDescent="0.2">
      <c r="M366" s="35"/>
      <c r="N366" s="36">
        <v>308</v>
      </c>
      <c r="O366" s="133">
        <v>8824696.1659808941</v>
      </c>
      <c r="P366" s="133">
        <v>21475.264368132393</v>
      </c>
      <c r="Q366" s="133">
        <v>16082.22248875962</v>
      </c>
      <c r="R366" s="133">
        <v>8862253.652837785</v>
      </c>
      <c r="Z366" s="35"/>
    </row>
    <row r="367" spans="13:26" x14ac:dyDescent="0.2">
      <c r="M367" s="35"/>
      <c r="N367" s="36">
        <v>309</v>
      </c>
      <c r="O367" s="133">
        <v>8862253.652837785</v>
      </c>
      <c r="P367" s="133">
        <v>21475.264368132393</v>
      </c>
      <c r="Q367" s="133">
        <v>16150.667662212687</v>
      </c>
      <c r="R367" s="133">
        <v>8899879.5848681293</v>
      </c>
      <c r="Z367" s="35"/>
    </row>
    <row r="368" spans="13:26" x14ac:dyDescent="0.2">
      <c r="M368" s="35"/>
      <c r="N368" s="36">
        <v>310</v>
      </c>
      <c r="O368" s="133">
        <v>8899879.5848681293</v>
      </c>
      <c r="P368" s="133">
        <v>21475.264368132393</v>
      </c>
      <c r="Q368" s="133">
        <v>16219.237570895961</v>
      </c>
      <c r="R368" s="133">
        <v>8937574.0868071578</v>
      </c>
      <c r="Z368" s="35"/>
    </row>
    <row r="369" spans="13:26" x14ac:dyDescent="0.2">
      <c r="M369" s="35"/>
      <c r="N369" s="36">
        <v>311</v>
      </c>
      <c r="O369" s="133">
        <v>8937574.0868071578</v>
      </c>
      <c r="P369" s="133">
        <v>21475.264368132393</v>
      </c>
      <c r="Q369" s="133">
        <v>16287.932442128284</v>
      </c>
      <c r="R369" s="133">
        <v>8975337.2836174183</v>
      </c>
      <c r="Z369" s="35"/>
    </row>
    <row r="370" spans="13:26" x14ac:dyDescent="0.2">
      <c r="M370" s="35"/>
      <c r="N370" s="36">
        <v>312</v>
      </c>
      <c r="O370" s="133">
        <v>8975337.2836174183</v>
      </c>
      <c r="P370" s="133">
        <v>21475.264368132393</v>
      </c>
      <c r="Q370" s="133">
        <v>16356.752503642767</v>
      </c>
      <c r="R370" s="133">
        <v>9013169.3004891928</v>
      </c>
      <c r="Z370" s="35"/>
    </row>
    <row r="371" spans="13:26" x14ac:dyDescent="0.2">
      <c r="M371" s="35"/>
      <c r="N371" s="36">
        <v>313</v>
      </c>
      <c r="O371" s="133">
        <v>9013169.3004891928</v>
      </c>
      <c r="P371" s="133">
        <v>21475.264368132393</v>
      </c>
      <c r="Q371" s="133">
        <v>16425.697983587543</v>
      </c>
      <c r="R371" s="133">
        <v>9051070.2628409117</v>
      </c>
      <c r="Z371" s="35"/>
    </row>
    <row r="372" spans="13:26" x14ac:dyDescent="0.2">
      <c r="M372" s="35"/>
      <c r="N372" s="36">
        <v>314</v>
      </c>
      <c r="O372" s="133">
        <v>9051070.2628409117</v>
      </c>
      <c r="P372" s="133">
        <v>21475.264368132393</v>
      </c>
      <c r="Q372" s="133">
        <v>16494.769110526529</v>
      </c>
      <c r="R372" s="133">
        <v>9089040.2963195704</v>
      </c>
      <c r="Z372" s="35"/>
    </row>
    <row r="373" spans="13:26" x14ac:dyDescent="0.2">
      <c r="M373" s="35"/>
      <c r="N373" s="36">
        <v>315</v>
      </c>
      <c r="O373" s="133">
        <v>9089040.2963195704</v>
      </c>
      <c r="P373" s="133">
        <v>21475.264368132393</v>
      </c>
      <c r="Q373" s="133">
        <v>16563.966113440179</v>
      </c>
      <c r="R373" s="133">
        <v>9127079.5268011428</v>
      </c>
      <c r="Z373" s="35"/>
    </row>
    <row r="374" spans="13:26" x14ac:dyDescent="0.2">
      <c r="M374" s="35"/>
      <c r="N374" s="36">
        <v>316</v>
      </c>
      <c r="O374" s="133">
        <v>9127079.5268011428</v>
      </c>
      <c r="P374" s="133">
        <v>21475.264368132393</v>
      </c>
      <c r="Q374" s="133">
        <v>16633.289221726234</v>
      </c>
      <c r="R374" s="133">
        <v>9165188.080391001</v>
      </c>
      <c r="Z374" s="35"/>
    </row>
    <row r="375" spans="13:26" x14ac:dyDescent="0.2">
      <c r="M375" s="35"/>
      <c r="N375" s="36">
        <v>317</v>
      </c>
      <c r="O375" s="133">
        <v>9165188.080391001</v>
      </c>
      <c r="P375" s="133">
        <v>21475.264368132393</v>
      </c>
      <c r="Q375" s="133">
        <v>16702.738665200508</v>
      </c>
      <c r="R375" s="133">
        <v>9203366.0834243335</v>
      </c>
      <c r="Z375" s="35"/>
    </row>
    <row r="376" spans="13:26" x14ac:dyDescent="0.2">
      <c r="M376" s="35"/>
      <c r="N376" s="36">
        <v>318</v>
      </c>
      <c r="O376" s="133">
        <v>9203366.0834243335</v>
      </c>
      <c r="P376" s="133">
        <v>21475.264368132393</v>
      </c>
      <c r="Q376" s="133">
        <v>16772.314674097619</v>
      </c>
      <c r="R376" s="133">
        <v>9241613.6624665633</v>
      </c>
      <c r="Z376" s="35"/>
    </row>
    <row r="377" spans="13:26" x14ac:dyDescent="0.2">
      <c r="M377" s="35"/>
      <c r="N377" s="36">
        <v>319</v>
      </c>
      <c r="O377" s="133">
        <v>9241613.6624665633</v>
      </c>
      <c r="P377" s="133">
        <v>21475.264368132393</v>
      </c>
      <c r="Q377" s="133">
        <v>16842.017479071776</v>
      </c>
      <c r="R377" s="133">
        <v>9279930.9443137664</v>
      </c>
      <c r="Z377" s="35"/>
    </row>
    <row r="378" spans="13:26" x14ac:dyDescent="0.2">
      <c r="M378" s="35"/>
      <c r="N378" s="36">
        <v>320</v>
      </c>
      <c r="O378" s="133">
        <v>9279930.9443137664</v>
      </c>
      <c r="P378" s="133">
        <v>21475.264368132393</v>
      </c>
      <c r="Q378" s="133">
        <v>16911.847311197533</v>
      </c>
      <c r="R378" s="133">
        <v>9318318.055993095</v>
      </c>
      <c r="Z378" s="35"/>
    </row>
    <row r="379" spans="13:26" x14ac:dyDescent="0.2">
      <c r="M379" s="35"/>
      <c r="N379" s="36">
        <v>321</v>
      </c>
      <c r="O379" s="133">
        <v>9318318.055993095</v>
      </c>
      <c r="P379" s="133">
        <v>21475.264368132393</v>
      </c>
      <c r="Q379" s="133">
        <v>16981.804401970548</v>
      </c>
      <c r="R379" s="133">
        <v>9356775.1247631982</v>
      </c>
      <c r="Z379" s="35"/>
    </row>
    <row r="380" spans="13:26" x14ac:dyDescent="0.2">
      <c r="M380" s="35"/>
      <c r="N380" s="36">
        <v>322</v>
      </c>
      <c r="O380" s="133">
        <v>9356775.1247631982</v>
      </c>
      <c r="P380" s="133">
        <v>21475.264368132393</v>
      </c>
      <c r="Q380" s="133">
        <v>17051.888983308378</v>
      </c>
      <c r="R380" s="133">
        <v>9395302.2781146392</v>
      </c>
      <c r="Z380" s="35"/>
    </row>
    <row r="381" spans="13:26" x14ac:dyDescent="0.2">
      <c r="M381" s="35"/>
      <c r="N381" s="36">
        <v>323</v>
      </c>
      <c r="O381" s="133">
        <v>9395302.2781146392</v>
      </c>
      <c r="P381" s="133">
        <v>21475.264368132393</v>
      </c>
      <c r="Q381" s="133">
        <v>17122.101287551213</v>
      </c>
      <c r="R381" s="133">
        <v>9433899.6437703222</v>
      </c>
      <c r="Z381" s="35"/>
    </row>
    <row r="382" spans="13:26" x14ac:dyDescent="0.2">
      <c r="M382" s="35"/>
      <c r="N382" s="36">
        <v>324</v>
      </c>
      <c r="O382" s="133">
        <v>9433899.6437703222</v>
      </c>
      <c r="P382" s="133">
        <v>21475.264368132393</v>
      </c>
      <c r="Q382" s="133">
        <v>17192.441547462669</v>
      </c>
      <c r="R382" s="133">
        <v>9472567.3496859167</v>
      </c>
      <c r="Z382" s="35"/>
    </row>
    <row r="383" spans="13:26" x14ac:dyDescent="0.2">
      <c r="M383" s="35"/>
      <c r="N383" s="45" t="s">
        <v>72</v>
      </c>
      <c r="O383" s="45" t="s">
        <v>72</v>
      </c>
      <c r="P383" s="45" t="s">
        <v>72</v>
      </c>
      <c r="Q383" s="45" t="s">
        <v>72</v>
      </c>
      <c r="R383" s="45" t="s">
        <v>72</v>
      </c>
      <c r="Z383" s="35"/>
    </row>
    <row r="384" spans="13:26" x14ac:dyDescent="0.2">
      <c r="M384" s="35"/>
      <c r="N384" s="106"/>
      <c r="O384" s="106" t="s">
        <v>165</v>
      </c>
      <c r="P384" s="138">
        <v>6957985.6552749183</v>
      </c>
      <c r="Q384" s="138">
        <v>2514581.6944110128</v>
      </c>
      <c r="R384" s="138">
        <v>9472567.3496859316</v>
      </c>
      <c r="S384" s="133">
        <v>3.166496753692627E-8</v>
      </c>
      <c r="Z384" s="35"/>
    </row>
    <row r="385" spans="13:25" x14ac:dyDescent="0.2"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3:25" x14ac:dyDescent="0.2">
      <c r="O386" s="133"/>
      <c r="P386" s="133"/>
      <c r="Q386" s="133"/>
      <c r="R386" s="133"/>
      <c r="S386" s="133"/>
    </row>
    <row r="387" spans="13:25" x14ac:dyDescent="0.2">
      <c r="O387" s="133"/>
      <c r="P387" s="133"/>
      <c r="Q387" s="133"/>
      <c r="R387" s="133"/>
      <c r="S387" s="133"/>
    </row>
    <row r="388" spans="13:25" x14ac:dyDescent="0.2">
      <c r="O388" s="133"/>
      <c r="P388" s="133"/>
      <c r="Q388" s="133"/>
      <c r="R388" s="133"/>
      <c r="S388" s="133"/>
    </row>
    <row r="389" spans="13:25" x14ac:dyDescent="0.2">
      <c r="O389" s="133"/>
      <c r="P389" s="133"/>
      <c r="Q389" s="133"/>
      <c r="R389" s="133"/>
      <c r="S389" s="133"/>
    </row>
    <row r="390" spans="13:25" x14ac:dyDescent="0.2">
      <c r="O390" s="133"/>
      <c r="P390" s="133"/>
      <c r="Q390" s="133"/>
      <c r="R390" s="133"/>
      <c r="S390" s="133"/>
    </row>
    <row r="391" spans="13:25" x14ac:dyDescent="0.2">
      <c r="O391" s="133"/>
      <c r="P391" s="133"/>
      <c r="Q391" s="133"/>
      <c r="R391" s="133"/>
      <c r="S391" s="133"/>
    </row>
    <row r="392" spans="13:25" x14ac:dyDescent="0.2">
      <c r="O392" s="133"/>
      <c r="P392" s="133"/>
      <c r="Q392" s="133"/>
      <c r="R392" s="133"/>
      <c r="S392" s="133"/>
    </row>
    <row r="393" spans="13:25" x14ac:dyDescent="0.2">
      <c r="O393" s="133"/>
      <c r="P393" s="133"/>
      <c r="Q393" s="133"/>
      <c r="R393" s="133"/>
      <c r="S393" s="133"/>
    </row>
    <row r="394" spans="13:25" x14ac:dyDescent="0.2">
      <c r="O394" s="133"/>
      <c r="P394" s="133"/>
      <c r="Q394" s="133"/>
      <c r="R394" s="133"/>
      <c r="S394" s="133"/>
    </row>
    <row r="395" spans="13:25" x14ac:dyDescent="0.2">
      <c r="O395" s="133"/>
      <c r="P395" s="133"/>
      <c r="Q395" s="133"/>
      <c r="R395" s="133"/>
      <c r="S395" s="133"/>
    </row>
    <row r="396" spans="13:25" x14ac:dyDescent="0.2">
      <c r="O396" s="133"/>
      <c r="P396" s="133"/>
      <c r="Q396" s="133"/>
      <c r="R396" s="133"/>
      <c r="S396" s="133"/>
    </row>
    <row r="397" spans="13:25" x14ac:dyDescent="0.2">
      <c r="O397" s="133"/>
      <c r="P397" s="133"/>
      <c r="Q397" s="133"/>
      <c r="R397" s="133"/>
      <c r="S397" s="133"/>
    </row>
    <row r="398" spans="13:25" x14ac:dyDescent="0.2">
      <c r="O398" s="133"/>
      <c r="P398" s="133"/>
      <c r="Q398" s="133"/>
      <c r="R398" s="133"/>
      <c r="S398" s="133"/>
    </row>
    <row r="399" spans="13:25" x14ac:dyDescent="0.2">
      <c r="O399" s="133"/>
      <c r="P399" s="133"/>
      <c r="Q399" s="133"/>
      <c r="R399" s="133"/>
      <c r="S399" s="133"/>
    </row>
    <row r="400" spans="13:25" x14ac:dyDescent="0.2">
      <c r="O400" s="133"/>
      <c r="P400" s="133"/>
      <c r="Q400" s="133"/>
      <c r="R400" s="133"/>
      <c r="S400" s="133"/>
    </row>
    <row r="401" spans="15:19" x14ac:dyDescent="0.2">
      <c r="O401" s="133"/>
      <c r="P401" s="133"/>
      <c r="Q401" s="133"/>
      <c r="R401" s="133"/>
      <c r="S401" s="133"/>
    </row>
    <row r="402" spans="15:19" x14ac:dyDescent="0.2">
      <c r="O402" s="133"/>
      <c r="P402" s="133"/>
      <c r="Q402" s="133"/>
      <c r="R402" s="133"/>
      <c r="S402" s="133"/>
    </row>
    <row r="403" spans="15:19" x14ac:dyDescent="0.2">
      <c r="O403" s="133"/>
      <c r="P403" s="133"/>
      <c r="Q403" s="133"/>
      <c r="R403" s="133"/>
      <c r="S403" s="133"/>
    </row>
    <row r="404" spans="15:19" x14ac:dyDescent="0.2">
      <c r="O404" s="133"/>
      <c r="P404" s="133"/>
      <c r="Q404" s="133"/>
      <c r="R404" s="133"/>
      <c r="S404" s="133"/>
    </row>
    <row r="405" spans="15:19" x14ac:dyDescent="0.2">
      <c r="O405" s="133"/>
      <c r="P405" s="133"/>
      <c r="Q405" s="133"/>
      <c r="R405" s="133"/>
      <c r="S405" s="133"/>
    </row>
    <row r="406" spans="15:19" x14ac:dyDescent="0.2">
      <c r="O406" s="133"/>
      <c r="P406" s="133"/>
      <c r="Q406" s="133"/>
      <c r="R406" s="133"/>
      <c r="S406" s="133"/>
    </row>
    <row r="407" spans="15:19" x14ac:dyDescent="0.2">
      <c r="O407" s="133"/>
      <c r="P407" s="133"/>
      <c r="Q407" s="133"/>
      <c r="R407" s="133"/>
      <c r="S407" s="133"/>
    </row>
    <row r="408" spans="15:19" x14ac:dyDescent="0.2">
      <c r="O408" s="133"/>
      <c r="P408" s="133"/>
      <c r="Q408" s="133"/>
      <c r="R408" s="133"/>
      <c r="S408" s="133"/>
    </row>
    <row r="409" spans="15:19" x14ac:dyDescent="0.2">
      <c r="O409" s="133"/>
      <c r="P409" s="133"/>
      <c r="Q409" s="133"/>
      <c r="R409" s="133"/>
      <c r="S409" s="133"/>
    </row>
    <row r="410" spans="15:19" x14ac:dyDescent="0.2">
      <c r="O410" s="133"/>
      <c r="P410" s="133"/>
      <c r="Q410" s="133"/>
      <c r="R410" s="133"/>
      <c r="S410" s="133"/>
    </row>
    <row r="411" spans="15:19" x14ac:dyDescent="0.2">
      <c r="O411" s="133"/>
      <c r="P411" s="133"/>
      <c r="Q411" s="133"/>
      <c r="R411" s="133"/>
      <c r="S411" s="133"/>
    </row>
    <row r="412" spans="15:19" x14ac:dyDescent="0.2">
      <c r="O412" s="133"/>
      <c r="P412" s="133"/>
      <c r="Q412" s="133"/>
      <c r="R412" s="133"/>
      <c r="S412" s="133"/>
    </row>
    <row r="413" spans="15:19" x14ac:dyDescent="0.2">
      <c r="O413" s="133"/>
      <c r="P413" s="133"/>
      <c r="Q413" s="133"/>
      <c r="R413" s="133"/>
      <c r="S413" s="133"/>
    </row>
    <row r="414" spans="15:19" x14ac:dyDescent="0.2">
      <c r="O414" s="133"/>
      <c r="P414" s="133"/>
      <c r="Q414" s="133"/>
      <c r="R414" s="133"/>
      <c r="S414" s="133"/>
    </row>
    <row r="415" spans="15:19" x14ac:dyDescent="0.2">
      <c r="O415" s="133"/>
      <c r="P415" s="133"/>
      <c r="Q415" s="133"/>
      <c r="R415" s="133"/>
      <c r="S415" s="133"/>
    </row>
    <row r="416" spans="15:19" x14ac:dyDescent="0.2">
      <c r="O416" s="133"/>
      <c r="P416" s="133"/>
      <c r="Q416" s="133"/>
      <c r="R416" s="133"/>
      <c r="S416" s="133"/>
    </row>
    <row r="417" spans="15:19" x14ac:dyDescent="0.2">
      <c r="O417" s="133"/>
      <c r="P417" s="133"/>
      <c r="Q417" s="133"/>
      <c r="R417" s="133"/>
      <c r="S417" s="133"/>
    </row>
    <row r="418" spans="15:19" x14ac:dyDescent="0.2">
      <c r="O418" s="133"/>
      <c r="P418" s="133"/>
      <c r="Q418" s="133"/>
      <c r="R418" s="133"/>
      <c r="S418" s="133"/>
    </row>
    <row r="419" spans="15:19" x14ac:dyDescent="0.2">
      <c r="O419" s="133"/>
      <c r="P419" s="133"/>
      <c r="Q419" s="133"/>
      <c r="R419" s="133"/>
      <c r="S419" s="133"/>
    </row>
    <row r="420" spans="15:19" x14ac:dyDescent="0.2">
      <c r="O420" s="133"/>
      <c r="P420" s="133"/>
      <c r="Q420" s="133"/>
      <c r="R420" s="133"/>
      <c r="S420" s="133"/>
    </row>
    <row r="421" spans="15:19" x14ac:dyDescent="0.2">
      <c r="O421" s="133"/>
      <c r="P421" s="133"/>
      <c r="Q421" s="133"/>
      <c r="R421" s="133"/>
      <c r="S421" s="133"/>
    </row>
    <row r="422" spans="15:19" x14ac:dyDescent="0.2">
      <c r="O422" s="133"/>
      <c r="P422" s="133"/>
      <c r="Q422" s="133"/>
      <c r="R422" s="133"/>
      <c r="S422" s="133"/>
    </row>
    <row r="423" spans="15:19" x14ac:dyDescent="0.2">
      <c r="O423" s="133"/>
      <c r="P423" s="133"/>
      <c r="Q423" s="133"/>
      <c r="R423" s="133"/>
      <c r="S423" s="133"/>
    </row>
    <row r="424" spans="15:19" x14ac:dyDescent="0.2">
      <c r="O424" s="133"/>
      <c r="P424" s="133"/>
      <c r="Q424" s="133"/>
      <c r="R424" s="133"/>
      <c r="S424" s="133"/>
    </row>
    <row r="425" spans="15:19" x14ac:dyDescent="0.2">
      <c r="O425" s="133"/>
      <c r="P425" s="133"/>
      <c r="Q425" s="133"/>
      <c r="R425" s="133"/>
      <c r="S425" s="133"/>
    </row>
  </sheetData>
  <mergeCells count="5">
    <mergeCell ref="AF7:AF8"/>
    <mergeCell ref="E20:H21"/>
    <mergeCell ref="E23:H24"/>
    <mergeCell ref="E26:H27"/>
    <mergeCell ref="E29:H30"/>
  </mergeCells>
  <printOptions horizontalCentered="1"/>
  <pageMargins left="0.75" right="0.75" top="0.75" bottom="0.75" header="1" footer="1"/>
  <pageSetup scale="72" orientation="portrait" blackAndWhite="1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1738-1EC6-46AD-8D95-C0E09DF63B51}">
  <sheetPr>
    <tabColor rgb="FFFF0000"/>
    <pageSetUpPr fitToPage="1"/>
  </sheetPr>
  <dimension ref="A1:U9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I27" sqref="I27:T27"/>
    </sheetView>
  </sheetViews>
  <sheetFormatPr defaultRowHeight="12.75" x14ac:dyDescent="0.2"/>
  <cols>
    <col min="1" max="1" width="9.42578125" style="197" customWidth="1"/>
    <col min="2" max="2" width="12.28515625" style="197" customWidth="1"/>
    <col min="3" max="3" width="13.7109375" style="197" customWidth="1"/>
    <col min="4" max="4" width="9.140625" style="197"/>
    <col min="5" max="5" width="10.85546875" style="197" customWidth="1"/>
    <col min="6" max="6" width="14.7109375" style="197" bestFit="1" customWidth="1"/>
    <col min="7" max="7" width="9.140625" style="197"/>
    <col min="8" max="8" width="13" style="197" customWidth="1"/>
    <col min="9" max="9" width="14.7109375" style="197" bestFit="1" customWidth="1"/>
    <col min="10" max="12" width="6.5703125" style="197" customWidth="1"/>
    <col min="13" max="13" width="12.28515625" style="197" customWidth="1"/>
    <col min="14" max="14" width="13.7109375" style="197" customWidth="1"/>
    <col min="15" max="15" width="12.5703125" style="197" customWidth="1"/>
    <col min="16" max="16" width="10.85546875" style="197" customWidth="1"/>
    <col min="17" max="17" width="14.7109375" style="197" bestFit="1" customWidth="1"/>
    <col min="18" max="18" width="11.85546875" style="197" customWidth="1"/>
    <col min="19" max="19" width="13" style="197" customWidth="1"/>
    <col min="20" max="20" width="14.7109375" style="197" bestFit="1" customWidth="1"/>
    <col min="21" max="257" width="9.140625" style="197"/>
    <col min="258" max="258" width="9.42578125" style="197" customWidth="1"/>
    <col min="259" max="259" width="12.28515625" style="197" customWidth="1"/>
    <col min="260" max="260" width="13.7109375" style="197" customWidth="1"/>
    <col min="261" max="261" width="9.140625" style="197"/>
    <col min="262" max="262" width="10.85546875" style="197" customWidth="1"/>
    <col min="263" max="263" width="14.7109375" style="197" bestFit="1" customWidth="1"/>
    <col min="264" max="264" width="9.140625" style="197"/>
    <col min="265" max="265" width="13" style="197" customWidth="1"/>
    <col min="266" max="266" width="14.7109375" style="197" bestFit="1" customWidth="1"/>
    <col min="267" max="513" width="9.140625" style="197"/>
    <col min="514" max="514" width="9.42578125" style="197" customWidth="1"/>
    <col min="515" max="515" width="12.28515625" style="197" customWidth="1"/>
    <col min="516" max="516" width="13.7109375" style="197" customWidth="1"/>
    <col min="517" max="517" width="9.140625" style="197"/>
    <col min="518" max="518" width="10.85546875" style="197" customWidth="1"/>
    <col min="519" max="519" width="14.7109375" style="197" bestFit="1" customWidth="1"/>
    <col min="520" max="520" width="9.140625" style="197"/>
    <col min="521" max="521" width="13" style="197" customWidth="1"/>
    <col min="522" max="522" width="14.7109375" style="197" bestFit="1" customWidth="1"/>
    <col min="523" max="769" width="9.140625" style="197"/>
    <col min="770" max="770" width="9.42578125" style="197" customWidth="1"/>
    <col min="771" max="771" width="12.28515625" style="197" customWidth="1"/>
    <col min="772" max="772" width="13.7109375" style="197" customWidth="1"/>
    <col min="773" max="773" width="9.140625" style="197"/>
    <col min="774" max="774" width="10.85546875" style="197" customWidth="1"/>
    <col min="775" max="775" width="14.7109375" style="197" bestFit="1" customWidth="1"/>
    <col min="776" max="776" width="9.140625" style="197"/>
    <col min="777" max="777" width="13" style="197" customWidth="1"/>
    <col min="778" max="778" width="14.7109375" style="197" bestFit="1" customWidth="1"/>
    <col min="779" max="1025" width="9.140625" style="197"/>
    <col min="1026" max="1026" width="9.42578125" style="197" customWidth="1"/>
    <col min="1027" max="1027" width="12.28515625" style="197" customWidth="1"/>
    <col min="1028" max="1028" width="13.7109375" style="197" customWidth="1"/>
    <col min="1029" max="1029" width="9.140625" style="197"/>
    <col min="1030" max="1030" width="10.85546875" style="197" customWidth="1"/>
    <col min="1031" max="1031" width="14.7109375" style="197" bestFit="1" customWidth="1"/>
    <col min="1032" max="1032" width="9.140625" style="197"/>
    <col min="1033" max="1033" width="13" style="197" customWidth="1"/>
    <col min="1034" max="1034" width="14.7109375" style="197" bestFit="1" customWidth="1"/>
    <col min="1035" max="1281" width="9.140625" style="197"/>
    <col min="1282" max="1282" width="9.42578125" style="197" customWidth="1"/>
    <col min="1283" max="1283" width="12.28515625" style="197" customWidth="1"/>
    <col min="1284" max="1284" width="13.7109375" style="197" customWidth="1"/>
    <col min="1285" max="1285" width="9.140625" style="197"/>
    <col min="1286" max="1286" width="10.85546875" style="197" customWidth="1"/>
    <col min="1287" max="1287" width="14.7109375" style="197" bestFit="1" customWidth="1"/>
    <col min="1288" max="1288" width="9.140625" style="197"/>
    <col min="1289" max="1289" width="13" style="197" customWidth="1"/>
    <col min="1290" max="1290" width="14.7109375" style="197" bestFit="1" customWidth="1"/>
    <col min="1291" max="1537" width="9.140625" style="197"/>
    <col min="1538" max="1538" width="9.42578125" style="197" customWidth="1"/>
    <col min="1539" max="1539" width="12.28515625" style="197" customWidth="1"/>
    <col min="1540" max="1540" width="13.7109375" style="197" customWidth="1"/>
    <col min="1541" max="1541" width="9.140625" style="197"/>
    <col min="1542" max="1542" width="10.85546875" style="197" customWidth="1"/>
    <col min="1543" max="1543" width="14.7109375" style="197" bestFit="1" customWidth="1"/>
    <col min="1544" max="1544" width="9.140625" style="197"/>
    <col min="1545" max="1545" width="13" style="197" customWidth="1"/>
    <col min="1546" max="1546" width="14.7109375" style="197" bestFit="1" customWidth="1"/>
    <col min="1547" max="1793" width="9.140625" style="197"/>
    <col min="1794" max="1794" width="9.42578125" style="197" customWidth="1"/>
    <col min="1795" max="1795" width="12.28515625" style="197" customWidth="1"/>
    <col min="1796" max="1796" width="13.7109375" style="197" customWidth="1"/>
    <col min="1797" max="1797" width="9.140625" style="197"/>
    <col min="1798" max="1798" width="10.85546875" style="197" customWidth="1"/>
    <col min="1799" max="1799" width="14.7109375" style="197" bestFit="1" customWidth="1"/>
    <col min="1800" max="1800" width="9.140625" style="197"/>
    <col min="1801" max="1801" width="13" style="197" customWidth="1"/>
    <col min="1802" max="1802" width="14.7109375" style="197" bestFit="1" customWidth="1"/>
    <col min="1803" max="2049" width="9.140625" style="197"/>
    <col min="2050" max="2050" width="9.42578125" style="197" customWidth="1"/>
    <col min="2051" max="2051" width="12.28515625" style="197" customWidth="1"/>
    <col min="2052" max="2052" width="13.7109375" style="197" customWidth="1"/>
    <col min="2053" max="2053" width="9.140625" style="197"/>
    <col min="2054" max="2054" width="10.85546875" style="197" customWidth="1"/>
    <col min="2055" max="2055" width="14.7109375" style="197" bestFit="1" customWidth="1"/>
    <col min="2056" max="2056" width="9.140625" style="197"/>
    <col min="2057" max="2057" width="13" style="197" customWidth="1"/>
    <col min="2058" max="2058" width="14.7109375" style="197" bestFit="1" customWidth="1"/>
    <col min="2059" max="2305" width="9.140625" style="197"/>
    <col min="2306" max="2306" width="9.42578125" style="197" customWidth="1"/>
    <col min="2307" max="2307" width="12.28515625" style="197" customWidth="1"/>
    <col min="2308" max="2308" width="13.7109375" style="197" customWidth="1"/>
    <col min="2309" max="2309" width="9.140625" style="197"/>
    <col min="2310" max="2310" width="10.85546875" style="197" customWidth="1"/>
    <col min="2311" max="2311" width="14.7109375" style="197" bestFit="1" customWidth="1"/>
    <col min="2312" max="2312" width="9.140625" style="197"/>
    <col min="2313" max="2313" width="13" style="197" customWidth="1"/>
    <col min="2314" max="2314" width="14.7109375" style="197" bestFit="1" customWidth="1"/>
    <col min="2315" max="2561" width="9.140625" style="197"/>
    <col min="2562" max="2562" width="9.42578125" style="197" customWidth="1"/>
    <col min="2563" max="2563" width="12.28515625" style="197" customWidth="1"/>
    <col min="2564" max="2564" width="13.7109375" style="197" customWidth="1"/>
    <col min="2565" max="2565" width="9.140625" style="197"/>
    <col min="2566" max="2566" width="10.85546875" style="197" customWidth="1"/>
    <col min="2567" max="2567" width="14.7109375" style="197" bestFit="1" customWidth="1"/>
    <col min="2568" max="2568" width="9.140625" style="197"/>
    <col min="2569" max="2569" width="13" style="197" customWidth="1"/>
    <col min="2570" max="2570" width="14.7109375" style="197" bestFit="1" customWidth="1"/>
    <col min="2571" max="2817" width="9.140625" style="197"/>
    <col min="2818" max="2818" width="9.42578125" style="197" customWidth="1"/>
    <col min="2819" max="2819" width="12.28515625" style="197" customWidth="1"/>
    <col min="2820" max="2820" width="13.7109375" style="197" customWidth="1"/>
    <col min="2821" max="2821" width="9.140625" style="197"/>
    <col min="2822" max="2822" width="10.85546875" style="197" customWidth="1"/>
    <col min="2823" max="2823" width="14.7109375" style="197" bestFit="1" customWidth="1"/>
    <col min="2824" max="2824" width="9.140625" style="197"/>
    <col min="2825" max="2825" width="13" style="197" customWidth="1"/>
    <col min="2826" max="2826" width="14.7109375" style="197" bestFit="1" customWidth="1"/>
    <col min="2827" max="3073" width="9.140625" style="197"/>
    <col min="3074" max="3074" width="9.42578125" style="197" customWidth="1"/>
    <col min="3075" max="3075" width="12.28515625" style="197" customWidth="1"/>
    <col min="3076" max="3076" width="13.7109375" style="197" customWidth="1"/>
    <col min="3077" max="3077" width="9.140625" style="197"/>
    <col min="3078" max="3078" width="10.85546875" style="197" customWidth="1"/>
    <col min="3079" max="3079" width="14.7109375" style="197" bestFit="1" customWidth="1"/>
    <col min="3080" max="3080" width="9.140625" style="197"/>
    <col min="3081" max="3081" width="13" style="197" customWidth="1"/>
    <col min="3082" max="3082" width="14.7109375" style="197" bestFit="1" customWidth="1"/>
    <col min="3083" max="3329" width="9.140625" style="197"/>
    <col min="3330" max="3330" width="9.42578125" style="197" customWidth="1"/>
    <col min="3331" max="3331" width="12.28515625" style="197" customWidth="1"/>
    <col min="3332" max="3332" width="13.7109375" style="197" customWidth="1"/>
    <col min="3333" max="3333" width="9.140625" style="197"/>
    <col min="3334" max="3334" width="10.85546875" style="197" customWidth="1"/>
    <col min="3335" max="3335" width="14.7109375" style="197" bestFit="1" customWidth="1"/>
    <col min="3336" max="3336" width="9.140625" style="197"/>
    <col min="3337" max="3337" width="13" style="197" customWidth="1"/>
    <col min="3338" max="3338" width="14.7109375" style="197" bestFit="1" customWidth="1"/>
    <col min="3339" max="3585" width="9.140625" style="197"/>
    <col min="3586" max="3586" width="9.42578125" style="197" customWidth="1"/>
    <col min="3587" max="3587" width="12.28515625" style="197" customWidth="1"/>
    <col min="3588" max="3588" width="13.7109375" style="197" customWidth="1"/>
    <col min="3589" max="3589" width="9.140625" style="197"/>
    <col min="3590" max="3590" width="10.85546875" style="197" customWidth="1"/>
    <col min="3591" max="3591" width="14.7109375" style="197" bestFit="1" customWidth="1"/>
    <col min="3592" max="3592" width="9.140625" style="197"/>
    <col min="3593" max="3593" width="13" style="197" customWidth="1"/>
    <col min="3594" max="3594" width="14.7109375" style="197" bestFit="1" customWidth="1"/>
    <col min="3595" max="3841" width="9.140625" style="197"/>
    <col min="3842" max="3842" width="9.42578125" style="197" customWidth="1"/>
    <col min="3843" max="3843" width="12.28515625" style="197" customWidth="1"/>
    <col min="3844" max="3844" width="13.7109375" style="197" customWidth="1"/>
    <col min="3845" max="3845" width="9.140625" style="197"/>
    <col min="3846" max="3846" width="10.85546875" style="197" customWidth="1"/>
    <col min="3847" max="3847" width="14.7109375" style="197" bestFit="1" customWidth="1"/>
    <col min="3848" max="3848" width="9.140625" style="197"/>
    <col min="3849" max="3849" width="13" style="197" customWidth="1"/>
    <col min="3850" max="3850" width="14.7109375" style="197" bestFit="1" customWidth="1"/>
    <col min="3851" max="4097" width="9.140625" style="197"/>
    <col min="4098" max="4098" width="9.42578125" style="197" customWidth="1"/>
    <col min="4099" max="4099" width="12.28515625" style="197" customWidth="1"/>
    <col min="4100" max="4100" width="13.7109375" style="197" customWidth="1"/>
    <col min="4101" max="4101" width="9.140625" style="197"/>
    <col min="4102" max="4102" width="10.85546875" style="197" customWidth="1"/>
    <col min="4103" max="4103" width="14.7109375" style="197" bestFit="1" customWidth="1"/>
    <col min="4104" max="4104" width="9.140625" style="197"/>
    <col min="4105" max="4105" width="13" style="197" customWidth="1"/>
    <col min="4106" max="4106" width="14.7109375" style="197" bestFit="1" customWidth="1"/>
    <col min="4107" max="4353" width="9.140625" style="197"/>
    <col min="4354" max="4354" width="9.42578125" style="197" customWidth="1"/>
    <col min="4355" max="4355" width="12.28515625" style="197" customWidth="1"/>
    <col min="4356" max="4356" width="13.7109375" style="197" customWidth="1"/>
    <col min="4357" max="4357" width="9.140625" style="197"/>
    <col min="4358" max="4358" width="10.85546875" style="197" customWidth="1"/>
    <col min="4359" max="4359" width="14.7109375" style="197" bestFit="1" customWidth="1"/>
    <col min="4360" max="4360" width="9.140625" style="197"/>
    <col min="4361" max="4361" width="13" style="197" customWidth="1"/>
    <col min="4362" max="4362" width="14.7109375" style="197" bestFit="1" customWidth="1"/>
    <col min="4363" max="4609" width="9.140625" style="197"/>
    <col min="4610" max="4610" width="9.42578125" style="197" customWidth="1"/>
    <col min="4611" max="4611" width="12.28515625" style="197" customWidth="1"/>
    <col min="4612" max="4612" width="13.7109375" style="197" customWidth="1"/>
    <col min="4613" max="4613" width="9.140625" style="197"/>
    <col min="4614" max="4614" width="10.85546875" style="197" customWidth="1"/>
    <col min="4615" max="4615" width="14.7109375" style="197" bestFit="1" customWidth="1"/>
    <col min="4616" max="4616" width="9.140625" style="197"/>
    <col min="4617" max="4617" width="13" style="197" customWidth="1"/>
    <col min="4618" max="4618" width="14.7109375" style="197" bestFit="1" customWidth="1"/>
    <col min="4619" max="4865" width="9.140625" style="197"/>
    <col min="4866" max="4866" width="9.42578125" style="197" customWidth="1"/>
    <col min="4867" max="4867" width="12.28515625" style="197" customWidth="1"/>
    <col min="4868" max="4868" width="13.7109375" style="197" customWidth="1"/>
    <col min="4869" max="4869" width="9.140625" style="197"/>
    <col min="4870" max="4870" width="10.85546875" style="197" customWidth="1"/>
    <col min="4871" max="4871" width="14.7109375" style="197" bestFit="1" customWidth="1"/>
    <col min="4872" max="4872" width="9.140625" style="197"/>
    <col min="4873" max="4873" width="13" style="197" customWidth="1"/>
    <col min="4874" max="4874" width="14.7109375" style="197" bestFit="1" customWidth="1"/>
    <col min="4875" max="5121" width="9.140625" style="197"/>
    <col min="5122" max="5122" width="9.42578125" style="197" customWidth="1"/>
    <col min="5123" max="5123" width="12.28515625" style="197" customWidth="1"/>
    <col min="5124" max="5124" width="13.7109375" style="197" customWidth="1"/>
    <col min="5125" max="5125" width="9.140625" style="197"/>
    <col min="5126" max="5126" width="10.85546875" style="197" customWidth="1"/>
    <col min="5127" max="5127" width="14.7109375" style="197" bestFit="1" customWidth="1"/>
    <col min="5128" max="5128" width="9.140625" style="197"/>
    <col min="5129" max="5129" width="13" style="197" customWidth="1"/>
    <col min="5130" max="5130" width="14.7109375" style="197" bestFit="1" customWidth="1"/>
    <col min="5131" max="5377" width="9.140625" style="197"/>
    <col min="5378" max="5378" width="9.42578125" style="197" customWidth="1"/>
    <col min="5379" max="5379" width="12.28515625" style="197" customWidth="1"/>
    <col min="5380" max="5380" width="13.7109375" style="197" customWidth="1"/>
    <col min="5381" max="5381" width="9.140625" style="197"/>
    <col min="5382" max="5382" width="10.85546875" style="197" customWidth="1"/>
    <col min="5383" max="5383" width="14.7109375" style="197" bestFit="1" customWidth="1"/>
    <col min="5384" max="5384" width="9.140625" style="197"/>
    <col min="5385" max="5385" width="13" style="197" customWidth="1"/>
    <col min="5386" max="5386" width="14.7109375" style="197" bestFit="1" customWidth="1"/>
    <col min="5387" max="5633" width="9.140625" style="197"/>
    <col min="5634" max="5634" width="9.42578125" style="197" customWidth="1"/>
    <col min="5635" max="5635" width="12.28515625" style="197" customWidth="1"/>
    <col min="5636" max="5636" width="13.7109375" style="197" customWidth="1"/>
    <col min="5637" max="5637" width="9.140625" style="197"/>
    <col min="5638" max="5638" width="10.85546875" style="197" customWidth="1"/>
    <col min="5639" max="5639" width="14.7109375" style="197" bestFit="1" customWidth="1"/>
    <col min="5640" max="5640" width="9.140625" style="197"/>
    <col min="5641" max="5641" width="13" style="197" customWidth="1"/>
    <col min="5642" max="5642" width="14.7109375" style="197" bestFit="1" customWidth="1"/>
    <col min="5643" max="5889" width="9.140625" style="197"/>
    <col min="5890" max="5890" width="9.42578125" style="197" customWidth="1"/>
    <col min="5891" max="5891" width="12.28515625" style="197" customWidth="1"/>
    <col min="5892" max="5892" width="13.7109375" style="197" customWidth="1"/>
    <col min="5893" max="5893" width="9.140625" style="197"/>
    <col min="5894" max="5894" width="10.85546875" style="197" customWidth="1"/>
    <col min="5895" max="5895" width="14.7109375" style="197" bestFit="1" customWidth="1"/>
    <col min="5896" max="5896" width="9.140625" style="197"/>
    <col min="5897" max="5897" width="13" style="197" customWidth="1"/>
    <col min="5898" max="5898" width="14.7109375" style="197" bestFit="1" customWidth="1"/>
    <col min="5899" max="6145" width="9.140625" style="197"/>
    <col min="6146" max="6146" width="9.42578125" style="197" customWidth="1"/>
    <col min="6147" max="6147" width="12.28515625" style="197" customWidth="1"/>
    <col min="6148" max="6148" width="13.7109375" style="197" customWidth="1"/>
    <col min="6149" max="6149" width="9.140625" style="197"/>
    <col min="6150" max="6150" width="10.85546875" style="197" customWidth="1"/>
    <col min="6151" max="6151" width="14.7109375" style="197" bestFit="1" customWidth="1"/>
    <col min="6152" max="6152" width="9.140625" style="197"/>
    <col min="6153" max="6153" width="13" style="197" customWidth="1"/>
    <col min="6154" max="6154" width="14.7109375" style="197" bestFit="1" customWidth="1"/>
    <col min="6155" max="6401" width="9.140625" style="197"/>
    <col min="6402" max="6402" width="9.42578125" style="197" customWidth="1"/>
    <col min="6403" max="6403" width="12.28515625" style="197" customWidth="1"/>
    <col min="6404" max="6404" width="13.7109375" style="197" customWidth="1"/>
    <col min="6405" max="6405" width="9.140625" style="197"/>
    <col min="6406" max="6406" width="10.85546875" style="197" customWidth="1"/>
    <col min="6407" max="6407" width="14.7109375" style="197" bestFit="1" customWidth="1"/>
    <col min="6408" max="6408" width="9.140625" style="197"/>
    <col min="6409" max="6409" width="13" style="197" customWidth="1"/>
    <col min="6410" max="6410" width="14.7109375" style="197" bestFit="1" customWidth="1"/>
    <col min="6411" max="6657" width="9.140625" style="197"/>
    <col min="6658" max="6658" width="9.42578125" style="197" customWidth="1"/>
    <col min="6659" max="6659" width="12.28515625" style="197" customWidth="1"/>
    <col min="6660" max="6660" width="13.7109375" style="197" customWidth="1"/>
    <col min="6661" max="6661" width="9.140625" style="197"/>
    <col min="6662" max="6662" width="10.85546875" style="197" customWidth="1"/>
    <col min="6663" max="6663" width="14.7109375" style="197" bestFit="1" customWidth="1"/>
    <col min="6664" max="6664" width="9.140625" style="197"/>
    <col min="6665" max="6665" width="13" style="197" customWidth="1"/>
    <col min="6666" max="6666" width="14.7109375" style="197" bestFit="1" customWidth="1"/>
    <col min="6667" max="6913" width="9.140625" style="197"/>
    <col min="6914" max="6914" width="9.42578125" style="197" customWidth="1"/>
    <col min="6915" max="6915" width="12.28515625" style="197" customWidth="1"/>
    <col min="6916" max="6916" width="13.7109375" style="197" customWidth="1"/>
    <col min="6917" max="6917" width="9.140625" style="197"/>
    <col min="6918" max="6918" width="10.85546875" style="197" customWidth="1"/>
    <col min="6919" max="6919" width="14.7109375" style="197" bestFit="1" customWidth="1"/>
    <col min="6920" max="6920" width="9.140625" style="197"/>
    <col min="6921" max="6921" width="13" style="197" customWidth="1"/>
    <col min="6922" max="6922" width="14.7109375" style="197" bestFit="1" customWidth="1"/>
    <col min="6923" max="7169" width="9.140625" style="197"/>
    <col min="7170" max="7170" width="9.42578125" style="197" customWidth="1"/>
    <col min="7171" max="7171" width="12.28515625" style="197" customWidth="1"/>
    <col min="7172" max="7172" width="13.7109375" style="197" customWidth="1"/>
    <col min="7173" max="7173" width="9.140625" style="197"/>
    <col min="7174" max="7174" width="10.85546875" style="197" customWidth="1"/>
    <col min="7175" max="7175" width="14.7109375" style="197" bestFit="1" customWidth="1"/>
    <col min="7176" max="7176" width="9.140625" style="197"/>
    <col min="7177" max="7177" width="13" style="197" customWidth="1"/>
    <col min="7178" max="7178" width="14.7109375" style="197" bestFit="1" customWidth="1"/>
    <col min="7179" max="7425" width="9.140625" style="197"/>
    <col min="7426" max="7426" width="9.42578125" style="197" customWidth="1"/>
    <col min="7427" max="7427" width="12.28515625" style="197" customWidth="1"/>
    <col min="7428" max="7428" width="13.7109375" style="197" customWidth="1"/>
    <col min="7429" max="7429" width="9.140625" style="197"/>
    <col min="7430" max="7430" width="10.85546875" style="197" customWidth="1"/>
    <col min="7431" max="7431" width="14.7109375" style="197" bestFit="1" customWidth="1"/>
    <col min="7432" max="7432" width="9.140625" style="197"/>
    <col min="7433" max="7433" width="13" style="197" customWidth="1"/>
    <col min="7434" max="7434" width="14.7109375" style="197" bestFit="1" customWidth="1"/>
    <col min="7435" max="7681" width="9.140625" style="197"/>
    <col min="7682" max="7682" width="9.42578125" style="197" customWidth="1"/>
    <col min="7683" max="7683" width="12.28515625" style="197" customWidth="1"/>
    <col min="7684" max="7684" width="13.7109375" style="197" customWidth="1"/>
    <col min="7685" max="7685" width="9.140625" style="197"/>
    <col min="7686" max="7686" width="10.85546875" style="197" customWidth="1"/>
    <col min="7687" max="7687" width="14.7109375" style="197" bestFit="1" customWidth="1"/>
    <col min="7688" max="7688" width="9.140625" style="197"/>
    <col min="7689" max="7689" width="13" style="197" customWidth="1"/>
    <col min="7690" max="7690" width="14.7109375" style="197" bestFit="1" customWidth="1"/>
    <col min="7691" max="7937" width="9.140625" style="197"/>
    <col min="7938" max="7938" width="9.42578125" style="197" customWidth="1"/>
    <col min="7939" max="7939" width="12.28515625" style="197" customWidth="1"/>
    <col min="7940" max="7940" width="13.7109375" style="197" customWidth="1"/>
    <col min="7941" max="7941" width="9.140625" style="197"/>
    <col min="7942" max="7942" width="10.85546875" style="197" customWidth="1"/>
    <col min="7943" max="7943" width="14.7109375" style="197" bestFit="1" customWidth="1"/>
    <col min="7944" max="7944" width="9.140625" style="197"/>
    <col min="7945" max="7945" width="13" style="197" customWidth="1"/>
    <col min="7946" max="7946" width="14.7109375" style="197" bestFit="1" customWidth="1"/>
    <col min="7947" max="8193" width="9.140625" style="197"/>
    <col min="8194" max="8194" width="9.42578125" style="197" customWidth="1"/>
    <col min="8195" max="8195" width="12.28515625" style="197" customWidth="1"/>
    <col min="8196" max="8196" width="13.7109375" style="197" customWidth="1"/>
    <col min="8197" max="8197" width="9.140625" style="197"/>
    <col min="8198" max="8198" width="10.85546875" style="197" customWidth="1"/>
    <col min="8199" max="8199" width="14.7109375" style="197" bestFit="1" customWidth="1"/>
    <col min="8200" max="8200" width="9.140625" style="197"/>
    <col min="8201" max="8201" width="13" style="197" customWidth="1"/>
    <col min="8202" max="8202" width="14.7109375" style="197" bestFit="1" customWidth="1"/>
    <col min="8203" max="8449" width="9.140625" style="197"/>
    <col min="8450" max="8450" width="9.42578125" style="197" customWidth="1"/>
    <col min="8451" max="8451" width="12.28515625" style="197" customWidth="1"/>
    <col min="8452" max="8452" width="13.7109375" style="197" customWidth="1"/>
    <col min="8453" max="8453" width="9.140625" style="197"/>
    <col min="8454" max="8454" width="10.85546875" style="197" customWidth="1"/>
    <col min="8455" max="8455" width="14.7109375" style="197" bestFit="1" customWidth="1"/>
    <col min="8456" max="8456" width="9.140625" style="197"/>
    <col min="8457" max="8457" width="13" style="197" customWidth="1"/>
    <col min="8458" max="8458" width="14.7109375" style="197" bestFit="1" customWidth="1"/>
    <col min="8459" max="8705" width="9.140625" style="197"/>
    <col min="8706" max="8706" width="9.42578125" style="197" customWidth="1"/>
    <col min="8707" max="8707" width="12.28515625" style="197" customWidth="1"/>
    <col min="8708" max="8708" width="13.7109375" style="197" customWidth="1"/>
    <col min="8709" max="8709" width="9.140625" style="197"/>
    <col min="8710" max="8710" width="10.85546875" style="197" customWidth="1"/>
    <col min="8711" max="8711" width="14.7109375" style="197" bestFit="1" customWidth="1"/>
    <col min="8712" max="8712" width="9.140625" style="197"/>
    <col min="8713" max="8713" width="13" style="197" customWidth="1"/>
    <col min="8714" max="8714" width="14.7109375" style="197" bestFit="1" customWidth="1"/>
    <col min="8715" max="8961" width="9.140625" style="197"/>
    <col min="8962" max="8962" width="9.42578125" style="197" customWidth="1"/>
    <col min="8963" max="8963" width="12.28515625" style="197" customWidth="1"/>
    <col min="8964" max="8964" width="13.7109375" style="197" customWidth="1"/>
    <col min="8965" max="8965" width="9.140625" style="197"/>
    <col min="8966" max="8966" width="10.85546875" style="197" customWidth="1"/>
    <col min="8967" max="8967" width="14.7109375" style="197" bestFit="1" customWidth="1"/>
    <col min="8968" max="8968" width="9.140625" style="197"/>
    <col min="8969" max="8969" width="13" style="197" customWidth="1"/>
    <col min="8970" max="8970" width="14.7109375" style="197" bestFit="1" customWidth="1"/>
    <col min="8971" max="9217" width="9.140625" style="197"/>
    <col min="9218" max="9218" width="9.42578125" style="197" customWidth="1"/>
    <col min="9219" max="9219" width="12.28515625" style="197" customWidth="1"/>
    <col min="9220" max="9220" width="13.7109375" style="197" customWidth="1"/>
    <col min="9221" max="9221" width="9.140625" style="197"/>
    <col min="9222" max="9222" width="10.85546875" style="197" customWidth="1"/>
    <col min="9223" max="9223" width="14.7109375" style="197" bestFit="1" customWidth="1"/>
    <col min="9224" max="9224" width="9.140625" style="197"/>
    <col min="9225" max="9225" width="13" style="197" customWidth="1"/>
    <col min="9226" max="9226" width="14.7109375" style="197" bestFit="1" customWidth="1"/>
    <col min="9227" max="9473" width="9.140625" style="197"/>
    <col min="9474" max="9474" width="9.42578125" style="197" customWidth="1"/>
    <col min="9475" max="9475" width="12.28515625" style="197" customWidth="1"/>
    <col min="9476" max="9476" width="13.7109375" style="197" customWidth="1"/>
    <col min="9477" max="9477" width="9.140625" style="197"/>
    <col min="9478" max="9478" width="10.85546875" style="197" customWidth="1"/>
    <col min="9479" max="9479" width="14.7109375" style="197" bestFit="1" customWidth="1"/>
    <col min="9480" max="9480" width="9.140625" style="197"/>
    <col min="9481" max="9481" width="13" style="197" customWidth="1"/>
    <col min="9482" max="9482" width="14.7109375" style="197" bestFit="1" customWidth="1"/>
    <col min="9483" max="9729" width="9.140625" style="197"/>
    <col min="9730" max="9730" width="9.42578125" style="197" customWidth="1"/>
    <col min="9731" max="9731" width="12.28515625" style="197" customWidth="1"/>
    <col min="9732" max="9732" width="13.7109375" style="197" customWidth="1"/>
    <col min="9733" max="9733" width="9.140625" style="197"/>
    <col min="9734" max="9734" width="10.85546875" style="197" customWidth="1"/>
    <col min="9735" max="9735" width="14.7109375" style="197" bestFit="1" customWidth="1"/>
    <col min="9736" max="9736" width="9.140625" style="197"/>
    <col min="9737" max="9737" width="13" style="197" customWidth="1"/>
    <col min="9738" max="9738" width="14.7109375" style="197" bestFit="1" customWidth="1"/>
    <col min="9739" max="9985" width="9.140625" style="197"/>
    <col min="9986" max="9986" width="9.42578125" style="197" customWidth="1"/>
    <col min="9987" max="9987" width="12.28515625" style="197" customWidth="1"/>
    <col min="9988" max="9988" width="13.7109375" style="197" customWidth="1"/>
    <col min="9989" max="9989" width="9.140625" style="197"/>
    <col min="9990" max="9990" width="10.85546875" style="197" customWidth="1"/>
    <col min="9991" max="9991" width="14.7109375" style="197" bestFit="1" customWidth="1"/>
    <col min="9992" max="9992" width="9.140625" style="197"/>
    <col min="9993" max="9993" width="13" style="197" customWidth="1"/>
    <col min="9994" max="9994" width="14.7109375" style="197" bestFit="1" customWidth="1"/>
    <col min="9995" max="10241" width="9.140625" style="197"/>
    <col min="10242" max="10242" width="9.42578125" style="197" customWidth="1"/>
    <col min="10243" max="10243" width="12.28515625" style="197" customWidth="1"/>
    <col min="10244" max="10244" width="13.7109375" style="197" customWidth="1"/>
    <col min="10245" max="10245" width="9.140625" style="197"/>
    <col min="10246" max="10246" width="10.85546875" style="197" customWidth="1"/>
    <col min="10247" max="10247" width="14.7109375" style="197" bestFit="1" customWidth="1"/>
    <col min="10248" max="10248" width="9.140625" style="197"/>
    <col min="10249" max="10249" width="13" style="197" customWidth="1"/>
    <col min="10250" max="10250" width="14.7109375" style="197" bestFit="1" customWidth="1"/>
    <col min="10251" max="10497" width="9.140625" style="197"/>
    <col min="10498" max="10498" width="9.42578125" style="197" customWidth="1"/>
    <col min="10499" max="10499" width="12.28515625" style="197" customWidth="1"/>
    <col min="10500" max="10500" width="13.7109375" style="197" customWidth="1"/>
    <col min="10501" max="10501" width="9.140625" style="197"/>
    <col min="10502" max="10502" width="10.85546875" style="197" customWidth="1"/>
    <col min="10503" max="10503" width="14.7109375" style="197" bestFit="1" customWidth="1"/>
    <col min="10504" max="10504" width="9.140625" style="197"/>
    <col min="10505" max="10505" width="13" style="197" customWidth="1"/>
    <col min="10506" max="10506" width="14.7109375" style="197" bestFit="1" customWidth="1"/>
    <col min="10507" max="10753" width="9.140625" style="197"/>
    <col min="10754" max="10754" width="9.42578125" style="197" customWidth="1"/>
    <col min="10755" max="10755" width="12.28515625" style="197" customWidth="1"/>
    <col min="10756" max="10756" width="13.7109375" style="197" customWidth="1"/>
    <col min="10757" max="10757" width="9.140625" style="197"/>
    <col min="10758" max="10758" width="10.85546875" style="197" customWidth="1"/>
    <col min="10759" max="10759" width="14.7109375" style="197" bestFit="1" customWidth="1"/>
    <col min="10760" max="10760" width="9.140625" style="197"/>
    <col min="10761" max="10761" width="13" style="197" customWidth="1"/>
    <col min="10762" max="10762" width="14.7109375" style="197" bestFit="1" customWidth="1"/>
    <col min="10763" max="11009" width="9.140625" style="197"/>
    <col min="11010" max="11010" width="9.42578125" style="197" customWidth="1"/>
    <col min="11011" max="11011" width="12.28515625" style="197" customWidth="1"/>
    <col min="11012" max="11012" width="13.7109375" style="197" customWidth="1"/>
    <col min="11013" max="11013" width="9.140625" style="197"/>
    <col min="11014" max="11014" width="10.85546875" style="197" customWidth="1"/>
    <col min="11015" max="11015" width="14.7109375" style="197" bestFit="1" customWidth="1"/>
    <col min="11016" max="11016" width="9.140625" style="197"/>
    <col min="11017" max="11017" width="13" style="197" customWidth="1"/>
    <col min="11018" max="11018" width="14.7109375" style="197" bestFit="1" customWidth="1"/>
    <col min="11019" max="11265" width="9.140625" style="197"/>
    <col min="11266" max="11266" width="9.42578125" style="197" customWidth="1"/>
    <col min="11267" max="11267" width="12.28515625" style="197" customWidth="1"/>
    <col min="11268" max="11268" width="13.7109375" style="197" customWidth="1"/>
    <col min="11269" max="11269" width="9.140625" style="197"/>
    <col min="11270" max="11270" width="10.85546875" style="197" customWidth="1"/>
    <col min="11271" max="11271" width="14.7109375" style="197" bestFit="1" customWidth="1"/>
    <col min="11272" max="11272" width="9.140625" style="197"/>
    <col min="11273" max="11273" width="13" style="197" customWidth="1"/>
    <col min="11274" max="11274" width="14.7109375" style="197" bestFit="1" customWidth="1"/>
    <col min="11275" max="11521" width="9.140625" style="197"/>
    <col min="11522" max="11522" width="9.42578125" style="197" customWidth="1"/>
    <col min="11523" max="11523" width="12.28515625" style="197" customWidth="1"/>
    <col min="11524" max="11524" width="13.7109375" style="197" customWidth="1"/>
    <col min="11525" max="11525" width="9.140625" style="197"/>
    <col min="11526" max="11526" width="10.85546875" style="197" customWidth="1"/>
    <col min="11527" max="11527" width="14.7109375" style="197" bestFit="1" customWidth="1"/>
    <col min="11528" max="11528" width="9.140625" style="197"/>
    <col min="11529" max="11529" width="13" style="197" customWidth="1"/>
    <col min="11530" max="11530" width="14.7109375" style="197" bestFit="1" customWidth="1"/>
    <col min="11531" max="11777" width="9.140625" style="197"/>
    <col min="11778" max="11778" width="9.42578125" style="197" customWidth="1"/>
    <col min="11779" max="11779" width="12.28515625" style="197" customWidth="1"/>
    <col min="11780" max="11780" width="13.7109375" style="197" customWidth="1"/>
    <col min="11781" max="11781" width="9.140625" style="197"/>
    <col min="11782" max="11782" width="10.85546875" style="197" customWidth="1"/>
    <col min="11783" max="11783" width="14.7109375" style="197" bestFit="1" customWidth="1"/>
    <col min="11784" max="11784" width="9.140625" style="197"/>
    <col min="11785" max="11785" width="13" style="197" customWidth="1"/>
    <col min="11786" max="11786" width="14.7109375" style="197" bestFit="1" customWidth="1"/>
    <col min="11787" max="12033" width="9.140625" style="197"/>
    <col min="12034" max="12034" width="9.42578125" style="197" customWidth="1"/>
    <col min="12035" max="12035" width="12.28515625" style="197" customWidth="1"/>
    <col min="12036" max="12036" width="13.7109375" style="197" customWidth="1"/>
    <col min="12037" max="12037" width="9.140625" style="197"/>
    <col min="12038" max="12038" width="10.85546875" style="197" customWidth="1"/>
    <col min="12039" max="12039" width="14.7109375" style="197" bestFit="1" customWidth="1"/>
    <col min="12040" max="12040" width="9.140625" style="197"/>
    <col min="12041" max="12041" width="13" style="197" customWidth="1"/>
    <col min="12042" max="12042" width="14.7109375" style="197" bestFit="1" customWidth="1"/>
    <col min="12043" max="12289" width="9.140625" style="197"/>
    <col min="12290" max="12290" width="9.42578125" style="197" customWidth="1"/>
    <col min="12291" max="12291" width="12.28515625" style="197" customWidth="1"/>
    <col min="12292" max="12292" width="13.7109375" style="197" customWidth="1"/>
    <col min="12293" max="12293" width="9.140625" style="197"/>
    <col min="12294" max="12294" width="10.85546875" style="197" customWidth="1"/>
    <col min="12295" max="12295" width="14.7109375" style="197" bestFit="1" customWidth="1"/>
    <col min="12296" max="12296" width="9.140625" style="197"/>
    <col min="12297" max="12297" width="13" style="197" customWidth="1"/>
    <col min="12298" max="12298" width="14.7109375" style="197" bestFit="1" customWidth="1"/>
    <col min="12299" max="12545" width="9.140625" style="197"/>
    <col min="12546" max="12546" width="9.42578125" style="197" customWidth="1"/>
    <col min="12547" max="12547" width="12.28515625" style="197" customWidth="1"/>
    <col min="12548" max="12548" width="13.7109375" style="197" customWidth="1"/>
    <col min="12549" max="12549" width="9.140625" style="197"/>
    <col min="12550" max="12550" width="10.85546875" style="197" customWidth="1"/>
    <col min="12551" max="12551" width="14.7109375" style="197" bestFit="1" customWidth="1"/>
    <col min="12552" max="12552" width="9.140625" style="197"/>
    <col min="12553" max="12553" width="13" style="197" customWidth="1"/>
    <col min="12554" max="12554" width="14.7109375" style="197" bestFit="1" customWidth="1"/>
    <col min="12555" max="12801" width="9.140625" style="197"/>
    <col min="12802" max="12802" width="9.42578125" style="197" customWidth="1"/>
    <col min="12803" max="12803" width="12.28515625" style="197" customWidth="1"/>
    <col min="12804" max="12804" width="13.7109375" style="197" customWidth="1"/>
    <col min="12805" max="12805" width="9.140625" style="197"/>
    <col min="12806" max="12806" width="10.85546875" style="197" customWidth="1"/>
    <col min="12807" max="12807" width="14.7109375" style="197" bestFit="1" customWidth="1"/>
    <col min="12808" max="12808" width="9.140625" style="197"/>
    <col min="12809" max="12809" width="13" style="197" customWidth="1"/>
    <col min="12810" max="12810" width="14.7109375" style="197" bestFit="1" customWidth="1"/>
    <col min="12811" max="13057" width="9.140625" style="197"/>
    <col min="13058" max="13058" width="9.42578125" style="197" customWidth="1"/>
    <col min="13059" max="13059" width="12.28515625" style="197" customWidth="1"/>
    <col min="13060" max="13060" width="13.7109375" style="197" customWidth="1"/>
    <col min="13061" max="13061" width="9.140625" style="197"/>
    <col min="13062" max="13062" width="10.85546875" style="197" customWidth="1"/>
    <col min="13063" max="13063" width="14.7109375" style="197" bestFit="1" customWidth="1"/>
    <col min="13064" max="13064" width="9.140625" style="197"/>
    <col min="13065" max="13065" width="13" style="197" customWidth="1"/>
    <col min="13066" max="13066" width="14.7109375" style="197" bestFit="1" customWidth="1"/>
    <col min="13067" max="13313" width="9.140625" style="197"/>
    <col min="13314" max="13314" width="9.42578125" style="197" customWidth="1"/>
    <col min="13315" max="13315" width="12.28515625" style="197" customWidth="1"/>
    <col min="13316" max="13316" width="13.7109375" style="197" customWidth="1"/>
    <col min="13317" max="13317" width="9.140625" style="197"/>
    <col min="13318" max="13318" width="10.85546875" style="197" customWidth="1"/>
    <col min="13319" max="13319" width="14.7109375" style="197" bestFit="1" customWidth="1"/>
    <col min="13320" max="13320" width="9.140625" style="197"/>
    <col min="13321" max="13321" width="13" style="197" customWidth="1"/>
    <col min="13322" max="13322" width="14.7109375" style="197" bestFit="1" customWidth="1"/>
    <col min="13323" max="13569" width="9.140625" style="197"/>
    <col min="13570" max="13570" width="9.42578125" style="197" customWidth="1"/>
    <col min="13571" max="13571" width="12.28515625" style="197" customWidth="1"/>
    <col min="13572" max="13572" width="13.7109375" style="197" customWidth="1"/>
    <col min="13573" max="13573" width="9.140625" style="197"/>
    <col min="13574" max="13574" width="10.85546875" style="197" customWidth="1"/>
    <col min="13575" max="13575" width="14.7109375" style="197" bestFit="1" customWidth="1"/>
    <col min="13576" max="13576" width="9.140625" style="197"/>
    <col min="13577" max="13577" width="13" style="197" customWidth="1"/>
    <col min="13578" max="13578" width="14.7109375" style="197" bestFit="1" customWidth="1"/>
    <col min="13579" max="13825" width="9.140625" style="197"/>
    <col min="13826" max="13826" width="9.42578125" style="197" customWidth="1"/>
    <col min="13827" max="13827" width="12.28515625" style="197" customWidth="1"/>
    <col min="13828" max="13828" width="13.7109375" style="197" customWidth="1"/>
    <col min="13829" max="13829" width="9.140625" style="197"/>
    <col min="13830" max="13830" width="10.85546875" style="197" customWidth="1"/>
    <col min="13831" max="13831" width="14.7109375" style="197" bestFit="1" customWidth="1"/>
    <col min="13832" max="13832" width="9.140625" style="197"/>
    <col min="13833" max="13833" width="13" style="197" customWidth="1"/>
    <col min="13834" max="13834" width="14.7109375" style="197" bestFit="1" customWidth="1"/>
    <col min="13835" max="14081" width="9.140625" style="197"/>
    <col min="14082" max="14082" width="9.42578125" style="197" customWidth="1"/>
    <col min="14083" max="14083" width="12.28515625" style="197" customWidth="1"/>
    <col min="14084" max="14084" width="13.7109375" style="197" customWidth="1"/>
    <col min="14085" max="14085" width="9.140625" style="197"/>
    <col min="14086" max="14086" width="10.85546875" style="197" customWidth="1"/>
    <col min="14087" max="14087" width="14.7109375" style="197" bestFit="1" customWidth="1"/>
    <col min="14088" max="14088" width="9.140625" style="197"/>
    <col min="14089" max="14089" width="13" style="197" customWidth="1"/>
    <col min="14090" max="14090" width="14.7109375" style="197" bestFit="1" customWidth="1"/>
    <col min="14091" max="14337" width="9.140625" style="197"/>
    <col min="14338" max="14338" width="9.42578125" style="197" customWidth="1"/>
    <col min="14339" max="14339" width="12.28515625" style="197" customWidth="1"/>
    <col min="14340" max="14340" width="13.7109375" style="197" customWidth="1"/>
    <col min="14341" max="14341" width="9.140625" style="197"/>
    <col min="14342" max="14342" width="10.85546875" style="197" customWidth="1"/>
    <col min="14343" max="14343" width="14.7109375" style="197" bestFit="1" customWidth="1"/>
    <col min="14344" max="14344" width="9.140625" style="197"/>
    <col min="14345" max="14345" width="13" style="197" customWidth="1"/>
    <col min="14346" max="14346" width="14.7109375" style="197" bestFit="1" customWidth="1"/>
    <col min="14347" max="14593" width="9.140625" style="197"/>
    <col min="14594" max="14594" width="9.42578125" style="197" customWidth="1"/>
    <col min="14595" max="14595" width="12.28515625" style="197" customWidth="1"/>
    <col min="14596" max="14596" width="13.7109375" style="197" customWidth="1"/>
    <col min="14597" max="14597" width="9.140625" style="197"/>
    <col min="14598" max="14598" width="10.85546875" style="197" customWidth="1"/>
    <col min="14599" max="14599" width="14.7109375" style="197" bestFit="1" customWidth="1"/>
    <col min="14600" max="14600" width="9.140625" style="197"/>
    <col min="14601" max="14601" width="13" style="197" customWidth="1"/>
    <col min="14602" max="14602" width="14.7109375" style="197" bestFit="1" customWidth="1"/>
    <col min="14603" max="14849" width="9.140625" style="197"/>
    <col min="14850" max="14850" width="9.42578125" style="197" customWidth="1"/>
    <col min="14851" max="14851" width="12.28515625" style="197" customWidth="1"/>
    <col min="14852" max="14852" width="13.7109375" style="197" customWidth="1"/>
    <col min="14853" max="14853" width="9.140625" style="197"/>
    <col min="14854" max="14854" width="10.85546875" style="197" customWidth="1"/>
    <col min="14855" max="14855" width="14.7109375" style="197" bestFit="1" customWidth="1"/>
    <col min="14856" max="14856" width="9.140625" style="197"/>
    <col min="14857" max="14857" width="13" style="197" customWidth="1"/>
    <col min="14858" max="14858" width="14.7109375" style="197" bestFit="1" customWidth="1"/>
    <col min="14859" max="15105" width="9.140625" style="197"/>
    <col min="15106" max="15106" width="9.42578125" style="197" customWidth="1"/>
    <col min="15107" max="15107" width="12.28515625" style="197" customWidth="1"/>
    <col min="15108" max="15108" width="13.7109375" style="197" customWidth="1"/>
    <col min="15109" max="15109" width="9.140625" style="197"/>
    <col min="15110" max="15110" width="10.85546875" style="197" customWidth="1"/>
    <col min="15111" max="15111" width="14.7109375" style="197" bestFit="1" customWidth="1"/>
    <col min="15112" max="15112" width="9.140625" style="197"/>
    <col min="15113" max="15113" width="13" style="197" customWidth="1"/>
    <col min="15114" max="15114" width="14.7109375" style="197" bestFit="1" customWidth="1"/>
    <col min="15115" max="15361" width="9.140625" style="197"/>
    <col min="15362" max="15362" width="9.42578125" style="197" customWidth="1"/>
    <col min="15363" max="15363" width="12.28515625" style="197" customWidth="1"/>
    <col min="15364" max="15364" width="13.7109375" style="197" customWidth="1"/>
    <col min="15365" max="15365" width="9.140625" style="197"/>
    <col min="15366" max="15366" width="10.85546875" style="197" customWidth="1"/>
    <col min="15367" max="15367" width="14.7109375" style="197" bestFit="1" customWidth="1"/>
    <col min="15368" max="15368" width="9.140625" style="197"/>
    <col min="15369" max="15369" width="13" style="197" customWidth="1"/>
    <col min="15370" max="15370" width="14.7109375" style="197" bestFit="1" customWidth="1"/>
    <col min="15371" max="15617" width="9.140625" style="197"/>
    <col min="15618" max="15618" width="9.42578125" style="197" customWidth="1"/>
    <col min="15619" max="15619" width="12.28515625" style="197" customWidth="1"/>
    <col min="15620" max="15620" width="13.7109375" style="197" customWidth="1"/>
    <col min="15621" max="15621" width="9.140625" style="197"/>
    <col min="15622" max="15622" width="10.85546875" style="197" customWidth="1"/>
    <col min="15623" max="15623" width="14.7109375" style="197" bestFit="1" customWidth="1"/>
    <col min="15624" max="15624" width="9.140625" style="197"/>
    <col min="15625" max="15625" width="13" style="197" customWidth="1"/>
    <col min="15626" max="15626" width="14.7109375" style="197" bestFit="1" customWidth="1"/>
    <col min="15627" max="15873" width="9.140625" style="197"/>
    <col min="15874" max="15874" width="9.42578125" style="197" customWidth="1"/>
    <col min="15875" max="15875" width="12.28515625" style="197" customWidth="1"/>
    <col min="15876" max="15876" width="13.7109375" style="197" customWidth="1"/>
    <col min="15877" max="15877" width="9.140625" style="197"/>
    <col min="15878" max="15878" width="10.85546875" style="197" customWidth="1"/>
    <col min="15879" max="15879" width="14.7109375" style="197" bestFit="1" customWidth="1"/>
    <col min="15880" max="15880" width="9.140625" style="197"/>
    <col min="15881" max="15881" width="13" style="197" customWidth="1"/>
    <col min="15882" max="15882" width="14.7109375" style="197" bestFit="1" customWidth="1"/>
    <col min="15883" max="16129" width="9.140625" style="197"/>
    <col min="16130" max="16130" width="9.42578125" style="197" customWidth="1"/>
    <col min="16131" max="16131" width="12.28515625" style="197" customWidth="1"/>
    <col min="16132" max="16132" width="13.7109375" style="197" customWidth="1"/>
    <col min="16133" max="16133" width="9.140625" style="197"/>
    <col min="16134" max="16134" width="10.85546875" style="197" customWidth="1"/>
    <col min="16135" max="16135" width="14.7109375" style="197" bestFit="1" customWidth="1"/>
    <col min="16136" max="16136" width="9.140625" style="197"/>
    <col min="16137" max="16137" width="13" style="197" customWidth="1"/>
    <col min="16138" max="16138" width="14.7109375" style="197" bestFit="1" customWidth="1"/>
    <col min="16139" max="16384" width="9.140625" style="197"/>
  </cols>
  <sheetData>
    <row r="1" spans="1:21" ht="20.25" x14ac:dyDescent="0.3">
      <c r="A1" s="196" t="s">
        <v>176</v>
      </c>
      <c r="K1" s="219"/>
      <c r="L1" s="54" t="s">
        <v>73</v>
      </c>
      <c r="M1" s="39"/>
      <c r="N1" s="39"/>
      <c r="O1" s="36"/>
      <c r="P1" s="36"/>
      <c r="Q1" s="36"/>
      <c r="R1" s="36"/>
      <c r="S1" s="36"/>
      <c r="T1" s="36"/>
    </row>
    <row r="2" spans="1:21" ht="20.25" x14ac:dyDescent="0.3">
      <c r="A2" s="198" t="s">
        <v>177</v>
      </c>
      <c r="K2" s="219"/>
      <c r="L2" s="56" t="s">
        <v>75</v>
      </c>
      <c r="M2" s="57"/>
      <c r="N2" s="57"/>
      <c r="O2" s="36"/>
      <c r="P2" s="36"/>
      <c r="Q2" s="36"/>
      <c r="R2" s="36"/>
      <c r="S2" s="36"/>
      <c r="T2" s="36"/>
    </row>
    <row r="3" spans="1:21" x14ac:dyDescent="0.2">
      <c r="K3" s="219"/>
      <c r="L3" s="36" t="s">
        <v>76</v>
      </c>
      <c r="M3" s="39"/>
      <c r="N3" s="39"/>
      <c r="O3" s="36"/>
      <c r="P3" s="36"/>
      <c r="Q3" s="36"/>
      <c r="R3" s="36"/>
      <c r="S3" s="36"/>
      <c r="T3" s="36"/>
    </row>
    <row r="4" spans="1:21" x14ac:dyDescent="0.2">
      <c r="A4" s="199"/>
      <c r="K4" s="219"/>
      <c r="M4" s="36"/>
      <c r="N4" s="39"/>
      <c r="O4" s="39"/>
      <c r="P4" s="36"/>
      <c r="Q4" s="36"/>
      <c r="R4" s="36"/>
      <c r="S4" s="36"/>
      <c r="T4" s="36"/>
      <c r="U4" s="36"/>
    </row>
    <row r="5" spans="1:21" x14ac:dyDescent="0.2">
      <c r="A5" s="199"/>
      <c r="K5" s="219"/>
    </row>
    <row r="6" spans="1:21" ht="13.5" thickBo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226"/>
      <c r="L6" s="55"/>
      <c r="M6" s="55"/>
      <c r="N6" s="55"/>
      <c r="O6" s="55"/>
      <c r="P6" s="55"/>
      <c r="Q6" s="55"/>
      <c r="R6" s="55"/>
      <c r="S6" s="55"/>
      <c r="T6" s="55"/>
    </row>
    <row r="7" spans="1:21" s="201" customFormat="1" ht="39" customHeight="1" thickBot="1" x14ac:dyDescent="0.25">
      <c r="A7" s="227"/>
      <c r="B7" s="267" t="s">
        <v>178</v>
      </c>
      <c r="C7" s="268"/>
      <c r="D7" s="228"/>
      <c r="E7" s="267" t="s">
        <v>179</v>
      </c>
      <c r="F7" s="268"/>
      <c r="G7" s="228"/>
      <c r="H7" s="267" t="s">
        <v>180</v>
      </c>
      <c r="I7" s="268"/>
      <c r="J7" s="228"/>
      <c r="K7" s="229"/>
      <c r="L7" s="228"/>
      <c r="M7" s="265" t="s">
        <v>85</v>
      </c>
      <c r="N7" s="266"/>
      <c r="O7" s="228"/>
      <c r="P7" s="265" t="s">
        <v>83</v>
      </c>
      <c r="Q7" s="266"/>
      <c r="R7" s="228"/>
      <c r="S7" s="265" t="s">
        <v>86</v>
      </c>
      <c r="T7" s="266"/>
    </row>
    <row r="8" spans="1:21" s="201" customFormat="1" ht="15" customHeight="1" x14ac:dyDescent="0.2">
      <c r="A8" s="200"/>
      <c r="B8" s="202" t="s">
        <v>181</v>
      </c>
      <c r="C8" s="202" t="s">
        <v>102</v>
      </c>
      <c r="E8" s="202" t="s">
        <v>181</v>
      </c>
      <c r="F8" s="202" t="str">
        <f>C8</f>
        <v>Annual % Change</v>
      </c>
      <c r="H8" s="202" t="s">
        <v>181</v>
      </c>
      <c r="I8" s="202" t="str">
        <f>F8</f>
        <v>Annual % Change</v>
      </c>
      <c r="K8" s="220"/>
      <c r="M8" s="202" t="s">
        <v>181</v>
      </c>
      <c r="N8" s="202" t="s">
        <v>102</v>
      </c>
      <c r="P8" s="202" t="s">
        <v>181</v>
      </c>
      <c r="Q8" s="202" t="str">
        <f>N8</f>
        <v>Annual % Change</v>
      </c>
      <c r="S8" s="202" t="s">
        <v>181</v>
      </c>
      <c r="T8" s="202" t="str">
        <f>Q8</f>
        <v>Annual % Change</v>
      </c>
    </row>
    <row r="9" spans="1:21" s="201" customFormat="1" ht="11.25" x14ac:dyDescent="0.2">
      <c r="A9" s="202"/>
      <c r="B9" s="203"/>
      <c r="C9" s="204"/>
      <c r="D9" s="203"/>
      <c r="E9" s="203"/>
      <c r="F9" s="204"/>
      <c r="G9" s="203"/>
      <c r="H9" s="203"/>
      <c r="I9" s="204"/>
      <c r="K9" s="220"/>
    </row>
    <row r="10" spans="1:21" s="201" customFormat="1" ht="11.25" x14ac:dyDescent="0.2">
      <c r="A10" s="202"/>
      <c r="B10" s="203"/>
      <c r="C10" s="204"/>
      <c r="D10" s="203"/>
      <c r="E10" s="203"/>
      <c r="F10" s="204"/>
      <c r="G10" s="203"/>
      <c r="H10" s="203"/>
      <c r="I10" s="204"/>
      <c r="K10" s="220"/>
      <c r="M10" s="224" t="s">
        <v>182</v>
      </c>
      <c r="P10" s="224" t="s">
        <v>182</v>
      </c>
      <c r="S10" s="224" t="s">
        <v>183</v>
      </c>
    </row>
    <row r="11" spans="1:21" s="201" customFormat="1" ht="11.25" x14ac:dyDescent="0.2">
      <c r="A11" s="202"/>
      <c r="B11" s="203"/>
      <c r="C11" s="204"/>
      <c r="D11" s="203"/>
      <c r="E11" s="203"/>
      <c r="F11" s="204"/>
      <c r="G11" s="203"/>
      <c r="H11" s="203"/>
      <c r="I11" s="204"/>
      <c r="J11" s="209"/>
      <c r="K11" s="221"/>
    </row>
    <row r="12" spans="1:21" s="201" customFormat="1" ht="11.25" x14ac:dyDescent="0.2">
      <c r="A12" s="202">
        <v>2019</v>
      </c>
      <c r="B12" s="203">
        <v>236.54358333333326</v>
      </c>
      <c r="C12" s="204">
        <v>1.3107292850057739E-2</v>
      </c>
      <c r="D12" s="203"/>
      <c r="E12" s="203">
        <v>131.67216666666664</v>
      </c>
      <c r="F12" s="204">
        <v>1.4300396266759829E-2</v>
      </c>
      <c r="G12" s="203"/>
      <c r="H12" s="203">
        <v>135.91258333333334</v>
      </c>
      <c r="I12" s="204">
        <v>2.4992725538169003E-2</v>
      </c>
      <c r="J12" s="209"/>
      <c r="K12" s="221"/>
      <c r="L12" s="222">
        <v>2019</v>
      </c>
      <c r="M12" s="223">
        <f>Moodys!F1041</f>
        <v>198.41399999999999</v>
      </c>
      <c r="N12" s="205">
        <f>Moodys!F1123</f>
        <v>-1.3844467804343674E-2</v>
      </c>
      <c r="O12" s="223"/>
      <c r="P12" s="223">
        <f>Moodys!D1041</f>
        <v>112.31725</v>
      </c>
      <c r="Q12" s="205">
        <f>Moodys!D1123</f>
        <v>1.8084925577759092E-2</v>
      </c>
      <c r="R12" s="223"/>
      <c r="S12" s="223">
        <f>Moodys!H1041</f>
        <v>120.35241666666666</v>
      </c>
      <c r="T12" s="205">
        <f>Moodys!H1123</f>
        <v>3.6147491292073175E-2</v>
      </c>
      <c r="U12" s="225"/>
    </row>
    <row r="13" spans="1:21" s="201" customFormat="1" ht="11.25" x14ac:dyDescent="0.2">
      <c r="A13" s="206">
        <v>2020</v>
      </c>
      <c r="B13" s="207">
        <v>239.86350000000002</v>
      </c>
      <c r="C13" s="208">
        <f t="shared" ref="C13:C29" si="0">B13/B12-1</f>
        <v>1.4035116150195481E-2</v>
      </c>
      <c r="D13" s="207"/>
      <c r="E13" s="207">
        <v>133.56074999999998</v>
      </c>
      <c r="F13" s="208">
        <f t="shared" ref="F13:F30" si="1">E13/E12-1</f>
        <v>1.4343071745104297E-2</v>
      </c>
      <c r="G13" s="207"/>
      <c r="H13" s="207">
        <v>139.61058333333332</v>
      </c>
      <c r="I13" s="208">
        <f t="shared" ref="I13:I30" si="2">H13/H12-1</f>
        <v>2.720866537376021E-2</v>
      </c>
      <c r="J13" s="209"/>
      <c r="K13" s="221"/>
      <c r="L13" s="206">
        <v>2020</v>
      </c>
      <c r="M13" s="207">
        <f>Moodys!F1042</f>
        <v>191.67908333333332</v>
      </c>
      <c r="N13" s="208">
        <f t="shared" ref="N13:N21" si="3">M13/M12-1</f>
        <v>-3.394375732895194E-2</v>
      </c>
      <c r="O13" s="207"/>
      <c r="P13" s="207">
        <f>Moodys!D1042</f>
        <v>113.52908333333335</v>
      </c>
      <c r="Q13" s="208">
        <f t="shared" ref="Q13:Q43" si="4">P13/P12-1</f>
        <v>1.0789378597974464E-2</v>
      </c>
      <c r="R13" s="207"/>
      <c r="S13" s="207">
        <f>Moodys!H1042</f>
        <v>129.39458333333332</v>
      </c>
      <c r="T13" s="208">
        <f t="shared" ref="T13:T43" si="5">S13/S12-1</f>
        <v>7.5130744501045177E-2</v>
      </c>
    </row>
    <row r="14" spans="1:21" s="201" customFormat="1" ht="11.25" x14ac:dyDescent="0.2">
      <c r="A14" s="202">
        <v>2021</v>
      </c>
      <c r="B14" s="203">
        <v>243.41241666666667</v>
      </c>
      <c r="C14" s="204">
        <f t="shared" si="0"/>
        <v>1.4795567756939576E-2</v>
      </c>
      <c r="D14" s="203"/>
      <c r="E14" s="203">
        <v>135.48474999999999</v>
      </c>
      <c r="F14" s="204">
        <f t="shared" si="1"/>
        <v>1.4405429738901576E-2</v>
      </c>
      <c r="G14" s="203"/>
      <c r="H14" s="203">
        <v>143.60041666666666</v>
      </c>
      <c r="I14" s="204">
        <f t="shared" si="2"/>
        <v>2.8578301430108866E-2</v>
      </c>
      <c r="J14" s="209"/>
      <c r="K14" s="221"/>
      <c r="L14" s="202">
        <v>2021</v>
      </c>
      <c r="M14" s="203">
        <f>Moodys!F1043</f>
        <v>195.21641666666667</v>
      </c>
      <c r="N14" s="204">
        <f t="shared" si="3"/>
        <v>1.8454456646069595E-2</v>
      </c>
      <c r="O14" s="203"/>
      <c r="P14" s="203">
        <f>Moodys!D1043</f>
        <v>115.40041666666667</v>
      </c>
      <c r="Q14" s="204">
        <f t="shared" si="4"/>
        <v>1.6483294662380965E-2</v>
      </c>
      <c r="R14" s="203"/>
      <c r="S14" s="203">
        <f>Moodys!H1043</f>
        <v>134.07041666666666</v>
      </c>
      <c r="T14" s="204">
        <f t="shared" si="5"/>
        <v>3.613623702692359E-2</v>
      </c>
    </row>
    <row r="15" spans="1:21" s="201" customFormat="1" ht="11.25" x14ac:dyDescent="0.2">
      <c r="A15" s="206">
        <v>2022</v>
      </c>
      <c r="B15" s="207">
        <v>247.15575000000001</v>
      </c>
      <c r="C15" s="208">
        <f t="shared" si="0"/>
        <v>1.5378563610662255E-2</v>
      </c>
      <c r="D15" s="207"/>
      <c r="E15" s="207">
        <v>137.45041666666665</v>
      </c>
      <c r="F15" s="208">
        <f t="shared" si="1"/>
        <v>1.4508397931624506E-2</v>
      </c>
      <c r="G15" s="207"/>
      <c r="H15" s="207">
        <v>147.79366666666667</v>
      </c>
      <c r="I15" s="208">
        <f t="shared" si="2"/>
        <v>2.9200820564007302E-2</v>
      </c>
      <c r="J15" s="209"/>
      <c r="K15" s="221"/>
      <c r="L15" s="206">
        <v>2022</v>
      </c>
      <c r="M15" s="207">
        <f>Moodys!F1044</f>
        <v>202.82591666666667</v>
      </c>
      <c r="N15" s="208">
        <f t="shared" si="3"/>
        <v>3.8979815990543898E-2</v>
      </c>
      <c r="O15" s="207"/>
      <c r="P15" s="207">
        <f>Moodys!D1044</f>
        <v>118.02825000000001</v>
      </c>
      <c r="Q15" s="208">
        <f t="shared" si="4"/>
        <v>2.2771437133748185E-2</v>
      </c>
      <c r="R15" s="207"/>
      <c r="S15" s="207">
        <f>Moodys!H1044</f>
        <v>136.83366666666666</v>
      </c>
      <c r="T15" s="208">
        <f t="shared" si="5"/>
        <v>2.0610437922857772E-2</v>
      </c>
    </row>
    <row r="16" spans="1:21" s="201" customFormat="1" ht="11.25" x14ac:dyDescent="0.2">
      <c r="A16" s="202">
        <v>2023</v>
      </c>
      <c r="B16" s="203">
        <v>251.05425000000002</v>
      </c>
      <c r="C16" s="204">
        <f t="shared" si="0"/>
        <v>1.577345459290358E-2</v>
      </c>
      <c r="D16" s="203"/>
      <c r="E16" s="203">
        <v>139.42974999999998</v>
      </c>
      <c r="F16" s="204">
        <f t="shared" si="1"/>
        <v>1.4400344366604978E-2</v>
      </c>
      <c r="G16" s="203"/>
      <c r="H16" s="203">
        <v>152.19383333333334</v>
      </c>
      <c r="I16" s="204">
        <f t="shared" si="2"/>
        <v>2.9772362821140375E-2</v>
      </c>
      <c r="J16" s="209"/>
      <c r="K16" s="221"/>
      <c r="L16" s="202">
        <v>2023</v>
      </c>
      <c r="M16" s="203">
        <f>Moodys!F1045</f>
        <v>209.16341666666662</v>
      </c>
      <c r="N16" s="204">
        <f t="shared" si="3"/>
        <v>3.1246006941091586E-2</v>
      </c>
      <c r="O16" s="203"/>
      <c r="P16" s="203">
        <f>Moodys!D1045</f>
        <v>120.75791666666667</v>
      </c>
      <c r="Q16" s="204">
        <f t="shared" si="4"/>
        <v>2.3127231545555071E-2</v>
      </c>
      <c r="R16" s="203"/>
      <c r="S16" s="203">
        <f>Moodys!H1045</f>
        <v>139.61783333333332</v>
      </c>
      <c r="T16" s="204">
        <f t="shared" si="5"/>
        <v>2.0347088070431063E-2</v>
      </c>
    </row>
    <row r="17" spans="1:20" s="201" customFormat="1" ht="11.25" x14ac:dyDescent="0.2">
      <c r="A17" s="202">
        <v>2024</v>
      </c>
      <c r="B17" s="203">
        <v>254.95608333333337</v>
      </c>
      <c r="C17" s="204">
        <f t="shared" si="0"/>
        <v>1.5541793589765263E-2</v>
      </c>
      <c r="D17" s="203"/>
      <c r="E17" s="203">
        <v>141.39700000000002</v>
      </c>
      <c r="F17" s="204">
        <f t="shared" si="1"/>
        <v>1.4109255736311832E-2</v>
      </c>
      <c r="G17" s="203"/>
      <c r="H17" s="203">
        <v>156.79400000000001</v>
      </c>
      <c r="I17" s="204">
        <f t="shared" si="2"/>
        <v>3.0225709977298676E-2</v>
      </c>
      <c r="J17" s="209"/>
      <c r="K17" s="221"/>
      <c r="L17" s="202">
        <v>2024</v>
      </c>
      <c r="M17" s="203">
        <f>Moodys!F1046</f>
        <v>214.28149999999997</v>
      </c>
      <c r="N17" s="204">
        <f t="shared" si="3"/>
        <v>2.4469304503137668E-2</v>
      </c>
      <c r="O17" s="203"/>
      <c r="P17" s="203">
        <f>Moodys!D1046</f>
        <v>123.681</v>
      </c>
      <c r="Q17" s="204">
        <f t="shared" si="4"/>
        <v>2.4206142454428425E-2</v>
      </c>
      <c r="R17" s="203"/>
      <c r="S17" s="203">
        <f>Moodys!H1046</f>
        <v>142.36399999999998</v>
      </c>
      <c r="T17" s="204">
        <f t="shared" si="5"/>
        <v>1.9669168336900578E-2</v>
      </c>
    </row>
    <row r="18" spans="1:20" s="201" customFormat="1" ht="11.25" x14ac:dyDescent="0.2">
      <c r="A18" s="202">
        <v>2025</v>
      </c>
      <c r="B18" s="203">
        <v>258.76491666666669</v>
      </c>
      <c r="C18" s="204">
        <f t="shared" si="0"/>
        <v>1.4939174164962266E-2</v>
      </c>
      <c r="D18" s="203"/>
      <c r="E18" s="203">
        <v>143.36641666666665</v>
      </c>
      <c r="F18" s="204">
        <f t="shared" si="1"/>
        <v>1.3928277591933602E-2</v>
      </c>
      <c r="G18" s="203"/>
      <c r="H18" s="203">
        <v>161.61133333333333</v>
      </c>
      <c r="I18" s="204">
        <f t="shared" si="2"/>
        <v>3.0723964777563673E-2</v>
      </c>
      <c r="J18" s="209"/>
      <c r="K18" s="221"/>
      <c r="L18" s="202">
        <v>2025</v>
      </c>
      <c r="M18" s="203">
        <f>Moodys!F1047</f>
        <v>219.97441666666668</v>
      </c>
      <c r="N18" s="204">
        <f t="shared" si="3"/>
        <v>2.6567466937961193E-2</v>
      </c>
      <c r="O18" s="203"/>
      <c r="P18" s="203">
        <f>Moodys!D1047</f>
        <v>126.43825000000002</v>
      </c>
      <c r="Q18" s="204">
        <f t="shared" si="4"/>
        <v>2.229323825001428E-2</v>
      </c>
      <c r="R18" s="203"/>
      <c r="S18" s="203">
        <f>Moodys!H1047</f>
        <v>145.07516666666666</v>
      </c>
      <c r="T18" s="204">
        <f t="shared" si="5"/>
        <v>1.9043906230976182E-2</v>
      </c>
    </row>
    <row r="19" spans="1:20" s="201" customFormat="1" ht="11.25" x14ac:dyDescent="0.2">
      <c r="A19" s="202">
        <v>2026</v>
      </c>
      <c r="B19" s="203">
        <v>262.58541666666667</v>
      </c>
      <c r="C19" s="204">
        <f t="shared" si="0"/>
        <v>1.476436624104438E-2</v>
      </c>
      <c r="D19" s="203"/>
      <c r="E19" s="203">
        <v>145.33541666666667</v>
      </c>
      <c r="F19" s="204">
        <f t="shared" si="1"/>
        <v>1.3734039294418743E-2</v>
      </c>
      <c r="G19" s="203"/>
      <c r="H19" s="203">
        <v>166.53633333333332</v>
      </c>
      <c r="I19" s="204">
        <f t="shared" si="2"/>
        <v>3.0474347921144007E-2</v>
      </c>
      <c r="J19" s="209"/>
      <c r="K19" s="221"/>
      <c r="L19" s="202">
        <v>2026</v>
      </c>
      <c r="M19" s="203">
        <f>Moodys!F1048</f>
        <v>226.22866666666664</v>
      </c>
      <c r="N19" s="204">
        <f t="shared" si="3"/>
        <v>2.8431715354777731E-2</v>
      </c>
      <c r="O19" s="203"/>
      <c r="P19" s="203">
        <f>Moodys!D1048</f>
        <v>129.00641666666667</v>
      </c>
      <c r="Q19" s="204">
        <f t="shared" si="4"/>
        <v>2.031162774450479E-2</v>
      </c>
      <c r="R19" s="203"/>
      <c r="S19" s="203">
        <f>Moodys!H1048</f>
        <v>148.29975000000002</v>
      </c>
      <c r="T19" s="204">
        <f t="shared" si="5"/>
        <v>2.2226983483274898E-2</v>
      </c>
    </row>
    <row r="20" spans="1:20" s="201" customFormat="1" ht="11.25" x14ac:dyDescent="0.2">
      <c r="A20" s="202">
        <v>2027</v>
      </c>
      <c r="B20" s="203">
        <v>266.49299999999999</v>
      </c>
      <c r="C20" s="204">
        <f t="shared" si="0"/>
        <v>1.4881189454225119E-2</v>
      </c>
      <c r="D20" s="203"/>
      <c r="E20" s="203">
        <v>147.28908333333334</v>
      </c>
      <c r="F20" s="204">
        <f t="shared" si="1"/>
        <v>1.3442467854531959E-2</v>
      </c>
      <c r="G20" s="203"/>
      <c r="H20" s="203">
        <v>171.5205</v>
      </c>
      <c r="I20" s="204">
        <f t="shared" si="2"/>
        <v>2.9928404011937415E-2</v>
      </c>
      <c r="J20" s="209"/>
      <c r="K20" s="221"/>
      <c r="L20" s="202">
        <v>2027</v>
      </c>
      <c r="M20" s="203">
        <f>Moodys!F1049</f>
        <v>232.34883333333337</v>
      </c>
      <c r="N20" s="204">
        <f t="shared" si="3"/>
        <v>2.705301125999382E-2</v>
      </c>
      <c r="O20" s="203"/>
      <c r="P20" s="203">
        <f>Moodys!D1049</f>
        <v>131.59391666666667</v>
      </c>
      <c r="Q20" s="204">
        <f t="shared" si="4"/>
        <v>2.005714186051466E-2</v>
      </c>
      <c r="R20" s="203"/>
      <c r="S20" s="203">
        <f>Moodys!H1049</f>
        <v>152.06958333333333</v>
      </c>
      <c r="T20" s="204">
        <f t="shared" si="5"/>
        <v>2.5420362025784238E-2</v>
      </c>
    </row>
    <row r="21" spans="1:20" s="201" customFormat="1" ht="11.25" x14ac:dyDescent="0.2">
      <c r="A21" s="202">
        <v>2028</v>
      </c>
      <c r="B21" s="203">
        <v>270.4664166666667</v>
      </c>
      <c r="C21" s="204">
        <f t="shared" si="0"/>
        <v>1.4910022652252497E-2</v>
      </c>
      <c r="D21" s="203"/>
      <c r="E21" s="203">
        <v>149.24966666666666</v>
      </c>
      <c r="F21" s="204">
        <f t="shared" si="1"/>
        <v>1.3311124551547815E-2</v>
      </c>
      <c r="G21" s="203"/>
      <c r="H21" s="203">
        <v>176.55299999999997</v>
      </c>
      <c r="I21" s="204">
        <f t="shared" si="2"/>
        <v>2.9340516148215423E-2</v>
      </c>
      <c r="J21" s="209"/>
      <c r="K21" s="221"/>
      <c r="L21" s="202">
        <v>2028</v>
      </c>
      <c r="M21" s="203">
        <f>Moodys!F1050</f>
        <v>238.4648333333333</v>
      </c>
      <c r="N21" s="204">
        <f t="shared" si="3"/>
        <v>2.632249068032011E-2</v>
      </c>
      <c r="O21" s="203"/>
      <c r="P21" s="203">
        <f>Moodys!D1050</f>
        <v>134.27716666666666</v>
      </c>
      <c r="Q21" s="204">
        <f t="shared" si="4"/>
        <v>2.0390380254406315E-2</v>
      </c>
      <c r="R21" s="203"/>
      <c r="S21" s="203">
        <f>Moodys!H1050</f>
        <v>156.23533333333333</v>
      </c>
      <c r="T21" s="204">
        <f t="shared" si="5"/>
        <v>2.739370956826237E-2</v>
      </c>
    </row>
    <row r="22" spans="1:20" s="201" customFormat="1" ht="11.25" x14ac:dyDescent="0.2">
      <c r="A22" s="202">
        <v>2029</v>
      </c>
      <c r="B22" s="203">
        <v>274.50233333333335</v>
      </c>
      <c r="C22" s="204">
        <f t="shared" si="0"/>
        <v>1.49220621044448E-2</v>
      </c>
      <c r="D22" s="203"/>
      <c r="E22" s="203">
        <v>151.19258333333335</v>
      </c>
      <c r="F22" s="204">
        <f t="shared" si="1"/>
        <v>1.3017896187373035E-2</v>
      </c>
      <c r="G22" s="203"/>
      <c r="H22" s="203">
        <v>181.69083333333333</v>
      </c>
      <c r="I22" s="204">
        <f t="shared" si="2"/>
        <v>2.9100798815842044E-2</v>
      </c>
      <c r="J22" s="209"/>
      <c r="K22" s="221"/>
      <c r="L22" s="202">
        <v>2029</v>
      </c>
      <c r="M22" s="203">
        <f>Moodys!F1051</f>
        <v>244.43775000000002</v>
      </c>
      <c r="N22" s="204">
        <f t="shared" ref="N22:N43" si="6">M22/M21-1</f>
        <v>2.5047368969149497E-2</v>
      </c>
      <c r="O22" s="203"/>
      <c r="P22" s="203">
        <f>Moodys!D1051</f>
        <v>137.05466666666666</v>
      </c>
      <c r="Q22" s="204">
        <f t="shared" si="4"/>
        <v>2.0684827278899531E-2</v>
      </c>
      <c r="R22" s="203"/>
      <c r="S22" s="203">
        <f>Moodys!H1051</f>
        <v>160.63316666666665</v>
      </c>
      <c r="T22" s="204">
        <f t="shared" si="5"/>
        <v>2.8148775565066231E-2</v>
      </c>
    </row>
    <row r="23" spans="1:20" s="201" customFormat="1" ht="11.25" x14ac:dyDescent="0.2">
      <c r="A23" s="202">
        <v>2030</v>
      </c>
      <c r="B23" s="203">
        <v>278.56441666666672</v>
      </c>
      <c r="C23" s="204">
        <f t="shared" si="0"/>
        <v>1.4797992002496763E-2</v>
      </c>
      <c r="D23" s="203"/>
      <c r="E23" s="203">
        <v>153.10891666666666</v>
      </c>
      <c r="F23" s="204">
        <f t="shared" si="1"/>
        <v>1.2674783981357018E-2</v>
      </c>
      <c r="G23" s="203"/>
      <c r="H23" s="203">
        <v>186.73416666666671</v>
      </c>
      <c r="I23" s="204">
        <f t="shared" si="2"/>
        <v>2.7757775341812563E-2</v>
      </c>
      <c r="J23" s="209"/>
      <c r="K23" s="221"/>
      <c r="L23" s="202">
        <v>2030</v>
      </c>
      <c r="M23" s="203">
        <f>Moodys!F1052</f>
        <v>250.4135</v>
      </c>
      <c r="N23" s="204">
        <f t="shared" si="6"/>
        <v>2.4446919512227439E-2</v>
      </c>
      <c r="O23" s="203"/>
      <c r="P23" s="203">
        <f>Moodys!D1052</f>
        <v>139.88899999999998</v>
      </c>
      <c r="Q23" s="204">
        <f t="shared" si="4"/>
        <v>2.0680312478718932E-2</v>
      </c>
      <c r="R23" s="203"/>
      <c r="S23" s="203">
        <f>Moodys!H1052</f>
        <v>164.95433333333332</v>
      </c>
      <c r="T23" s="204">
        <f t="shared" si="5"/>
        <v>2.6900837207758155E-2</v>
      </c>
    </row>
    <row r="24" spans="1:20" s="201" customFormat="1" ht="11.25" x14ac:dyDescent="0.2">
      <c r="A24" s="202">
        <v>2031</v>
      </c>
      <c r="B24" s="203">
        <v>282.64966666666663</v>
      </c>
      <c r="C24" s="204">
        <f t="shared" si="0"/>
        <v>1.4665369141128926E-2</v>
      </c>
      <c r="D24" s="203"/>
      <c r="E24" s="203">
        <v>155.01916666666665</v>
      </c>
      <c r="F24" s="204">
        <f t="shared" si="1"/>
        <v>1.2476412488495292E-2</v>
      </c>
      <c r="G24" s="203"/>
      <c r="H24" s="203">
        <v>191.84524999999996</v>
      </c>
      <c r="I24" s="204">
        <f t="shared" si="2"/>
        <v>2.7370906056291666E-2</v>
      </c>
      <c r="J24" s="209"/>
      <c r="K24" s="221"/>
      <c r="L24" s="202">
        <v>2031</v>
      </c>
      <c r="M24" s="203">
        <f>Moodys!F1053</f>
        <v>256.43441666666672</v>
      </c>
      <c r="N24" s="204">
        <f t="shared" si="6"/>
        <v>2.4043898059276758E-2</v>
      </c>
      <c r="O24" s="203"/>
      <c r="P24" s="203">
        <f>Moodys!D1053</f>
        <v>142.7340833333333</v>
      </c>
      <c r="Q24" s="204">
        <f t="shared" si="4"/>
        <v>2.0338149056275512E-2</v>
      </c>
      <c r="R24" s="203"/>
      <c r="S24" s="203">
        <f>Moodys!H1053</f>
        <v>169.26749999999998</v>
      </c>
      <c r="T24" s="204">
        <f t="shared" si="5"/>
        <v>2.6147640862218324E-2</v>
      </c>
    </row>
    <row r="25" spans="1:20" s="201" customFormat="1" ht="11.25" x14ac:dyDescent="0.2">
      <c r="A25" s="202">
        <v>2032</v>
      </c>
      <c r="B25" s="203">
        <v>286.77300000000002</v>
      </c>
      <c r="C25" s="204">
        <f t="shared" si="0"/>
        <v>1.4588141503793395E-2</v>
      </c>
      <c r="D25" s="203"/>
      <c r="E25" s="203">
        <v>156.93099999999998</v>
      </c>
      <c r="F25" s="204">
        <f t="shared" si="1"/>
        <v>1.2332883568160868E-2</v>
      </c>
      <c r="G25" s="203"/>
      <c r="H25" s="203">
        <v>197.04549999999995</v>
      </c>
      <c r="I25" s="204">
        <f t="shared" si="2"/>
        <v>2.7106482959572853E-2</v>
      </c>
      <c r="J25" s="209"/>
      <c r="K25" s="221"/>
      <c r="L25" s="202">
        <v>2032</v>
      </c>
      <c r="M25" s="203">
        <f>Moodys!F1054</f>
        <v>262.41266666666667</v>
      </c>
      <c r="N25" s="204">
        <f t="shared" si="6"/>
        <v>2.3312978334616208E-2</v>
      </c>
      <c r="O25" s="203"/>
      <c r="P25" s="203">
        <f>Moodys!D1054</f>
        <v>145.53558333333334</v>
      </c>
      <c r="Q25" s="204">
        <f t="shared" si="4"/>
        <v>1.9627407375837347E-2</v>
      </c>
      <c r="R25" s="203"/>
      <c r="S25" s="203">
        <f>Moodys!H1054</f>
        <v>173.56808333333333</v>
      </c>
      <c r="T25" s="204">
        <f t="shared" si="5"/>
        <v>2.5407023399845574E-2</v>
      </c>
    </row>
    <row r="26" spans="1:20" s="201" customFormat="1" ht="11.25" x14ac:dyDescent="0.2">
      <c r="A26" s="202">
        <v>2033</v>
      </c>
      <c r="B26" s="203">
        <v>290.89608333333331</v>
      </c>
      <c r="C26" s="204">
        <f t="shared" si="0"/>
        <v>1.4377515781936578E-2</v>
      </c>
      <c r="D26" s="203"/>
      <c r="E26" s="203">
        <v>158.8426666666667</v>
      </c>
      <c r="F26" s="204">
        <f t="shared" si="1"/>
        <v>1.2181574492399427E-2</v>
      </c>
      <c r="G26" s="203"/>
      <c r="H26" s="203">
        <v>202.10766666666666</v>
      </c>
      <c r="I26" s="204">
        <f t="shared" si="2"/>
        <v>2.5690343939175131E-2</v>
      </c>
      <c r="J26" s="209"/>
      <c r="K26" s="221"/>
      <c r="L26" s="202">
        <v>2033</v>
      </c>
      <c r="M26" s="203">
        <f>Moodys!F1055</f>
        <v>268.26808333333332</v>
      </c>
      <c r="N26" s="204">
        <f t="shared" si="6"/>
        <v>2.2313772963195255E-2</v>
      </c>
      <c r="O26" s="203"/>
      <c r="P26" s="203">
        <f>Moodys!D1055</f>
        <v>148.35608333333332</v>
      </c>
      <c r="Q26" s="204">
        <f t="shared" si="4"/>
        <v>1.9380140137549295E-2</v>
      </c>
      <c r="R26" s="203"/>
      <c r="S26" s="203">
        <f>Moodys!H1055</f>
        <v>177.90033333333335</v>
      </c>
      <c r="T26" s="204">
        <f t="shared" si="5"/>
        <v>2.4959946073034756E-2</v>
      </c>
    </row>
    <row r="27" spans="1:20" s="201" customFormat="1" ht="11.25" x14ac:dyDescent="0.2">
      <c r="A27" s="202">
        <v>2034</v>
      </c>
      <c r="B27" s="203">
        <v>295.12049999999994</v>
      </c>
      <c r="C27" s="204">
        <f t="shared" si="0"/>
        <v>1.4522081625368388E-2</v>
      </c>
      <c r="D27" s="203"/>
      <c r="E27" s="203">
        <v>160.77233333333331</v>
      </c>
      <c r="F27" s="204">
        <f t="shared" si="1"/>
        <v>1.2148289292549075E-2</v>
      </c>
      <c r="G27" s="203"/>
      <c r="H27" s="203">
        <v>207.00974999999997</v>
      </c>
      <c r="I27" s="204">
        <f t="shared" si="2"/>
        <v>2.425481137941321E-2</v>
      </c>
      <c r="J27" s="209"/>
      <c r="K27" s="221"/>
      <c r="L27" s="202">
        <v>2034</v>
      </c>
      <c r="M27" s="203">
        <f>Moodys!F1056</f>
        <v>274.37574999999998</v>
      </c>
      <c r="N27" s="204">
        <f t="shared" si="6"/>
        <v>2.2767026888836694E-2</v>
      </c>
      <c r="O27" s="203"/>
      <c r="P27" s="203">
        <f>Moodys!D1056</f>
        <v>151.22374999999997</v>
      </c>
      <c r="Q27" s="204">
        <f t="shared" si="4"/>
        <v>1.9329619670690912E-2</v>
      </c>
      <c r="R27" s="203"/>
      <c r="S27" s="203">
        <f>Moodys!H1056</f>
        <v>182.21858333333333</v>
      </c>
      <c r="T27" s="204">
        <f t="shared" si="5"/>
        <v>2.4273422759185204E-2</v>
      </c>
    </row>
    <row r="28" spans="1:20" s="201" customFormat="1" ht="11.25" x14ac:dyDescent="0.2">
      <c r="A28" s="202">
        <v>2035</v>
      </c>
      <c r="B28" s="203">
        <v>299.43008333333336</v>
      </c>
      <c r="C28" s="204">
        <f t="shared" si="0"/>
        <v>1.4602792192793812E-2</v>
      </c>
      <c r="D28" s="203"/>
      <c r="E28" s="203">
        <v>162.80850000000001</v>
      </c>
      <c r="F28" s="204">
        <f t="shared" si="1"/>
        <v>1.2664907104663836E-2</v>
      </c>
      <c r="G28" s="203"/>
      <c r="H28" s="203">
        <v>211.80083333333334</v>
      </c>
      <c r="I28" s="204">
        <f t="shared" si="2"/>
        <v>2.3144239985475989E-2</v>
      </c>
      <c r="J28" s="209"/>
      <c r="K28" s="221"/>
      <c r="L28" s="202">
        <v>2035</v>
      </c>
      <c r="M28" s="203">
        <f>Moodys!F1057</f>
        <v>280.63924999999995</v>
      </c>
      <c r="N28" s="204">
        <f t="shared" si="6"/>
        <v>2.2828183613165409E-2</v>
      </c>
      <c r="O28" s="203"/>
      <c r="P28" s="203">
        <f>Moodys!D1057</f>
        <v>154.17558333333332</v>
      </c>
      <c r="Q28" s="204">
        <f t="shared" si="4"/>
        <v>1.9519641149841505E-2</v>
      </c>
      <c r="R28" s="203"/>
      <c r="S28" s="203">
        <f>Moodys!H1057</f>
        <v>186.65525000000002</v>
      </c>
      <c r="T28" s="204">
        <f t="shared" si="5"/>
        <v>2.4348047194235223E-2</v>
      </c>
    </row>
    <row r="29" spans="1:20" s="201" customFormat="1" ht="11.25" x14ac:dyDescent="0.2">
      <c r="A29" s="202">
        <v>2036</v>
      </c>
      <c r="B29" s="203">
        <v>303.846</v>
      </c>
      <c r="C29" s="204">
        <f t="shared" si="0"/>
        <v>1.4747738829403945E-2</v>
      </c>
      <c r="D29" s="203"/>
      <c r="E29" s="203">
        <v>164.79874999999998</v>
      </c>
      <c r="F29" s="204">
        <f t="shared" si="1"/>
        <v>1.2224484593863272E-2</v>
      </c>
      <c r="G29" s="203"/>
      <c r="H29" s="203">
        <v>216.62658333333334</v>
      </c>
      <c r="I29" s="204">
        <f t="shared" si="2"/>
        <v>2.2784376832007958E-2</v>
      </c>
      <c r="J29" s="209"/>
      <c r="K29" s="221"/>
      <c r="L29" s="202">
        <v>2036</v>
      </c>
      <c r="M29" s="203">
        <f>Moodys!F1058</f>
        <v>287.02516666666662</v>
      </c>
      <c r="N29" s="204">
        <f t="shared" si="6"/>
        <v>2.2754895000135056E-2</v>
      </c>
      <c r="O29" s="203"/>
      <c r="P29" s="203">
        <f>Moodys!D1058</f>
        <v>157.21833333333333</v>
      </c>
      <c r="Q29" s="204">
        <f t="shared" si="4"/>
        <v>1.9735615291440078E-2</v>
      </c>
      <c r="R29" s="203"/>
      <c r="S29" s="203">
        <f>Moodys!H1058</f>
        <v>191.24716666666666</v>
      </c>
      <c r="T29" s="204">
        <f t="shared" si="5"/>
        <v>2.460105818971936E-2</v>
      </c>
    </row>
    <row r="30" spans="1:20" s="201" customFormat="1" ht="12" thickBot="1" x14ac:dyDescent="0.25">
      <c r="A30" s="210">
        <f>A29+1</f>
        <v>2037</v>
      </c>
      <c r="B30" s="211">
        <v>308.3</v>
      </c>
      <c r="C30" s="212">
        <f>B30/B29-1</f>
        <v>1.4658741599362868E-2</v>
      </c>
      <c r="D30" s="213"/>
      <c r="E30" s="211">
        <v>166.85</v>
      </c>
      <c r="F30" s="212">
        <f t="shared" si="1"/>
        <v>1.2446999749694765E-2</v>
      </c>
      <c r="G30" s="213"/>
      <c r="H30" s="211">
        <v>221.55</v>
      </c>
      <c r="I30" s="214">
        <f t="shared" si="2"/>
        <v>2.2727666156700632E-2</v>
      </c>
      <c r="J30" s="209"/>
      <c r="K30" s="221"/>
      <c r="L30" s="202">
        <v>2037</v>
      </c>
      <c r="M30" s="203">
        <f>Moodys!F1059</f>
        <v>293.68874999999997</v>
      </c>
      <c r="N30" s="204">
        <f t="shared" si="6"/>
        <v>2.3216024611082409E-2</v>
      </c>
      <c r="P30" s="203">
        <f>Moodys!D1059</f>
        <v>160.32633333333334</v>
      </c>
      <c r="Q30" s="204">
        <f t="shared" si="4"/>
        <v>1.9768686857978945E-2</v>
      </c>
      <c r="S30" s="203">
        <f>Moodys!H1059</f>
        <v>196.04533333333333</v>
      </c>
      <c r="T30" s="204">
        <f t="shared" si="5"/>
        <v>2.5088824845335367E-2</v>
      </c>
    </row>
    <row r="31" spans="1:20" s="201" customFormat="1" ht="11.25" x14ac:dyDescent="0.2">
      <c r="A31" s="202">
        <f t="shared" ref="A31:A64" si="7">A30+1</f>
        <v>2038</v>
      </c>
      <c r="B31" s="215">
        <f t="shared" ref="B31:B64" si="8">(B30*C31)+B30</f>
        <v>312.83201000000003</v>
      </c>
      <c r="C31" s="216">
        <v>1.47E-2</v>
      </c>
      <c r="E31" s="215">
        <f t="shared" ref="E31:E64" si="9">(E30*F31)+E30</f>
        <v>168.92678190823656</v>
      </c>
      <c r="F31" s="216">
        <f>F30</f>
        <v>1.2446999749694765E-2</v>
      </c>
      <c r="H31" s="217">
        <f t="shared" ref="H31:H64" si="10">(H30*I31)+H30</f>
        <v>226.58531443701705</v>
      </c>
      <c r="I31" s="216">
        <f>I30</f>
        <v>2.2727666156700632E-2</v>
      </c>
      <c r="J31" s="209"/>
      <c r="K31" s="221"/>
      <c r="L31" s="202">
        <v>2038</v>
      </c>
      <c r="M31" s="203">
        <f>Moodys!F1060</f>
        <v>300.47133333333335</v>
      </c>
      <c r="N31" s="204">
        <f t="shared" si="6"/>
        <v>2.3094460830840102E-2</v>
      </c>
      <c r="P31" s="203">
        <f>Moodys!D1060</f>
        <v>163.47199999999998</v>
      </c>
      <c r="Q31" s="204">
        <f t="shared" si="4"/>
        <v>1.962039922740888E-2</v>
      </c>
      <c r="S31" s="203">
        <f>Moodys!H1060</f>
        <v>201.02</v>
      </c>
      <c r="T31" s="204">
        <f t="shared" si="5"/>
        <v>2.5375083314063573E-2</v>
      </c>
    </row>
    <row r="32" spans="1:20" s="201" customFormat="1" ht="11.25" x14ac:dyDescent="0.2">
      <c r="A32" s="202">
        <f t="shared" si="7"/>
        <v>2039</v>
      </c>
      <c r="B32" s="215">
        <f t="shared" si="8"/>
        <v>317.43064054700005</v>
      </c>
      <c r="C32" s="216">
        <f>C31</f>
        <v>1.47E-2</v>
      </c>
      <c r="E32" s="215">
        <f t="shared" si="9"/>
        <v>171.02941352036513</v>
      </c>
      <c r="F32" s="216">
        <f t="shared" ref="F32:F64" si="11">F31</f>
        <v>1.2446999749694765E-2</v>
      </c>
      <c r="H32" s="217">
        <f t="shared" si="10"/>
        <v>231.73506981955262</v>
      </c>
      <c r="I32" s="216">
        <f t="shared" ref="I32:I64" si="12">I31</f>
        <v>2.2727666156700632E-2</v>
      </c>
      <c r="J32" s="209"/>
      <c r="K32" s="221"/>
      <c r="L32" s="202">
        <v>2039</v>
      </c>
      <c r="M32" s="203">
        <f>Moodys!F1061</f>
        <v>307.33799999999997</v>
      </c>
      <c r="N32" s="204">
        <f t="shared" si="6"/>
        <v>2.2852984311315216E-2</v>
      </c>
      <c r="P32" s="203">
        <f>Moodys!D1061</f>
        <v>166.64899999999997</v>
      </c>
      <c r="Q32" s="204">
        <f t="shared" si="4"/>
        <v>1.943452089654496E-2</v>
      </c>
      <c r="S32" s="203">
        <f>Moodys!H1061</f>
        <v>206.19400000000005</v>
      </c>
      <c r="T32" s="204">
        <f t="shared" si="5"/>
        <v>2.5738732464431591E-2</v>
      </c>
    </row>
    <row r="33" spans="1:20" s="201" customFormat="1" ht="11.25" x14ac:dyDescent="0.2">
      <c r="A33" s="202">
        <f t="shared" si="7"/>
        <v>2040</v>
      </c>
      <c r="B33" s="215">
        <f t="shared" si="8"/>
        <v>322.09687096304094</v>
      </c>
      <c r="C33" s="216">
        <f t="shared" ref="C33:C64" si="13">C32</f>
        <v>1.47E-2</v>
      </c>
      <c r="E33" s="215">
        <f t="shared" si="9"/>
        <v>173.15821658764355</v>
      </c>
      <c r="F33" s="216">
        <f t="shared" si="11"/>
        <v>1.2446999749694765E-2</v>
      </c>
      <c r="H33" s="217">
        <f t="shared" si="10"/>
        <v>237.00186712321113</v>
      </c>
      <c r="I33" s="216">
        <f t="shared" si="12"/>
        <v>2.2727666156700632E-2</v>
      </c>
      <c r="J33" s="209"/>
      <c r="K33" s="221"/>
      <c r="L33" s="202">
        <v>2040</v>
      </c>
      <c r="M33" s="203">
        <f>Moodys!F1062</f>
        <v>314.60441666666662</v>
      </c>
      <c r="N33" s="204">
        <f t="shared" si="6"/>
        <v>2.3643079172333659E-2</v>
      </c>
      <c r="P33" s="203">
        <f>Moodys!D1062</f>
        <v>169.83958333333334</v>
      </c>
      <c r="Q33" s="204">
        <f t="shared" si="4"/>
        <v>1.9145529426119356E-2</v>
      </c>
      <c r="S33" s="203">
        <f>Moodys!H1062</f>
        <v>211.60133333333332</v>
      </c>
      <c r="T33" s="204">
        <f t="shared" si="5"/>
        <v>2.6224494084858385E-2</v>
      </c>
    </row>
    <row r="34" spans="1:20" s="201" customFormat="1" ht="11.25" x14ac:dyDescent="0.2">
      <c r="A34" s="202">
        <f t="shared" si="7"/>
        <v>2041</v>
      </c>
      <c r="B34" s="215">
        <f t="shared" si="8"/>
        <v>326.83169496619763</v>
      </c>
      <c r="C34" s="216">
        <f t="shared" si="13"/>
        <v>1.47E-2</v>
      </c>
      <c r="E34" s="215">
        <f t="shared" si="9"/>
        <v>175.31351686616753</v>
      </c>
      <c r="F34" s="216">
        <f t="shared" si="11"/>
        <v>1.2446999749694765E-2</v>
      </c>
      <c r="H34" s="217">
        <f t="shared" si="10"/>
        <v>242.38836643770219</v>
      </c>
      <c r="I34" s="216">
        <f t="shared" si="12"/>
        <v>2.2727666156700632E-2</v>
      </c>
      <c r="J34" s="209"/>
      <c r="K34" s="221"/>
      <c r="L34" s="202">
        <v>2041</v>
      </c>
      <c r="M34" s="203">
        <f>Moodys!F1063</f>
        <v>322.4205</v>
      </c>
      <c r="N34" s="204">
        <f t="shared" si="6"/>
        <v>2.4844162762071909E-2</v>
      </c>
      <c r="P34" s="203">
        <f>Moodys!D1063</f>
        <v>173.03166666666667</v>
      </c>
      <c r="Q34" s="204">
        <f t="shared" si="4"/>
        <v>1.8794695975368869E-2</v>
      </c>
      <c r="S34" s="203">
        <f>Moodys!H1063</f>
        <v>217.11449999999999</v>
      </c>
      <c r="T34" s="204">
        <f t="shared" si="5"/>
        <v>2.6054498711413299E-2</v>
      </c>
    </row>
    <row r="35" spans="1:20" s="201" customFormat="1" ht="11.25" x14ac:dyDescent="0.2">
      <c r="A35" s="202">
        <f t="shared" si="7"/>
        <v>2042</v>
      </c>
      <c r="B35" s="215">
        <f t="shared" si="8"/>
        <v>331.63612088220071</v>
      </c>
      <c r="C35" s="216">
        <f t="shared" si="13"/>
        <v>1.47E-2</v>
      </c>
      <c r="E35" s="215">
        <f t="shared" si="9"/>
        <v>177.49564416671882</v>
      </c>
      <c r="F35" s="216">
        <f t="shared" si="11"/>
        <v>1.2446999749694765E-2</v>
      </c>
      <c r="H35" s="217">
        <f t="shared" si="10"/>
        <v>247.89728831036629</v>
      </c>
      <c r="I35" s="216">
        <f t="shared" si="12"/>
        <v>2.2727666156700632E-2</v>
      </c>
      <c r="J35" s="209"/>
      <c r="K35" s="221"/>
      <c r="L35" s="202">
        <v>2042</v>
      </c>
      <c r="M35" s="203">
        <f>Moodys!F1064</f>
        <v>330.41549999999995</v>
      </c>
      <c r="N35" s="204">
        <f t="shared" si="6"/>
        <v>2.4796810376511269E-2</v>
      </c>
      <c r="P35" s="203">
        <f>Moodys!D1064</f>
        <v>176.239</v>
      </c>
      <c r="Q35" s="204">
        <f t="shared" si="4"/>
        <v>1.8536106107745143E-2</v>
      </c>
      <c r="S35" s="203">
        <f>Moodys!H1064</f>
        <v>222.71750000000006</v>
      </c>
      <c r="T35" s="204">
        <f t="shared" si="5"/>
        <v>2.5806659619693972E-2</v>
      </c>
    </row>
    <row r="36" spans="1:20" s="201" customFormat="1" ht="11.25" x14ac:dyDescent="0.2">
      <c r="A36" s="202">
        <f t="shared" si="7"/>
        <v>2043</v>
      </c>
      <c r="B36" s="215">
        <f t="shared" si="8"/>
        <v>336.51117185916905</v>
      </c>
      <c r="C36" s="216">
        <f t="shared" si="13"/>
        <v>1.47E-2</v>
      </c>
      <c r="E36" s="215">
        <f t="shared" si="9"/>
        <v>179.70493240523388</v>
      </c>
      <c r="F36" s="216">
        <f t="shared" si="11"/>
        <v>1.2446999749694765E-2</v>
      </c>
      <c r="H36" s="217">
        <f t="shared" si="10"/>
        <v>253.53141512023566</v>
      </c>
      <c r="I36" s="216">
        <f t="shared" si="12"/>
        <v>2.2727666156700632E-2</v>
      </c>
      <c r="K36" s="220"/>
      <c r="L36" s="202">
        <v>2043</v>
      </c>
      <c r="M36" s="203">
        <f>Moodys!F1065</f>
        <v>338.54275000000001</v>
      </c>
      <c r="N36" s="204">
        <f t="shared" si="6"/>
        <v>2.4597060367930856E-2</v>
      </c>
      <c r="P36" s="203">
        <f>Moodys!D1065</f>
        <v>179.47274999999999</v>
      </c>
      <c r="Q36" s="204">
        <f t="shared" si="4"/>
        <v>1.8348662895272927E-2</v>
      </c>
      <c r="S36" s="203">
        <f>Moodys!H1065</f>
        <v>228.4579166666667</v>
      </c>
      <c r="T36" s="204">
        <f t="shared" si="5"/>
        <v>2.5774430238605595E-2</v>
      </c>
    </row>
    <row r="37" spans="1:20" s="201" customFormat="1" ht="11.25" x14ac:dyDescent="0.2">
      <c r="A37" s="202">
        <f t="shared" si="7"/>
        <v>2044</v>
      </c>
      <c r="B37" s="215">
        <f t="shared" si="8"/>
        <v>341.45788608549884</v>
      </c>
      <c r="C37" s="216">
        <f t="shared" si="13"/>
        <v>1.47E-2</v>
      </c>
      <c r="E37" s="215">
        <f t="shared" si="9"/>
        <v>181.94171965390075</v>
      </c>
      <c r="F37" s="216">
        <f t="shared" si="11"/>
        <v>1.2446999749694765E-2</v>
      </c>
      <c r="H37" s="217">
        <f t="shared" si="10"/>
        <v>259.29359248332429</v>
      </c>
      <c r="I37" s="216">
        <f t="shared" si="12"/>
        <v>2.2727666156700632E-2</v>
      </c>
      <c r="K37" s="220"/>
      <c r="L37" s="202">
        <v>2044</v>
      </c>
      <c r="M37" s="203">
        <f>Moodys!F1066</f>
        <v>346.83974999999992</v>
      </c>
      <c r="N37" s="204">
        <f t="shared" si="6"/>
        <v>2.4507983112915355E-2</v>
      </c>
      <c r="P37" s="203">
        <f>Moodys!D1066</f>
        <v>182.73733333333334</v>
      </c>
      <c r="Q37" s="204">
        <f t="shared" si="4"/>
        <v>1.8189855191572901E-2</v>
      </c>
      <c r="S37" s="203">
        <f>Moodys!H1066</f>
        <v>234.27533333333335</v>
      </c>
      <c r="T37" s="204">
        <f t="shared" si="5"/>
        <v>2.5463843632762329E-2</v>
      </c>
    </row>
    <row r="38" spans="1:20" s="201" customFormat="1" ht="11.25" x14ac:dyDescent="0.2">
      <c r="A38" s="202">
        <f t="shared" si="7"/>
        <v>2045</v>
      </c>
      <c r="B38" s="215">
        <f t="shared" si="8"/>
        <v>346.47731701095569</v>
      </c>
      <c r="C38" s="216">
        <f t="shared" si="13"/>
        <v>1.47E-2</v>
      </c>
      <c r="E38" s="215">
        <f t="shared" si="9"/>
        <v>184.20634819289188</v>
      </c>
      <c r="F38" s="216">
        <f t="shared" si="11"/>
        <v>1.2446999749694765E-2</v>
      </c>
      <c r="H38" s="217">
        <f t="shared" si="10"/>
        <v>265.18673068985686</v>
      </c>
      <c r="I38" s="216">
        <f t="shared" si="12"/>
        <v>2.2727666156700632E-2</v>
      </c>
      <c r="K38" s="220"/>
      <c r="L38" s="202">
        <v>2045</v>
      </c>
      <c r="M38" s="203">
        <f>Moodys!F1067</f>
        <v>355.34375</v>
      </c>
      <c r="N38" s="204">
        <f t="shared" si="6"/>
        <v>2.4518527648575761E-2</v>
      </c>
      <c r="P38" s="203">
        <f>Moodys!D1067</f>
        <v>186.03058333333334</v>
      </c>
      <c r="Q38" s="204">
        <f t="shared" si="4"/>
        <v>1.8021768950697847E-2</v>
      </c>
      <c r="S38" s="203">
        <f>Moodys!H1067</f>
        <v>240.28766666666669</v>
      </c>
      <c r="T38" s="204">
        <f t="shared" si="5"/>
        <v>2.5663535498117618E-2</v>
      </c>
    </row>
    <row r="39" spans="1:20" s="201" customFormat="1" ht="11.25" x14ac:dyDescent="0.2">
      <c r="A39" s="202">
        <f t="shared" si="7"/>
        <v>2046</v>
      </c>
      <c r="B39" s="215">
        <f t="shared" si="8"/>
        <v>351.57053357101671</v>
      </c>
      <c r="C39" s="216">
        <f t="shared" si="13"/>
        <v>1.47E-2</v>
      </c>
      <c r="E39" s="215">
        <f t="shared" si="9"/>
        <v>186.49916456274099</v>
      </c>
      <c r="F39" s="216">
        <f t="shared" si="11"/>
        <v>1.2446999749694765E-2</v>
      </c>
      <c r="H39" s="217">
        <f t="shared" si="10"/>
        <v>271.21380617416281</v>
      </c>
      <c r="I39" s="216">
        <f t="shared" si="12"/>
        <v>2.2727666156700632E-2</v>
      </c>
      <c r="K39" s="220"/>
      <c r="L39" s="202">
        <v>2046</v>
      </c>
      <c r="M39" s="203">
        <f>Moodys!F1068</f>
        <v>363.9859166666667</v>
      </c>
      <c r="N39" s="204">
        <f t="shared" si="6"/>
        <v>2.432058159645889E-2</v>
      </c>
      <c r="P39" s="203">
        <f>Moodys!D1068</f>
        <v>189.35158333333334</v>
      </c>
      <c r="Q39" s="204">
        <f t="shared" si="4"/>
        <v>1.7851903383269807E-2</v>
      </c>
      <c r="S39" s="203">
        <f>Moodys!H1068</f>
        <v>246.45116666666661</v>
      </c>
      <c r="T39" s="204">
        <f t="shared" si="5"/>
        <v>2.5650505019677361E-2</v>
      </c>
    </row>
    <row r="40" spans="1:20" s="201" customFormat="1" ht="11.25" x14ac:dyDescent="0.2">
      <c r="A40" s="202">
        <f t="shared" si="7"/>
        <v>2047</v>
      </c>
      <c r="B40" s="215">
        <f t="shared" si="8"/>
        <v>356.73862041451065</v>
      </c>
      <c r="C40" s="216">
        <f t="shared" si="13"/>
        <v>1.47E-2</v>
      </c>
      <c r="E40" s="215">
        <f t="shared" si="9"/>
        <v>188.8205196173717</v>
      </c>
      <c r="F40" s="216">
        <f t="shared" si="11"/>
        <v>1.2446999749694765E-2</v>
      </c>
      <c r="H40" s="217">
        <f t="shared" si="10"/>
        <v>277.37786301797729</v>
      </c>
      <c r="I40" s="216">
        <f t="shared" si="12"/>
        <v>2.2727666156700632E-2</v>
      </c>
      <c r="K40" s="220"/>
      <c r="L40" s="202">
        <v>2047</v>
      </c>
      <c r="M40" s="203">
        <f>Moodys!F1069</f>
        <v>372.81558333333334</v>
      </c>
      <c r="N40" s="204">
        <f t="shared" si="6"/>
        <v>2.4258264571133781E-2</v>
      </c>
      <c r="P40" s="203">
        <f>Moodys!D1069</f>
        <v>192.70308333333332</v>
      </c>
      <c r="Q40" s="204">
        <f t="shared" si="4"/>
        <v>1.7699878400805558E-2</v>
      </c>
      <c r="S40" s="203">
        <f>Moodys!H1069</f>
        <v>252.75624999999999</v>
      </c>
      <c r="T40" s="204">
        <f t="shared" si="5"/>
        <v>2.5583499638535789E-2</v>
      </c>
    </row>
    <row r="41" spans="1:20" s="201" customFormat="1" ht="11.25" x14ac:dyDescent="0.2">
      <c r="A41" s="202">
        <f t="shared" si="7"/>
        <v>2048</v>
      </c>
      <c r="B41" s="215">
        <f t="shared" si="8"/>
        <v>361.98267813460393</v>
      </c>
      <c r="C41" s="216">
        <f t="shared" si="13"/>
        <v>1.47E-2</v>
      </c>
      <c r="E41" s="215">
        <f t="shared" si="9"/>
        <v>191.17076857778636</v>
      </c>
      <c r="F41" s="216">
        <f t="shared" si="11"/>
        <v>1.2446999749694765E-2</v>
      </c>
      <c r="H41" s="217">
        <f t="shared" si="10"/>
        <v>283.68201448790893</v>
      </c>
      <c r="I41" s="216">
        <f t="shared" si="12"/>
        <v>2.2727666156700632E-2</v>
      </c>
      <c r="K41" s="220"/>
      <c r="L41" s="202">
        <v>2048</v>
      </c>
      <c r="M41" s="203">
        <f>Moodys!F1070</f>
        <v>381.83708333333334</v>
      </c>
      <c r="N41" s="204">
        <f t="shared" si="6"/>
        <v>2.4198291067500488E-2</v>
      </c>
      <c r="P41" s="203">
        <f>Moodys!D1070</f>
        <v>196.09699999999998</v>
      </c>
      <c r="Q41" s="204">
        <f t="shared" si="4"/>
        <v>1.7612155487911618E-2</v>
      </c>
      <c r="S41" s="203">
        <f>Moodys!H1070</f>
        <v>259.29175000000004</v>
      </c>
      <c r="T41" s="204">
        <f t="shared" si="5"/>
        <v>2.5856927375683236E-2</v>
      </c>
    </row>
    <row r="42" spans="1:20" s="201" customFormat="1" ht="11.25" x14ac:dyDescent="0.2">
      <c r="A42" s="202">
        <f t="shared" si="7"/>
        <v>2049</v>
      </c>
      <c r="B42" s="215">
        <f t="shared" si="8"/>
        <v>367.30382350318263</v>
      </c>
      <c r="C42" s="216">
        <f t="shared" si="13"/>
        <v>1.47E-2</v>
      </c>
      <c r="E42" s="215">
        <f t="shared" si="9"/>
        <v>193.55027108642304</v>
      </c>
      <c r="F42" s="216">
        <f t="shared" si="11"/>
        <v>1.2446999749694765E-2</v>
      </c>
      <c r="H42" s="217">
        <f t="shared" si="10"/>
        <v>290.12944460785042</v>
      </c>
      <c r="I42" s="216">
        <f t="shared" si="12"/>
        <v>2.2727666156700632E-2</v>
      </c>
      <c r="K42" s="220"/>
      <c r="L42" s="202">
        <v>2049</v>
      </c>
      <c r="M42" s="203">
        <f>Moodys!F1071</f>
        <v>390.98624999999998</v>
      </c>
      <c r="N42" s="204">
        <f t="shared" si="6"/>
        <v>2.3960917014127947E-2</v>
      </c>
      <c r="P42" s="203">
        <f>Moodys!D1071</f>
        <v>199.55566666666664</v>
      </c>
      <c r="Q42" s="204">
        <f t="shared" si="4"/>
        <v>1.7637529725935019E-2</v>
      </c>
      <c r="S42" s="203">
        <f>Moodys!H1071</f>
        <v>266.08258333333333</v>
      </c>
      <c r="T42" s="204">
        <f t="shared" si="5"/>
        <v>2.6189932126005955E-2</v>
      </c>
    </row>
    <row r="43" spans="1:20" s="201" customFormat="1" ht="12" thickBot="1" x14ac:dyDescent="0.25">
      <c r="A43" s="202">
        <f t="shared" si="7"/>
        <v>2050</v>
      </c>
      <c r="B43" s="215">
        <f t="shared" si="8"/>
        <v>372.70318970867942</v>
      </c>
      <c r="C43" s="216">
        <f t="shared" si="13"/>
        <v>1.47E-2</v>
      </c>
      <c r="E43" s="215">
        <f t="shared" si="9"/>
        <v>195.95939126218909</v>
      </c>
      <c r="F43" s="216">
        <f t="shared" si="11"/>
        <v>1.2446999749694765E-2</v>
      </c>
      <c r="H43" s="217">
        <f t="shared" si="10"/>
        <v>296.72340976712661</v>
      </c>
      <c r="I43" s="216">
        <f t="shared" si="12"/>
        <v>2.2727666156700632E-2</v>
      </c>
      <c r="K43" s="220"/>
      <c r="L43" s="210">
        <v>2050</v>
      </c>
      <c r="M43" s="211">
        <f>Moodys!F1072</f>
        <v>400.30391666666674</v>
      </c>
      <c r="N43" s="212">
        <f t="shared" si="6"/>
        <v>2.3831187584388847E-2</v>
      </c>
      <c r="O43" s="213"/>
      <c r="P43" s="211">
        <f>Moodys!D1072</f>
        <v>203.07191666666665</v>
      </c>
      <c r="Q43" s="212">
        <f t="shared" si="4"/>
        <v>1.7620396647886061E-2</v>
      </c>
      <c r="R43" s="213"/>
      <c r="S43" s="211">
        <f>Moodys!H1072</f>
        <v>273.09991666666667</v>
      </c>
      <c r="T43" s="212">
        <f t="shared" si="5"/>
        <v>2.6372764595954168E-2</v>
      </c>
    </row>
    <row r="44" spans="1:20" s="201" customFormat="1" ht="11.25" x14ac:dyDescent="0.2">
      <c r="A44" s="202">
        <f t="shared" si="7"/>
        <v>2051</v>
      </c>
      <c r="B44" s="215">
        <f t="shared" si="8"/>
        <v>378.18192659739702</v>
      </c>
      <c r="C44" s="216">
        <f t="shared" si="13"/>
        <v>1.47E-2</v>
      </c>
      <c r="E44" s="215">
        <f t="shared" si="9"/>
        <v>198.39849775617989</v>
      </c>
      <c r="F44" s="216">
        <f t="shared" si="11"/>
        <v>1.2446999749694765E-2</v>
      </c>
      <c r="H44" s="217">
        <f t="shared" si="10"/>
        <v>303.46724036519174</v>
      </c>
      <c r="I44" s="216">
        <f t="shared" si="12"/>
        <v>2.2727666156700632E-2</v>
      </c>
      <c r="K44" s="220"/>
      <c r="L44" s="202">
        <v>2051</v>
      </c>
      <c r="M44" s="215">
        <f t="shared" ref="M44:M64" si="14">(M43*N44)+M43</f>
        <v>409.84363439551561</v>
      </c>
      <c r="N44" s="216">
        <f>N43</f>
        <v>2.3831187584388847E-2</v>
      </c>
      <c r="P44" s="215">
        <f t="shared" ref="P44:P64" si="15">(P43*Q44)+P43</f>
        <v>206.65012438637979</v>
      </c>
      <c r="Q44" s="216">
        <f>Q43</f>
        <v>1.7620396647886061E-2</v>
      </c>
      <c r="S44" s="215">
        <f t="shared" ref="S44:S64" si="16">(S43*T44)+S43</f>
        <v>280.30231648009135</v>
      </c>
      <c r="T44" s="216">
        <f>T43</f>
        <v>2.6372764595954168E-2</v>
      </c>
    </row>
    <row r="45" spans="1:20" s="201" customFormat="1" ht="11.25" x14ac:dyDescent="0.2">
      <c r="A45" s="202">
        <f t="shared" si="7"/>
        <v>2052</v>
      </c>
      <c r="B45" s="215">
        <f t="shared" si="8"/>
        <v>383.74120091837875</v>
      </c>
      <c r="C45" s="216">
        <f t="shared" si="13"/>
        <v>1.47E-2</v>
      </c>
      <c r="E45" s="215">
        <f t="shared" si="9"/>
        <v>200.86796380809088</v>
      </c>
      <c r="F45" s="216">
        <f t="shared" si="11"/>
        <v>1.2446999749694765E-2</v>
      </c>
      <c r="H45" s="217">
        <f t="shared" si="10"/>
        <v>310.36434249370706</v>
      </c>
      <c r="I45" s="216">
        <f t="shared" si="12"/>
        <v>2.2727666156700632E-2</v>
      </c>
      <c r="K45" s="220"/>
      <c r="L45" s="202">
        <v>2052</v>
      </c>
      <c r="M45" s="215">
        <f t="shared" si="14"/>
        <v>419.61069492706281</v>
      </c>
      <c r="N45" s="216">
        <f t="shared" ref="N45:N64" si="17">N44</f>
        <v>2.3831187584388847E-2</v>
      </c>
      <c r="P45" s="215">
        <f t="shared" si="15"/>
        <v>210.2913815454028</v>
      </c>
      <c r="Q45" s="216">
        <f t="shared" ref="Q45:Q64" si="18">Q44</f>
        <v>1.7620396647886061E-2</v>
      </c>
      <c r="S45" s="215">
        <f t="shared" si="16"/>
        <v>287.69466348832145</v>
      </c>
      <c r="T45" s="216">
        <f t="shared" ref="T45:T64" si="19">T44</f>
        <v>2.6372764595954168E-2</v>
      </c>
    </row>
    <row r="46" spans="1:20" s="201" customFormat="1" ht="11.25" x14ac:dyDescent="0.2">
      <c r="A46" s="202">
        <f t="shared" si="7"/>
        <v>2053</v>
      </c>
      <c r="B46" s="215">
        <f t="shared" si="8"/>
        <v>389.38219657187892</v>
      </c>
      <c r="C46" s="216">
        <f t="shared" si="13"/>
        <v>1.47E-2</v>
      </c>
      <c r="E46" s="215">
        <f t="shared" si="9"/>
        <v>203.36816730333189</v>
      </c>
      <c r="F46" s="216">
        <f t="shared" si="11"/>
        <v>1.2446999749694765E-2</v>
      </c>
      <c r="H46" s="217">
        <f t="shared" si="10"/>
        <v>317.41819965684795</v>
      </c>
      <c r="I46" s="216">
        <f t="shared" si="12"/>
        <v>2.2727666156700632E-2</v>
      </c>
      <c r="K46" s="220"/>
      <c r="L46" s="202">
        <v>2053</v>
      </c>
      <c r="M46" s="215">
        <f t="shared" si="14"/>
        <v>429.6105161102854</v>
      </c>
      <c r="N46" s="216">
        <f t="shared" si="17"/>
        <v>2.3831187584388847E-2</v>
      </c>
      <c r="P46" s="215">
        <f t="shared" si="15"/>
        <v>213.99679909986475</v>
      </c>
      <c r="Q46" s="216">
        <f t="shared" si="18"/>
        <v>1.7620396647886061E-2</v>
      </c>
      <c r="S46" s="215">
        <f t="shared" si="16"/>
        <v>295.2819671240112</v>
      </c>
      <c r="T46" s="216">
        <f t="shared" si="19"/>
        <v>2.6372764595954168E-2</v>
      </c>
    </row>
    <row r="47" spans="1:20" s="201" customFormat="1" ht="11.25" x14ac:dyDescent="0.2">
      <c r="A47" s="202">
        <f t="shared" si="7"/>
        <v>2054</v>
      </c>
      <c r="B47" s="215">
        <f t="shared" si="8"/>
        <v>395.10611486148554</v>
      </c>
      <c r="C47" s="216">
        <f t="shared" si="13"/>
        <v>1.47E-2</v>
      </c>
      <c r="E47" s="215">
        <f t="shared" si="9"/>
        <v>205.89949083085233</v>
      </c>
      <c r="F47" s="216">
        <f t="shared" si="11"/>
        <v>1.2446999749694765E-2</v>
      </c>
      <c r="H47" s="217">
        <f t="shared" si="10"/>
        <v>324.63237453070974</v>
      </c>
      <c r="I47" s="216">
        <f t="shared" si="12"/>
        <v>2.2727666156700632E-2</v>
      </c>
      <c r="K47" s="220"/>
      <c r="L47" s="202">
        <v>2054</v>
      </c>
      <c r="M47" s="215">
        <f t="shared" si="14"/>
        <v>439.84864490793575</v>
      </c>
      <c r="N47" s="216">
        <f t="shared" si="17"/>
        <v>2.3831187584388847E-2</v>
      </c>
      <c r="P47" s="215">
        <f t="shared" si="15"/>
        <v>217.76750758138235</v>
      </c>
      <c r="Q47" s="216">
        <f t="shared" si="18"/>
        <v>1.7620396647886061E-2</v>
      </c>
      <c r="S47" s="215">
        <f t="shared" si="16"/>
        <v>303.06936893240305</v>
      </c>
      <c r="T47" s="216">
        <f t="shared" si="19"/>
        <v>2.6372764595954168E-2</v>
      </c>
    </row>
    <row r="48" spans="1:20" s="201" customFormat="1" ht="11.25" x14ac:dyDescent="0.2">
      <c r="A48" s="202">
        <f t="shared" si="7"/>
        <v>2055</v>
      </c>
      <c r="B48" s="215">
        <f t="shared" si="8"/>
        <v>400.91417474994938</v>
      </c>
      <c r="C48" s="216">
        <f t="shared" si="13"/>
        <v>1.47E-2</v>
      </c>
      <c r="E48" s="215">
        <f t="shared" si="9"/>
        <v>208.46232174168622</v>
      </c>
      <c r="F48" s="216">
        <f t="shared" si="11"/>
        <v>1.2446999749694765E-2</v>
      </c>
      <c r="H48" s="217">
        <f t="shared" si="10"/>
        <v>332.01051076270073</v>
      </c>
      <c r="I48" s="216">
        <f t="shared" si="12"/>
        <v>2.2727666156700632E-2</v>
      </c>
      <c r="K48" s="220"/>
      <c r="L48" s="202">
        <v>2055</v>
      </c>
      <c r="M48" s="215">
        <f t="shared" si="14"/>
        <v>450.330760473476</v>
      </c>
      <c r="N48" s="216">
        <f t="shared" si="17"/>
        <v>2.3831187584388847E-2</v>
      </c>
      <c r="P48" s="215">
        <f t="shared" si="15"/>
        <v>221.60465744198783</v>
      </c>
      <c r="Q48" s="216">
        <f t="shared" si="18"/>
        <v>1.7620396647886061E-2</v>
      </c>
      <c r="S48" s="215">
        <f t="shared" si="16"/>
        <v>311.06214605550173</v>
      </c>
      <c r="T48" s="216">
        <f t="shared" si="19"/>
        <v>2.6372764595954168E-2</v>
      </c>
    </row>
    <row r="49" spans="1:20" s="201" customFormat="1" ht="11.25" x14ac:dyDescent="0.2">
      <c r="A49" s="202">
        <f t="shared" si="7"/>
        <v>2056</v>
      </c>
      <c r="B49" s="215">
        <f t="shared" si="8"/>
        <v>406.80761311877365</v>
      </c>
      <c r="C49" s="216">
        <f t="shared" si="13"/>
        <v>1.47E-2</v>
      </c>
      <c r="E49" s="215">
        <f t="shared" si="9"/>
        <v>211.05705220822577</v>
      </c>
      <c r="F49" s="216">
        <f t="shared" si="11"/>
        <v>1.2446999749694765E-2</v>
      </c>
      <c r="H49" s="217">
        <f t="shared" si="10"/>
        <v>339.55633481183105</v>
      </c>
      <c r="I49" s="216">
        <f t="shared" si="12"/>
        <v>2.2727666156700632E-2</v>
      </c>
      <c r="K49" s="220"/>
      <c r="L49" s="202">
        <v>2056</v>
      </c>
      <c r="M49" s="215">
        <f t="shared" si="14"/>
        <v>461.06267730133987</v>
      </c>
      <c r="N49" s="216">
        <f t="shared" si="17"/>
        <v>2.3831187584388847E-2</v>
      </c>
      <c r="P49" s="215">
        <f t="shared" si="15"/>
        <v>225.50941940513457</v>
      </c>
      <c r="Q49" s="216">
        <f t="shared" si="18"/>
        <v>1.7620396647886061E-2</v>
      </c>
      <c r="S49" s="215">
        <f t="shared" si="16"/>
        <v>319.26571480813578</v>
      </c>
      <c r="T49" s="216">
        <f t="shared" si="19"/>
        <v>2.6372764595954168E-2</v>
      </c>
    </row>
    <row r="50" spans="1:20" s="201" customFormat="1" ht="11.25" x14ac:dyDescent="0.2">
      <c r="A50" s="202">
        <f t="shared" si="7"/>
        <v>2057</v>
      </c>
      <c r="B50" s="215">
        <f t="shared" si="8"/>
        <v>412.78768503161962</v>
      </c>
      <c r="C50" s="216">
        <f t="shared" si="13"/>
        <v>1.47E-2</v>
      </c>
      <c r="E50" s="215">
        <f t="shared" si="9"/>
        <v>213.68407928423287</v>
      </c>
      <c r="F50" s="216">
        <f t="shared" si="11"/>
        <v>1.2446999749694765E-2</v>
      </c>
      <c r="H50" s="217">
        <f t="shared" si="10"/>
        <v>347.27365783082723</v>
      </c>
      <c r="I50" s="216">
        <f t="shared" si="12"/>
        <v>2.2727666156700632E-2</v>
      </c>
      <c r="K50" s="220"/>
      <c r="L50" s="202">
        <v>2057</v>
      </c>
      <c r="M50" s="215">
        <f t="shared" si="14"/>
        <v>472.05034845226862</v>
      </c>
      <c r="N50" s="216">
        <f t="shared" si="17"/>
        <v>2.3831187584388847E-2</v>
      </c>
      <c r="P50" s="215">
        <f t="shared" si="15"/>
        <v>229.48298482288752</v>
      </c>
      <c r="Q50" s="216">
        <f t="shared" si="18"/>
        <v>1.7620396647886061E-2</v>
      </c>
      <c r="S50" s="215">
        <f t="shared" si="16"/>
        <v>327.68563434832981</v>
      </c>
      <c r="T50" s="216">
        <f t="shared" si="19"/>
        <v>2.6372764595954168E-2</v>
      </c>
    </row>
    <row r="51" spans="1:20" s="201" customFormat="1" ht="11.25" x14ac:dyDescent="0.2">
      <c r="A51" s="202">
        <f t="shared" si="7"/>
        <v>2058</v>
      </c>
      <c r="B51" s="215">
        <f t="shared" si="8"/>
        <v>418.85566400158444</v>
      </c>
      <c r="C51" s="216">
        <f t="shared" si="13"/>
        <v>1.47E-2</v>
      </c>
      <c r="E51" s="215">
        <f t="shared" si="9"/>
        <v>216.34380496559746</v>
      </c>
      <c r="F51" s="216">
        <f t="shared" si="11"/>
        <v>1.2446999749694765E-2</v>
      </c>
      <c r="H51" s="217">
        <f t="shared" si="10"/>
        <v>355.16637759102258</v>
      </c>
      <c r="I51" s="216">
        <f t="shared" si="12"/>
        <v>2.2727666156700632E-2</v>
      </c>
      <c r="K51" s="220"/>
      <c r="L51" s="202">
        <v>2058</v>
      </c>
      <c r="M51" s="215">
        <f t="shared" si="14"/>
        <v>483.29986885551074</v>
      </c>
      <c r="N51" s="216">
        <f t="shared" si="17"/>
        <v>2.3831187584388847E-2</v>
      </c>
      <c r="P51" s="215">
        <f t="shared" si="15"/>
        <v>233.52656603940761</v>
      </c>
      <c r="Q51" s="216">
        <f t="shared" si="18"/>
        <v>1.7620396647886061E-2</v>
      </c>
      <c r="S51" s="215">
        <f t="shared" si="16"/>
        <v>336.3276104444742</v>
      </c>
      <c r="T51" s="216">
        <f t="shared" si="19"/>
        <v>2.6372764595954168E-2</v>
      </c>
    </row>
    <row r="52" spans="1:20" s="201" customFormat="1" ht="11.25" x14ac:dyDescent="0.2">
      <c r="A52" s="202">
        <f t="shared" si="7"/>
        <v>2059</v>
      </c>
      <c r="B52" s="215">
        <f t="shared" si="8"/>
        <v>425.01284226240773</v>
      </c>
      <c r="C52" s="216">
        <f t="shared" si="13"/>
        <v>1.47E-2</v>
      </c>
      <c r="E52" s="215">
        <f t="shared" si="9"/>
        <v>219.03663625185226</v>
      </c>
      <c r="F52" s="216">
        <f t="shared" si="11"/>
        <v>1.2446999749694765E-2</v>
      </c>
      <c r="H52" s="217">
        <f t="shared" si="10"/>
        <v>363.23848045099601</v>
      </c>
      <c r="I52" s="216">
        <f t="shared" si="12"/>
        <v>2.2727666156700632E-2</v>
      </c>
      <c r="K52" s="220"/>
      <c r="L52" s="202">
        <v>2059</v>
      </c>
      <c r="M52" s="215">
        <f t="shared" si="14"/>
        <v>494.81747868971695</v>
      </c>
      <c r="N52" s="216">
        <f t="shared" si="17"/>
        <v>2.3831187584388847E-2</v>
      </c>
      <c r="P52" s="215">
        <f t="shared" si="15"/>
        <v>237.64139676084073</v>
      </c>
      <c r="Q52" s="216">
        <f t="shared" si="18"/>
        <v>1.7620396647886061E-2</v>
      </c>
      <c r="S52" s="215">
        <f t="shared" si="16"/>
        <v>345.19749934184608</v>
      </c>
      <c r="T52" s="216">
        <f t="shared" si="19"/>
        <v>2.6372764595954168E-2</v>
      </c>
    </row>
    <row r="53" spans="1:20" s="201" customFormat="1" ht="11.25" x14ac:dyDescent="0.2">
      <c r="A53" s="202">
        <f t="shared" si="7"/>
        <v>2060</v>
      </c>
      <c r="B53" s="215">
        <f t="shared" si="8"/>
        <v>431.26053104366514</v>
      </c>
      <c r="C53" s="216">
        <f t="shared" si="13"/>
        <v>1.47E-2</v>
      </c>
      <c r="E53" s="215">
        <f t="shared" si="9"/>
        <v>221.76298520845305</v>
      </c>
      <c r="F53" s="216">
        <f t="shared" si="11"/>
        <v>1.2446999749694765E-2</v>
      </c>
      <c r="H53" s="217">
        <f t="shared" si="10"/>
        <v>371.49404336995349</v>
      </c>
      <c r="I53" s="216">
        <f t="shared" si="12"/>
        <v>2.2727666156700632E-2</v>
      </c>
      <c r="K53" s="220"/>
      <c r="L53" s="202">
        <v>2060</v>
      </c>
      <c r="M53" s="215">
        <f t="shared" si="14"/>
        <v>506.60956684440595</v>
      </c>
      <c r="N53" s="216">
        <f t="shared" si="17"/>
        <v>2.3831187584388847E-2</v>
      </c>
      <c r="P53" s="215">
        <f t="shared" si="15"/>
        <v>241.8287324317244</v>
      </c>
      <c r="Q53" s="216">
        <f t="shared" si="18"/>
        <v>1.7620396647886061E-2</v>
      </c>
      <c r="S53" s="215">
        <f t="shared" si="16"/>
        <v>354.30131173110061</v>
      </c>
      <c r="T53" s="216">
        <f t="shared" si="19"/>
        <v>2.6372764595954168E-2</v>
      </c>
    </row>
    <row r="54" spans="1:20" s="201" customFormat="1" ht="11.25" x14ac:dyDescent="0.2">
      <c r="A54" s="202">
        <f t="shared" si="7"/>
        <v>2061</v>
      </c>
      <c r="B54" s="215">
        <f t="shared" si="8"/>
        <v>437.60006085000703</v>
      </c>
      <c r="C54" s="216">
        <f t="shared" si="13"/>
        <v>1.47E-2</v>
      </c>
      <c r="E54" s="215">
        <f t="shared" si="9"/>
        <v>224.52326902983421</v>
      </c>
      <c r="F54" s="216">
        <f t="shared" si="11"/>
        <v>1.2446999749694765E-2</v>
      </c>
      <c r="H54" s="217">
        <f t="shared" si="10"/>
        <v>379.93723596686868</v>
      </c>
      <c r="I54" s="216">
        <f t="shared" si="12"/>
        <v>2.2727666156700632E-2</v>
      </c>
      <c r="K54" s="220"/>
      <c r="L54" s="202">
        <v>2061</v>
      </c>
      <c r="M54" s="215">
        <f t="shared" si="14"/>
        <v>518.68267446392099</v>
      </c>
      <c r="N54" s="216">
        <f t="shared" si="17"/>
        <v>2.3831187584388847E-2</v>
      </c>
      <c r="P54" s="215">
        <f t="shared" si="15"/>
        <v>246.0898506180269</v>
      </c>
      <c r="Q54" s="216">
        <f t="shared" si="18"/>
        <v>1.7620396647886061E-2</v>
      </c>
      <c r="S54" s="215">
        <f t="shared" si="16"/>
        <v>363.64521682142271</v>
      </c>
      <c r="T54" s="216">
        <f t="shared" si="19"/>
        <v>2.6372764595954168E-2</v>
      </c>
    </row>
    <row r="55" spans="1:20" s="201" customFormat="1" ht="11.25" x14ac:dyDescent="0.2">
      <c r="A55" s="202">
        <f t="shared" si="7"/>
        <v>2062</v>
      </c>
      <c r="B55" s="215">
        <f t="shared" si="8"/>
        <v>444.03278174450213</v>
      </c>
      <c r="C55" s="216">
        <f t="shared" si="13"/>
        <v>1.47E-2</v>
      </c>
      <c r="E55" s="215">
        <f t="shared" si="9"/>
        <v>227.3179101032492</v>
      </c>
      <c r="F55" s="216">
        <f t="shared" si="11"/>
        <v>1.2446999749694765E-2</v>
      </c>
      <c r="H55" s="217">
        <f t="shared" si="10"/>
        <v>388.57232262642327</v>
      </c>
      <c r="I55" s="216">
        <f t="shared" si="12"/>
        <v>2.2727666156700632E-2</v>
      </c>
      <c r="K55" s="220"/>
      <c r="L55" s="202">
        <v>2062</v>
      </c>
      <c r="M55" s="215">
        <f t="shared" si="14"/>
        <v>531.04349857584316</v>
      </c>
      <c r="N55" s="216">
        <f t="shared" si="17"/>
        <v>2.3831187584388847E-2</v>
      </c>
      <c r="P55" s="215">
        <f t="shared" si="15"/>
        <v>250.42605139693558</v>
      </c>
      <c r="Q55" s="216">
        <f t="shared" si="18"/>
        <v>1.7620396647886061E-2</v>
      </c>
      <c r="S55" s="215">
        <f t="shared" si="16"/>
        <v>373.2355465210988</v>
      </c>
      <c r="T55" s="216">
        <f t="shared" si="19"/>
        <v>2.6372764595954168E-2</v>
      </c>
    </row>
    <row r="56" spans="1:20" s="201" customFormat="1" ht="11.25" x14ac:dyDescent="0.2">
      <c r="A56" s="202">
        <f t="shared" si="7"/>
        <v>2063</v>
      </c>
      <c r="B56" s="215">
        <f t="shared" si="8"/>
        <v>450.56006363614631</v>
      </c>
      <c r="C56" s="216">
        <f t="shared" si="13"/>
        <v>1.47E-2</v>
      </c>
      <c r="E56" s="215">
        <f t="shared" si="9"/>
        <v>230.14733607340548</v>
      </c>
      <c r="F56" s="216">
        <f t="shared" si="11"/>
        <v>1.2446999749694765E-2</v>
      </c>
      <c r="H56" s="217">
        <f t="shared" si="10"/>
        <v>397.40366465281039</v>
      </c>
      <c r="I56" s="216">
        <f t="shared" si="12"/>
        <v>2.2727666156700632E-2</v>
      </c>
      <c r="K56" s="220"/>
      <c r="L56" s="202">
        <v>2063</v>
      </c>
      <c r="M56" s="215">
        <f t="shared" si="14"/>
        <v>543.69889580587426</v>
      </c>
      <c r="N56" s="216">
        <f t="shared" si="17"/>
        <v>2.3831187584388847E-2</v>
      </c>
      <c r="P56" s="215">
        <f t="shared" si="15"/>
        <v>254.83865775351347</v>
      </c>
      <c r="Q56" s="216">
        <f t="shared" si="18"/>
        <v>1.7620396647886061E-2</v>
      </c>
      <c r="S56" s="215">
        <f t="shared" si="16"/>
        <v>383.07879972834206</v>
      </c>
      <c r="T56" s="216">
        <f t="shared" si="19"/>
        <v>2.6372764595954168E-2</v>
      </c>
    </row>
    <row r="57" spans="1:20" s="201" customFormat="1" ht="11.25" x14ac:dyDescent="0.2">
      <c r="A57" s="202">
        <f t="shared" si="7"/>
        <v>2064</v>
      </c>
      <c r="B57" s="215">
        <f t="shared" si="8"/>
        <v>457.18329657159768</v>
      </c>
      <c r="C57" s="216">
        <f t="shared" si="13"/>
        <v>1.47E-2</v>
      </c>
      <c r="E57" s="215">
        <f t="shared" si="9"/>
        <v>233.01197990790408</v>
      </c>
      <c r="F57" s="216">
        <f t="shared" si="11"/>
        <v>1.2446999749694765E-2</v>
      </c>
      <c r="H57" s="217">
        <f t="shared" si="10"/>
        <v>406.43572247248886</v>
      </c>
      <c r="I57" s="216">
        <f t="shared" si="12"/>
        <v>2.2727666156700632E-2</v>
      </c>
      <c r="K57" s="220"/>
      <c r="L57" s="202">
        <v>2064</v>
      </c>
      <c r="M57" s="215">
        <f t="shared" si="14"/>
        <v>556.65588618124912</v>
      </c>
      <c r="N57" s="216">
        <f t="shared" si="17"/>
        <v>2.3831187584388847E-2</v>
      </c>
      <c r="P57" s="215">
        <f t="shared" si="15"/>
        <v>259.32901598434529</v>
      </c>
      <c r="Q57" s="216">
        <f t="shared" si="18"/>
        <v>1.7620396647886061E-2</v>
      </c>
      <c r="S57" s="215">
        <f t="shared" si="16"/>
        <v>393.18164673527832</v>
      </c>
      <c r="T57" s="216">
        <f t="shared" si="19"/>
        <v>2.6372764595954168E-2</v>
      </c>
    </row>
    <row r="58" spans="1:20" s="201" customFormat="1" ht="11.25" x14ac:dyDescent="0.2">
      <c r="A58" s="202">
        <f t="shared" si="7"/>
        <v>2065</v>
      </c>
      <c r="B58" s="215">
        <f t="shared" si="8"/>
        <v>463.90389103120015</v>
      </c>
      <c r="C58" s="216">
        <f t="shared" si="13"/>
        <v>1.47E-2</v>
      </c>
      <c r="E58" s="215">
        <f t="shared" si="9"/>
        <v>235.91227996349363</v>
      </c>
      <c r="F58" s="216">
        <f t="shared" si="11"/>
        <v>1.2446999749694765E-2</v>
      </c>
      <c r="H58" s="217">
        <f t="shared" si="10"/>
        <v>415.67305788700099</v>
      </c>
      <c r="I58" s="216">
        <f t="shared" si="12"/>
        <v>2.2727666156700632E-2</v>
      </c>
      <c r="K58" s="220"/>
      <c r="L58" s="202">
        <v>2065</v>
      </c>
      <c r="M58" s="215">
        <f t="shared" si="14"/>
        <v>569.92165702478871</v>
      </c>
      <c r="N58" s="216">
        <f t="shared" si="17"/>
        <v>2.3831187584388847E-2</v>
      </c>
      <c r="P58" s="215">
        <f t="shared" si="15"/>
        <v>263.89849610829543</v>
      </c>
      <c r="Q58" s="216">
        <f t="shared" si="18"/>
        <v>1.7620396647886061E-2</v>
      </c>
      <c r="S58" s="215">
        <f t="shared" si="16"/>
        <v>403.55093374807745</v>
      </c>
      <c r="T58" s="216">
        <f t="shared" si="19"/>
        <v>2.6372764595954168E-2</v>
      </c>
    </row>
    <row r="59" spans="1:20" s="201" customFormat="1" ht="11.25" x14ac:dyDescent="0.2">
      <c r="A59" s="202">
        <f t="shared" si="7"/>
        <v>2066</v>
      </c>
      <c r="B59" s="215">
        <f t="shared" si="8"/>
        <v>470.72327822935881</v>
      </c>
      <c r="C59" s="216">
        <f t="shared" si="13"/>
        <v>1.47E-2</v>
      </c>
      <c r="E59" s="215">
        <f t="shared" si="9"/>
        <v>238.84868005314917</v>
      </c>
      <c r="F59" s="216">
        <f t="shared" si="11"/>
        <v>1.2446999749694765E-2</v>
      </c>
      <c r="H59" s="217">
        <f t="shared" si="10"/>
        <v>425.12033637699165</v>
      </c>
      <c r="I59" s="216">
        <f t="shared" si="12"/>
        <v>2.2727666156700632E-2</v>
      </c>
      <c r="K59" s="220"/>
      <c r="L59" s="202">
        <v>2066</v>
      </c>
      <c r="M59" s="215">
        <f t="shared" si="14"/>
        <v>583.50356694175218</v>
      </c>
      <c r="N59" s="216">
        <f t="shared" si="17"/>
        <v>2.3831187584388847E-2</v>
      </c>
      <c r="P59" s="215">
        <f t="shared" si="15"/>
        <v>268.54849228450422</v>
      </c>
      <c r="Q59" s="216">
        <f t="shared" si="18"/>
        <v>1.7620396647886061E-2</v>
      </c>
      <c r="S59" s="215">
        <f t="shared" si="16"/>
        <v>414.19368752629299</v>
      </c>
      <c r="T59" s="216">
        <f t="shared" si="19"/>
        <v>2.6372764595954168E-2</v>
      </c>
    </row>
    <row r="60" spans="1:20" s="201" customFormat="1" ht="11.25" x14ac:dyDescent="0.2">
      <c r="A60" s="202">
        <f t="shared" si="7"/>
        <v>2067</v>
      </c>
      <c r="B60" s="215">
        <f t="shared" si="8"/>
        <v>477.64291041933041</v>
      </c>
      <c r="C60" s="216">
        <f t="shared" si="13"/>
        <v>1.47E-2</v>
      </c>
      <c r="E60" s="215">
        <f t="shared" si="9"/>
        <v>241.82162951398564</v>
      </c>
      <c r="F60" s="216">
        <f t="shared" si="11"/>
        <v>1.2446999749694765E-2</v>
      </c>
      <c r="H60" s="217">
        <f t="shared" si="10"/>
        <v>434.78232945859219</v>
      </c>
      <c r="I60" s="216">
        <f t="shared" si="12"/>
        <v>2.2727666156700632E-2</v>
      </c>
      <c r="K60" s="220"/>
      <c r="L60" s="202">
        <v>2067</v>
      </c>
      <c r="M60" s="215">
        <f t="shared" si="14"/>
        <v>597.40914990170108</v>
      </c>
      <c r="N60" s="216">
        <f t="shared" si="17"/>
        <v>2.3831187584388847E-2</v>
      </c>
      <c r="P60" s="215">
        <f t="shared" si="15"/>
        <v>273.28042323774895</v>
      </c>
      <c r="Q60" s="216">
        <f t="shared" si="18"/>
        <v>1.7620396647886061E-2</v>
      </c>
      <c r="S60" s="215">
        <f t="shared" si="16"/>
        <v>425.11712014455412</v>
      </c>
      <c r="T60" s="216">
        <f t="shared" si="19"/>
        <v>2.6372764595954168E-2</v>
      </c>
    </row>
    <row r="61" spans="1:20" s="201" customFormat="1" ht="11.25" x14ac:dyDescent="0.2">
      <c r="A61" s="202">
        <f t="shared" si="7"/>
        <v>2068</v>
      </c>
      <c r="B61" s="215">
        <f t="shared" si="8"/>
        <v>484.66426120249457</v>
      </c>
      <c r="C61" s="216">
        <f t="shared" si="13"/>
        <v>1.47E-2</v>
      </c>
      <c r="E61" s="215">
        <f t="shared" si="9"/>
        <v>244.831583276017</v>
      </c>
      <c r="F61" s="216">
        <f t="shared" si="11"/>
        <v>1.2446999749694765E-2</v>
      </c>
      <c r="H61" s="217">
        <f t="shared" si="10"/>
        <v>444.66391709335971</v>
      </c>
      <c r="I61" s="216">
        <f t="shared" si="12"/>
        <v>2.2727666156700632E-2</v>
      </c>
      <c r="K61" s="220"/>
      <c r="L61" s="202">
        <v>2068</v>
      </c>
      <c r="M61" s="215">
        <f t="shared" si="14"/>
        <v>611.64611941763883</v>
      </c>
      <c r="N61" s="216">
        <f t="shared" si="17"/>
        <v>2.3831187584388847E-2</v>
      </c>
      <c r="P61" s="215">
        <f t="shared" si="15"/>
        <v>278.09573269130027</v>
      </c>
      <c r="Q61" s="216">
        <f t="shared" si="18"/>
        <v>1.7620396647886061E-2</v>
      </c>
      <c r="S61" s="215">
        <f t="shared" si="16"/>
        <v>436.32863387983639</v>
      </c>
      <c r="T61" s="216">
        <f t="shared" si="19"/>
        <v>2.6372764595954168E-2</v>
      </c>
    </row>
    <row r="62" spans="1:20" s="201" customFormat="1" ht="11.25" x14ac:dyDescent="0.2">
      <c r="A62" s="202">
        <f t="shared" si="7"/>
        <v>2069</v>
      </c>
      <c r="B62" s="215">
        <f t="shared" si="8"/>
        <v>491.78882584217126</v>
      </c>
      <c r="C62" s="216">
        <f t="shared" si="13"/>
        <v>1.47E-2</v>
      </c>
      <c r="E62" s="215">
        <f t="shared" si="9"/>
        <v>247.87900193177094</v>
      </c>
      <c r="F62" s="216">
        <f t="shared" si="11"/>
        <v>1.2446999749694765E-2</v>
      </c>
      <c r="H62" s="217">
        <f t="shared" si="10"/>
        <v>454.77009015298842</v>
      </c>
      <c r="I62" s="216">
        <f t="shared" si="12"/>
        <v>2.2727666156700632E-2</v>
      </c>
      <c r="K62" s="220"/>
      <c r="L62" s="202">
        <v>2069</v>
      </c>
      <c r="M62" s="215">
        <f t="shared" si="14"/>
        <v>626.22237282474407</v>
      </c>
      <c r="N62" s="216">
        <f t="shared" si="17"/>
        <v>2.3831187584388847E-2</v>
      </c>
      <c r="P62" s="215">
        <f t="shared" si="15"/>
        <v>282.99588980740549</v>
      </c>
      <c r="Q62" s="216">
        <f t="shared" si="18"/>
        <v>1.7620396647886061E-2</v>
      </c>
      <c r="S62" s="215">
        <f t="shared" si="16"/>
        <v>447.83582622762361</v>
      </c>
      <c r="T62" s="216">
        <f t="shared" si="19"/>
        <v>2.6372764595954168E-2</v>
      </c>
    </row>
    <row r="63" spans="1:20" s="201" customFormat="1" ht="11.25" x14ac:dyDescent="0.2">
      <c r="A63" s="202">
        <f t="shared" si="7"/>
        <v>2070</v>
      </c>
      <c r="B63" s="215">
        <f t="shared" si="8"/>
        <v>499.01812158205121</v>
      </c>
      <c r="C63" s="216">
        <f t="shared" si="13"/>
        <v>1.47E-2</v>
      </c>
      <c r="E63" s="215">
        <f t="shared" si="9"/>
        <v>250.96435180677028</v>
      </c>
      <c r="F63" s="216">
        <f t="shared" si="11"/>
        <v>1.2446999749694765E-2</v>
      </c>
      <c r="H63" s="217">
        <f t="shared" si="10"/>
        <v>465.10595294003821</v>
      </c>
      <c r="I63" s="216">
        <f t="shared" si="12"/>
        <v>2.2727666156700632E-2</v>
      </c>
      <c r="K63" s="220"/>
      <c r="L63" s="202">
        <v>2070</v>
      </c>
      <c r="M63" s="215">
        <f t="shared" si="14"/>
        <v>641.14599566107165</v>
      </c>
      <c r="N63" s="216">
        <f t="shared" si="17"/>
        <v>2.3831187584388847E-2</v>
      </c>
      <c r="P63" s="215">
        <f t="shared" si="15"/>
        <v>287.98238963553342</v>
      </c>
      <c r="Q63" s="216">
        <f t="shared" si="18"/>
        <v>1.7620396647886061E-2</v>
      </c>
      <c r="S63" s="215">
        <f t="shared" si="16"/>
        <v>459.64649505035936</v>
      </c>
      <c r="T63" s="216">
        <f t="shared" si="19"/>
        <v>2.6372764595954168E-2</v>
      </c>
    </row>
    <row r="64" spans="1:20" s="201" customFormat="1" ht="11.25" x14ac:dyDescent="0.2">
      <c r="A64" s="202">
        <f t="shared" si="7"/>
        <v>2071</v>
      </c>
      <c r="B64" s="215">
        <f t="shared" si="8"/>
        <v>506.35368796930737</v>
      </c>
      <c r="C64" s="216">
        <f t="shared" si="13"/>
        <v>1.47E-2</v>
      </c>
      <c r="E64" s="215">
        <f t="shared" si="9"/>
        <v>254.08810503089146</v>
      </c>
      <c r="F64" s="216">
        <f t="shared" si="11"/>
        <v>1.2446999749694765E-2</v>
      </c>
      <c r="H64" s="217">
        <f t="shared" si="10"/>
        <v>475.67672576595351</v>
      </c>
      <c r="I64" s="216">
        <f t="shared" si="12"/>
        <v>2.2727666156700632E-2</v>
      </c>
      <c r="K64" s="220"/>
      <c r="L64" s="202">
        <v>2071</v>
      </c>
      <c r="M64" s="215">
        <f t="shared" si="14"/>
        <v>656.42526615265047</v>
      </c>
      <c r="N64" s="216">
        <f t="shared" si="17"/>
        <v>2.3831187584388847E-2</v>
      </c>
      <c r="P64" s="215">
        <f t="shared" si="15"/>
        <v>293.05675356851759</v>
      </c>
      <c r="Q64" s="216">
        <f t="shared" si="18"/>
        <v>1.7620396647886061E-2</v>
      </c>
      <c r="S64" s="215">
        <f t="shared" si="16"/>
        <v>471.7686438616779</v>
      </c>
      <c r="T64" s="216">
        <f t="shared" si="19"/>
        <v>2.6372764595954168E-2</v>
      </c>
    </row>
    <row r="65" spans="1:1" s="201" customFormat="1" ht="11.25" x14ac:dyDescent="0.2">
      <c r="A65" s="200"/>
    </row>
    <row r="66" spans="1:1" s="201" customFormat="1" ht="11.25" x14ac:dyDescent="0.2">
      <c r="A66" s="200"/>
    </row>
    <row r="67" spans="1:1" s="201" customFormat="1" ht="11.25" x14ac:dyDescent="0.2">
      <c r="A67" s="200"/>
    </row>
    <row r="68" spans="1:1" s="201" customFormat="1" ht="11.25" x14ac:dyDescent="0.2">
      <c r="A68" s="200"/>
    </row>
    <row r="69" spans="1:1" s="201" customFormat="1" ht="11.25" x14ac:dyDescent="0.2">
      <c r="A69" s="200"/>
    </row>
    <row r="70" spans="1:1" s="201" customFormat="1" ht="11.25" x14ac:dyDescent="0.2">
      <c r="A70" s="200"/>
    </row>
    <row r="71" spans="1:1" s="201" customFormat="1" ht="11.25" x14ac:dyDescent="0.2">
      <c r="A71" s="200"/>
    </row>
    <row r="72" spans="1:1" s="201" customFormat="1" ht="11.25" x14ac:dyDescent="0.2">
      <c r="A72" s="200"/>
    </row>
    <row r="73" spans="1:1" s="201" customFormat="1" ht="11.25" x14ac:dyDescent="0.2">
      <c r="A73" s="200"/>
    </row>
    <row r="74" spans="1:1" s="201" customFormat="1" ht="11.25" x14ac:dyDescent="0.2">
      <c r="A74" s="200"/>
    </row>
    <row r="75" spans="1:1" s="201" customFormat="1" ht="11.25" x14ac:dyDescent="0.2">
      <c r="A75" s="200"/>
    </row>
    <row r="76" spans="1:1" s="201" customFormat="1" ht="11.25" x14ac:dyDescent="0.2">
      <c r="A76" s="200"/>
    </row>
    <row r="77" spans="1:1" s="201" customFormat="1" ht="11.25" x14ac:dyDescent="0.2">
      <c r="A77" s="200"/>
    </row>
    <row r="78" spans="1:1" s="201" customFormat="1" ht="11.25" x14ac:dyDescent="0.2">
      <c r="A78" s="200"/>
    </row>
    <row r="79" spans="1:1" s="201" customFormat="1" ht="11.25" x14ac:dyDescent="0.2">
      <c r="A79" s="200"/>
    </row>
    <row r="80" spans="1:1" s="201" customFormat="1" ht="11.25" x14ac:dyDescent="0.2">
      <c r="A80" s="200"/>
    </row>
    <row r="81" spans="1:1" s="201" customFormat="1" ht="11.25" x14ac:dyDescent="0.2">
      <c r="A81" s="200"/>
    </row>
    <row r="82" spans="1:1" s="201" customFormat="1" ht="11.25" x14ac:dyDescent="0.2">
      <c r="A82" s="200"/>
    </row>
    <row r="83" spans="1:1" s="201" customFormat="1" ht="11.25" x14ac:dyDescent="0.2">
      <c r="A83" s="200"/>
    </row>
    <row r="84" spans="1:1" s="201" customFormat="1" ht="11.25" x14ac:dyDescent="0.2">
      <c r="A84" s="200"/>
    </row>
    <row r="85" spans="1:1" s="201" customFormat="1" ht="11.25" x14ac:dyDescent="0.2">
      <c r="A85" s="200"/>
    </row>
    <row r="86" spans="1:1" s="201" customFormat="1" ht="11.25" x14ac:dyDescent="0.2">
      <c r="A86" s="200"/>
    </row>
    <row r="87" spans="1:1" s="201" customFormat="1" ht="11.25" x14ac:dyDescent="0.2">
      <c r="A87" s="200"/>
    </row>
    <row r="88" spans="1:1" s="201" customFormat="1" ht="11.25" x14ac:dyDescent="0.2">
      <c r="A88" s="200"/>
    </row>
    <row r="89" spans="1:1" s="201" customFormat="1" ht="11.25" x14ac:dyDescent="0.2">
      <c r="A89" s="200"/>
    </row>
    <row r="90" spans="1:1" s="201" customFormat="1" ht="11.25" x14ac:dyDescent="0.2">
      <c r="A90" s="200"/>
    </row>
    <row r="91" spans="1:1" s="201" customFormat="1" ht="11.25" x14ac:dyDescent="0.2">
      <c r="A91" s="200"/>
    </row>
  </sheetData>
  <mergeCells count="6">
    <mergeCell ref="S7:T7"/>
    <mergeCell ref="B7:C7"/>
    <mergeCell ref="E7:F7"/>
    <mergeCell ref="H7:I7"/>
    <mergeCell ref="M7:N7"/>
    <mergeCell ref="P7:Q7"/>
  </mergeCells>
  <printOptions horizontalCentered="1" verticalCentered="1"/>
  <pageMargins left="0.34" right="0.19" top="0.28000000000000003" bottom="0.21" header="0.22" footer="0.17"/>
  <pageSetup orientation="portrait" r:id="rId1"/>
  <headerFooter alignWithMargins="0"/>
  <colBreaks count="1" manualBreakCount="1">
    <brk id="9" max="75" man="1"/>
  </col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dadf3595010fba69ed431ef54b65db70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ccc586c2439b35d317168828a72f7b66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02D22938-A560-4B92-82A1-0C41AA152052" xsi:nil="true"/>
    <CaseStatus xmlns="02d22938-a560-4b92-82a1-0c41aa152052" xsi:nil="true"/>
    <IsKeyDocket xmlns="02d22938-a560-4b92-82a1-0c41aa152052">false</IsKeyDocket>
    <CaseCompanyName xmlns="02d22938-a560-4b92-82a1-0c41aa152052" xsi:nil="true"/>
    <CaseType xmlns="02d22938-a560-4b92-82a1-0c41aa152052" xsi:nil="true"/>
    <SRCH_DocketId xmlns="02d22938-a560-4b92-82a1-0c41aa152052">1052</SRCH_DocketId>
    <CaseSubjects xmlns="02d22938-a560-4b92-82a1-0c41aa152052" xsi:nil="true"/>
    <CaseNumber xmlns="02d22938-a560-4b92-82a1-0c41aa152052" xsi:nil="true"/>
    <CasePracticeArea xmlns="02d22938-a560-4b92-82a1-0c41aa152052" xsi:nil="true"/>
    <CaseJurisdiction xmlns="02d22938-a560-4b92-82a1-0c41aa152052" xsi:nil="true"/>
    <SRCH_ObjectType xmlns="02d22938-a560-4b92-82a1-0c41aa152052">PWD</SRCH_ObjectType>
    <_x0066_g38 xmlns="02d22938-a560-4b92-82a1-0c41aa152052" xsi:nil="true"/>
    <tsud xmlns="02d22938-a560-4b92-82a1-0c41aa152052" xsi:nil="true"/>
    <File_x0020_Type0 xmlns="02d22938-a560-4b92-82a1-0c41aa152052" xsi:nil="true"/>
    <em7g xmlns="02d22938-a560-4b92-82a1-0c41aa152052" xsi:nil="true"/>
    <CONFIDENTIAL_x0020_REQUESTS xmlns="02d22938-a560-4b92-82a1-0c41aa152052" xsi:nil="true"/>
    <_x0064_do2 xmlns="02d22938-a560-4b92-82a1-0c41aa152052" xsi:nil="true"/>
    <_x0078_154 xmlns="02d22938-a560-4b92-82a1-0c41aa152052" xsi:nil="true"/>
    <f0z4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8452066A-88F6-48F6-BCC4-21F0D0DAAAEB}"/>
</file>

<file path=customXml/itemProps2.xml><?xml version="1.0" encoding="utf-8"?>
<ds:datastoreItem xmlns:ds="http://schemas.openxmlformats.org/officeDocument/2006/customXml" ds:itemID="{6E14B162-93FA-4575-8F2D-6823C8472ABF}"/>
</file>

<file path=customXml/itemProps3.xml><?xml version="1.0" encoding="utf-8"?>
<ds:datastoreItem xmlns:ds="http://schemas.openxmlformats.org/officeDocument/2006/customXml" ds:itemID="{67DDFE16-8A67-4936-B002-FD8995C83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Bates Stamped Page 1137 </vt:lpstr>
      <vt:lpstr>Bates Stamped Page 1138</vt:lpstr>
      <vt:lpstr>Cost Estimates in 2020</vt:lpstr>
      <vt:lpstr>Moodys</vt:lpstr>
      <vt:lpstr>Escalation Factors</vt:lpstr>
      <vt:lpstr>Example Bayside Common</vt:lpstr>
      <vt:lpstr>Moodys November 2011 Comparison</vt:lpstr>
      <vt:lpstr>Multiplier_GDP</vt:lpstr>
      <vt:lpstr>Multiplier_Labor</vt:lpstr>
      <vt:lpstr>Multiplier_Materials</vt:lpstr>
      <vt:lpstr>'Cost Estimates in 2020'!Print_Area</vt:lpstr>
      <vt:lpstr>'Escalation Factors'!Print_Area</vt:lpstr>
      <vt:lpstr>'Example Bayside Common'!Print_Area</vt:lpstr>
      <vt:lpstr>'Moodys November 2011 Comparison'!Print_Area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2021-02-26T20:08:07Z</dcterms:created>
  <dcterms:modified xsi:type="dcterms:W3CDTF">2021-02-26T20:08:12Z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0x0101001BF0DF761E53C84B9DF2252DDF9077D8</vt:lpwstr>
  </property>
</Properties>
</file>