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filterPrivacy="1" defaultThemeVersion="124226"/>
  <xr:revisionPtr revIDLastSave="0" documentId="13_ncr:1_{9AE6C9E0-323B-44FA-8C99-69C92DF5A43A}" xr6:coauthVersionLast="46" xr6:coauthVersionMax="46" xr10:uidLastSave="{00000000-0000-0000-0000-000000000000}"/>
  <bookViews>
    <workbookView xWindow="28680" yWindow="1590" windowWidth="29040" windowHeight="15840" tabRatio="702" xr2:uid="{00000000-000D-0000-FFFF-FFFF00000000}"/>
  </bookViews>
  <sheets>
    <sheet name="TEC Plant In-Service" sheetId="7" r:id="rId1"/>
  </sheets>
  <definedNames>
    <definedName name="_Regression_Int" localSheetId="0" hidden="1">1</definedName>
    <definedName name="_xlnm.Print_Area" localSheetId="0">'TEC Plant In-Service'!$A$1:$M$96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7" l="1"/>
  <c r="L12" i="7"/>
  <c r="L13" i="7"/>
  <c r="L14" i="7"/>
  <c r="L15" i="7"/>
  <c r="L17" i="7"/>
  <c r="L16" i="7"/>
  <c r="L18" i="7"/>
  <c r="L19" i="7"/>
  <c r="L20" i="7"/>
  <c r="L21" i="7"/>
  <c r="L22" i="7"/>
  <c r="L23" i="7"/>
  <c r="L24" i="7"/>
  <c r="L25" i="7"/>
  <c r="L30" i="7"/>
  <c r="L31" i="7"/>
  <c r="L32" i="7"/>
  <c r="L33" i="7"/>
  <c r="L34" i="7"/>
  <c r="L35" i="7"/>
  <c r="L36" i="7"/>
  <c r="L41" i="7"/>
  <c r="L42" i="7"/>
  <c r="L43" i="7"/>
  <c r="L44" i="7"/>
  <c r="L45" i="7"/>
  <c r="L46" i="7"/>
  <c r="L47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5" i="7"/>
  <c r="L76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47" i="7"/>
  <c r="K46" i="7"/>
  <c r="K45" i="7"/>
  <c r="K44" i="7"/>
  <c r="K43" i="7"/>
  <c r="K42" i="7"/>
  <c r="K36" i="7"/>
  <c r="K35" i="7"/>
  <c r="K34" i="7"/>
  <c r="K33" i="7"/>
  <c r="K32" i="7"/>
  <c r="K31" i="7"/>
  <c r="K30" i="7"/>
  <c r="K25" i="7"/>
  <c r="K24" i="7"/>
  <c r="K23" i="7"/>
  <c r="K22" i="7"/>
  <c r="K21" i="7"/>
  <c r="K20" i="7"/>
  <c r="K18" i="7"/>
  <c r="K17" i="7"/>
  <c r="K16" i="7"/>
  <c r="K15" i="7"/>
  <c r="K14" i="7"/>
  <c r="K13" i="7"/>
  <c r="K12" i="7"/>
  <c r="E83" i="7" l="1"/>
  <c r="D83" i="7"/>
  <c r="C83" i="7"/>
  <c r="K76" i="7"/>
  <c r="E76" i="7"/>
  <c r="D76" i="7"/>
  <c r="C76" i="7"/>
  <c r="K75" i="7"/>
  <c r="E75" i="7"/>
  <c r="D75" i="7"/>
  <c r="C75" i="7"/>
  <c r="E72" i="7"/>
  <c r="D72" i="7"/>
  <c r="C72" i="7"/>
  <c r="K70" i="7"/>
  <c r="K69" i="7"/>
  <c r="K68" i="7"/>
  <c r="E47" i="7"/>
  <c r="E49" i="7" s="1"/>
  <c r="D47" i="7"/>
  <c r="D49" i="7" s="1"/>
  <c r="C47" i="7"/>
  <c r="C49" i="7" s="1"/>
  <c r="I41" i="7"/>
  <c r="K41" i="7" s="1"/>
  <c r="H41" i="7"/>
  <c r="E38" i="7"/>
  <c r="D38" i="7"/>
  <c r="C38" i="7"/>
  <c r="I30" i="7"/>
  <c r="H30" i="7"/>
  <c r="E27" i="7"/>
  <c r="D27" i="7"/>
  <c r="C27" i="7"/>
  <c r="K19" i="7"/>
  <c r="I17" i="7"/>
  <c r="I11" i="7"/>
  <c r="H11" i="7"/>
  <c r="M15" i="7" l="1"/>
  <c r="E78" i="7"/>
  <c r="E84" i="7" s="1"/>
  <c r="E82" i="7" s="1"/>
  <c r="E86" i="7" s="1"/>
  <c r="E87" i="7" s="1"/>
  <c r="C78" i="7"/>
  <c r="C84" i="7" s="1"/>
  <c r="M64" i="7"/>
  <c r="M76" i="7"/>
  <c r="M33" i="7"/>
  <c r="M68" i="7"/>
  <c r="M75" i="7"/>
  <c r="K11" i="7"/>
  <c r="M16" i="7"/>
  <c r="M31" i="7"/>
  <c r="M47" i="7"/>
  <c r="M53" i="7"/>
  <c r="M55" i="7"/>
  <c r="M57" i="7"/>
  <c r="M59" i="7"/>
  <c r="M61" i="7"/>
  <c r="M63" i="7"/>
  <c r="M32" i="7"/>
  <c r="M34" i="7"/>
  <c r="M67" i="7"/>
  <c r="M69" i="7"/>
  <c r="D78" i="7"/>
  <c r="D84" i="7" s="1"/>
  <c r="M25" i="7"/>
  <c r="C82" i="7"/>
  <c r="C86" i="7" s="1"/>
  <c r="C87" i="7" s="1"/>
  <c r="M17" i="7"/>
  <c r="M22" i="7"/>
  <c r="M66" i="7"/>
  <c r="M41" i="7"/>
  <c r="M35" i="7"/>
  <c r="M45" i="7"/>
  <c r="M70" i="7"/>
  <c r="M43" i="7"/>
  <c r="M42" i="7"/>
  <c r="M44" i="7"/>
  <c r="M46" i="7"/>
  <c r="M52" i="7"/>
  <c r="M56" i="7"/>
  <c r="M60" i="7"/>
  <c r="M65" i="7"/>
  <c r="M21" i="7"/>
  <c r="M23" i="7"/>
  <c r="M24" i="7"/>
  <c r="M36" i="7"/>
  <c r="M54" i="7"/>
  <c r="M58" i="7"/>
  <c r="M62" i="7"/>
  <c r="M11" i="7" l="1"/>
  <c r="D82" i="7"/>
  <c r="D86" i="7" s="1"/>
  <c r="D87" i="7" s="1"/>
  <c r="M30" i="7"/>
</calcChain>
</file>

<file path=xl/sharedStrings.xml><?xml version="1.0" encoding="utf-8"?>
<sst xmlns="http://schemas.openxmlformats.org/spreadsheetml/2006/main" count="285" uniqueCount="119">
  <si>
    <t>TAMPA ELECTRIC COMPANY</t>
  </si>
  <si>
    <t>Plant</t>
  </si>
  <si>
    <t>Unit</t>
  </si>
  <si>
    <t>Name</t>
  </si>
  <si>
    <t>Month</t>
  </si>
  <si>
    <t>Year</t>
  </si>
  <si>
    <t>Date</t>
  </si>
  <si>
    <t>KW</t>
  </si>
  <si>
    <t>Common</t>
  </si>
  <si>
    <t>Remaining</t>
  </si>
  <si>
    <t>Life</t>
  </si>
  <si>
    <t>Maximum</t>
  </si>
  <si>
    <t>Age</t>
  </si>
  <si>
    <t>Nameplate</t>
  </si>
  <si>
    <t>CAPITAL RECOVERY DATES</t>
  </si>
  <si>
    <t>Fuel</t>
  </si>
  <si>
    <t>Type</t>
  </si>
  <si>
    <t>Lifespan</t>
  </si>
  <si>
    <t>IGCC</t>
  </si>
  <si>
    <t>CC</t>
  </si>
  <si>
    <t>NG</t>
  </si>
  <si>
    <t>NG/DFO</t>
  </si>
  <si>
    <t>GT</t>
  </si>
  <si>
    <t>MW</t>
  </si>
  <si>
    <t>Station</t>
  </si>
  <si>
    <t xml:space="preserve"> in Years</t>
  </si>
  <si>
    <t>ENERGY SUPPLY - GENERATING UNIT</t>
  </si>
  <si>
    <t>SCR 1</t>
  </si>
  <si>
    <t>SCR 4</t>
  </si>
  <si>
    <t>SCR 3</t>
  </si>
  <si>
    <t>SCR 2</t>
  </si>
  <si>
    <t>Total KW Capacity</t>
  </si>
  <si>
    <t>10-year</t>
  </si>
  <si>
    <t>ST</t>
  </si>
  <si>
    <t>Summer</t>
  </si>
  <si>
    <t>Winter</t>
  </si>
  <si>
    <t xml:space="preserve"> MW</t>
  </si>
  <si>
    <t>Unit Type:</t>
  </si>
  <si>
    <t>Fuel Type:</t>
  </si>
  <si>
    <t>CT 4</t>
  </si>
  <si>
    <t>Big Bend Station</t>
  </si>
  <si>
    <t>Bayside Station</t>
  </si>
  <si>
    <t>Polk Station</t>
  </si>
  <si>
    <t>CT 3</t>
  </si>
  <si>
    <t>CT 5</t>
  </si>
  <si>
    <t>CT 6</t>
  </si>
  <si>
    <t>Shutdown</t>
  </si>
  <si>
    <t>CC = Combined Cycle</t>
  </si>
  <si>
    <t>ST = Steam Turbine</t>
  </si>
  <si>
    <t>IC = Internal Combustion</t>
  </si>
  <si>
    <t>BIT = Bituminous Coal</t>
  </si>
  <si>
    <t>NG = Natural Gas</t>
  </si>
  <si>
    <t>In-service</t>
  </si>
  <si>
    <t>*On standby</t>
  </si>
  <si>
    <t>Gen. Max.</t>
  </si>
  <si>
    <t>Unit No.</t>
  </si>
  <si>
    <t>Year End</t>
  </si>
  <si>
    <t>In-svc</t>
  </si>
  <si>
    <t>TIA Solar</t>
  </si>
  <si>
    <t>-</t>
  </si>
  <si>
    <t>PV = Photovoltaic</t>
  </si>
  <si>
    <t>SOLAR = Solar Energy</t>
  </si>
  <si>
    <t>PV</t>
  </si>
  <si>
    <t>Solar</t>
  </si>
  <si>
    <t>BIT/NG</t>
  </si>
  <si>
    <t>DFO = Distillate Fuel Oil</t>
  </si>
  <si>
    <t>PC = Petroleum Coke</t>
  </si>
  <si>
    <t>PC/BIT/NG</t>
  </si>
  <si>
    <t>GT = GasTurbine</t>
  </si>
  <si>
    <t>IGCC = Integrated Gasification CC</t>
  </si>
  <si>
    <t>31X</t>
  </si>
  <si>
    <t>34X</t>
  </si>
  <si>
    <t>Current</t>
  </si>
  <si>
    <t>Payne Creek Solar</t>
  </si>
  <si>
    <t>Balm Solar</t>
  </si>
  <si>
    <t>Lithia Solar</t>
  </si>
  <si>
    <t>Grange Hall Solar</t>
  </si>
  <si>
    <t>Bonnie Mine Solar</t>
  </si>
  <si>
    <t>Peace Creek Solar</t>
  </si>
  <si>
    <t>Lake Hancock Solar</t>
  </si>
  <si>
    <t>Retiring BB1 BB2</t>
  </si>
  <si>
    <t>CCST 2-5</t>
  </si>
  <si>
    <t>Legoland Solar</t>
  </si>
  <si>
    <t>Little Manatee River Solar</t>
  </si>
  <si>
    <t>Wimauma Solar</t>
  </si>
  <si>
    <t>Durance Solar</t>
  </si>
  <si>
    <t>Mountain View Solar</t>
  </si>
  <si>
    <t>Future Gen</t>
  </si>
  <si>
    <t>Future Solar 1</t>
  </si>
  <si>
    <t>Future Solar 2</t>
  </si>
  <si>
    <t>Future Solar 3</t>
  </si>
  <si>
    <t>Future Solar 4</t>
  </si>
  <si>
    <t>IC</t>
  </si>
  <si>
    <t>Reciprocating Engine x 5</t>
  </si>
  <si>
    <t>Battery Storage x 3</t>
  </si>
  <si>
    <t>BA</t>
  </si>
  <si>
    <t>N/A</t>
  </si>
  <si>
    <t>Solar Sites</t>
  </si>
  <si>
    <t>Other Future Generation</t>
  </si>
  <si>
    <t>BA = Battery Storage</t>
  </si>
  <si>
    <t>Big Bend Solar + Battery</t>
  </si>
  <si>
    <t>NGCC</t>
  </si>
  <si>
    <t>Future Solar 5</t>
  </si>
  <si>
    <t>Boiler 1</t>
  </si>
  <si>
    <t>Boiler 2</t>
  </si>
  <si>
    <t>Boiler 3</t>
  </si>
  <si>
    <t>Boiler 4</t>
  </si>
  <si>
    <t>FGD 1&amp;2</t>
  </si>
  <si>
    <t>FGD 3&amp;4</t>
  </si>
  <si>
    <t>Unit 1 (3xCT + CCST)</t>
  </si>
  <si>
    <t>Unit 2 (4xCT + CCST)</t>
  </si>
  <si>
    <t>Unit 1 (Gasifier + CCST)</t>
  </si>
  <si>
    <t>CT 2</t>
  </si>
  <si>
    <t>Dismantlement</t>
  </si>
  <si>
    <t xml:space="preserve">Year of </t>
  </si>
  <si>
    <t>DR #5</t>
  </si>
  <si>
    <t>BB Mod CT 5</t>
  </si>
  <si>
    <t>BB Mod CT 6</t>
  </si>
  <si>
    <t>BB Mod CCST 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</si>
</sst>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_);\(0\)"/>
  </numFmts>
  <fonts count="10" x14ac:knownFonts="1">
    <font>
      <sz val="12"/>
      <name val="Helv"/>
    </font>
    <font>
      <sz val="10"/>
      <name val="Arial"/>
      <family val="2"/>
    </font>
    <font>
      <sz val="8"/>
      <name val="Helv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2"/>
      <name val="Helv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3" fontId="1" fillId="0" borderId="3" xfId="0" quotePrefix="1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7" fillId="0" borderId="0" xfId="0" quotePrefix="1" applyNumberFormat="1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" fontId="1" fillId="0" borderId="0" xfId="0" quotePrefix="1" applyNumberFormat="1" applyFont="1" applyAlignment="1">
      <alignment horizontal="left" vertical="center"/>
    </xf>
    <xf numFmtId="166" fontId="1" fillId="2" borderId="0" xfId="0" applyNumberFormat="1" applyFont="1" applyFill="1" applyAlignment="1">
      <alignment vertical="center"/>
    </xf>
    <xf numFmtId="166" fontId="1" fillId="2" borderId="3" xfId="0" applyNumberFormat="1" applyFont="1" applyFill="1" applyBorder="1" applyAlignment="1">
      <alignment vertical="center"/>
    </xf>
    <xf numFmtId="166" fontId="1" fillId="0" borderId="3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1" fillId="0" borderId="3" xfId="0" applyFont="1" applyBorder="1"/>
    <xf numFmtId="0" fontId="1" fillId="0" borderId="0" xfId="0" quotePrefix="1" applyFont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0" fontId="1" fillId="0" borderId="0" xfId="2" applyFont="1"/>
    <xf numFmtId="0" fontId="3" fillId="0" borderId="3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1" fillId="0" borderId="0" xfId="0" quotePrefix="1" applyNumberFormat="1" applyFont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5" fontId="1" fillId="0" borderId="0" xfId="3" applyNumberFormat="1" applyFont="1" applyFill="1" applyAlignment="1">
      <alignment horizontal="center" vertical="center"/>
    </xf>
    <xf numFmtId="164" fontId="1" fillId="0" borderId="0" xfId="3" applyNumberFormat="1" applyFont="1" applyFill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0" xfId="3" applyNumberFormat="1" applyFont="1" applyBorder="1" applyAlignment="1" applyProtection="1">
      <alignment horizontal="center" vertical="center"/>
    </xf>
    <xf numFmtId="166" fontId="1" fillId="0" borderId="0" xfId="3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5" fontId="1" fillId="0" borderId="0" xfId="3" applyNumberFormat="1" applyFont="1" applyFill="1" applyAlignment="1">
      <alignment vertical="center"/>
    </xf>
    <xf numFmtId="164" fontId="1" fillId="0" borderId="0" xfId="3" applyNumberFormat="1" applyFont="1" applyFill="1" applyAlignment="1">
      <alignment vertical="center"/>
    </xf>
    <xf numFmtId="1" fontId="1" fillId="0" borderId="3" xfId="3" applyNumberFormat="1" applyFont="1" applyFill="1" applyBorder="1" applyAlignment="1" applyProtection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165" fontId="1" fillId="0" borderId="0" xfId="3" applyNumberFormat="1" applyFont="1" applyFill="1" applyBorder="1" applyAlignment="1">
      <alignment vertical="center"/>
    </xf>
    <xf numFmtId="164" fontId="1" fillId="0" borderId="0" xfId="3" applyNumberFormat="1" applyFont="1" applyFill="1" applyBorder="1" applyAlignment="1">
      <alignment vertical="center"/>
    </xf>
    <xf numFmtId="165" fontId="3" fillId="0" borderId="2" xfId="3" applyNumberFormat="1" applyFont="1" applyBorder="1" applyAlignment="1">
      <alignment vertical="center"/>
    </xf>
    <xf numFmtId="164" fontId="3" fillId="0" borderId="2" xfId="3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165" fontId="1" fillId="0" borderId="0" xfId="3" applyNumberFormat="1" applyFont="1" applyAlignment="1">
      <alignment vertical="center"/>
    </xf>
    <xf numFmtId="164" fontId="1" fillId="0" borderId="0" xfId="3" applyNumberFormat="1" applyFont="1" applyAlignment="1">
      <alignment vertical="center"/>
    </xf>
    <xf numFmtId="166" fontId="1" fillId="0" borderId="0" xfId="0" quotePrefix="1" applyNumberFormat="1" applyFont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165" fontId="1" fillId="2" borderId="0" xfId="3" applyNumberFormat="1" applyFont="1" applyFill="1" applyAlignment="1">
      <alignment vertical="center"/>
    </xf>
    <xf numFmtId="164" fontId="1" fillId="2" borderId="0" xfId="3" applyNumberFormat="1" applyFont="1" applyFill="1" applyAlignment="1">
      <alignment vertical="center"/>
    </xf>
    <xf numFmtId="165" fontId="1" fillId="0" borderId="0" xfId="3" applyNumberFormat="1" applyFont="1" applyFill="1" applyAlignment="1">
      <alignment horizontal="right" vertical="center"/>
    </xf>
    <xf numFmtId="164" fontId="1" fillId="0" borderId="0" xfId="3" applyNumberFormat="1" applyFont="1" applyFill="1" applyAlignment="1">
      <alignment horizontal="right" vertical="center"/>
    </xf>
    <xf numFmtId="166" fontId="1" fillId="0" borderId="3" xfId="3" applyNumberFormat="1" applyFont="1" applyBorder="1" applyAlignment="1">
      <alignment horizontal="center" vertical="center"/>
    </xf>
    <xf numFmtId="165" fontId="3" fillId="0" borderId="0" xfId="3" applyNumberFormat="1" applyFont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0" fontId="3" fillId="2" borderId="0" xfId="0" quotePrefix="1" applyFont="1" applyFill="1" applyAlignment="1">
      <alignment horizontal="right" vertical="center"/>
    </xf>
    <xf numFmtId="43" fontId="3" fillId="0" borderId="0" xfId="3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5" fontId="5" fillId="0" borderId="0" xfId="3" applyNumberFormat="1" applyFont="1" applyAlignment="1" applyProtection="1">
      <alignment horizontal="right" vertical="center"/>
    </xf>
    <xf numFmtId="43" fontId="3" fillId="0" borderId="0" xfId="3" quotePrefix="1" applyFont="1" applyAlignment="1" applyProtection="1">
      <alignment horizontal="right" vertical="center"/>
    </xf>
    <xf numFmtId="165" fontId="3" fillId="0" borderId="0" xfId="3" applyNumberFormat="1" applyFont="1" applyAlignment="1" applyProtection="1">
      <alignment vertical="center"/>
    </xf>
    <xf numFmtId="164" fontId="3" fillId="0" borderId="0" xfId="3" applyNumberFormat="1" applyFont="1" applyAlignment="1" applyProtection="1">
      <alignment vertical="center"/>
    </xf>
    <xf numFmtId="165" fontId="1" fillId="0" borderId="0" xfId="3" applyNumberFormat="1" applyFont="1" applyAlignment="1" applyProtection="1">
      <alignment vertical="center"/>
    </xf>
    <xf numFmtId="165" fontId="3" fillId="0" borderId="5" xfId="3" applyNumberFormat="1" applyFont="1" applyBorder="1" applyAlignment="1" applyProtection="1">
      <alignment vertical="center"/>
    </xf>
    <xf numFmtId="164" fontId="3" fillId="0" borderId="5" xfId="3" applyNumberFormat="1" applyFont="1" applyBorder="1" applyAlignment="1" applyProtection="1">
      <alignment vertical="center"/>
    </xf>
    <xf numFmtId="0" fontId="1" fillId="0" borderId="0" xfId="3" quotePrefix="1" applyNumberFormat="1" applyFont="1" applyAlignment="1">
      <alignment horizontal="left" vertical="center"/>
    </xf>
    <xf numFmtId="0" fontId="1" fillId="0" borderId="0" xfId="3" applyNumberFormat="1" applyFont="1" applyAlignment="1">
      <alignment vertical="center"/>
    </xf>
    <xf numFmtId="0" fontId="5" fillId="0" borderId="3" xfId="0" quotePrefix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quotePrefix="1" applyFont="1" applyFill="1" applyAlignment="1">
      <alignment horizontal="center" vertical="center"/>
    </xf>
    <xf numFmtId="166" fontId="1" fillId="3" borderId="0" xfId="3" applyNumberFormat="1" applyFont="1" applyFill="1" applyBorder="1" applyAlignment="1">
      <alignment horizontal="center" vertical="center"/>
    </xf>
    <xf numFmtId="166" fontId="1" fillId="3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">
    <cellStyle name="Comma 3" xfId="3" xr:uid="{F760B6A7-FAD3-48CB-9BD6-268018557DF8}"/>
    <cellStyle name="Normal" xfId="0" builtinId="0"/>
    <cellStyle name="Normal 2" xfId="2" xr:uid="{C93C6EC8-021C-414D-9D92-28AED4B974BA}"/>
    <cellStyle name="Normal 2 2 6" xfId="1" xr:uid="{BDD2AB00-D64C-4A79-AE58-31D8FF3390FA}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13" transitionEvaluation="1" transitionEntry="1">
    <tabColor indexed="12"/>
    <pageSetUpPr fitToPage="1"/>
  </sheetPr>
  <dimension ref="A1:M96"/>
  <sheetViews>
    <sheetView tabSelected="1" zoomScaleNormal="100" workbookViewId="0">
      <pane xSplit="2" ySplit="8" topLeftCell="C13" activePane="bottomRight" state="frozen"/>
      <selection pane="topRight" activeCell="C1" sqref="C1"/>
      <selection pane="bottomLeft" activeCell="A9" sqref="A9"/>
      <selection pane="bottomRight" activeCell="O17" sqref="O17"/>
    </sheetView>
  </sheetViews>
  <sheetFormatPr defaultColWidth="9.77734375" defaultRowHeight="12.75" x14ac:dyDescent="0.2"/>
  <cols>
    <col min="1" max="1" width="10.77734375" style="1" customWidth="1"/>
    <col min="2" max="2" width="19.44140625" style="1" bestFit="1" customWidth="1"/>
    <col min="3" max="3" width="9.77734375" style="1" customWidth="1"/>
    <col min="4" max="4" width="6.77734375" style="1" bestFit="1" customWidth="1"/>
    <col min="5" max="5" width="8.21875" style="1" customWidth="1"/>
    <col min="6" max="6" width="4.21875" style="1" bestFit="1" customWidth="1"/>
    <col min="7" max="7" width="7.88671875" style="1" bestFit="1" customWidth="1"/>
    <col min="8" max="8" width="5.44140625" style="1" customWidth="1"/>
    <col min="9" max="9" width="7.5546875" style="1" customWidth="1"/>
    <col min="10" max="10" width="12.21875" style="1" customWidth="1"/>
    <col min="11" max="13" width="10.109375" style="1" customWidth="1"/>
    <col min="14" max="207" width="9.77734375" style="36" customWidth="1"/>
    <col min="208" max="16384" width="9.77734375" style="36"/>
  </cols>
  <sheetData>
    <row r="1" spans="1:13" ht="15.75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 x14ac:dyDescent="0.2">
      <c r="A2" s="3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75" x14ac:dyDescent="0.2">
      <c r="A3" s="3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">
      <c r="A4" s="5"/>
      <c r="B4" s="5"/>
      <c r="C4" s="6"/>
      <c r="D4" s="6"/>
      <c r="E4" s="6"/>
      <c r="F4" s="6"/>
      <c r="G4" s="6"/>
      <c r="H4" s="6"/>
      <c r="I4" s="6"/>
      <c r="J4" s="80" t="s">
        <v>115</v>
      </c>
      <c r="K4" s="6"/>
    </row>
    <row r="5" spans="1:13" x14ac:dyDescent="0.2">
      <c r="A5" s="5"/>
      <c r="B5" s="5"/>
      <c r="C5" s="6"/>
      <c r="D5" s="6"/>
      <c r="E5" s="6"/>
      <c r="F5" s="6"/>
      <c r="G5" s="6"/>
      <c r="H5" s="6"/>
      <c r="I5" s="6"/>
      <c r="J5" s="30"/>
      <c r="K5" s="31"/>
      <c r="L5" s="82" t="s">
        <v>56</v>
      </c>
      <c r="M5" s="81">
        <v>2022</v>
      </c>
    </row>
    <row r="6" spans="1:13" x14ac:dyDescent="0.2">
      <c r="A6" s="5"/>
      <c r="B6" s="5"/>
      <c r="C6" s="7" t="s">
        <v>54</v>
      </c>
      <c r="D6" s="6" t="s">
        <v>32</v>
      </c>
      <c r="E6" s="6" t="s">
        <v>32</v>
      </c>
      <c r="F6" s="6"/>
      <c r="G6" s="6"/>
      <c r="H6" s="6" t="s">
        <v>57</v>
      </c>
      <c r="I6" s="8" t="s">
        <v>57</v>
      </c>
      <c r="J6" s="6" t="s">
        <v>114</v>
      </c>
      <c r="K6" s="8" t="s">
        <v>11</v>
      </c>
      <c r="L6" s="6" t="s">
        <v>72</v>
      </c>
      <c r="M6" s="8" t="s">
        <v>9</v>
      </c>
    </row>
    <row r="7" spans="1:13" x14ac:dyDescent="0.2">
      <c r="A7" s="6" t="s">
        <v>1</v>
      </c>
      <c r="B7" s="6" t="s">
        <v>24</v>
      </c>
      <c r="C7" s="6" t="s">
        <v>13</v>
      </c>
      <c r="D7" s="6" t="s">
        <v>34</v>
      </c>
      <c r="E7" s="6" t="s">
        <v>35</v>
      </c>
      <c r="F7" s="6" t="s">
        <v>2</v>
      </c>
      <c r="G7" s="6" t="s">
        <v>15</v>
      </c>
      <c r="H7" s="4" t="s">
        <v>6</v>
      </c>
      <c r="I7" s="37" t="s">
        <v>6</v>
      </c>
      <c r="J7" s="6" t="s">
        <v>46</v>
      </c>
      <c r="K7" s="37" t="s">
        <v>17</v>
      </c>
      <c r="L7" s="6" t="s">
        <v>12</v>
      </c>
      <c r="M7" s="8" t="s">
        <v>10</v>
      </c>
    </row>
    <row r="8" spans="1:13" x14ac:dyDescent="0.2">
      <c r="A8" s="10" t="s">
        <v>3</v>
      </c>
      <c r="B8" s="11" t="s">
        <v>55</v>
      </c>
      <c r="C8" s="10" t="s">
        <v>7</v>
      </c>
      <c r="D8" s="10" t="s">
        <v>23</v>
      </c>
      <c r="E8" s="10" t="s">
        <v>23</v>
      </c>
      <c r="F8" s="10" t="s">
        <v>16</v>
      </c>
      <c r="G8" s="10" t="s">
        <v>16</v>
      </c>
      <c r="H8" s="10" t="s">
        <v>4</v>
      </c>
      <c r="I8" s="38" t="s">
        <v>5</v>
      </c>
      <c r="J8" s="10" t="s">
        <v>113</v>
      </c>
      <c r="K8" s="38" t="s">
        <v>25</v>
      </c>
      <c r="L8" s="11" t="s">
        <v>25</v>
      </c>
      <c r="M8" s="79" t="s">
        <v>25</v>
      </c>
    </row>
    <row r="9" spans="1:13" x14ac:dyDescent="0.2">
      <c r="A9" s="9"/>
      <c r="B9" s="9"/>
      <c r="C9" s="2"/>
      <c r="D9" s="2"/>
      <c r="E9" s="2"/>
      <c r="F9" s="2"/>
      <c r="G9" s="2"/>
      <c r="H9" s="2"/>
      <c r="I9" s="12"/>
      <c r="J9" s="39"/>
      <c r="K9" s="12"/>
      <c r="L9" s="39"/>
      <c r="M9" s="12"/>
    </row>
    <row r="10" spans="1:13" x14ac:dyDescent="0.2">
      <c r="A10" s="40"/>
      <c r="B10" s="15" t="s">
        <v>40</v>
      </c>
      <c r="C10" s="13"/>
      <c r="D10" s="35"/>
      <c r="E10" s="13"/>
      <c r="F10" s="13"/>
      <c r="G10" s="13"/>
      <c r="H10" s="13"/>
      <c r="I10" s="14"/>
      <c r="J10" s="13"/>
      <c r="K10" s="14"/>
      <c r="L10" s="13"/>
      <c r="M10" s="14"/>
    </row>
    <row r="11" spans="1:13" x14ac:dyDescent="0.2">
      <c r="A11" s="34" t="s">
        <v>70</v>
      </c>
      <c r="B11" s="6" t="s">
        <v>8</v>
      </c>
      <c r="C11" s="41" t="s">
        <v>59</v>
      </c>
      <c r="D11" s="42" t="s">
        <v>59</v>
      </c>
      <c r="E11" s="42" t="s">
        <v>59</v>
      </c>
      <c r="F11" s="41" t="s">
        <v>59</v>
      </c>
      <c r="G11" s="41" t="s">
        <v>59</v>
      </c>
      <c r="H11" s="18">
        <f>H$12</f>
        <v>10</v>
      </c>
      <c r="I11" s="43">
        <f>I$12</f>
        <v>1970</v>
      </c>
      <c r="J11" s="45">
        <v>2045</v>
      </c>
      <c r="K11" s="46">
        <f t="shared" ref="K11:K18" si="0">J11-$I11</f>
        <v>75</v>
      </c>
      <c r="L11" s="45">
        <f t="shared" ref="L11:L15" si="1">$M$5-I11+0.5</f>
        <v>52.5</v>
      </c>
      <c r="M11" s="46">
        <f>K11-L11</f>
        <v>22.5</v>
      </c>
    </row>
    <row r="12" spans="1:13" x14ac:dyDescent="0.2">
      <c r="A12" s="34" t="s">
        <v>70</v>
      </c>
      <c r="B12" s="83" t="s">
        <v>103</v>
      </c>
      <c r="C12" s="47">
        <v>445500</v>
      </c>
      <c r="D12" s="48">
        <v>385</v>
      </c>
      <c r="E12" s="48">
        <v>395</v>
      </c>
      <c r="F12" s="16" t="s">
        <v>33</v>
      </c>
      <c r="G12" s="34" t="s">
        <v>20</v>
      </c>
      <c r="H12" s="18">
        <v>10</v>
      </c>
      <c r="I12" s="49">
        <v>1970</v>
      </c>
      <c r="J12" s="85">
        <v>2021</v>
      </c>
      <c r="K12" s="46">
        <f t="shared" si="0"/>
        <v>51</v>
      </c>
      <c r="L12" s="45">
        <f t="shared" si="1"/>
        <v>52.5</v>
      </c>
      <c r="M12" s="86">
        <v>0</v>
      </c>
    </row>
    <row r="13" spans="1:13" x14ac:dyDescent="0.2">
      <c r="A13" s="34" t="s">
        <v>70</v>
      </c>
      <c r="B13" s="83" t="s">
        <v>104</v>
      </c>
      <c r="C13" s="47">
        <v>445500</v>
      </c>
      <c r="D13" s="48">
        <v>385</v>
      </c>
      <c r="E13" s="48">
        <v>395</v>
      </c>
      <c r="F13" s="16" t="s">
        <v>33</v>
      </c>
      <c r="G13" s="34" t="s">
        <v>20</v>
      </c>
      <c r="H13" s="18">
        <v>4</v>
      </c>
      <c r="I13" s="49">
        <v>1973</v>
      </c>
      <c r="J13" s="85">
        <v>2021</v>
      </c>
      <c r="K13" s="46">
        <f t="shared" si="0"/>
        <v>48</v>
      </c>
      <c r="L13" s="45">
        <f t="shared" si="1"/>
        <v>49.5</v>
      </c>
      <c r="M13" s="86">
        <v>0</v>
      </c>
    </row>
    <row r="14" spans="1:13" x14ac:dyDescent="0.2">
      <c r="A14" s="34" t="s">
        <v>70</v>
      </c>
      <c r="B14" s="83" t="s">
        <v>105</v>
      </c>
      <c r="C14" s="47">
        <v>445500</v>
      </c>
      <c r="D14" s="48">
        <v>395</v>
      </c>
      <c r="E14" s="48">
        <v>400</v>
      </c>
      <c r="F14" s="16" t="s">
        <v>33</v>
      </c>
      <c r="G14" s="34" t="s">
        <v>64</v>
      </c>
      <c r="H14" s="18">
        <v>5</v>
      </c>
      <c r="I14" s="49">
        <v>1976</v>
      </c>
      <c r="J14" s="85">
        <v>2021</v>
      </c>
      <c r="K14" s="46">
        <f t="shared" si="0"/>
        <v>45</v>
      </c>
      <c r="L14" s="45">
        <f t="shared" si="1"/>
        <v>46.5</v>
      </c>
      <c r="M14" s="86">
        <v>0</v>
      </c>
    </row>
    <row r="15" spans="1:13" x14ac:dyDescent="0.2">
      <c r="A15" s="34" t="s">
        <v>70</v>
      </c>
      <c r="B15" s="87" t="s">
        <v>106</v>
      </c>
      <c r="C15" s="47">
        <v>486000</v>
      </c>
      <c r="D15" s="48">
        <v>437</v>
      </c>
      <c r="E15" s="48">
        <v>442</v>
      </c>
      <c r="F15" s="16" t="s">
        <v>33</v>
      </c>
      <c r="G15" s="34" t="s">
        <v>64</v>
      </c>
      <c r="H15" s="18">
        <v>2</v>
      </c>
      <c r="I15" s="49">
        <v>1985</v>
      </c>
      <c r="J15" s="45">
        <v>2045</v>
      </c>
      <c r="K15" s="46">
        <f t="shared" si="0"/>
        <v>60</v>
      </c>
      <c r="L15" s="45">
        <f t="shared" si="1"/>
        <v>37.5</v>
      </c>
      <c r="M15" s="46">
        <f>K15-L15</f>
        <v>22.5</v>
      </c>
    </row>
    <row r="16" spans="1:13" x14ac:dyDescent="0.2">
      <c r="A16" s="34" t="s">
        <v>70</v>
      </c>
      <c r="B16" s="84" t="s">
        <v>107</v>
      </c>
      <c r="C16" s="41" t="s">
        <v>59</v>
      </c>
      <c r="D16" s="42" t="s">
        <v>59</v>
      </c>
      <c r="E16" s="42" t="s">
        <v>59</v>
      </c>
      <c r="F16" s="41" t="s">
        <v>59</v>
      </c>
      <c r="G16" s="41" t="s">
        <v>59</v>
      </c>
      <c r="H16" s="18">
        <v>12</v>
      </c>
      <c r="I16" s="49">
        <v>1999</v>
      </c>
      <c r="J16" s="45">
        <v>2038</v>
      </c>
      <c r="K16" s="46">
        <f t="shared" si="0"/>
        <v>39</v>
      </c>
      <c r="L16" s="45">
        <f t="shared" ref="L16:L25" si="2">$M$5-I16+0.5</f>
        <v>23.5</v>
      </c>
      <c r="M16" s="46">
        <f t="shared" ref="M16:M25" si="3">K16-L16</f>
        <v>15.5</v>
      </c>
    </row>
    <row r="17" spans="1:13" x14ac:dyDescent="0.2">
      <c r="A17" s="34" t="s">
        <v>70</v>
      </c>
      <c r="B17" s="7" t="s">
        <v>108</v>
      </c>
      <c r="C17" s="41" t="s">
        <v>59</v>
      </c>
      <c r="D17" s="42" t="s">
        <v>59</v>
      </c>
      <c r="E17" s="42" t="s">
        <v>59</v>
      </c>
      <c r="F17" s="41" t="s">
        <v>59</v>
      </c>
      <c r="G17" s="41" t="s">
        <v>59</v>
      </c>
      <c r="H17" s="50">
        <v>2</v>
      </c>
      <c r="I17" s="49">
        <f>I15</f>
        <v>1985</v>
      </c>
      <c r="J17" s="45">
        <v>2045</v>
      </c>
      <c r="K17" s="46">
        <f t="shared" si="0"/>
        <v>60</v>
      </c>
      <c r="L17" s="45">
        <f t="shared" si="2"/>
        <v>37.5</v>
      </c>
      <c r="M17" s="46">
        <f t="shared" si="3"/>
        <v>22.5</v>
      </c>
    </row>
    <row r="18" spans="1:13" x14ac:dyDescent="0.2">
      <c r="A18" s="34" t="s">
        <v>70</v>
      </c>
      <c r="B18" s="83" t="s">
        <v>27</v>
      </c>
      <c r="C18" s="41" t="s">
        <v>59</v>
      </c>
      <c r="D18" s="42" t="s">
        <v>59</v>
      </c>
      <c r="E18" s="42" t="s">
        <v>59</v>
      </c>
      <c r="F18" s="41" t="s">
        <v>59</v>
      </c>
      <c r="G18" s="41" t="s">
        <v>59</v>
      </c>
      <c r="H18" s="18">
        <v>5</v>
      </c>
      <c r="I18" s="49">
        <v>2010</v>
      </c>
      <c r="J18" s="85">
        <v>2021</v>
      </c>
      <c r="K18" s="46">
        <f t="shared" si="0"/>
        <v>11</v>
      </c>
      <c r="L18" s="45">
        <f t="shared" si="2"/>
        <v>12.5</v>
      </c>
      <c r="M18" s="86">
        <v>0</v>
      </c>
    </row>
    <row r="19" spans="1:13" x14ac:dyDescent="0.2">
      <c r="A19" s="34" t="s">
        <v>70</v>
      </c>
      <c r="B19" s="84" t="s">
        <v>30</v>
      </c>
      <c r="C19" s="41" t="s">
        <v>59</v>
      </c>
      <c r="D19" s="42" t="s">
        <v>59</v>
      </c>
      <c r="E19" s="42" t="s">
        <v>59</v>
      </c>
      <c r="F19" s="41" t="s">
        <v>59</v>
      </c>
      <c r="G19" s="41" t="s">
        <v>59</v>
      </c>
      <c r="H19" s="18">
        <v>5</v>
      </c>
      <c r="I19" s="49">
        <v>2009</v>
      </c>
      <c r="J19" s="85">
        <v>2021</v>
      </c>
      <c r="K19" s="46">
        <f t="shared" ref="K19" si="4">J19-$I19</f>
        <v>12</v>
      </c>
      <c r="L19" s="45">
        <f t="shared" si="2"/>
        <v>13.5</v>
      </c>
      <c r="M19" s="86">
        <v>0</v>
      </c>
    </row>
    <row r="20" spans="1:13" x14ac:dyDescent="0.2">
      <c r="A20" s="34" t="s">
        <v>70</v>
      </c>
      <c r="B20" s="84" t="s">
        <v>29</v>
      </c>
      <c r="C20" s="41" t="s">
        <v>59</v>
      </c>
      <c r="D20" s="42" t="s">
        <v>59</v>
      </c>
      <c r="E20" s="42" t="s">
        <v>59</v>
      </c>
      <c r="F20" s="41" t="s">
        <v>59</v>
      </c>
      <c r="G20" s="41" t="s">
        <v>59</v>
      </c>
      <c r="H20" s="18">
        <v>5</v>
      </c>
      <c r="I20" s="49">
        <v>2008</v>
      </c>
      <c r="J20" s="85">
        <v>2021</v>
      </c>
      <c r="K20" s="46">
        <f t="shared" ref="K20:K25" si="5">J20-$I20</f>
        <v>13</v>
      </c>
      <c r="L20" s="45">
        <f t="shared" si="2"/>
        <v>14.5</v>
      </c>
      <c r="M20" s="86">
        <v>0</v>
      </c>
    </row>
    <row r="21" spans="1:13" x14ac:dyDescent="0.2">
      <c r="A21" s="34" t="s">
        <v>70</v>
      </c>
      <c r="B21" s="7" t="s">
        <v>28</v>
      </c>
      <c r="C21" s="41" t="s">
        <v>59</v>
      </c>
      <c r="D21" s="42" t="s">
        <v>59</v>
      </c>
      <c r="E21" s="42" t="s">
        <v>59</v>
      </c>
      <c r="F21" s="41" t="s">
        <v>59</v>
      </c>
      <c r="G21" s="41" t="s">
        <v>59</v>
      </c>
      <c r="H21" s="18">
        <v>5</v>
      </c>
      <c r="I21" s="49">
        <v>2007</v>
      </c>
      <c r="J21" s="45">
        <v>2045</v>
      </c>
      <c r="K21" s="46">
        <f t="shared" si="5"/>
        <v>38</v>
      </c>
      <c r="L21" s="45">
        <f t="shared" si="2"/>
        <v>15.5</v>
      </c>
      <c r="M21" s="46">
        <f t="shared" si="3"/>
        <v>22.5</v>
      </c>
    </row>
    <row r="22" spans="1:13" x14ac:dyDescent="0.2">
      <c r="A22" s="34" t="s">
        <v>71</v>
      </c>
      <c r="B22" s="6" t="s">
        <v>39</v>
      </c>
      <c r="C22" s="51">
        <v>69900</v>
      </c>
      <c r="D22" s="52">
        <v>56</v>
      </c>
      <c r="E22" s="52">
        <v>61</v>
      </c>
      <c r="F22" s="16" t="s">
        <v>22</v>
      </c>
      <c r="G22" s="34" t="s">
        <v>21</v>
      </c>
      <c r="H22" s="18">
        <v>8</v>
      </c>
      <c r="I22" s="49">
        <v>2009</v>
      </c>
      <c r="J22" s="45">
        <v>2049</v>
      </c>
      <c r="K22" s="46">
        <f t="shared" si="5"/>
        <v>40</v>
      </c>
      <c r="L22" s="45">
        <f t="shared" si="2"/>
        <v>13.5</v>
      </c>
      <c r="M22" s="46">
        <f t="shared" si="3"/>
        <v>26.5</v>
      </c>
    </row>
    <row r="23" spans="1:13" x14ac:dyDescent="0.2">
      <c r="A23" s="34" t="s">
        <v>71</v>
      </c>
      <c r="B23" s="6" t="s">
        <v>116</v>
      </c>
      <c r="C23" s="51">
        <v>397800</v>
      </c>
      <c r="D23" s="52">
        <v>360</v>
      </c>
      <c r="E23" s="52">
        <v>392</v>
      </c>
      <c r="F23" s="16" t="s">
        <v>22</v>
      </c>
      <c r="G23" s="34" t="s">
        <v>20</v>
      </c>
      <c r="H23" s="18">
        <v>12</v>
      </c>
      <c r="I23" s="49">
        <v>2021</v>
      </c>
      <c r="J23" s="45">
        <v>2061</v>
      </c>
      <c r="K23" s="46">
        <f t="shared" si="5"/>
        <v>40</v>
      </c>
      <c r="L23" s="45">
        <f t="shared" si="2"/>
        <v>1.5</v>
      </c>
      <c r="M23" s="46">
        <f t="shared" si="3"/>
        <v>38.5</v>
      </c>
    </row>
    <row r="24" spans="1:13" x14ac:dyDescent="0.2">
      <c r="A24" s="34" t="s">
        <v>71</v>
      </c>
      <c r="B24" s="6" t="s">
        <v>117</v>
      </c>
      <c r="C24" s="51">
        <v>397800</v>
      </c>
      <c r="D24" s="52">
        <v>360</v>
      </c>
      <c r="E24" s="52">
        <v>392</v>
      </c>
      <c r="F24" s="16" t="s">
        <v>22</v>
      </c>
      <c r="G24" s="34" t="s">
        <v>20</v>
      </c>
      <c r="H24" s="18">
        <v>12</v>
      </c>
      <c r="I24" s="49">
        <v>2021</v>
      </c>
      <c r="J24" s="45">
        <v>2061</v>
      </c>
      <c r="K24" s="46">
        <f t="shared" si="5"/>
        <v>40</v>
      </c>
      <c r="L24" s="45">
        <f t="shared" si="2"/>
        <v>1.5</v>
      </c>
      <c r="M24" s="46">
        <f t="shared" si="3"/>
        <v>38.5</v>
      </c>
    </row>
    <row r="25" spans="1:13" x14ac:dyDescent="0.2">
      <c r="A25" s="34" t="s">
        <v>71</v>
      </c>
      <c r="B25" s="7" t="s">
        <v>118</v>
      </c>
      <c r="C25" s="41" t="s">
        <v>59</v>
      </c>
      <c r="D25" s="42" t="s">
        <v>59</v>
      </c>
      <c r="E25" s="42" t="s">
        <v>59</v>
      </c>
      <c r="F25" s="16" t="s">
        <v>33</v>
      </c>
      <c r="G25" s="34" t="s">
        <v>101</v>
      </c>
      <c r="H25" s="18">
        <v>12</v>
      </c>
      <c r="I25" s="49">
        <v>2022</v>
      </c>
      <c r="J25" s="45">
        <v>2062</v>
      </c>
      <c r="K25" s="46">
        <f t="shared" si="5"/>
        <v>40</v>
      </c>
      <c r="L25" s="45">
        <f t="shared" si="2"/>
        <v>0.5</v>
      </c>
      <c r="M25" s="46">
        <f t="shared" si="3"/>
        <v>39.5</v>
      </c>
    </row>
    <row r="26" spans="1:13" x14ac:dyDescent="0.2">
      <c r="A26" s="34"/>
      <c r="B26" s="6"/>
      <c r="C26" s="51"/>
      <c r="D26" s="52"/>
      <c r="E26" s="52"/>
      <c r="F26" s="16"/>
      <c r="G26" s="34"/>
      <c r="H26" s="18"/>
      <c r="I26" s="49"/>
      <c r="J26" s="44"/>
      <c r="K26" s="43"/>
      <c r="L26" s="45"/>
      <c r="M26" s="46"/>
    </row>
    <row r="27" spans="1:13" x14ac:dyDescent="0.2">
      <c r="A27" s="9"/>
      <c r="B27" s="9"/>
      <c r="C27" s="53">
        <f t="shared" ref="C27:D27" si="6">SUM(C11:C26)</f>
        <v>2688000</v>
      </c>
      <c r="D27" s="54">
        <f t="shared" si="6"/>
        <v>2378</v>
      </c>
      <c r="E27" s="54">
        <f>SUM(E11:E26)</f>
        <v>2477</v>
      </c>
      <c r="F27" s="55"/>
      <c r="G27" s="39"/>
      <c r="H27" s="39"/>
      <c r="I27" s="12"/>
      <c r="J27" s="39"/>
      <c r="K27" s="12"/>
      <c r="L27" s="45"/>
      <c r="M27" s="46"/>
    </row>
    <row r="28" spans="1:13" x14ac:dyDescent="0.2">
      <c r="A28" s="9"/>
      <c r="B28" s="9"/>
      <c r="C28" s="56"/>
      <c r="D28" s="57"/>
      <c r="E28" s="57"/>
      <c r="F28" s="2"/>
      <c r="G28" s="34"/>
      <c r="H28" s="34"/>
      <c r="I28" s="12"/>
      <c r="J28" s="39"/>
      <c r="K28" s="12"/>
      <c r="L28" s="58"/>
      <c r="M28" s="46"/>
    </row>
    <row r="29" spans="1:13" x14ac:dyDescent="0.2">
      <c r="A29" s="40"/>
      <c r="B29" s="15" t="s">
        <v>41</v>
      </c>
      <c r="C29" s="60"/>
      <c r="D29" s="61"/>
      <c r="E29" s="61"/>
      <c r="F29" s="13"/>
      <c r="G29" s="13"/>
      <c r="H29" s="13"/>
      <c r="I29" s="17"/>
      <c r="J29" s="13"/>
      <c r="K29" s="17"/>
      <c r="L29" s="27"/>
      <c r="M29" s="28"/>
    </row>
    <row r="30" spans="1:13" x14ac:dyDescent="0.2">
      <c r="A30" s="34" t="s">
        <v>71</v>
      </c>
      <c r="B30" s="6" t="s">
        <v>8</v>
      </c>
      <c r="C30" s="47">
        <v>0</v>
      </c>
      <c r="D30" s="48">
        <v>0</v>
      </c>
      <c r="E30" s="48">
        <v>0</v>
      </c>
      <c r="F30" s="47">
        <v>0</v>
      </c>
      <c r="G30" s="47">
        <v>0</v>
      </c>
      <c r="H30" s="18">
        <f>H$31</f>
        <v>4</v>
      </c>
      <c r="I30" s="43">
        <f>I$31</f>
        <v>2003</v>
      </c>
      <c r="J30" s="45">
        <v>2049</v>
      </c>
      <c r="K30" s="46">
        <f t="shared" ref="K30:K36" si="7">J30-$I30</f>
        <v>46</v>
      </c>
      <c r="L30" s="45">
        <f t="shared" ref="L30:L36" si="8">$M$5-I30+0.5</f>
        <v>19.5</v>
      </c>
      <c r="M30" s="46">
        <f t="shared" ref="M30:M36" si="9">K30-L30</f>
        <v>26.5</v>
      </c>
    </row>
    <row r="31" spans="1:13" x14ac:dyDescent="0.2">
      <c r="A31" s="34" t="s">
        <v>71</v>
      </c>
      <c r="B31" s="6" t="s">
        <v>109</v>
      </c>
      <c r="C31" s="47">
        <v>809060</v>
      </c>
      <c r="D31" s="48">
        <v>701</v>
      </c>
      <c r="E31" s="48">
        <v>792</v>
      </c>
      <c r="F31" s="39" t="s">
        <v>19</v>
      </c>
      <c r="G31" s="20" t="s">
        <v>20</v>
      </c>
      <c r="H31" s="18">
        <v>4</v>
      </c>
      <c r="I31" s="43">
        <v>2003</v>
      </c>
      <c r="J31" s="45">
        <v>2038</v>
      </c>
      <c r="K31" s="46">
        <f t="shared" si="7"/>
        <v>35</v>
      </c>
      <c r="L31" s="45">
        <f t="shared" si="8"/>
        <v>19.5</v>
      </c>
      <c r="M31" s="46">
        <f t="shared" si="9"/>
        <v>15.5</v>
      </c>
    </row>
    <row r="32" spans="1:13" x14ac:dyDescent="0.2">
      <c r="A32" s="34" t="s">
        <v>71</v>
      </c>
      <c r="B32" s="6" t="s">
        <v>110</v>
      </c>
      <c r="C32" s="51">
        <v>1205100</v>
      </c>
      <c r="D32" s="52">
        <v>929</v>
      </c>
      <c r="E32" s="52">
        <v>1047</v>
      </c>
      <c r="F32" s="39" t="s">
        <v>19</v>
      </c>
      <c r="G32" s="20" t="s">
        <v>20</v>
      </c>
      <c r="H32" s="18">
        <v>1</v>
      </c>
      <c r="I32" s="43">
        <v>2004</v>
      </c>
      <c r="J32" s="45">
        <v>2038</v>
      </c>
      <c r="K32" s="46">
        <f t="shared" si="7"/>
        <v>34</v>
      </c>
      <c r="L32" s="45">
        <f t="shared" si="8"/>
        <v>18.5</v>
      </c>
      <c r="M32" s="46">
        <f t="shared" si="9"/>
        <v>15.5</v>
      </c>
    </row>
    <row r="33" spans="1:13" x14ac:dyDescent="0.2">
      <c r="A33" s="34" t="s">
        <v>71</v>
      </c>
      <c r="B33" s="6" t="s">
        <v>43</v>
      </c>
      <c r="C33" s="51">
        <v>69900</v>
      </c>
      <c r="D33" s="52">
        <v>56</v>
      </c>
      <c r="E33" s="52">
        <v>61</v>
      </c>
      <c r="F33" s="16" t="s">
        <v>22</v>
      </c>
      <c r="G33" s="20" t="s">
        <v>20</v>
      </c>
      <c r="H33" s="18">
        <v>7</v>
      </c>
      <c r="I33" s="49">
        <v>2009</v>
      </c>
      <c r="J33" s="45">
        <v>2049</v>
      </c>
      <c r="K33" s="46">
        <f t="shared" si="7"/>
        <v>40</v>
      </c>
      <c r="L33" s="45">
        <f t="shared" si="8"/>
        <v>13.5</v>
      </c>
      <c r="M33" s="46">
        <f t="shared" si="9"/>
        <v>26.5</v>
      </c>
    </row>
    <row r="34" spans="1:13" x14ac:dyDescent="0.2">
      <c r="A34" s="34" t="s">
        <v>71</v>
      </c>
      <c r="B34" s="7" t="s">
        <v>39</v>
      </c>
      <c r="C34" s="51">
        <v>69900</v>
      </c>
      <c r="D34" s="52">
        <v>56</v>
      </c>
      <c r="E34" s="52">
        <v>61</v>
      </c>
      <c r="F34" s="16" t="s">
        <v>22</v>
      </c>
      <c r="G34" s="20" t="s">
        <v>20</v>
      </c>
      <c r="H34" s="18">
        <v>7</v>
      </c>
      <c r="I34" s="49">
        <v>2009</v>
      </c>
      <c r="J34" s="45">
        <v>2049</v>
      </c>
      <c r="K34" s="46">
        <f t="shared" si="7"/>
        <v>40</v>
      </c>
      <c r="L34" s="45">
        <f t="shared" si="8"/>
        <v>13.5</v>
      </c>
      <c r="M34" s="46">
        <f t="shared" si="9"/>
        <v>26.5</v>
      </c>
    </row>
    <row r="35" spans="1:13" x14ac:dyDescent="0.2">
      <c r="A35" s="34" t="s">
        <v>71</v>
      </c>
      <c r="B35" s="7" t="s">
        <v>44</v>
      </c>
      <c r="C35" s="51">
        <v>69900</v>
      </c>
      <c r="D35" s="52">
        <v>56</v>
      </c>
      <c r="E35" s="52">
        <v>61</v>
      </c>
      <c r="F35" s="16" t="s">
        <v>22</v>
      </c>
      <c r="G35" s="20" t="s">
        <v>20</v>
      </c>
      <c r="H35" s="18">
        <v>4</v>
      </c>
      <c r="I35" s="49">
        <v>2009</v>
      </c>
      <c r="J35" s="45">
        <v>2049</v>
      </c>
      <c r="K35" s="46">
        <f t="shared" si="7"/>
        <v>40</v>
      </c>
      <c r="L35" s="45">
        <f t="shared" si="8"/>
        <v>13.5</v>
      </c>
      <c r="M35" s="46">
        <f t="shared" si="9"/>
        <v>26.5</v>
      </c>
    </row>
    <row r="36" spans="1:13" x14ac:dyDescent="0.2">
      <c r="A36" s="34" t="s">
        <v>71</v>
      </c>
      <c r="B36" s="7" t="s">
        <v>45</v>
      </c>
      <c r="C36" s="51">
        <v>69900</v>
      </c>
      <c r="D36" s="52">
        <v>56</v>
      </c>
      <c r="E36" s="52">
        <v>61</v>
      </c>
      <c r="F36" s="16" t="s">
        <v>22</v>
      </c>
      <c r="G36" s="20" t="s">
        <v>20</v>
      </c>
      <c r="H36" s="18">
        <v>4</v>
      </c>
      <c r="I36" s="49">
        <v>2009</v>
      </c>
      <c r="J36" s="45">
        <v>2049</v>
      </c>
      <c r="K36" s="46">
        <f t="shared" si="7"/>
        <v>40</v>
      </c>
      <c r="L36" s="45">
        <f t="shared" si="8"/>
        <v>13.5</v>
      </c>
      <c r="M36" s="46">
        <f t="shared" si="9"/>
        <v>26.5</v>
      </c>
    </row>
    <row r="37" spans="1:13" x14ac:dyDescent="0.2">
      <c r="A37" s="34"/>
      <c r="B37" s="7"/>
      <c r="C37" s="51"/>
      <c r="D37" s="52"/>
      <c r="E37" s="52"/>
      <c r="F37" s="16"/>
      <c r="G37" s="20"/>
      <c r="H37" s="18"/>
      <c r="I37" s="49"/>
      <c r="J37" s="44"/>
      <c r="K37" s="43"/>
      <c r="L37" s="45"/>
      <c r="M37" s="46"/>
    </row>
    <row r="38" spans="1:13" x14ac:dyDescent="0.2">
      <c r="A38" s="9"/>
      <c r="B38" s="9"/>
      <c r="C38" s="53">
        <f>SUM(C30:C37)</f>
        <v>2293760</v>
      </c>
      <c r="D38" s="54">
        <f>SUM(D30:D37)</f>
        <v>1854</v>
      </c>
      <c r="E38" s="54">
        <f>SUM(E30:E37)</f>
        <v>2083</v>
      </c>
      <c r="F38" s="55"/>
      <c r="G38" s="39"/>
      <c r="H38" s="39"/>
      <c r="I38" s="12"/>
      <c r="J38" s="44"/>
      <c r="K38" s="43"/>
      <c r="L38" s="58"/>
      <c r="M38" s="29"/>
    </row>
    <row r="39" spans="1:13" x14ac:dyDescent="0.2">
      <c r="A39" s="9"/>
      <c r="B39" s="6"/>
      <c r="C39" s="56"/>
      <c r="D39" s="57"/>
      <c r="E39" s="57"/>
      <c r="F39" s="2"/>
      <c r="G39" s="34"/>
      <c r="H39" s="34"/>
      <c r="I39" s="59"/>
      <c r="J39" s="44"/>
      <c r="K39" s="43"/>
      <c r="L39" s="58"/>
      <c r="M39" s="29"/>
    </row>
    <row r="40" spans="1:13" x14ac:dyDescent="0.2">
      <c r="A40" s="40"/>
      <c r="B40" s="15" t="s">
        <v>42</v>
      </c>
      <c r="C40" s="60"/>
      <c r="D40" s="61"/>
      <c r="E40" s="61"/>
      <c r="F40" s="13"/>
      <c r="G40" s="13"/>
      <c r="H40" s="13"/>
      <c r="I40" s="17"/>
      <c r="J40" s="13"/>
      <c r="K40" s="17"/>
      <c r="L40" s="27"/>
      <c r="M40" s="28"/>
    </row>
    <row r="41" spans="1:13" x14ac:dyDescent="0.2">
      <c r="A41" s="34" t="s">
        <v>71</v>
      </c>
      <c r="B41" s="6" t="s">
        <v>8</v>
      </c>
      <c r="C41" s="47">
        <v>0</v>
      </c>
      <c r="D41" s="48">
        <v>0</v>
      </c>
      <c r="E41" s="48">
        <v>0</v>
      </c>
      <c r="F41" s="47">
        <v>0</v>
      </c>
      <c r="G41" s="47">
        <v>0</v>
      </c>
      <c r="H41" s="18">
        <f>H$42</f>
        <v>9</v>
      </c>
      <c r="I41" s="43">
        <f>I$42</f>
        <v>1996</v>
      </c>
      <c r="J41" s="45">
        <v>2047</v>
      </c>
      <c r="K41" s="64">
        <f t="shared" ref="K41" si="10">J41-$I41</f>
        <v>51</v>
      </c>
      <c r="L41" s="45">
        <f t="shared" ref="L41:L47" si="11">$M$5-I41+0.5</f>
        <v>26.5</v>
      </c>
      <c r="M41" s="64">
        <f>K41-L41</f>
        <v>24.5</v>
      </c>
    </row>
    <row r="42" spans="1:13" x14ac:dyDescent="0.2">
      <c r="A42" s="34" t="s">
        <v>71</v>
      </c>
      <c r="B42" s="6" t="s">
        <v>111</v>
      </c>
      <c r="C42" s="47">
        <v>326299</v>
      </c>
      <c r="D42" s="48">
        <v>220</v>
      </c>
      <c r="E42" s="48">
        <v>220</v>
      </c>
      <c r="F42" s="16" t="s">
        <v>18</v>
      </c>
      <c r="G42" s="34" t="s">
        <v>67</v>
      </c>
      <c r="H42" s="18">
        <v>9</v>
      </c>
      <c r="I42" s="43">
        <v>1996</v>
      </c>
      <c r="J42" s="45">
        <v>2036</v>
      </c>
      <c r="K42" s="64">
        <f t="shared" ref="K42:K47" si="12">J42-$I42</f>
        <v>40</v>
      </c>
      <c r="L42" s="45">
        <f t="shared" si="11"/>
        <v>26.5</v>
      </c>
      <c r="M42" s="64">
        <f t="shared" ref="M42:M47" si="13">K42-L42</f>
        <v>13.5</v>
      </c>
    </row>
    <row r="43" spans="1:13" x14ac:dyDescent="0.2">
      <c r="A43" s="34" t="s">
        <v>71</v>
      </c>
      <c r="B43" s="6" t="s">
        <v>112</v>
      </c>
      <c r="C43" s="47">
        <v>175770</v>
      </c>
      <c r="D43" s="48">
        <v>151</v>
      </c>
      <c r="E43" s="48">
        <v>183</v>
      </c>
      <c r="F43" s="16" t="s">
        <v>19</v>
      </c>
      <c r="G43" s="39" t="s">
        <v>21</v>
      </c>
      <c r="H43" s="18">
        <v>7</v>
      </c>
      <c r="I43" s="43">
        <v>2000</v>
      </c>
      <c r="J43" s="45">
        <v>2040</v>
      </c>
      <c r="K43" s="64">
        <f t="shared" si="12"/>
        <v>40</v>
      </c>
      <c r="L43" s="45">
        <f t="shared" si="11"/>
        <v>22.5</v>
      </c>
      <c r="M43" s="64">
        <f t="shared" si="13"/>
        <v>17.5</v>
      </c>
    </row>
    <row r="44" spans="1:13" x14ac:dyDescent="0.2">
      <c r="A44" s="34" t="s">
        <v>71</v>
      </c>
      <c r="B44" s="6" t="s">
        <v>43</v>
      </c>
      <c r="C44" s="47">
        <v>175770</v>
      </c>
      <c r="D44" s="48">
        <v>151</v>
      </c>
      <c r="E44" s="48">
        <v>183</v>
      </c>
      <c r="F44" s="16" t="s">
        <v>19</v>
      </c>
      <c r="G44" s="39" t="s">
        <v>21</v>
      </c>
      <c r="H44" s="18">
        <v>5</v>
      </c>
      <c r="I44" s="43">
        <v>2002</v>
      </c>
      <c r="J44" s="45">
        <v>2042</v>
      </c>
      <c r="K44" s="64">
        <f t="shared" si="12"/>
        <v>40</v>
      </c>
      <c r="L44" s="45">
        <f t="shared" si="11"/>
        <v>20.5</v>
      </c>
      <c r="M44" s="64">
        <f t="shared" si="13"/>
        <v>19.5</v>
      </c>
    </row>
    <row r="45" spans="1:13" x14ac:dyDescent="0.2">
      <c r="A45" s="34" t="s">
        <v>71</v>
      </c>
      <c r="B45" s="6" t="s">
        <v>39</v>
      </c>
      <c r="C45" s="47">
        <v>175770</v>
      </c>
      <c r="D45" s="48">
        <v>151</v>
      </c>
      <c r="E45" s="48">
        <v>183</v>
      </c>
      <c r="F45" s="16" t="s">
        <v>19</v>
      </c>
      <c r="G45" s="39" t="s">
        <v>20</v>
      </c>
      <c r="H45" s="18">
        <v>3</v>
      </c>
      <c r="I45" s="43">
        <v>2007</v>
      </c>
      <c r="J45" s="45">
        <v>2047</v>
      </c>
      <c r="K45" s="64">
        <f t="shared" si="12"/>
        <v>40</v>
      </c>
      <c r="L45" s="45">
        <f t="shared" si="11"/>
        <v>15.5</v>
      </c>
      <c r="M45" s="64">
        <f t="shared" si="13"/>
        <v>24.5</v>
      </c>
    </row>
    <row r="46" spans="1:13" x14ac:dyDescent="0.2">
      <c r="A46" s="34" t="s">
        <v>71</v>
      </c>
      <c r="B46" s="6" t="s">
        <v>44</v>
      </c>
      <c r="C46" s="47">
        <v>175770</v>
      </c>
      <c r="D46" s="48">
        <v>151</v>
      </c>
      <c r="E46" s="48">
        <v>183</v>
      </c>
      <c r="F46" s="16" t="s">
        <v>19</v>
      </c>
      <c r="G46" s="39" t="s">
        <v>20</v>
      </c>
      <c r="H46" s="18">
        <v>4</v>
      </c>
      <c r="I46" s="43">
        <v>2007</v>
      </c>
      <c r="J46" s="45">
        <v>2047</v>
      </c>
      <c r="K46" s="64">
        <f t="shared" si="12"/>
        <v>40</v>
      </c>
      <c r="L46" s="45">
        <f t="shared" si="11"/>
        <v>15.5</v>
      </c>
      <c r="M46" s="64">
        <f t="shared" si="13"/>
        <v>24.5</v>
      </c>
    </row>
    <row r="47" spans="1:13" x14ac:dyDescent="0.2">
      <c r="A47" s="34" t="s">
        <v>71</v>
      </c>
      <c r="B47" s="6" t="s">
        <v>81</v>
      </c>
      <c r="C47" s="62">
        <f>1216080-SUM(C43:C46)</f>
        <v>513000</v>
      </c>
      <c r="D47" s="63">
        <f>1061-SUM(D43:D46)</f>
        <v>457</v>
      </c>
      <c r="E47" s="63">
        <f>1200-SUM(E43:E46)</f>
        <v>468</v>
      </c>
      <c r="F47" s="16" t="s">
        <v>33</v>
      </c>
      <c r="G47" s="39"/>
      <c r="H47" s="39"/>
      <c r="I47" s="43">
        <v>2017</v>
      </c>
      <c r="J47" s="45">
        <v>2057</v>
      </c>
      <c r="K47" s="64">
        <f t="shared" si="12"/>
        <v>40</v>
      </c>
      <c r="L47" s="45">
        <f t="shared" si="11"/>
        <v>5.5</v>
      </c>
      <c r="M47" s="64">
        <f t="shared" si="13"/>
        <v>34.5</v>
      </c>
    </row>
    <row r="48" spans="1:13" x14ac:dyDescent="0.2">
      <c r="A48" s="34"/>
      <c r="B48" s="9"/>
      <c r="C48" s="62"/>
      <c r="D48" s="63"/>
      <c r="E48" s="63"/>
      <c r="F48" s="16"/>
      <c r="G48" s="39"/>
      <c r="H48" s="39"/>
      <c r="I48" s="43"/>
      <c r="J48" s="45"/>
      <c r="K48" s="59"/>
      <c r="L48" s="45"/>
      <c r="M48" s="59"/>
    </row>
    <row r="49" spans="1:13" x14ac:dyDescent="0.2">
      <c r="A49" s="9"/>
      <c r="B49" s="9"/>
      <c r="C49" s="53">
        <f t="shared" ref="C49:D49" si="14">SUM(C41:C48)</f>
        <v>1542379</v>
      </c>
      <c r="D49" s="54">
        <f t="shared" si="14"/>
        <v>1281</v>
      </c>
      <c r="E49" s="54">
        <f>SUM(E41:E48)</f>
        <v>1420</v>
      </c>
      <c r="F49" s="55"/>
      <c r="G49" s="34"/>
      <c r="H49" s="34"/>
      <c r="I49" s="59"/>
      <c r="J49" s="34"/>
      <c r="K49" s="59"/>
      <c r="L49" s="34"/>
      <c r="M49" s="59"/>
    </row>
    <row r="50" spans="1:13" x14ac:dyDescent="0.2">
      <c r="A50" s="9"/>
      <c r="B50" s="9"/>
      <c r="C50" s="65"/>
      <c r="D50" s="66"/>
      <c r="E50" s="66"/>
      <c r="F50" s="55"/>
      <c r="G50" s="34"/>
      <c r="H50" s="34"/>
      <c r="I50" s="59"/>
      <c r="J50" s="34"/>
      <c r="K50" s="59"/>
      <c r="L50" s="34"/>
      <c r="M50" s="59"/>
    </row>
    <row r="51" spans="1:13" x14ac:dyDescent="0.2">
      <c r="A51" s="40"/>
      <c r="B51" s="67" t="s">
        <v>97</v>
      </c>
      <c r="C51" s="60"/>
      <c r="D51" s="61"/>
      <c r="E51" s="61"/>
      <c r="F51" s="13"/>
      <c r="G51" s="13"/>
      <c r="H51" s="13"/>
      <c r="I51" s="17"/>
      <c r="J51" s="13"/>
      <c r="K51" s="17"/>
      <c r="L51" s="27"/>
      <c r="M51" s="28"/>
    </row>
    <row r="52" spans="1:13" x14ac:dyDescent="0.2">
      <c r="A52" s="34" t="s">
        <v>71</v>
      </c>
      <c r="B52" s="9" t="s">
        <v>58</v>
      </c>
      <c r="C52" s="47">
        <v>1600</v>
      </c>
      <c r="D52" s="48">
        <v>1.6</v>
      </c>
      <c r="E52" s="48">
        <v>1.6</v>
      </c>
      <c r="F52" s="16" t="s">
        <v>62</v>
      </c>
      <c r="G52" s="34" t="s">
        <v>63</v>
      </c>
      <c r="H52" s="34">
        <v>12</v>
      </c>
      <c r="I52" s="59">
        <v>2015</v>
      </c>
      <c r="J52" s="45">
        <v>2045</v>
      </c>
      <c r="K52" s="46">
        <f t="shared" ref="K52:K67" si="15">J52-$I52</f>
        <v>30</v>
      </c>
      <c r="L52" s="45">
        <f t="shared" ref="L52:L70" si="16">$M$5-I52+0.5</f>
        <v>7.5</v>
      </c>
      <c r="M52" s="46">
        <f>K52-L52</f>
        <v>22.5</v>
      </c>
    </row>
    <row r="53" spans="1:13" x14ac:dyDescent="0.2">
      <c r="A53" s="34" t="s">
        <v>71</v>
      </c>
      <c r="B53" s="32" t="s">
        <v>82</v>
      </c>
      <c r="C53" s="47">
        <v>1400</v>
      </c>
      <c r="D53" s="48">
        <v>1.4</v>
      </c>
      <c r="E53" s="48">
        <v>1.4</v>
      </c>
      <c r="F53" s="16" t="s">
        <v>62</v>
      </c>
      <c r="G53" s="34" t="s">
        <v>63</v>
      </c>
      <c r="H53" s="34">
        <v>12</v>
      </c>
      <c r="I53" s="59">
        <v>2016</v>
      </c>
      <c r="J53" s="45">
        <v>2046</v>
      </c>
      <c r="K53" s="46">
        <f t="shared" si="15"/>
        <v>30</v>
      </c>
      <c r="L53" s="45">
        <f t="shared" si="16"/>
        <v>6.5</v>
      </c>
      <c r="M53" s="46">
        <f t="shared" ref="M53:M60" si="17">K53-L53</f>
        <v>23.5</v>
      </c>
    </row>
    <row r="54" spans="1:13" x14ac:dyDescent="0.2">
      <c r="A54" s="34" t="s">
        <v>71</v>
      </c>
      <c r="B54" s="32" t="s">
        <v>100</v>
      </c>
      <c r="C54" s="47">
        <v>19800</v>
      </c>
      <c r="D54" s="48">
        <v>19.8</v>
      </c>
      <c r="E54" s="48">
        <v>19.8</v>
      </c>
      <c r="F54" s="16" t="s">
        <v>62</v>
      </c>
      <c r="G54" s="34" t="s">
        <v>63</v>
      </c>
      <c r="H54" s="34">
        <v>2</v>
      </c>
      <c r="I54" s="59">
        <v>2017</v>
      </c>
      <c r="J54" s="45">
        <v>2047</v>
      </c>
      <c r="K54" s="46">
        <f t="shared" si="15"/>
        <v>30</v>
      </c>
      <c r="L54" s="45">
        <f t="shared" si="16"/>
        <v>5.5</v>
      </c>
      <c r="M54" s="46">
        <f t="shared" si="17"/>
        <v>24.5</v>
      </c>
    </row>
    <row r="55" spans="1:13" x14ac:dyDescent="0.2">
      <c r="A55" s="34" t="s">
        <v>71</v>
      </c>
      <c r="B55" s="9" t="s">
        <v>73</v>
      </c>
      <c r="C55" s="47">
        <v>70300</v>
      </c>
      <c r="D55" s="48">
        <v>70.3</v>
      </c>
      <c r="E55" s="48">
        <v>70.3</v>
      </c>
      <c r="F55" s="16" t="s">
        <v>62</v>
      </c>
      <c r="G55" s="34" t="s">
        <v>63</v>
      </c>
      <c r="H55" s="34">
        <v>9</v>
      </c>
      <c r="I55" s="59">
        <v>2018</v>
      </c>
      <c r="J55" s="45">
        <v>2048</v>
      </c>
      <c r="K55" s="46">
        <f t="shared" si="15"/>
        <v>30</v>
      </c>
      <c r="L55" s="45">
        <f t="shared" si="16"/>
        <v>4.5</v>
      </c>
      <c r="M55" s="46">
        <f t="shared" si="17"/>
        <v>25.5</v>
      </c>
    </row>
    <row r="56" spans="1:13" x14ac:dyDescent="0.2">
      <c r="A56" s="34" t="s">
        <v>71</v>
      </c>
      <c r="B56" s="9" t="s">
        <v>74</v>
      </c>
      <c r="C56" s="47">
        <v>74400</v>
      </c>
      <c r="D56" s="48">
        <v>74.400000000000006</v>
      </c>
      <c r="E56" s="48">
        <v>74.400000000000006</v>
      </c>
      <c r="F56" s="16" t="s">
        <v>62</v>
      </c>
      <c r="G56" s="34" t="s">
        <v>63</v>
      </c>
      <c r="H56" s="34">
        <v>9</v>
      </c>
      <c r="I56" s="59">
        <v>2018</v>
      </c>
      <c r="J56" s="45">
        <v>2048</v>
      </c>
      <c r="K56" s="46">
        <f t="shared" si="15"/>
        <v>30</v>
      </c>
      <c r="L56" s="45">
        <f t="shared" si="16"/>
        <v>4.5</v>
      </c>
      <c r="M56" s="46">
        <f t="shared" si="17"/>
        <v>25.5</v>
      </c>
    </row>
    <row r="57" spans="1:13" x14ac:dyDescent="0.2">
      <c r="A57" s="34" t="s">
        <v>71</v>
      </c>
      <c r="B57" s="9" t="s">
        <v>75</v>
      </c>
      <c r="C57" s="47">
        <v>74400</v>
      </c>
      <c r="D57" s="48">
        <v>74.400000000000006</v>
      </c>
      <c r="E57" s="48">
        <v>74.400000000000006</v>
      </c>
      <c r="F57" s="16" t="s">
        <v>62</v>
      </c>
      <c r="G57" s="34" t="s">
        <v>63</v>
      </c>
      <c r="H57" s="34">
        <v>1</v>
      </c>
      <c r="I57" s="59">
        <v>2019</v>
      </c>
      <c r="J57" s="45">
        <v>2049</v>
      </c>
      <c r="K57" s="46">
        <f t="shared" si="15"/>
        <v>30</v>
      </c>
      <c r="L57" s="45">
        <f t="shared" si="16"/>
        <v>3.5</v>
      </c>
      <c r="M57" s="46">
        <f t="shared" si="17"/>
        <v>26.5</v>
      </c>
    </row>
    <row r="58" spans="1:13" x14ac:dyDescent="0.2">
      <c r="A58" s="34" t="s">
        <v>71</v>
      </c>
      <c r="B58" s="9" t="s">
        <v>76</v>
      </c>
      <c r="C58" s="47">
        <v>61100</v>
      </c>
      <c r="D58" s="48">
        <v>61.1</v>
      </c>
      <c r="E58" s="48">
        <v>61.1</v>
      </c>
      <c r="F58" s="16" t="s">
        <v>62</v>
      </c>
      <c r="G58" s="34" t="s">
        <v>63</v>
      </c>
      <c r="H58" s="34">
        <v>1</v>
      </c>
      <c r="I58" s="59">
        <v>2019</v>
      </c>
      <c r="J58" s="45">
        <v>2049</v>
      </c>
      <c r="K58" s="46">
        <f t="shared" si="15"/>
        <v>30</v>
      </c>
      <c r="L58" s="45">
        <f t="shared" si="16"/>
        <v>3.5</v>
      </c>
      <c r="M58" s="46">
        <f t="shared" si="17"/>
        <v>26.5</v>
      </c>
    </row>
    <row r="59" spans="1:13" x14ac:dyDescent="0.2">
      <c r="A59" s="34" t="s">
        <v>71</v>
      </c>
      <c r="B59" s="9" t="s">
        <v>77</v>
      </c>
      <c r="C59" s="47">
        <v>37500</v>
      </c>
      <c r="D59" s="48">
        <v>37.5</v>
      </c>
      <c r="E59" s="48">
        <v>37.5</v>
      </c>
      <c r="F59" s="16" t="s">
        <v>62</v>
      </c>
      <c r="G59" s="34" t="s">
        <v>63</v>
      </c>
      <c r="H59" s="34">
        <v>1</v>
      </c>
      <c r="I59" s="59">
        <v>2019</v>
      </c>
      <c r="J59" s="45">
        <v>2049</v>
      </c>
      <c r="K59" s="46">
        <f t="shared" si="15"/>
        <v>30</v>
      </c>
      <c r="L59" s="45">
        <f t="shared" si="16"/>
        <v>3.5</v>
      </c>
      <c r="M59" s="46">
        <f t="shared" si="17"/>
        <v>26.5</v>
      </c>
    </row>
    <row r="60" spans="1:13" x14ac:dyDescent="0.2">
      <c r="A60" s="34" t="s">
        <v>71</v>
      </c>
      <c r="B60" s="9" t="s">
        <v>78</v>
      </c>
      <c r="C60" s="47">
        <v>55400</v>
      </c>
      <c r="D60" s="48">
        <v>55.4</v>
      </c>
      <c r="E60" s="48">
        <v>55.4</v>
      </c>
      <c r="F60" s="16" t="s">
        <v>62</v>
      </c>
      <c r="G60" s="34" t="s">
        <v>63</v>
      </c>
      <c r="H60" s="34">
        <v>3</v>
      </c>
      <c r="I60" s="59">
        <v>2019</v>
      </c>
      <c r="J60" s="45">
        <v>2049</v>
      </c>
      <c r="K60" s="46">
        <f t="shared" si="15"/>
        <v>30</v>
      </c>
      <c r="L60" s="45">
        <f t="shared" si="16"/>
        <v>3.5</v>
      </c>
      <c r="M60" s="46">
        <f t="shared" si="17"/>
        <v>26.5</v>
      </c>
    </row>
    <row r="61" spans="1:13" x14ac:dyDescent="0.2">
      <c r="A61" s="34" t="s">
        <v>71</v>
      </c>
      <c r="B61" s="9" t="s">
        <v>79</v>
      </c>
      <c r="C61" s="47">
        <v>49500</v>
      </c>
      <c r="D61" s="48">
        <v>49.5</v>
      </c>
      <c r="E61" s="48">
        <v>49.5</v>
      </c>
      <c r="F61" s="16" t="s">
        <v>62</v>
      </c>
      <c r="G61" s="34" t="s">
        <v>63</v>
      </c>
      <c r="H61" s="34">
        <v>4</v>
      </c>
      <c r="I61" s="59">
        <v>2019</v>
      </c>
      <c r="J61" s="45">
        <v>2049</v>
      </c>
      <c r="K61" s="46">
        <f t="shared" si="15"/>
        <v>30</v>
      </c>
      <c r="L61" s="45">
        <f t="shared" si="16"/>
        <v>3.5</v>
      </c>
      <c r="M61" s="46">
        <f>K61-L61</f>
        <v>26.5</v>
      </c>
    </row>
    <row r="62" spans="1:13" x14ac:dyDescent="0.2">
      <c r="A62" s="34" t="s">
        <v>71</v>
      </c>
      <c r="B62" s="32" t="s">
        <v>83</v>
      </c>
      <c r="C62" s="47">
        <v>74500</v>
      </c>
      <c r="D62" s="48">
        <v>74.5</v>
      </c>
      <c r="E62" s="48">
        <v>74.5</v>
      </c>
      <c r="F62" s="16" t="s">
        <v>62</v>
      </c>
      <c r="G62" s="34" t="s">
        <v>63</v>
      </c>
      <c r="H62" s="34">
        <v>2</v>
      </c>
      <c r="I62" s="59">
        <v>2020</v>
      </c>
      <c r="J62" s="45">
        <v>2050</v>
      </c>
      <c r="K62" s="46">
        <f t="shared" si="15"/>
        <v>30</v>
      </c>
      <c r="L62" s="45">
        <f t="shared" si="16"/>
        <v>2.5</v>
      </c>
      <c r="M62" s="46">
        <f t="shared" ref="M62:M70" si="18">K62-L62</f>
        <v>27.5</v>
      </c>
    </row>
    <row r="63" spans="1:13" x14ac:dyDescent="0.2">
      <c r="A63" s="34" t="s">
        <v>71</v>
      </c>
      <c r="B63" s="9" t="s">
        <v>84</v>
      </c>
      <c r="C63" s="47">
        <v>74500</v>
      </c>
      <c r="D63" s="48">
        <v>74.8</v>
      </c>
      <c r="E63" s="48">
        <v>74.8</v>
      </c>
      <c r="F63" s="16" t="s">
        <v>62</v>
      </c>
      <c r="G63" s="34" t="s">
        <v>63</v>
      </c>
      <c r="H63" s="34">
        <v>2</v>
      </c>
      <c r="I63" s="59">
        <v>2020</v>
      </c>
      <c r="J63" s="45">
        <v>2050</v>
      </c>
      <c r="K63" s="46">
        <f t="shared" si="15"/>
        <v>30</v>
      </c>
      <c r="L63" s="45">
        <f t="shared" si="16"/>
        <v>2.5</v>
      </c>
      <c r="M63" s="46">
        <f t="shared" si="18"/>
        <v>27.5</v>
      </c>
    </row>
    <row r="64" spans="1:13" x14ac:dyDescent="0.2">
      <c r="A64" s="34" t="s">
        <v>71</v>
      </c>
      <c r="B64" s="9" t="s">
        <v>85</v>
      </c>
      <c r="C64" s="47">
        <v>60000</v>
      </c>
      <c r="D64" s="48">
        <v>60</v>
      </c>
      <c r="E64" s="48">
        <v>60</v>
      </c>
      <c r="F64" s="16" t="s">
        <v>62</v>
      </c>
      <c r="G64" s="34" t="s">
        <v>63</v>
      </c>
      <c r="H64" s="34">
        <v>1</v>
      </c>
      <c r="I64" s="59">
        <v>2021</v>
      </c>
      <c r="J64" s="45">
        <v>2051</v>
      </c>
      <c r="K64" s="46">
        <f t="shared" si="15"/>
        <v>30</v>
      </c>
      <c r="L64" s="45">
        <f t="shared" si="16"/>
        <v>1.5</v>
      </c>
      <c r="M64" s="46">
        <f t="shared" si="18"/>
        <v>28.5</v>
      </c>
    </row>
    <row r="65" spans="1:13" x14ac:dyDescent="0.2">
      <c r="A65" s="34" t="s">
        <v>71</v>
      </c>
      <c r="B65" s="9" t="s">
        <v>86</v>
      </c>
      <c r="C65" s="47">
        <v>52500</v>
      </c>
      <c r="D65" s="48">
        <v>52.5</v>
      </c>
      <c r="E65" s="48">
        <v>52.5</v>
      </c>
      <c r="F65" s="16" t="s">
        <v>62</v>
      </c>
      <c r="G65" s="34" t="s">
        <v>63</v>
      </c>
      <c r="H65" s="34">
        <v>1</v>
      </c>
      <c r="I65" s="59">
        <v>2021</v>
      </c>
      <c r="J65" s="45">
        <v>2051</v>
      </c>
      <c r="K65" s="46">
        <f t="shared" si="15"/>
        <v>30</v>
      </c>
      <c r="L65" s="45">
        <f t="shared" si="16"/>
        <v>1.5</v>
      </c>
      <c r="M65" s="46">
        <f t="shared" si="18"/>
        <v>28.5</v>
      </c>
    </row>
    <row r="66" spans="1:13" x14ac:dyDescent="0.2">
      <c r="A66" s="34" t="s">
        <v>71</v>
      </c>
      <c r="B66" s="9" t="s">
        <v>88</v>
      </c>
      <c r="C66" s="47">
        <v>25000</v>
      </c>
      <c r="D66" s="48">
        <v>25</v>
      </c>
      <c r="E66" s="48">
        <v>25</v>
      </c>
      <c r="F66" s="16" t="s">
        <v>62</v>
      </c>
      <c r="G66" s="34" t="s">
        <v>63</v>
      </c>
      <c r="H66" s="34">
        <v>12</v>
      </c>
      <c r="I66" s="59">
        <v>2021</v>
      </c>
      <c r="J66" s="45">
        <v>2051</v>
      </c>
      <c r="K66" s="46">
        <f t="shared" si="15"/>
        <v>30</v>
      </c>
      <c r="L66" s="45">
        <f t="shared" si="16"/>
        <v>1.5</v>
      </c>
      <c r="M66" s="46">
        <f t="shared" si="18"/>
        <v>28.5</v>
      </c>
    </row>
    <row r="67" spans="1:13" x14ac:dyDescent="0.2">
      <c r="A67" s="34" t="s">
        <v>71</v>
      </c>
      <c r="B67" s="32" t="s">
        <v>89</v>
      </c>
      <c r="C67" s="47">
        <v>70000</v>
      </c>
      <c r="D67" s="48">
        <v>72</v>
      </c>
      <c r="E67" s="48">
        <v>72</v>
      </c>
      <c r="F67" s="16" t="s">
        <v>62</v>
      </c>
      <c r="G67" s="34" t="s">
        <v>63</v>
      </c>
      <c r="H67" s="34">
        <v>12</v>
      </c>
      <c r="I67" s="59">
        <v>2021</v>
      </c>
      <c r="J67" s="45">
        <v>2051</v>
      </c>
      <c r="K67" s="46">
        <f t="shared" si="15"/>
        <v>30</v>
      </c>
      <c r="L67" s="45">
        <f t="shared" si="16"/>
        <v>1.5</v>
      </c>
      <c r="M67" s="46">
        <f t="shared" si="18"/>
        <v>28.5</v>
      </c>
    </row>
    <row r="68" spans="1:13" x14ac:dyDescent="0.2">
      <c r="A68" s="34" t="s">
        <v>71</v>
      </c>
      <c r="B68" s="32" t="s">
        <v>90</v>
      </c>
      <c r="C68" s="47">
        <v>74500</v>
      </c>
      <c r="D68" s="48">
        <v>74.5</v>
      </c>
      <c r="E68" s="48">
        <v>74.5</v>
      </c>
      <c r="F68" s="16" t="s">
        <v>62</v>
      </c>
      <c r="G68" s="34" t="s">
        <v>63</v>
      </c>
      <c r="H68" s="34">
        <v>12</v>
      </c>
      <c r="I68" s="59">
        <v>2022</v>
      </c>
      <c r="J68" s="45">
        <v>2052</v>
      </c>
      <c r="K68" s="46">
        <f t="shared" ref="K68:K70" si="19">J68-$I68</f>
        <v>30</v>
      </c>
      <c r="L68" s="45">
        <f t="shared" si="16"/>
        <v>0.5</v>
      </c>
      <c r="M68" s="46">
        <f t="shared" si="18"/>
        <v>29.5</v>
      </c>
    </row>
    <row r="69" spans="1:13" x14ac:dyDescent="0.2">
      <c r="A69" s="34" t="s">
        <v>71</v>
      </c>
      <c r="B69" s="32" t="s">
        <v>91</v>
      </c>
      <c r="C69" s="47">
        <v>74500</v>
      </c>
      <c r="D69" s="48">
        <v>74.5</v>
      </c>
      <c r="E69" s="48">
        <v>74.5</v>
      </c>
      <c r="F69" s="16" t="s">
        <v>62</v>
      </c>
      <c r="G69" s="34" t="s">
        <v>63</v>
      </c>
      <c r="H69" s="34">
        <v>12</v>
      </c>
      <c r="I69" s="59">
        <v>2022</v>
      </c>
      <c r="J69" s="45">
        <v>2052</v>
      </c>
      <c r="K69" s="46">
        <f t="shared" si="19"/>
        <v>30</v>
      </c>
      <c r="L69" s="45">
        <f t="shared" si="16"/>
        <v>0.5</v>
      </c>
      <c r="M69" s="46">
        <f t="shared" si="18"/>
        <v>29.5</v>
      </c>
    </row>
    <row r="70" spans="1:13" x14ac:dyDescent="0.2">
      <c r="A70" s="34" t="s">
        <v>71</v>
      </c>
      <c r="B70" s="32" t="s">
        <v>102</v>
      </c>
      <c r="C70" s="47">
        <v>74500</v>
      </c>
      <c r="D70" s="48">
        <v>74.5</v>
      </c>
      <c r="E70" s="48">
        <v>74.5</v>
      </c>
      <c r="F70" s="16" t="s">
        <v>62</v>
      </c>
      <c r="G70" s="34" t="s">
        <v>63</v>
      </c>
      <c r="H70" s="34">
        <v>12</v>
      </c>
      <c r="I70" s="59">
        <v>2022</v>
      </c>
      <c r="J70" s="45">
        <v>2052</v>
      </c>
      <c r="K70" s="46">
        <f t="shared" si="19"/>
        <v>30</v>
      </c>
      <c r="L70" s="45">
        <f t="shared" si="16"/>
        <v>0.5</v>
      </c>
      <c r="M70" s="46">
        <f t="shared" si="18"/>
        <v>29.5</v>
      </c>
    </row>
    <row r="71" spans="1:13" x14ac:dyDescent="0.2">
      <c r="A71" s="34"/>
      <c r="B71" s="9"/>
      <c r="C71" s="56"/>
      <c r="D71" s="57"/>
      <c r="E71" s="57"/>
      <c r="F71" s="16"/>
      <c r="G71" s="34"/>
      <c r="H71" s="34"/>
      <c r="I71" s="59"/>
      <c r="J71" s="44"/>
      <c r="K71" s="43"/>
      <c r="L71" s="45"/>
      <c r="M71" s="46"/>
    </row>
    <row r="72" spans="1:13" x14ac:dyDescent="0.2">
      <c r="A72" s="9"/>
      <c r="B72" s="9"/>
      <c r="C72" s="53">
        <f>SUM(C52:C71)</f>
        <v>1025400</v>
      </c>
      <c r="D72" s="54">
        <f>SUM(D52:D71)</f>
        <v>1027.6999999999998</v>
      </c>
      <c r="E72" s="54">
        <f>SUM(E52:E71)</f>
        <v>1027.6999999999998</v>
      </c>
      <c r="F72" s="2"/>
      <c r="G72" s="34"/>
      <c r="H72" s="34"/>
      <c r="I72" s="59"/>
      <c r="J72" s="44"/>
      <c r="K72" s="43"/>
      <c r="L72" s="58"/>
      <c r="M72" s="29"/>
    </row>
    <row r="73" spans="1:13" x14ac:dyDescent="0.2">
      <c r="A73" s="9"/>
      <c r="B73" s="9"/>
      <c r="C73" s="65"/>
      <c r="D73" s="65"/>
      <c r="E73" s="65"/>
      <c r="F73" s="55"/>
      <c r="G73" s="34"/>
      <c r="H73" s="34"/>
      <c r="I73" s="59"/>
      <c r="J73" s="44"/>
      <c r="K73" s="43"/>
      <c r="L73" s="58"/>
      <c r="M73" s="29"/>
    </row>
    <row r="74" spans="1:13" x14ac:dyDescent="0.2">
      <c r="A74" s="40"/>
      <c r="B74" s="67" t="s">
        <v>98</v>
      </c>
      <c r="C74" s="60"/>
      <c r="D74" s="60"/>
      <c r="E74" s="60"/>
      <c r="F74" s="13"/>
      <c r="G74" s="13"/>
      <c r="H74" s="13"/>
      <c r="I74" s="17"/>
      <c r="J74" s="13"/>
      <c r="K74" s="17"/>
      <c r="L74" s="27"/>
      <c r="M74" s="28"/>
    </row>
    <row r="75" spans="1:13" x14ac:dyDescent="0.2">
      <c r="A75" s="34" t="s">
        <v>71</v>
      </c>
      <c r="B75" s="32" t="s">
        <v>93</v>
      </c>
      <c r="C75" s="65">
        <f>18500*5</f>
        <v>92500</v>
      </c>
      <c r="D75" s="68">
        <f>18.5*5</f>
        <v>92.5</v>
      </c>
      <c r="E75" s="68">
        <f>18.5*5</f>
        <v>92.5</v>
      </c>
      <c r="F75" s="16" t="s">
        <v>92</v>
      </c>
      <c r="G75" s="34" t="s">
        <v>20</v>
      </c>
      <c r="H75" s="34">
        <v>12</v>
      </c>
      <c r="I75" s="59">
        <v>2021</v>
      </c>
      <c r="J75" s="44">
        <v>2051</v>
      </c>
      <c r="K75" s="43">
        <f t="shared" ref="K75:K76" si="20">J75-$I75</f>
        <v>30</v>
      </c>
      <c r="L75" s="45">
        <f>$M$5-I75+0.5</f>
        <v>1.5</v>
      </c>
      <c r="M75" s="46">
        <f t="shared" ref="M75:M76" si="21">K75-L75</f>
        <v>28.5</v>
      </c>
    </row>
    <row r="76" spans="1:13" x14ac:dyDescent="0.2">
      <c r="A76" s="34" t="s">
        <v>71</v>
      </c>
      <c r="B76" s="32" t="s">
        <v>94</v>
      </c>
      <c r="C76" s="65">
        <f>10000*3</f>
        <v>30000</v>
      </c>
      <c r="D76" s="68">
        <f>10*3</f>
        <v>30</v>
      </c>
      <c r="E76" s="68">
        <f>10*3</f>
        <v>30</v>
      </c>
      <c r="F76" s="16" t="s">
        <v>95</v>
      </c>
      <c r="G76" s="16" t="s">
        <v>96</v>
      </c>
      <c r="H76" s="34">
        <v>1</v>
      </c>
      <c r="I76" s="59">
        <v>2022</v>
      </c>
      <c r="J76" s="44">
        <v>2032</v>
      </c>
      <c r="K76" s="43">
        <f t="shared" si="20"/>
        <v>10</v>
      </c>
      <c r="L76" s="45">
        <f>$M$5-I76+0.5</f>
        <v>0.5</v>
      </c>
      <c r="M76" s="46">
        <f t="shared" si="21"/>
        <v>9.5</v>
      </c>
    </row>
    <row r="77" spans="1:13" x14ac:dyDescent="0.2">
      <c r="A77" s="9"/>
      <c r="B77" s="9"/>
      <c r="C77" s="65"/>
      <c r="D77" s="65"/>
      <c r="E77" s="65"/>
      <c r="F77" s="55"/>
      <c r="G77" s="34"/>
      <c r="H77" s="34"/>
      <c r="I77" s="59"/>
      <c r="J77" s="44"/>
      <c r="K77" s="43"/>
      <c r="L77" s="58"/>
      <c r="M77" s="29"/>
    </row>
    <row r="78" spans="1:13" x14ac:dyDescent="0.2">
      <c r="A78" s="9"/>
      <c r="B78" s="9"/>
      <c r="C78" s="53">
        <f>SUM(C75:C77)</f>
        <v>122500</v>
      </c>
      <c r="D78" s="54">
        <f>SUM(D75:D77)</f>
        <v>122.5</v>
      </c>
      <c r="E78" s="54">
        <f>SUM(E75:E77)</f>
        <v>122.5</v>
      </c>
      <c r="F78" s="55"/>
      <c r="G78" s="34"/>
      <c r="H78" s="34"/>
      <c r="I78" s="59"/>
      <c r="J78" s="44"/>
      <c r="K78" s="43"/>
      <c r="L78" s="58"/>
      <c r="M78" s="29"/>
    </row>
    <row r="79" spans="1:13" x14ac:dyDescent="0.2">
      <c r="A79" s="9"/>
      <c r="B79" s="9"/>
      <c r="C79" s="65"/>
      <c r="D79" s="65"/>
      <c r="E79" s="65"/>
      <c r="F79" s="55"/>
      <c r="G79" s="34"/>
      <c r="H79" s="34"/>
      <c r="I79" s="59"/>
      <c r="J79" s="44"/>
      <c r="K79" s="43"/>
      <c r="L79" s="58"/>
      <c r="M79" s="29"/>
    </row>
    <row r="80" spans="1:13" x14ac:dyDescent="0.2">
      <c r="A80" s="9"/>
      <c r="B80" s="9"/>
      <c r="C80" s="65"/>
      <c r="D80" s="65"/>
      <c r="E80" s="65"/>
      <c r="F80" s="55"/>
      <c r="G80" s="2"/>
      <c r="H80" s="2"/>
      <c r="I80" s="33"/>
      <c r="J80" s="44"/>
      <c r="K80" s="43"/>
      <c r="L80" s="58"/>
      <c r="M80" s="29"/>
    </row>
    <row r="81" spans="1:13" x14ac:dyDescent="0.2">
      <c r="A81" s="9"/>
      <c r="B81" s="69"/>
      <c r="C81" s="70" t="s">
        <v>31</v>
      </c>
      <c r="D81" s="70" t="s">
        <v>36</v>
      </c>
      <c r="E81" s="70" t="s">
        <v>36</v>
      </c>
      <c r="F81" s="2"/>
      <c r="G81" s="2"/>
      <c r="H81" s="2"/>
      <c r="I81" s="33"/>
      <c r="J81" s="44"/>
      <c r="K81" s="43"/>
      <c r="L81" s="58"/>
      <c r="M81" s="29"/>
    </row>
    <row r="82" spans="1:13" x14ac:dyDescent="0.2">
      <c r="A82" s="9"/>
      <c r="B82" s="71" t="s">
        <v>52</v>
      </c>
      <c r="C82" s="72">
        <f>SUM(C27,C38,C72,C49,C78)-SUM(C83:C85)</f>
        <v>5282939</v>
      </c>
      <c r="D82" s="73">
        <f>SUM(D27,D38,D72,D49,D78)-SUM(D83:D85)</f>
        <v>4468.3999999999996</v>
      </c>
      <c r="E82" s="73">
        <f>SUM(E27,E38,E72,E49,E78)-SUM(E83:E85)</f>
        <v>4851.3999999999996</v>
      </c>
      <c r="F82" s="2"/>
      <c r="G82" s="2"/>
      <c r="H82" s="2"/>
      <c r="I82" s="33"/>
      <c r="J82" s="44"/>
      <c r="K82" s="43"/>
      <c r="L82" s="58"/>
      <c r="M82" s="29"/>
    </row>
    <row r="83" spans="1:13" x14ac:dyDescent="0.2">
      <c r="A83" s="9"/>
      <c r="B83" s="71" t="s">
        <v>80</v>
      </c>
      <c r="C83" s="72">
        <f>SUM(C12:C13,C16,C18:C19)</f>
        <v>891000</v>
      </c>
      <c r="D83" s="73">
        <f>SUM(D12:D13,D16,D18:D19)</f>
        <v>770</v>
      </c>
      <c r="E83" s="73">
        <f>SUM(E12:E13,E16,E18:E19)</f>
        <v>790</v>
      </c>
      <c r="F83" s="2"/>
      <c r="G83" s="2"/>
      <c r="H83" s="2"/>
      <c r="I83" s="33"/>
      <c r="J83" s="44"/>
      <c r="K83" s="43"/>
      <c r="L83" s="58"/>
      <c r="M83" s="29"/>
    </row>
    <row r="84" spans="1:13" x14ac:dyDescent="0.2">
      <c r="A84" s="9"/>
      <c r="B84" s="71" t="s">
        <v>87</v>
      </c>
      <c r="C84" s="72">
        <f>SUM(C23:C26,C62:C71,C78)</f>
        <v>1498100</v>
      </c>
      <c r="D84" s="73">
        <f>SUM(D23:D26,D62:D71,D78)</f>
        <v>1424.8</v>
      </c>
      <c r="E84" s="73">
        <f>SUM(E23:E26,E62:E71,E78)</f>
        <v>1488.8</v>
      </c>
      <c r="F84" s="2"/>
      <c r="G84" s="2"/>
      <c r="H84" s="2"/>
      <c r="I84" s="33"/>
      <c r="J84" s="44"/>
      <c r="K84" s="43"/>
      <c r="L84" s="58"/>
      <c r="M84" s="29"/>
    </row>
    <row r="85" spans="1:13" x14ac:dyDescent="0.2">
      <c r="A85" s="9"/>
      <c r="B85" s="71" t="s">
        <v>53</v>
      </c>
      <c r="C85" s="72"/>
      <c r="D85" s="73"/>
      <c r="E85" s="73"/>
      <c r="F85" s="2"/>
      <c r="G85" s="2"/>
      <c r="H85" s="2"/>
      <c r="I85" s="33"/>
      <c r="J85" s="44"/>
      <c r="K85" s="43"/>
      <c r="L85" s="58"/>
      <c r="M85" s="29"/>
    </row>
    <row r="86" spans="1:13" ht="13.5" thickBot="1" x14ac:dyDescent="0.25">
      <c r="A86" s="9"/>
      <c r="B86" s="32"/>
      <c r="C86" s="75">
        <f>SUM(C82:C85)</f>
        <v>7672039</v>
      </c>
      <c r="D86" s="76">
        <f>SUM(D82:D85)</f>
        <v>6663.2</v>
      </c>
      <c r="E86" s="76">
        <f>SUM(E82:E85)</f>
        <v>7130.2</v>
      </c>
      <c r="F86" s="2"/>
      <c r="G86" s="2"/>
      <c r="H86" s="2"/>
      <c r="I86" s="33"/>
      <c r="J86" s="44"/>
      <c r="K86" s="43"/>
      <c r="L86" s="58"/>
      <c r="M86" s="29"/>
    </row>
    <row r="87" spans="1:13" ht="13.5" thickTop="1" x14ac:dyDescent="0.2">
      <c r="A87" s="9"/>
      <c r="B87" s="9"/>
      <c r="C87" s="74">
        <f>C86-SUM(C27,C38,C49,C72,C78)</f>
        <v>0</v>
      </c>
      <c r="D87" s="74">
        <f>D86-SUM(D27,D38,D49,D72,D78)</f>
        <v>0</v>
      </c>
      <c r="E87" s="74">
        <f>E86-SUM(E27,E38,E49,E72,E78)</f>
        <v>0</v>
      </c>
      <c r="F87" s="2"/>
      <c r="G87" s="2"/>
      <c r="H87" s="2"/>
      <c r="J87" s="2"/>
      <c r="K87" s="2"/>
      <c r="L87" s="2"/>
      <c r="M87" s="2"/>
    </row>
    <row r="88" spans="1:13" x14ac:dyDescent="0.2">
      <c r="H88" s="2"/>
      <c r="J88" s="2"/>
      <c r="K88" s="2"/>
      <c r="L88" s="2"/>
      <c r="M88" s="2"/>
    </row>
    <row r="89" spans="1:13" x14ac:dyDescent="0.2">
      <c r="A89" s="22" t="s">
        <v>37</v>
      </c>
      <c r="B89" s="2"/>
      <c r="C89" s="2"/>
      <c r="D89" s="2"/>
      <c r="E89" s="22" t="s">
        <v>38</v>
      </c>
      <c r="F89" s="2"/>
      <c r="G89" s="2"/>
      <c r="H89" s="2"/>
      <c r="L89" s="57"/>
      <c r="M89" s="57"/>
    </row>
    <row r="90" spans="1:13" x14ac:dyDescent="0.2">
      <c r="A90" s="1" t="s">
        <v>99</v>
      </c>
      <c r="B90" s="2"/>
      <c r="C90" s="2"/>
      <c r="D90" s="2"/>
      <c r="E90" s="77" t="s">
        <v>50</v>
      </c>
      <c r="F90" s="2"/>
      <c r="G90" s="2"/>
      <c r="H90" s="2"/>
      <c r="L90" s="57"/>
      <c r="M90" s="57"/>
    </row>
    <row r="91" spans="1:13" x14ac:dyDescent="0.2">
      <c r="A91" s="23" t="s">
        <v>47</v>
      </c>
      <c r="B91" s="2"/>
      <c r="C91" s="2"/>
      <c r="D91" s="2"/>
      <c r="E91" s="78" t="s">
        <v>65</v>
      </c>
      <c r="F91" s="2"/>
      <c r="G91" s="2"/>
      <c r="H91" s="2"/>
      <c r="J91" s="25"/>
      <c r="K91" s="18"/>
      <c r="L91" s="57"/>
      <c r="M91" s="57"/>
    </row>
    <row r="92" spans="1:13" x14ac:dyDescent="0.2">
      <c r="A92" s="21" t="s">
        <v>68</v>
      </c>
      <c r="B92" s="2"/>
      <c r="C92" s="2"/>
      <c r="D92" s="2"/>
      <c r="E92" s="21" t="s">
        <v>51</v>
      </c>
      <c r="F92" s="2"/>
      <c r="G92" s="2"/>
      <c r="H92" s="2"/>
      <c r="J92" s="24"/>
      <c r="K92" s="26"/>
      <c r="L92" s="57"/>
      <c r="M92" s="57"/>
    </row>
    <row r="93" spans="1:13" x14ac:dyDescent="0.2">
      <c r="A93" s="21" t="s">
        <v>49</v>
      </c>
      <c r="B93" s="2"/>
      <c r="C93" s="2"/>
      <c r="D93" s="2"/>
      <c r="E93" s="21" t="s">
        <v>66</v>
      </c>
      <c r="F93" s="2"/>
      <c r="G93" s="2"/>
      <c r="H93" s="2"/>
      <c r="J93" s="24"/>
      <c r="K93" s="26"/>
      <c r="L93" s="57"/>
      <c r="M93" s="57"/>
    </row>
    <row r="94" spans="1:13" x14ac:dyDescent="0.2">
      <c r="A94" s="2" t="s">
        <v>60</v>
      </c>
      <c r="B94" s="2"/>
      <c r="C94" s="2"/>
      <c r="D94" s="2"/>
      <c r="E94" s="2" t="s">
        <v>61</v>
      </c>
      <c r="F94" s="2"/>
      <c r="G94" s="2"/>
      <c r="H94" s="2"/>
      <c r="I94" s="18"/>
      <c r="J94" s="24"/>
      <c r="K94" s="26"/>
      <c r="L94" s="57"/>
      <c r="M94" s="57"/>
    </row>
    <row r="95" spans="1:13" x14ac:dyDescent="0.2">
      <c r="A95" s="21" t="s">
        <v>48</v>
      </c>
      <c r="B95" s="2"/>
      <c r="C95" s="2"/>
      <c r="D95" s="2"/>
      <c r="E95" s="2"/>
      <c r="F95" s="2"/>
      <c r="G95" s="2"/>
      <c r="J95" s="19"/>
      <c r="K95" s="21"/>
    </row>
    <row r="96" spans="1:13" x14ac:dyDescent="0.2">
      <c r="A96" s="21" t="s">
        <v>69</v>
      </c>
    </row>
  </sheetData>
  <sortState xmlns:xlrd2="http://schemas.microsoft.com/office/spreadsheetml/2017/richdata2" ref="E90:F94">
    <sortCondition ref="E89"/>
  </sortState>
  <phoneticPr fontId="2" type="noConversion"/>
  <printOptions horizontalCentered="1"/>
  <pageMargins left="0.5" right="0.5" top="0.5" bottom="0.5" header="0" footer="0"/>
  <pageSetup scale="44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0DF761E53C84B9DF2252DDF9077D8" ma:contentTypeVersion="" ma:contentTypeDescription="Create a new document." ma:contentTypeScope="" ma:versionID="dadf3595010fba69ed431ef54b65db70">
  <xsd:schema xmlns:xsd="http://www.w3.org/2001/XMLSchema" xmlns:xs="http://www.w3.org/2001/XMLSchema" xmlns:p="http://schemas.microsoft.com/office/2006/metadata/properties" xmlns:ns2="02D22938-A560-4B92-82A1-0C41AA152052" xmlns:ns3="02d22938-a560-4b92-82a1-0c41aa152052" targetNamespace="http://schemas.microsoft.com/office/2006/metadata/properties" ma:root="true" ma:fieldsID="ccc586c2439b35d317168828a72f7b66" ns2:_="" ns3:_="">
    <xsd:import namespace="02D22938-A560-4B92-82A1-0C41AA152052"/>
    <xsd:import namespace="02d22938-a560-4b92-82a1-0c41aa15205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_x0066_g38" minOccurs="0"/>
                <xsd:element ref="ns3:tsud" minOccurs="0"/>
                <xsd:element ref="ns3:_x0064_do2" minOccurs="0"/>
                <xsd:element ref="ns3:CONFIDENTIAL_x0020_REQUESTS" minOccurs="0"/>
                <xsd:element ref="ns3:File_x0020_Type0" minOccurs="0"/>
                <xsd:element ref="ns3:em7g" minOccurs="0"/>
                <xsd:element ref="ns3:_x0078_154" minOccurs="0"/>
                <xsd:element ref="ns3:f0z4" minOccurs="0"/>
                <xsd:element ref="ns3:cz8i" minOccurs="0"/>
                <xsd:element ref="ns3:l6eu" minOccurs="0"/>
                <xsd:element ref="ns3:mat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ate Received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_x0066_g38" ma:index="19" nillable="true" ma:displayName="CONFIDENTIAL DATA" ma:internalName="_x0066_g38">
      <xsd:simpleType>
        <xsd:restriction base="dms:DateTime"/>
      </xsd:simpleType>
    </xsd:element>
    <xsd:element name="tsud" ma:index="20" nillable="true" ma:displayName="DUE DATE" ma:internalName="tsud">
      <xsd:simpleType>
        <xsd:restriction base="dms:Text"/>
      </xsd:simpleType>
    </xsd:element>
    <xsd:element name="_x0064_do2" ma:index="21" nillable="true" ma:displayName="Notes" ma:internalName="_x0064_do2">
      <xsd:simpleType>
        <xsd:restriction base="dms:Text"/>
      </xsd:simpleType>
    </xsd:element>
    <xsd:element name="CONFIDENTIAL_x0020_REQUESTS" ma:index="22" nillable="true" ma:displayName="CONFIDENTIAL NOS." ma:description="List of confidential discovery request numbers" ma:internalName="CONFIDENTIAL_x0020_REQUESTS">
      <xsd:simpleType>
        <xsd:restriction base="dms:Note">
          <xsd:maxLength value="255"/>
        </xsd:restriction>
      </xsd:simpleType>
    </xsd:element>
    <xsd:element name="File_x0020_Type0" ma:index="23" nillable="true" ma:displayName="File Type" ma:internalName="File_x0020_Type0">
      <xsd:simpleType>
        <xsd:restriction base="dms:Text">
          <xsd:maxLength value="255"/>
        </xsd:restriction>
      </xsd:simpleType>
    </xsd:element>
    <xsd:element name="em7g" ma:index="24" nillable="true" ma:displayName="Files Cleaned" ma:internalName="em7g">
      <xsd:simpleType>
        <xsd:restriction base="dms:Text"/>
      </xsd:simpleType>
    </xsd:element>
    <xsd:element name="_x0078_154" ma:index="25" nillable="true" ma:displayName="1st Draft Due" ma:internalName="_x0078_154">
      <xsd:simpleType>
        <xsd:restriction base="dms:Text"/>
      </xsd:simpleType>
    </xsd:element>
    <xsd:element name="f0z4" ma:index="26" nillable="true" ma:displayName="Final Draft Due" ma:internalName="f0z4">
      <xsd:simpleType>
        <xsd:restriction base="dms:Text"/>
      </xsd:simpleType>
    </xsd:element>
    <xsd:element name="cz8i" ma:index="27" nillable="true" ma:displayName="OBJECTIONS DUE" ma:internalName="cz8i">
      <xsd:simpleType>
        <xsd:restriction base="dms:Text"/>
      </xsd:simpleType>
    </xsd:element>
    <xsd:element name="l6eu" ma:index="28" nillable="true" ma:displayName="1st Draft Review Meeting" ma:internalName="l6eu">
      <xsd:simpleType>
        <xsd:restriction base="dms:Text"/>
      </xsd:simpleType>
    </xsd:element>
    <xsd:element name="matv" ma:index="29" nillable="true" ma:displayName="Final Draft Review Meeting" ma:internalName="matv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02d22938-a560-4b92-82a1-0c41aa152052" xsi:nil="true"/>
    <CaseNumber xmlns="02d22938-a560-4b92-82a1-0c41aa152052" xsi:nil="true"/>
    <IsKeyDocket xmlns="02d22938-a560-4b92-82a1-0c41aa152052">false</IsKeyDocket>
    <CaseCompanyName xmlns="02d22938-a560-4b92-82a1-0c41aa152052" xsi:nil="true"/>
    <CaseJurisdiction xmlns="02d22938-a560-4b92-82a1-0c41aa152052" xsi:nil="true"/>
    <SRCH_DocketId xmlns="02d22938-a560-4b92-82a1-0c41aa152052">1052</SRCH_DocketId>
    <SRCH_ObjectType xmlns="02d22938-a560-4b92-82a1-0c41aa152052">PWD</SRCH_ObjectType>
    <CaseStatus xmlns="02d22938-a560-4b92-82a1-0c41aa152052" xsi:nil="true"/>
    <Comments xmlns="02D22938-A560-4B92-82A1-0C41AA152052" xsi:nil="true"/>
    <CaseSubjects xmlns="02d22938-a560-4b92-82a1-0c41aa152052" xsi:nil="true"/>
    <CaseType xmlns="02d22938-a560-4b92-82a1-0c41aa152052" xsi:nil="true"/>
    <_x0066_g38 xmlns="02d22938-a560-4b92-82a1-0c41aa152052" xsi:nil="true"/>
    <tsud xmlns="02d22938-a560-4b92-82a1-0c41aa152052" xsi:nil="true"/>
    <File_x0020_Type0 xmlns="02d22938-a560-4b92-82a1-0c41aa152052" xsi:nil="true"/>
    <em7g xmlns="02d22938-a560-4b92-82a1-0c41aa152052" xsi:nil="true"/>
    <CONFIDENTIAL_x0020_REQUESTS xmlns="02d22938-a560-4b92-82a1-0c41aa152052" xsi:nil="true"/>
    <_x0064_do2 xmlns="02d22938-a560-4b92-82a1-0c41aa152052" xsi:nil="true"/>
    <_x0078_154 xmlns="02d22938-a560-4b92-82a1-0c41aa152052" xsi:nil="true"/>
    <f0z4 xmlns="02d22938-a560-4b92-82a1-0c41aa152052" xsi:nil="true"/>
    <cz8i xmlns="02d22938-a560-4b92-82a1-0c41aa152052" xsi:nil="true"/>
    <l6eu xmlns="02d22938-a560-4b92-82a1-0c41aa152052" xsi:nil="true"/>
    <matv xmlns="02d22938-a560-4b92-82a1-0c41aa152052" xsi:nil="true"/>
  </documentManagement>
</p:properties>
</file>

<file path=customXml/itemProps1.xml><?xml version="1.0" encoding="utf-8"?>
<ds:datastoreItem xmlns:ds="http://schemas.openxmlformats.org/officeDocument/2006/customXml" ds:itemID="{F629FEC4-144A-41A0-BD63-553EF2320CD0}"/>
</file>

<file path=customXml/itemProps2.xml><?xml version="1.0" encoding="utf-8"?>
<ds:datastoreItem xmlns:ds="http://schemas.openxmlformats.org/officeDocument/2006/customXml" ds:itemID="{DF4B993A-CCE5-49AC-A597-7193C99E64FC}"/>
</file>

<file path=customXml/itemProps3.xml><?xml version="1.0" encoding="utf-8"?>
<ds:datastoreItem xmlns:ds="http://schemas.openxmlformats.org/officeDocument/2006/customXml" ds:itemID="{4AFBA3AD-9BB9-4617-8111-00614862C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 Plant In-Service</vt:lpstr>
      <vt:lpstr>'TEC Plant In-Service'!Print_Area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2021-02-26T20:07:25Z</dcterms:created>
  <dcterms:modified xsi:type="dcterms:W3CDTF">2021-02-26T20:07:30Z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0x0101001BF0DF761E53C84B9DF2252DDF9077D8</vt:lpwstr>
  </property>
</Properties>
</file>