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0" documentId="13_ncr:1_{CBC97083-D98F-4D8A-AE40-ABEEA82F4E79}" xr6:coauthVersionLast="47" xr6:coauthVersionMax="47" xr10:uidLastSave="{00000000-0000-0000-0000-000000000000}"/>
  <bookViews>
    <workbookView xWindow="19725" yWindow="3690" windowWidth="31770" windowHeight="15435" firstSheet="2" activeTab="9" xr2:uid="{00000000-000D-0000-FFFF-FFFF00000000}"/>
  </bookViews>
  <sheets>
    <sheet name="2018-2020 Gains by category" sheetId="10" r:id="rId1"/>
    <sheet name="Total Gains - 2018" sheetId="1" r:id="rId2"/>
    <sheet name="Power - 2018" sheetId="2" r:id="rId3"/>
    <sheet name="AO Activities - 2018" sheetId="3" r:id="rId4"/>
    <sheet name="Total Gains - 2019" sheetId="4" r:id="rId5"/>
    <sheet name="Power - 2019" sheetId="5" r:id="rId6"/>
    <sheet name="AO Activities - 2019" sheetId="6" r:id="rId7"/>
    <sheet name="Total Gains - 2020" sheetId="7" r:id="rId8"/>
    <sheet name="Power - 2020" sheetId="8" r:id="rId9"/>
    <sheet name="AO Activities - 2020" sheetId="9" r:id="rId10"/>
  </sheets>
  <definedNames>
    <definedName name="_xlnm.Print_Area" localSheetId="3">'AO Activities - 2018'!$A$1:$F$22</definedName>
    <definedName name="_xlnm.Print_Area" localSheetId="6">'AO Activities - 2019'!$A$1:$E$22</definedName>
    <definedName name="_xlnm.Print_Area" localSheetId="9">'AO Activities - 2020'!$A$1:$E$22</definedName>
    <definedName name="_xlnm.Print_Area" localSheetId="2">'Power - 2018'!$B$2:$F$45</definedName>
    <definedName name="_xlnm.Print_Area" localSheetId="5">'Power - 2019'!$B$2:$F$45</definedName>
    <definedName name="_xlnm.Print_Area" localSheetId="8">'Power - 2020'!$B$2:$F$45</definedName>
    <definedName name="_xlnm.Print_Area" localSheetId="1">'Total Gains - 2018'!$A$1:$I$47</definedName>
    <definedName name="_xlnm.Print_Area" localSheetId="4">'Total Gains - 2019'!$A$1:$I$47</definedName>
    <definedName name="_xlnm.Print_Area" localSheetId="7">'Total Gains - 2020'!$A$1:$I$47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0" l="1"/>
  <c r="F11" i="10"/>
  <c r="F8" i="10"/>
  <c r="E8" i="10"/>
  <c r="E12" i="10"/>
  <c r="E11" i="10"/>
  <c r="E10" i="10"/>
  <c r="H10" i="10" s="1"/>
  <c r="D12" i="10"/>
  <c r="D11" i="10"/>
  <c r="H11" i="10" s="1"/>
  <c r="D10" i="10"/>
  <c r="D9" i="10"/>
  <c r="H9" i="10" s="1"/>
  <c r="D8" i="10"/>
  <c r="F7" i="10"/>
  <c r="E7" i="10"/>
  <c r="D7" i="10"/>
  <c r="E21" i="7"/>
  <c r="F21" i="7" s="1"/>
  <c r="H21" i="7" s="1"/>
  <c r="E19" i="7"/>
  <c r="F19" i="7" s="1"/>
  <c r="H19" i="7" s="1"/>
  <c r="E13" i="7"/>
  <c r="F13" i="7" s="1"/>
  <c r="G13" i="7" s="1"/>
  <c r="C36" i="7" s="1"/>
  <c r="H36" i="7" s="1"/>
  <c r="E45" i="8"/>
  <c r="C45" i="8"/>
  <c r="D43" i="8"/>
  <c r="F43" i="8" s="1"/>
  <c r="D42" i="8"/>
  <c r="F42" i="8" s="1"/>
  <c r="D41" i="8"/>
  <c r="F41" i="8" s="1"/>
  <c r="D40" i="8"/>
  <c r="F40" i="8" s="1"/>
  <c r="D39" i="8"/>
  <c r="F39" i="8" s="1"/>
  <c r="D38" i="8"/>
  <c r="F38" i="8" s="1"/>
  <c r="D37" i="8"/>
  <c r="F37" i="8" s="1"/>
  <c r="D36" i="8"/>
  <c r="F36" i="8" s="1"/>
  <c r="D35" i="8"/>
  <c r="F35" i="8" s="1"/>
  <c r="D34" i="8"/>
  <c r="F34" i="8" s="1"/>
  <c r="D33" i="8"/>
  <c r="F33" i="8" s="1"/>
  <c r="D32" i="8"/>
  <c r="D45" i="8" s="1"/>
  <c r="E24" i="8"/>
  <c r="D24" i="8"/>
  <c r="C24" i="8"/>
  <c r="I23" i="8"/>
  <c r="F22" i="8"/>
  <c r="F21" i="8"/>
  <c r="F20" i="8"/>
  <c r="F19" i="8"/>
  <c r="F18" i="8"/>
  <c r="F17" i="8"/>
  <c r="F16" i="8"/>
  <c r="F15" i="8"/>
  <c r="F14" i="8"/>
  <c r="F13" i="8"/>
  <c r="F12" i="8"/>
  <c r="F11" i="8"/>
  <c r="F24" i="8" s="1"/>
  <c r="G47" i="7"/>
  <c r="F47" i="7"/>
  <c r="C45" i="7"/>
  <c r="C44" i="7"/>
  <c r="C43" i="7"/>
  <c r="C42" i="7"/>
  <c r="C41" i="7"/>
  <c r="I40" i="7"/>
  <c r="I39" i="7"/>
  <c r="I38" i="7"/>
  <c r="I37" i="7"/>
  <c r="I36" i="7"/>
  <c r="I35" i="7"/>
  <c r="I34" i="7"/>
  <c r="I24" i="7"/>
  <c r="D24" i="7"/>
  <c r="C24" i="7"/>
  <c r="E22" i="7"/>
  <c r="F22" i="7" s="1"/>
  <c r="H22" i="7" s="1"/>
  <c r="E20" i="7"/>
  <c r="F20" i="7" s="1"/>
  <c r="H20" i="7" s="1"/>
  <c r="E18" i="7"/>
  <c r="F18" i="7" s="1"/>
  <c r="H18" i="7" s="1"/>
  <c r="E17" i="7"/>
  <c r="F17" i="7" s="1"/>
  <c r="G17" i="7" s="1"/>
  <c r="C40" i="7" s="1"/>
  <c r="H40" i="7" s="1"/>
  <c r="E16" i="7"/>
  <c r="F16" i="7" s="1"/>
  <c r="G16" i="7" s="1"/>
  <c r="C39" i="7" s="1"/>
  <c r="H39" i="7" s="1"/>
  <c r="F15" i="7"/>
  <c r="G15" i="7" s="1"/>
  <c r="C38" i="7" s="1"/>
  <c r="H38" i="7" s="1"/>
  <c r="E15" i="7"/>
  <c r="E14" i="7"/>
  <c r="F14" i="7" s="1"/>
  <c r="G14" i="7" s="1"/>
  <c r="C37" i="7" s="1"/>
  <c r="H37" i="7" s="1"/>
  <c r="E12" i="7"/>
  <c r="F12" i="7" s="1"/>
  <c r="G12" i="7" s="1"/>
  <c r="C35" i="7" s="1"/>
  <c r="H35" i="7" s="1"/>
  <c r="E45" i="5"/>
  <c r="D45" i="5"/>
  <c r="C45" i="5"/>
  <c r="F43" i="5"/>
  <c r="F42" i="5"/>
  <c r="F41" i="5"/>
  <c r="F40" i="5"/>
  <c r="F39" i="5"/>
  <c r="F45" i="5" s="1"/>
  <c r="F38" i="5"/>
  <c r="F37" i="5"/>
  <c r="F36" i="5"/>
  <c r="F35" i="5"/>
  <c r="F34" i="5"/>
  <c r="F33" i="5"/>
  <c r="F32" i="5"/>
  <c r="E24" i="5"/>
  <c r="D24" i="5"/>
  <c r="C24" i="5"/>
  <c r="F22" i="5"/>
  <c r="F21" i="5"/>
  <c r="F20" i="5"/>
  <c r="F19" i="5"/>
  <c r="F18" i="5"/>
  <c r="F24" i="5" s="1"/>
  <c r="F17" i="5"/>
  <c r="F16" i="5"/>
  <c r="F15" i="5"/>
  <c r="F14" i="5"/>
  <c r="F13" i="5"/>
  <c r="F12" i="5"/>
  <c r="F11" i="5"/>
  <c r="G47" i="4"/>
  <c r="F47" i="4"/>
  <c r="C45" i="4"/>
  <c r="C44" i="4"/>
  <c r="C43" i="4"/>
  <c r="C42" i="4"/>
  <c r="C41" i="4"/>
  <c r="I40" i="4"/>
  <c r="I39" i="4"/>
  <c r="I38" i="4"/>
  <c r="I37" i="4"/>
  <c r="I36" i="4"/>
  <c r="I35" i="4"/>
  <c r="I34" i="4"/>
  <c r="I24" i="4"/>
  <c r="E22" i="4"/>
  <c r="D22" i="4"/>
  <c r="F22" i="4" s="1"/>
  <c r="H22" i="4" s="1"/>
  <c r="C22" i="4"/>
  <c r="E21" i="4"/>
  <c r="D21" i="4"/>
  <c r="C21" i="4"/>
  <c r="F21" i="4" s="1"/>
  <c r="H21" i="4" s="1"/>
  <c r="F20" i="4"/>
  <c r="H20" i="4" s="1"/>
  <c r="E20" i="4"/>
  <c r="D20" i="4"/>
  <c r="C20" i="4"/>
  <c r="E19" i="4"/>
  <c r="D19" i="4"/>
  <c r="C19" i="4"/>
  <c r="E18" i="4"/>
  <c r="D18" i="4"/>
  <c r="C18" i="4"/>
  <c r="E17" i="4"/>
  <c r="F17" i="4" s="1"/>
  <c r="G17" i="4" s="1"/>
  <c r="C40" i="4" s="1"/>
  <c r="H40" i="4" s="1"/>
  <c r="D17" i="4"/>
  <c r="C17" i="4"/>
  <c r="E16" i="4"/>
  <c r="D16" i="4"/>
  <c r="C16" i="4"/>
  <c r="F16" i="4" s="1"/>
  <c r="G16" i="4" s="1"/>
  <c r="C39" i="4" s="1"/>
  <c r="H39" i="4" s="1"/>
  <c r="E15" i="4"/>
  <c r="D15" i="4"/>
  <c r="C15" i="4"/>
  <c r="E14" i="4"/>
  <c r="D14" i="4"/>
  <c r="F14" i="4" s="1"/>
  <c r="G14" i="4" s="1"/>
  <c r="C37" i="4" s="1"/>
  <c r="H37" i="4" s="1"/>
  <c r="C14" i="4"/>
  <c r="E13" i="4"/>
  <c r="D13" i="4"/>
  <c r="C13" i="4"/>
  <c r="F13" i="4" s="1"/>
  <c r="G13" i="4" s="1"/>
  <c r="C36" i="4" s="1"/>
  <c r="H36" i="4" s="1"/>
  <c r="E12" i="4"/>
  <c r="F12" i="4" s="1"/>
  <c r="G12" i="4" s="1"/>
  <c r="C35" i="4" s="1"/>
  <c r="H35" i="4" s="1"/>
  <c r="D12" i="4"/>
  <c r="C12" i="4"/>
  <c r="E11" i="4"/>
  <c r="D11" i="4"/>
  <c r="D24" i="4" s="1"/>
  <c r="C11" i="4"/>
  <c r="C24" i="4" s="1"/>
  <c r="E24" i="4" l="1"/>
  <c r="F15" i="4"/>
  <c r="G15" i="4" s="1"/>
  <c r="C38" i="4" s="1"/>
  <c r="H38" i="4" s="1"/>
  <c r="F18" i="4"/>
  <c r="H18" i="4" s="1"/>
  <c r="E41" i="4" s="1"/>
  <c r="F19" i="4"/>
  <c r="H19" i="4" s="1"/>
  <c r="E14" i="10"/>
  <c r="H12" i="10"/>
  <c r="D14" i="10"/>
  <c r="F14" i="10"/>
  <c r="H7" i="10"/>
  <c r="H8" i="10"/>
  <c r="E41" i="7"/>
  <c r="D41" i="7"/>
  <c r="H24" i="7"/>
  <c r="E43" i="7"/>
  <c r="I43" i="7" s="1"/>
  <c r="D43" i="7"/>
  <c r="H43" i="7" s="1"/>
  <c r="E45" i="7"/>
  <c r="I45" i="7" s="1"/>
  <c r="D45" i="7"/>
  <c r="H45" i="7" s="1"/>
  <c r="E42" i="7"/>
  <c r="I42" i="7" s="1"/>
  <c r="D42" i="7"/>
  <c r="E44" i="7"/>
  <c r="I44" i="7" s="1"/>
  <c r="D44" i="7"/>
  <c r="H44" i="7" s="1"/>
  <c r="H42" i="7"/>
  <c r="E11" i="7"/>
  <c r="F32" i="8"/>
  <c r="F45" i="8" s="1"/>
  <c r="E45" i="4"/>
  <c r="I45" i="4" s="1"/>
  <c r="D45" i="4"/>
  <c r="H45" i="4" s="1"/>
  <c r="D43" i="4"/>
  <c r="E43" i="4"/>
  <c r="I43" i="4" s="1"/>
  <c r="D44" i="4"/>
  <c r="H44" i="4" s="1"/>
  <c r="E44" i="4"/>
  <c r="I44" i="4" s="1"/>
  <c r="H43" i="4"/>
  <c r="H24" i="4"/>
  <c r="E42" i="4"/>
  <c r="I42" i="4" s="1"/>
  <c r="D42" i="4"/>
  <c r="H42" i="4" s="1"/>
  <c r="F11" i="4"/>
  <c r="D41" i="4" l="1"/>
  <c r="H41" i="4" s="1"/>
  <c r="H14" i="10"/>
  <c r="F11" i="7"/>
  <c r="E24" i="7"/>
  <c r="H41" i="7"/>
  <c r="D47" i="7"/>
  <c r="I41" i="7"/>
  <c r="I47" i="7" s="1"/>
  <c r="E47" i="7"/>
  <c r="F24" i="4"/>
  <c r="G11" i="4"/>
  <c r="D47" i="4"/>
  <c r="I41" i="4"/>
  <c r="I47" i="4" s="1"/>
  <c r="E47" i="4"/>
  <c r="G11" i="7" l="1"/>
  <c r="F24" i="7"/>
  <c r="C34" i="4"/>
  <c r="G24" i="4"/>
  <c r="C34" i="7" l="1"/>
  <c r="G24" i="7"/>
  <c r="H34" i="4"/>
  <c r="H47" i="4" s="1"/>
  <c r="C47" i="4"/>
  <c r="H34" i="7" l="1"/>
  <c r="H47" i="7" s="1"/>
  <c r="C47" i="7"/>
  <c r="E24" i="2" l="1"/>
  <c r="D24" i="2"/>
  <c r="E43" i="1" l="1"/>
  <c r="D43" i="1" l="1"/>
  <c r="C45" i="1" l="1"/>
  <c r="C44" i="1"/>
  <c r="F43" i="2"/>
  <c r="F42" i="2"/>
  <c r="F41" i="2"/>
  <c r="F40" i="2"/>
  <c r="F39" i="2"/>
  <c r="F38" i="2"/>
  <c r="F37" i="2"/>
  <c r="F36" i="2"/>
  <c r="F35" i="2"/>
  <c r="F34" i="2"/>
  <c r="F33" i="2"/>
  <c r="F32" i="2"/>
  <c r="I38" i="1" l="1"/>
  <c r="I37" i="1"/>
  <c r="I36" i="1"/>
  <c r="I35" i="1"/>
  <c r="I34" i="1"/>
  <c r="I40" i="1"/>
  <c r="I39" i="1"/>
  <c r="D22" i="1" l="1"/>
  <c r="D21" i="1"/>
  <c r="D20" i="1"/>
  <c r="D19" i="1"/>
  <c r="D18" i="1"/>
  <c r="D17" i="1"/>
  <c r="D16" i="1"/>
  <c r="D15" i="1"/>
  <c r="D14" i="1"/>
  <c r="D13" i="1"/>
  <c r="D12" i="1"/>
  <c r="D11" i="1"/>
  <c r="F22" i="2" l="1"/>
  <c r="F21" i="2"/>
  <c r="F20" i="2"/>
  <c r="F19" i="2"/>
  <c r="F18" i="2"/>
  <c r="F17" i="2"/>
  <c r="F16" i="2"/>
  <c r="F15" i="2"/>
  <c r="F14" i="2"/>
  <c r="F13" i="2"/>
  <c r="F12" i="2"/>
  <c r="F11" i="2"/>
  <c r="C11" i="1" l="1"/>
  <c r="C15" i="1"/>
  <c r="C12" i="1"/>
  <c r="C16" i="1"/>
  <c r="C13" i="1"/>
  <c r="C17" i="1"/>
  <c r="C21" i="1"/>
  <c r="C19" i="1"/>
  <c r="C20" i="1"/>
  <c r="C14" i="1"/>
  <c r="C18" i="1"/>
  <c r="C22" i="1"/>
  <c r="G47" i="1"/>
  <c r="F47" i="1"/>
  <c r="I24" i="1"/>
  <c r="D24" i="1"/>
  <c r="F45" i="2"/>
  <c r="E45" i="2"/>
  <c r="D45" i="2"/>
  <c r="C45" i="2"/>
  <c r="F24" i="2"/>
  <c r="C24" i="2"/>
  <c r="E22" i="1"/>
  <c r="E21" i="1"/>
  <c r="E20" i="1"/>
  <c r="E19" i="1"/>
  <c r="E18" i="1"/>
  <c r="E17" i="1"/>
  <c r="E16" i="1"/>
  <c r="E15" i="1"/>
  <c r="E14" i="1"/>
  <c r="E13" i="1"/>
  <c r="E12" i="1"/>
  <c r="F12" i="1" s="1"/>
  <c r="G12" i="1" s="1"/>
  <c r="E11" i="1"/>
  <c r="F21" i="1" l="1"/>
  <c r="H21" i="1" s="1"/>
  <c r="F11" i="1"/>
  <c r="G11" i="1" s="1"/>
  <c r="C34" i="1" s="1"/>
  <c r="H34" i="1" s="1"/>
  <c r="C35" i="1"/>
  <c r="H35" i="1" s="1"/>
  <c r="F16" i="1"/>
  <c r="G16" i="1" s="1"/>
  <c r="C39" i="1" s="1"/>
  <c r="H39" i="1" s="1"/>
  <c r="F13" i="1"/>
  <c r="G13" i="1" s="1"/>
  <c r="F20" i="1"/>
  <c r="C24" i="1"/>
  <c r="F18" i="1"/>
  <c r="G18" i="1" s="1"/>
  <c r="C41" i="1" s="1"/>
  <c r="F17" i="1"/>
  <c r="G17" i="1" s="1"/>
  <c r="C40" i="1" s="1"/>
  <c r="H40" i="1" s="1"/>
  <c r="F14" i="1"/>
  <c r="G14" i="1" s="1"/>
  <c r="F22" i="1"/>
  <c r="H22" i="1" s="1"/>
  <c r="F15" i="1"/>
  <c r="G15" i="1" s="1"/>
  <c r="F19" i="1"/>
  <c r="E24" i="1"/>
  <c r="E44" i="1" l="1"/>
  <c r="D44" i="1"/>
  <c r="H44" i="1" s="1"/>
  <c r="C36" i="1"/>
  <c r="H36" i="1" s="1"/>
  <c r="D45" i="1"/>
  <c r="H45" i="1" s="1"/>
  <c r="E45" i="1"/>
  <c r="I45" i="1" s="1"/>
  <c r="C37" i="1"/>
  <c r="H37" i="1" s="1"/>
  <c r="G19" i="1"/>
  <c r="C42" i="1" s="1"/>
  <c r="H42" i="1" s="1"/>
  <c r="C43" i="1"/>
  <c r="H43" i="1" s="1"/>
  <c r="C38" i="1"/>
  <c r="I43" i="1"/>
  <c r="I42" i="1"/>
  <c r="F24" i="1"/>
  <c r="I41" i="1"/>
  <c r="H41" i="1"/>
  <c r="C47" i="1" l="1"/>
  <c r="H24" i="1"/>
  <c r="H38" i="1"/>
  <c r="H47" i="1" s="1"/>
  <c r="G24" i="1"/>
  <c r="I44" i="1"/>
  <c r="I47" i="1" s="1"/>
  <c r="D47" i="1"/>
  <c r="E47" i="1" l="1"/>
</calcChain>
</file>

<file path=xl/sharedStrings.xml><?xml version="1.0" encoding="utf-8"?>
<sst xmlns="http://schemas.openxmlformats.org/spreadsheetml/2006/main" count="568" uniqueCount="77">
  <si>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</si>
  <si>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</si>
  <si>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</si>
  <si>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</si>
  <si>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</si>
  <si>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</si>
  <si>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</si>
  <si>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</si>
  <si>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</si>
  <si>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</si>
  <si>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</si>
  <si>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</si>
  <si>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</si>
  <si>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</si>
  <si>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</si>
  <si>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</si>
  <si>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</si>
  <si>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</si>
  <si>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</si>
  <si>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</si>
  <si>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</si>
  <si>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Month</t>
  </si>
  <si>
    <t>($)</t>
  </si>
  <si>
    <t>Wholesale Purchases Total Savings</t>
  </si>
  <si>
    <t xml:space="preserve">Threshold 1 </t>
  </si>
  <si>
    <t>Threshold 2</t>
  </si>
  <si>
    <t>TAMPA ELECTRIC</t>
  </si>
  <si>
    <t>Threshold 3</t>
  </si>
  <si>
    <t>OPTIMIZATION MECHANISM</t>
  </si>
  <si>
    <t>Natural Gas Storage Optimization</t>
  </si>
  <si>
    <t>Total Asset Optimization Gains</t>
  </si>
  <si>
    <t>Actual for the Period: January 2018 through December 2018</t>
  </si>
  <si>
    <t xml:space="preserve">     Total</t>
  </si>
  <si>
    <t>(MWh)</t>
  </si>
  <si>
    <t>Third Party Transmission Costs</t>
  </si>
  <si>
    <t>Total Net Wholesale Sales Gains</t>
  </si>
  <si>
    <t>WHOLESALE POWER DETAIL</t>
  </si>
  <si>
    <t>Wholesale Sales-Table 3</t>
  </si>
  <si>
    <t>Wholesale Purchases-Table 4</t>
  </si>
  <si>
    <t>ASSET OPTIMIZATION DETAIL-Table 5</t>
  </si>
  <si>
    <t>TOTAL GAINS THRESHOLD SCHEDULE-Table 1</t>
  </si>
  <si>
    <t>TOTAL GAINS SHARING SCHEDULE-Table 2</t>
  </si>
  <si>
    <t>Asset Optimization Gains</t>
  </si>
  <si>
    <t>(2) + (3) + (4)</t>
  </si>
  <si>
    <t>Wholesale Sales</t>
  </si>
  <si>
    <t>Wholesale Purchases</t>
  </si>
  <si>
    <t>Wholesale Gross Gains</t>
  </si>
  <si>
    <t xml:space="preserve"> Wholesale Savings</t>
  </si>
  <si>
    <t>Capacity                                Purchases</t>
  </si>
  <si>
    <t>Natural Gas AMA Gains</t>
  </si>
  <si>
    <t xml:space="preserve"> </t>
  </si>
  <si>
    <t>$4.5M &lt; Gains ≤ $8.0M       40% Customer Benefit</t>
  </si>
  <si>
    <t>$4.5M &lt; Gains ≤ $8.0M       60% TEC Benefit</t>
  </si>
  <si>
    <t xml:space="preserve">Gains &gt; $8.0 M                         50% Customer Benefit </t>
  </si>
  <si>
    <t>Gains ≤ $4.5 M                                                                          100% Customer Benefit</t>
  </si>
  <si>
    <t xml:space="preserve">Wholesale Sales                                 Total Gains </t>
  </si>
  <si>
    <t>Gains &gt; $8.0 M                      50% TEC Benefit</t>
  </si>
  <si>
    <t>(3) + (4)</t>
  </si>
  <si>
    <t>Natural Gas Delivered City-Gate Sales</t>
  </si>
  <si>
    <r>
      <rPr>
        <b/>
        <sz val="11"/>
        <color theme="1"/>
        <rFont val="Calibri"/>
        <family val="2"/>
        <scheme val="minor"/>
      </rPr>
      <t xml:space="preserve">Threshold 1                                </t>
    </r>
    <r>
      <rPr>
        <sz val="11"/>
        <color theme="1"/>
        <rFont val="Calibri"/>
        <family val="2"/>
        <scheme val="minor"/>
      </rPr>
      <t xml:space="preserve">Gains ≤ $4.5 M   </t>
    </r>
  </si>
  <si>
    <r>
      <rPr>
        <b/>
        <sz val="11"/>
        <color theme="1"/>
        <rFont val="Calibri"/>
        <family val="2"/>
        <scheme val="minor"/>
      </rPr>
      <t xml:space="preserve">Threshold 2                                      </t>
    </r>
    <r>
      <rPr>
        <sz val="11"/>
        <color theme="1"/>
        <rFont val="Calibri"/>
        <family val="2"/>
        <scheme val="minor"/>
      </rPr>
      <t xml:space="preserve">$4.5M &lt; Gains ≤ $8.0M   </t>
    </r>
  </si>
  <si>
    <r>
      <rPr>
        <b/>
        <sz val="11"/>
        <color theme="1"/>
        <rFont val="Calibri"/>
        <family val="2"/>
        <scheme val="minor"/>
      </rPr>
      <t xml:space="preserve">Threshold 3                  </t>
    </r>
    <r>
      <rPr>
        <sz val="11"/>
        <color theme="1"/>
        <rFont val="Calibri"/>
        <family val="2"/>
        <scheme val="minor"/>
      </rPr>
      <t xml:space="preserve">Gains &gt; $8.0 M   </t>
    </r>
  </si>
  <si>
    <t>TEC                           Benefits</t>
  </si>
  <si>
    <t xml:space="preserve">Total                       Monthly  Gains </t>
  </si>
  <si>
    <t>Total Net Wholesale Purchase Gains</t>
  </si>
  <si>
    <t>Customer                        Benefits</t>
  </si>
  <si>
    <t>Resale of Solid Fuel</t>
  </si>
  <si>
    <t>Actual for the Period: January 2019 through December 2019</t>
  </si>
  <si>
    <t>Actual for the Period: January 2020 through December 2020</t>
  </si>
  <si>
    <t>OPTIMIZATION MECHANISM RESULTS</t>
  </si>
  <si>
    <t>Total Gains</t>
  </si>
  <si>
    <t>Wholesale purchases</t>
  </si>
  <si>
    <t>Natural Gas Delivered Citygate Sales</t>
  </si>
  <si>
    <t>Natural Gas AMA</t>
  </si>
  <si>
    <t>2018-2020</t>
  </si>
  <si>
    <t>Total Gains by category ($000)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</si>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</sst>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quotePrefix="1" applyBorder="1" applyAlignment="1">
      <alignment horizontal="center"/>
    </xf>
    <xf numFmtId="3" fontId="0" fillId="0" borderId="0" xfId="0" applyNumberFormat="1" applyAlignment="1">
      <alignment horizontal="right" indent="1"/>
    </xf>
    <xf numFmtId="0" fontId="0" fillId="0" borderId="1" xfId="0" quotePrefix="1" applyBorder="1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4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43" fontId="0" fillId="0" borderId="3" xfId="1" quotePrefix="1" applyFont="1" applyBorder="1" applyAlignment="1">
      <alignment horizontal="center"/>
    </xf>
    <xf numFmtId="43" fontId="0" fillId="0" borderId="0" xfId="1" quotePrefix="1" applyFont="1" applyAlignment="1">
      <alignment horizontal="center" wrapText="1"/>
    </xf>
    <xf numFmtId="43" fontId="0" fillId="0" borderId="4" xfId="1" quotePrefix="1" applyFont="1" applyBorder="1" applyAlignment="1">
      <alignment horizontal="center" wrapText="1"/>
    </xf>
    <xf numFmtId="43" fontId="0" fillId="0" borderId="0" xfId="1" applyFont="1" applyAlignment="1">
      <alignment horizontal="center"/>
    </xf>
    <xf numFmtId="43" fontId="0" fillId="0" borderId="0" xfId="1" applyFont="1"/>
    <xf numFmtId="43" fontId="0" fillId="0" borderId="2" xfId="1" applyFont="1" applyBorder="1"/>
    <xf numFmtId="164" fontId="0" fillId="0" borderId="3" xfId="1" quotePrefix="1" applyNumberFormat="1" applyFont="1" applyBorder="1" applyAlignment="1">
      <alignment horizontal="center"/>
    </xf>
    <xf numFmtId="164" fontId="0" fillId="0" borderId="0" xfId="1" quotePrefix="1" applyNumberFormat="1" applyFont="1" applyAlignment="1">
      <alignment horizontal="center" wrapText="1"/>
    </xf>
    <xf numFmtId="164" fontId="0" fillId="0" borderId="4" xfId="1" quotePrefix="1" applyNumberFormat="1" applyFont="1" applyBorder="1" applyAlignment="1">
      <alignment horizontal="center" wrapText="1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0" borderId="2" xfId="1" applyNumberFormat="1" applyFont="1" applyBorder="1"/>
    <xf numFmtId="164" fontId="1" fillId="0" borderId="0" xfId="1" applyNumberFormat="1" applyFont="1"/>
    <xf numFmtId="164" fontId="0" fillId="0" borderId="1" xfId="1" quotePrefix="1" applyNumberFormat="1" applyFont="1" applyBorder="1" applyAlignment="1">
      <alignment horizontal="center" wrapText="1"/>
    </xf>
    <xf numFmtId="164" fontId="1" fillId="0" borderId="0" xfId="0" applyNumberFormat="1" applyFont="1"/>
    <xf numFmtId="164" fontId="0" fillId="0" borderId="0" xfId="0" applyNumberFormat="1"/>
    <xf numFmtId="0" fontId="0" fillId="2" borderId="2" xfId="0" applyFill="1" applyBorder="1"/>
    <xf numFmtId="37" fontId="1" fillId="0" borderId="0" xfId="1" applyNumberFormat="1" applyFont="1"/>
    <xf numFmtId="3" fontId="0" fillId="0" borderId="0" xfId="0" applyNumberFormat="1"/>
    <xf numFmtId="1" fontId="0" fillId="0" borderId="0" xfId="0" applyNumberFormat="1"/>
    <xf numFmtId="1" fontId="0" fillId="0" borderId="2" xfId="1" applyNumberFormat="1" applyFont="1" applyBorder="1"/>
    <xf numFmtId="0" fontId="0" fillId="2" borderId="0" xfId="0" quotePrefix="1" applyFill="1" applyAlignment="1">
      <alignment horizontal="center" wrapText="1"/>
    </xf>
    <xf numFmtId="0" fontId="0" fillId="2" borderId="0" xfId="0" applyFill="1"/>
    <xf numFmtId="43" fontId="0" fillId="0" borderId="1" xfId="1" quotePrefix="1" applyFont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1" applyNumberFormat="1" applyFont="1" applyFill="1"/>
    <xf numFmtId="43" fontId="6" fillId="0" borderId="0" xfId="1" applyFont="1"/>
    <xf numFmtId="0" fontId="7" fillId="0" borderId="0" xfId="0" applyFont="1"/>
    <xf numFmtId="164" fontId="4" fillId="0" borderId="0" xfId="1" applyNumberFormat="1" applyFont="1" applyFill="1"/>
    <xf numFmtId="37" fontId="1" fillId="0" borderId="0" xfId="1" applyNumberFormat="1" applyFont="1" applyFill="1"/>
    <xf numFmtId="43" fontId="0" fillId="0" borderId="0" xfId="1" applyFont="1" applyFill="1"/>
    <xf numFmtId="164" fontId="0" fillId="2" borderId="2" xfId="0" applyNumberFormat="1" applyFill="1" applyBorder="1"/>
    <xf numFmtId="0" fontId="0" fillId="2" borderId="0" xfId="0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3" fontId="0" fillId="2" borderId="0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3" borderId="0" xfId="1" applyNumberFormat="1" applyFont="1" applyFill="1"/>
    <xf numFmtId="0" fontId="0" fillId="3" borderId="2" xfId="0" applyFill="1" applyBorder="1"/>
    <xf numFmtId="164" fontId="3" fillId="3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17AB-A230-4503-9BDE-E483BA2A8598}">
  <dimension ref="C2:H14"/>
  <sheetViews>
    <sheetView zoomScale="130" zoomScaleNormal="130" workbookViewId="0">
      <selection activeCell="D28" sqref="D28"/>
    </sheetView>
  </sheetViews>
  <sheetFormatPr defaultRowHeight="15" x14ac:dyDescent="0.25"/>
  <cols>
    <col min="1" max="2" width="9.140625" style="40"/>
    <col min="3" max="3" width="35.85546875" style="40" customWidth="1"/>
    <col min="4" max="6" width="15.7109375" style="40" customWidth="1"/>
    <col min="7" max="7" width="4.140625" style="40" customWidth="1"/>
    <col min="8" max="8" width="15.7109375" style="40" customWidth="1"/>
    <col min="9" max="9" width="18.7109375" style="40" customWidth="1"/>
    <col min="10" max="10" width="20.7109375" style="40" customWidth="1"/>
    <col min="11" max="11" width="13" style="40" customWidth="1"/>
    <col min="12" max="16384" width="9.140625" style="40"/>
  </cols>
  <sheetData>
    <row r="2" spans="3:8" x14ac:dyDescent="0.25">
      <c r="C2" s="54" t="s">
        <v>69</v>
      </c>
    </row>
    <row r="3" spans="3:8" x14ac:dyDescent="0.25">
      <c r="C3" s="54"/>
    </row>
    <row r="4" spans="3:8" x14ac:dyDescent="0.25">
      <c r="C4" s="54" t="s">
        <v>75</v>
      </c>
    </row>
    <row r="5" spans="3:8" x14ac:dyDescent="0.25">
      <c r="C5" s="54"/>
    </row>
    <row r="6" spans="3:8" x14ac:dyDescent="0.25">
      <c r="C6" s="54" t="s">
        <v>76</v>
      </c>
      <c r="D6" s="55">
        <v>2018</v>
      </c>
      <c r="E6" s="55">
        <v>2019</v>
      </c>
      <c r="F6" s="55">
        <v>2020</v>
      </c>
      <c r="G6" s="62"/>
      <c r="H6" s="55" t="s">
        <v>74</v>
      </c>
    </row>
    <row r="7" spans="3:8" x14ac:dyDescent="0.25">
      <c r="C7" s="53" t="s">
        <v>44</v>
      </c>
      <c r="D7" s="56">
        <f>'Total Gains - 2018'!C24/1000</f>
        <v>2546.558</v>
      </c>
      <c r="E7" s="56">
        <f>'Total Gains - 2019'!C24/1000</f>
        <v>1498.6862100000001</v>
      </c>
      <c r="F7" s="56">
        <f>'Total Gains - 2020'!C24/1000</f>
        <v>422.86700000000002</v>
      </c>
      <c r="G7" s="60"/>
      <c r="H7" s="56">
        <f>SUM(D7:F7)</f>
        <v>4468.11121</v>
      </c>
    </row>
    <row r="8" spans="3:8" x14ac:dyDescent="0.25">
      <c r="C8" s="53" t="s">
        <v>71</v>
      </c>
      <c r="D8" s="57">
        <f>'Total Gains - 2018'!D24/1000</f>
        <v>2973.1604199999997</v>
      </c>
      <c r="E8" s="57">
        <f>'Total Gains - 2019'!D24/1000</f>
        <v>4428.2979999999998</v>
      </c>
      <c r="F8" s="57">
        <f>'Total Gains - 2020'!D24/1000</f>
        <v>5693.8950000000004</v>
      </c>
      <c r="G8" s="60"/>
      <c r="H8" s="57">
        <f>SUM(D8:F8)</f>
        <v>13095.353419999999</v>
      </c>
    </row>
    <row r="9" spans="3:8" x14ac:dyDescent="0.25">
      <c r="C9" s="53" t="s">
        <v>72</v>
      </c>
      <c r="D9" s="57">
        <f>'AO Activities - 2018'!B21/1000</f>
        <v>2.1309999999999998</v>
      </c>
      <c r="E9" s="57"/>
      <c r="F9" s="57"/>
      <c r="G9" s="60"/>
      <c r="H9" s="57">
        <f t="shared" ref="H9:H12" si="0">SUM(D9:F9)</f>
        <v>2.1309999999999998</v>
      </c>
    </row>
    <row r="10" spans="3:8" x14ac:dyDescent="0.25">
      <c r="C10" s="53" t="s">
        <v>29</v>
      </c>
      <c r="D10" s="57">
        <f>'AO Activities - 2018'!C21/1000</f>
        <v>754.22500000000002</v>
      </c>
      <c r="E10" s="57">
        <f>'AO Activities - 2019'!B21/1000</f>
        <v>9.7840000000000007</v>
      </c>
      <c r="F10" s="57"/>
      <c r="G10" s="60"/>
      <c r="H10" s="57">
        <f t="shared" si="0"/>
        <v>764.00900000000001</v>
      </c>
    </row>
    <row r="11" spans="3:8" x14ac:dyDescent="0.25">
      <c r="C11" s="53" t="s">
        <v>73</v>
      </c>
      <c r="D11" s="57">
        <f>'AO Activities - 2018'!D21/1000</f>
        <v>90.209000000000003</v>
      </c>
      <c r="E11" s="57">
        <f>'AO Activities - 2019'!C21/1000</f>
        <v>276.678</v>
      </c>
      <c r="F11" s="57">
        <f>'AO Activities - 2020'!C21/1000</f>
        <v>305.42500000000001</v>
      </c>
      <c r="G11" s="60"/>
      <c r="H11" s="57">
        <f t="shared" si="0"/>
        <v>672.31200000000001</v>
      </c>
    </row>
    <row r="12" spans="3:8" x14ac:dyDescent="0.25">
      <c r="C12" s="53" t="s">
        <v>66</v>
      </c>
      <c r="D12" s="58">
        <f>'AO Activities - 2018'!E21/1000</f>
        <v>0.97399999999999998</v>
      </c>
      <c r="E12" s="58">
        <f>'AO Activities - 2019'!D21/1000</f>
        <v>254.58699999999999</v>
      </c>
      <c r="F12" s="58">
        <f>'AO Activities - 2020'!D21/1000</f>
        <v>219.86</v>
      </c>
      <c r="G12" s="60"/>
      <c r="H12" s="58">
        <f t="shared" si="0"/>
        <v>475.42099999999999</v>
      </c>
    </row>
    <row r="13" spans="3:8" x14ac:dyDescent="0.25">
      <c r="C13" s="53"/>
      <c r="D13" s="60"/>
      <c r="E13" s="60"/>
      <c r="F13" s="60"/>
      <c r="G13" s="60"/>
      <c r="H13" s="60"/>
    </row>
    <row r="14" spans="3:8" x14ac:dyDescent="0.25">
      <c r="C14" s="59" t="s">
        <v>70</v>
      </c>
      <c r="D14" s="61">
        <f>SUM(D7:D12)</f>
        <v>6367.2574199999999</v>
      </c>
      <c r="E14" s="61">
        <f>SUM(E7:E12)</f>
        <v>6468.0332099999996</v>
      </c>
      <c r="F14" s="61">
        <f>SUM(F7:F12)</f>
        <v>6642.0470000000005</v>
      </c>
      <c r="G14" s="60"/>
      <c r="H14" s="61">
        <f>SUM(H7:H12)</f>
        <v>19477.337630000002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51C36-6CB0-47B0-9271-2B1DD7E2DB0E}">
  <sheetPr>
    <tabColor rgb="FFFFFF00"/>
    <pageSetUpPr fitToPage="1"/>
  </sheetPr>
  <dimension ref="A1:E39"/>
  <sheetViews>
    <sheetView tabSelected="1" workbookViewId="0">
      <selection activeCell="H28" sqref="H28"/>
    </sheetView>
  </sheetViews>
  <sheetFormatPr defaultRowHeight="15" x14ac:dyDescent="0.25"/>
  <cols>
    <col min="1" max="1" width="10.85546875" customWidth="1"/>
    <col min="2" max="2" width="14.42578125" customWidth="1"/>
    <col min="3" max="3" width="13.140625" customWidth="1"/>
    <col min="4" max="4" width="12.85546875" customWidth="1"/>
    <col min="5" max="5" width="13.28515625" customWidth="1"/>
  </cols>
  <sheetData>
    <row r="1" spans="1:5" ht="28.9" customHeight="1" x14ac:dyDescent="0.25">
      <c r="A1" s="66" t="s">
        <v>26</v>
      </c>
      <c r="B1" s="66"/>
      <c r="C1" s="66"/>
      <c r="D1" s="66"/>
      <c r="E1" s="66"/>
    </row>
    <row r="2" spans="1:5" x14ac:dyDescent="0.25">
      <c r="A2" s="64" t="s">
        <v>39</v>
      </c>
      <c r="B2" s="64"/>
      <c r="C2" s="64"/>
      <c r="D2" s="64"/>
      <c r="E2" s="64"/>
    </row>
    <row r="3" spans="1:5" s="16" customFormat="1" ht="22.5" customHeight="1" x14ac:dyDescent="0.25">
      <c r="A3" s="67" t="s">
        <v>68</v>
      </c>
      <c r="B3" s="67"/>
      <c r="C3" s="67"/>
      <c r="D3" s="67"/>
      <c r="E3" s="67"/>
    </row>
    <row r="4" spans="1:5" s="2" customFormat="1" x14ac:dyDescent="0.25">
      <c r="A4" s="10" t="s">
        <v>13</v>
      </c>
      <c r="B4" s="10" t="s">
        <v>14</v>
      </c>
      <c r="C4" s="10" t="s">
        <v>15</v>
      </c>
      <c r="D4" s="10" t="s">
        <v>16</v>
      </c>
      <c r="E4" s="10" t="s">
        <v>17</v>
      </c>
    </row>
    <row r="5" spans="1:5" s="4" customFormat="1" ht="45" x14ac:dyDescent="0.25">
      <c r="A5" s="13"/>
      <c r="B5" s="13" t="s">
        <v>29</v>
      </c>
      <c r="C5" s="13" t="s">
        <v>49</v>
      </c>
      <c r="D5" s="13" t="s">
        <v>66</v>
      </c>
      <c r="E5" s="13" t="s">
        <v>30</v>
      </c>
    </row>
    <row r="6" spans="1:5" s="4" customFormat="1" x14ac:dyDescent="0.25">
      <c r="A6" s="14" t="s">
        <v>21</v>
      </c>
      <c r="B6" s="14" t="s">
        <v>22</v>
      </c>
      <c r="C6" s="14" t="s">
        <v>22</v>
      </c>
      <c r="D6" s="14" t="s">
        <v>22</v>
      </c>
      <c r="E6" s="14" t="s">
        <v>22</v>
      </c>
    </row>
    <row r="7" spans="1:5" ht="5.25" customHeight="1" x14ac:dyDescent="0.25">
      <c r="A7" s="3"/>
      <c r="B7" s="3"/>
      <c r="C7" s="3"/>
      <c r="D7" s="3"/>
      <c r="E7" s="3"/>
    </row>
    <row r="8" spans="1:5" x14ac:dyDescent="0.25">
      <c r="A8" t="s">
        <v>0</v>
      </c>
      <c r="B8" s="72"/>
      <c r="C8" s="72"/>
      <c r="D8" s="72"/>
      <c r="E8" s="28">
        <v>-14561</v>
      </c>
    </row>
    <row r="9" spans="1:5" x14ac:dyDescent="0.25">
      <c r="A9" t="s">
        <v>1</v>
      </c>
      <c r="B9" s="72"/>
      <c r="C9" s="72"/>
      <c r="D9" s="72"/>
      <c r="E9" s="28">
        <v>20789</v>
      </c>
    </row>
    <row r="10" spans="1:5" x14ac:dyDescent="0.25">
      <c r="A10" t="s">
        <v>2</v>
      </c>
      <c r="B10" s="72"/>
      <c r="C10" s="72"/>
      <c r="D10" s="72"/>
      <c r="E10" s="28">
        <v>47847</v>
      </c>
    </row>
    <row r="11" spans="1:5" x14ac:dyDescent="0.25">
      <c r="A11" t="s">
        <v>3</v>
      </c>
      <c r="B11" s="72"/>
      <c r="C11" s="72"/>
      <c r="D11" s="72"/>
      <c r="E11" s="28">
        <v>24000</v>
      </c>
    </row>
    <row r="12" spans="1:5" x14ac:dyDescent="0.25">
      <c r="A12" t="s">
        <v>4</v>
      </c>
      <c r="B12" s="72"/>
      <c r="C12" s="72"/>
      <c r="D12" s="72"/>
      <c r="E12" s="28">
        <v>256699</v>
      </c>
    </row>
    <row r="13" spans="1:5" x14ac:dyDescent="0.25">
      <c r="A13" t="s">
        <v>5</v>
      </c>
      <c r="B13" s="72"/>
      <c r="C13" s="72"/>
      <c r="D13" s="72"/>
      <c r="E13" s="28">
        <v>24000</v>
      </c>
    </row>
    <row r="14" spans="1:5" x14ac:dyDescent="0.25">
      <c r="A14" t="s">
        <v>6</v>
      </c>
      <c r="B14" s="72"/>
      <c r="C14" s="72"/>
      <c r="D14" s="72"/>
      <c r="E14" s="28">
        <v>24000</v>
      </c>
    </row>
    <row r="15" spans="1:5" x14ac:dyDescent="0.25">
      <c r="A15" t="s">
        <v>7</v>
      </c>
      <c r="B15" s="72"/>
      <c r="C15" s="72"/>
      <c r="D15" s="72"/>
      <c r="E15" s="28">
        <v>24000</v>
      </c>
    </row>
    <row r="16" spans="1:5" x14ac:dyDescent="0.25">
      <c r="A16" t="s">
        <v>8</v>
      </c>
      <c r="B16" s="72"/>
      <c r="C16" s="72"/>
      <c r="D16" s="72"/>
      <c r="E16" s="28">
        <v>46511</v>
      </c>
    </row>
    <row r="17" spans="1:5" x14ac:dyDescent="0.25">
      <c r="A17" t="s">
        <v>9</v>
      </c>
      <c r="B17" s="72"/>
      <c r="C17" s="72"/>
      <c r="D17" s="72"/>
      <c r="E17" s="28">
        <v>24000</v>
      </c>
    </row>
    <row r="18" spans="1:5" x14ac:dyDescent="0.25">
      <c r="A18" t="s">
        <v>10</v>
      </c>
      <c r="B18" s="72"/>
      <c r="C18" s="72"/>
      <c r="D18" s="72"/>
      <c r="E18" s="28">
        <v>24000</v>
      </c>
    </row>
    <row r="19" spans="1:5" ht="17.45" customHeight="1" x14ac:dyDescent="0.25">
      <c r="A19" t="s">
        <v>11</v>
      </c>
      <c r="B19" s="72"/>
      <c r="C19" s="72"/>
      <c r="D19" s="72"/>
      <c r="E19" s="28">
        <v>24000</v>
      </c>
    </row>
    <row r="20" spans="1:5" ht="5.25" customHeight="1" thickBot="1" x14ac:dyDescent="0.3">
      <c r="A20" s="9"/>
      <c r="B20" s="9"/>
      <c r="C20" s="9"/>
      <c r="D20" s="9"/>
      <c r="E20" s="9"/>
    </row>
    <row r="21" spans="1:5" x14ac:dyDescent="0.25">
      <c r="A21" s="1" t="s">
        <v>32</v>
      </c>
      <c r="B21" s="32">
        <v>0</v>
      </c>
      <c r="C21" s="32">
        <v>305425</v>
      </c>
      <c r="D21" s="32">
        <v>219860</v>
      </c>
      <c r="E21" s="32">
        <v>525285</v>
      </c>
    </row>
    <row r="39" spans="2:2" x14ac:dyDescent="0.25">
      <c r="B39" t="s">
        <v>50</v>
      </c>
    </row>
  </sheetData>
  <mergeCells count="3">
    <mergeCell ref="A1:E1"/>
    <mergeCell ref="A2:E2"/>
    <mergeCell ref="A3:E3"/>
  </mergeCells>
  <pageMargins left="1" right="1" top="1" bottom="1" header="0.5" footer="0.5"/>
  <pageSetup orientation="portrait" horizontalDpi="1200" verticalDpi="120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9"/>
  <sheetViews>
    <sheetView workbookViewId="0">
      <selection activeCell="B3" sqref="B3:I3"/>
    </sheetView>
  </sheetViews>
  <sheetFormatPr defaultRowHeight="15" x14ac:dyDescent="0.25"/>
  <cols>
    <col min="1" max="1" width="11.7109375" customWidth="1"/>
    <col min="2" max="2" width="14.42578125" customWidth="1"/>
    <col min="3" max="3" width="20.42578125" customWidth="1"/>
    <col min="4" max="5" width="20.7109375" customWidth="1"/>
    <col min="6" max="6" width="20.28515625" customWidth="1"/>
    <col min="7" max="7" width="16.85546875" customWidth="1"/>
    <col min="8" max="8" width="20.140625" customWidth="1"/>
    <col min="9" max="9" width="15.5703125" customWidth="1"/>
    <col min="10" max="10" width="14.7109375" customWidth="1"/>
    <col min="12" max="12" width="11.5703125" bestFit="1" customWidth="1"/>
  </cols>
  <sheetData>
    <row r="1" spans="2:9" x14ac:dyDescent="0.25">
      <c r="B1" s="64" t="s">
        <v>26</v>
      </c>
      <c r="C1" s="64"/>
      <c r="D1" s="64"/>
      <c r="E1" s="64"/>
      <c r="F1" s="64"/>
      <c r="G1" s="64"/>
      <c r="H1" s="64"/>
      <c r="I1" s="64"/>
    </row>
    <row r="2" spans="2:9" x14ac:dyDescent="0.25">
      <c r="B2" s="64" t="s">
        <v>28</v>
      </c>
      <c r="C2" s="64"/>
      <c r="D2" s="64"/>
      <c r="E2" s="64"/>
      <c r="F2" s="64"/>
      <c r="G2" s="64"/>
      <c r="H2" s="64"/>
      <c r="I2" s="64"/>
    </row>
    <row r="3" spans="2:9" x14ac:dyDescent="0.25">
      <c r="B3" s="65" t="s">
        <v>31</v>
      </c>
      <c r="C3" s="65"/>
      <c r="D3" s="65"/>
      <c r="E3" s="65"/>
      <c r="F3" s="65"/>
      <c r="G3" s="65"/>
      <c r="H3" s="65"/>
      <c r="I3" s="65"/>
    </row>
    <row r="4" spans="2:9" x14ac:dyDescent="0.25">
      <c r="B4" s="17"/>
      <c r="C4" s="17"/>
      <c r="D4" s="17"/>
      <c r="E4" s="17"/>
      <c r="F4" s="17"/>
      <c r="G4" s="17"/>
      <c r="H4" s="17"/>
      <c r="I4" s="17"/>
    </row>
    <row r="5" spans="2:9" x14ac:dyDescent="0.25">
      <c r="B5" s="64" t="s">
        <v>40</v>
      </c>
      <c r="C5" s="64"/>
      <c r="D5" s="64"/>
      <c r="E5" s="64"/>
      <c r="F5" s="64"/>
      <c r="G5" s="64"/>
      <c r="H5" s="64"/>
      <c r="I5" s="64"/>
    </row>
    <row r="6" spans="2:9" s="2" customFormat="1" x14ac:dyDescent="0.25"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20</v>
      </c>
    </row>
    <row r="7" spans="2:9" s="2" customFormat="1" ht="6" customHeight="1" x14ac:dyDescent="0.25">
      <c r="B7" s="3"/>
      <c r="C7" s="3"/>
      <c r="D7" s="3"/>
      <c r="E7" s="3"/>
      <c r="F7" s="3"/>
      <c r="G7" s="3"/>
      <c r="H7" s="3"/>
      <c r="I7" s="3"/>
    </row>
    <row r="8" spans="2:9" ht="30.75" customHeight="1" x14ac:dyDescent="0.25">
      <c r="B8" s="4" t="s">
        <v>21</v>
      </c>
      <c r="C8" s="4" t="s">
        <v>55</v>
      </c>
      <c r="D8" s="4" t="s">
        <v>23</v>
      </c>
      <c r="E8" s="4" t="s">
        <v>42</v>
      </c>
      <c r="F8" s="42" t="s">
        <v>63</v>
      </c>
      <c r="G8" s="4" t="s">
        <v>59</v>
      </c>
      <c r="H8" s="4" t="s">
        <v>60</v>
      </c>
      <c r="I8" s="4" t="s">
        <v>61</v>
      </c>
    </row>
    <row r="9" spans="2:9" s="2" customFormat="1" x14ac:dyDescent="0.25">
      <c r="C9" s="2" t="s">
        <v>22</v>
      </c>
      <c r="D9" s="2" t="s">
        <v>22</v>
      </c>
      <c r="E9" s="2" t="s">
        <v>22</v>
      </c>
      <c r="F9" s="2" t="s">
        <v>22</v>
      </c>
      <c r="G9" s="2" t="s">
        <v>22</v>
      </c>
      <c r="H9" s="2" t="s">
        <v>22</v>
      </c>
      <c r="I9" s="2" t="s">
        <v>22</v>
      </c>
    </row>
    <row r="10" spans="2:9" s="2" customFormat="1" x14ac:dyDescent="0.25">
      <c r="B10" s="6"/>
      <c r="C10" s="6"/>
      <c r="D10" s="6"/>
      <c r="E10" s="6"/>
      <c r="F10" s="7" t="s">
        <v>43</v>
      </c>
      <c r="G10" s="8"/>
      <c r="H10" s="6"/>
      <c r="I10" s="6"/>
    </row>
    <row r="11" spans="2:9" ht="18" customHeight="1" x14ac:dyDescent="0.25">
      <c r="B11" t="s">
        <v>0</v>
      </c>
      <c r="C11" s="36">
        <f>+'Power - 2018'!F11</f>
        <v>957186</v>
      </c>
      <c r="D11" s="36">
        <f>+'Power - 2018'!F32</f>
        <v>9130.91</v>
      </c>
      <c r="E11" s="28">
        <f>+'AO Activities - 2018'!F8</f>
        <v>788141</v>
      </c>
      <c r="F11" s="28">
        <f>SUM(C11:E11)</f>
        <v>1754457.9100000001</v>
      </c>
      <c r="G11" s="28">
        <f t="shared" ref="G11:G19" si="0">+F11</f>
        <v>1754457.9100000001</v>
      </c>
      <c r="H11" s="28">
        <v>0</v>
      </c>
      <c r="I11" s="28">
        <v>0</v>
      </c>
    </row>
    <row r="12" spans="2:9" x14ac:dyDescent="0.25">
      <c r="B12" t="s">
        <v>1</v>
      </c>
      <c r="C12" s="36">
        <f>+'Power - 2018'!F12</f>
        <v>1615</v>
      </c>
      <c r="D12" s="36">
        <f>+'Power - 2018'!F33</f>
        <v>190770.26</v>
      </c>
      <c r="E12" s="28">
        <f>+'AO Activities - 2018'!F9</f>
        <v>0</v>
      </c>
      <c r="F12" s="28">
        <f t="shared" ref="F12:F22" si="1">SUM(C12:E12)</f>
        <v>192385.26</v>
      </c>
      <c r="G12" s="28">
        <f t="shared" si="0"/>
        <v>192385.26</v>
      </c>
      <c r="H12" s="28">
        <v>0</v>
      </c>
      <c r="I12" s="28">
        <v>0</v>
      </c>
    </row>
    <row r="13" spans="2:9" x14ac:dyDescent="0.25">
      <c r="B13" t="s">
        <v>2</v>
      </c>
      <c r="C13" s="36">
        <f>+'Power - 2018'!F13</f>
        <v>139559</v>
      </c>
      <c r="D13" s="36">
        <f>+'Power - 2018'!F34</f>
        <v>264766.5</v>
      </c>
      <c r="E13" s="28">
        <f>+'AO Activities - 2018'!F10</f>
        <v>0</v>
      </c>
      <c r="F13" s="28">
        <f t="shared" si="1"/>
        <v>404325.5</v>
      </c>
      <c r="G13" s="28">
        <f t="shared" si="0"/>
        <v>404325.5</v>
      </c>
      <c r="H13" s="28">
        <v>0</v>
      </c>
      <c r="I13" s="28">
        <v>0</v>
      </c>
    </row>
    <row r="14" spans="2:9" x14ac:dyDescent="0.25">
      <c r="B14" t="s">
        <v>3</v>
      </c>
      <c r="C14" s="36">
        <f>+'Power - 2018'!F14</f>
        <v>242660</v>
      </c>
      <c r="D14" s="36">
        <f>+'Power - 2018'!F35</f>
        <v>11970.75</v>
      </c>
      <c r="E14" s="28">
        <f>+'AO Activities - 2018'!F11</f>
        <v>-8813</v>
      </c>
      <c r="F14" s="28">
        <f t="shared" si="1"/>
        <v>245817.75</v>
      </c>
      <c r="G14" s="28">
        <f t="shared" si="0"/>
        <v>245817.75</v>
      </c>
      <c r="H14" s="28">
        <v>0</v>
      </c>
      <c r="I14" s="28">
        <v>0</v>
      </c>
    </row>
    <row r="15" spans="2:9" x14ac:dyDescent="0.25">
      <c r="B15" t="s">
        <v>4</v>
      </c>
      <c r="C15" s="36">
        <f>+'Power - 2018'!F15</f>
        <v>299845</v>
      </c>
      <c r="D15" s="36">
        <f>+'Power - 2018'!F36</f>
        <v>352904</v>
      </c>
      <c r="E15" s="28">
        <f>+'AO Activities - 2018'!F12</f>
        <v>0</v>
      </c>
      <c r="F15" s="28">
        <f t="shared" si="1"/>
        <v>652749</v>
      </c>
      <c r="G15" s="28">
        <f t="shared" si="0"/>
        <v>652749</v>
      </c>
      <c r="H15" s="28">
        <v>0</v>
      </c>
      <c r="I15" s="28">
        <v>0</v>
      </c>
    </row>
    <row r="16" spans="2:9" x14ac:dyDescent="0.25">
      <c r="B16" t="s">
        <v>5</v>
      </c>
      <c r="C16" s="36">
        <f>+'Power - 2018'!F16</f>
        <v>306237</v>
      </c>
      <c r="D16" s="36">
        <f>+'Power - 2018'!F37</f>
        <v>297177</v>
      </c>
      <c r="E16" s="28">
        <f>+'AO Activities - 2018'!F13</f>
        <v>0</v>
      </c>
      <c r="F16" s="28">
        <f t="shared" si="1"/>
        <v>603414</v>
      </c>
      <c r="G16" s="28">
        <f t="shared" si="0"/>
        <v>603414</v>
      </c>
      <c r="H16" s="28">
        <v>0</v>
      </c>
      <c r="I16" s="28">
        <v>0</v>
      </c>
    </row>
    <row r="17" spans="2:13" x14ac:dyDescent="0.25">
      <c r="B17" t="s">
        <v>6</v>
      </c>
      <c r="C17" s="36">
        <f>+'Power - 2018'!F17</f>
        <v>152867</v>
      </c>
      <c r="D17" s="36">
        <f>+'Power - 2018'!F38</f>
        <v>-46631</v>
      </c>
      <c r="E17" s="28">
        <f>+'AO Activities - 2018'!F14</f>
        <v>685</v>
      </c>
      <c r="F17" s="28">
        <f t="shared" si="1"/>
        <v>106921</v>
      </c>
      <c r="G17" s="28">
        <f t="shared" si="0"/>
        <v>106921</v>
      </c>
      <c r="H17" s="28">
        <v>0</v>
      </c>
      <c r="I17" s="28">
        <v>0</v>
      </c>
    </row>
    <row r="18" spans="2:13" x14ac:dyDescent="0.25">
      <c r="B18" t="s">
        <v>7</v>
      </c>
      <c r="C18" s="36">
        <f>+'Power - 2018'!F18</f>
        <v>141559</v>
      </c>
      <c r="D18" s="36">
        <f>+'Power - 2018'!F39</f>
        <v>-46631</v>
      </c>
      <c r="E18" s="28">
        <f>+'AO Activities - 2018'!F15</f>
        <v>1621</v>
      </c>
      <c r="F18" s="28">
        <f t="shared" si="1"/>
        <v>96549</v>
      </c>
      <c r="G18" s="28">
        <f t="shared" si="0"/>
        <v>96549</v>
      </c>
      <c r="H18" s="28">
        <v>0</v>
      </c>
      <c r="I18" s="28">
        <v>0</v>
      </c>
    </row>
    <row r="19" spans="2:13" x14ac:dyDescent="0.25">
      <c r="B19" t="s">
        <v>8</v>
      </c>
      <c r="C19" s="36">
        <f>+'Power - 2018'!F19</f>
        <v>127806.99999999999</v>
      </c>
      <c r="D19" s="36">
        <f>+'Power - 2018'!F40</f>
        <v>233847</v>
      </c>
      <c r="E19" s="28">
        <f>+'AO Activities - 2018'!F16</f>
        <v>-51872</v>
      </c>
      <c r="F19" s="28">
        <f t="shared" si="1"/>
        <v>309782</v>
      </c>
      <c r="G19" s="28">
        <f t="shared" si="0"/>
        <v>309782</v>
      </c>
      <c r="H19" s="28">
        <v>0</v>
      </c>
      <c r="I19" s="28">
        <v>0</v>
      </c>
    </row>
    <row r="20" spans="2:13" x14ac:dyDescent="0.25">
      <c r="B20" t="s">
        <v>9</v>
      </c>
      <c r="C20" s="36">
        <f>+'Power - 2018'!F20</f>
        <v>81452</v>
      </c>
      <c r="D20" s="36">
        <f>+'Power - 2018'!F41</f>
        <v>550512</v>
      </c>
      <c r="E20" s="28">
        <f>+'AO Activities - 2018'!F17</f>
        <v>12715</v>
      </c>
      <c r="F20" s="28">
        <f t="shared" si="1"/>
        <v>644679</v>
      </c>
      <c r="G20" s="28">
        <v>133599</v>
      </c>
      <c r="H20" s="28">
        <v>511080</v>
      </c>
      <c r="I20" s="28">
        <v>0</v>
      </c>
    </row>
    <row r="21" spans="2:13" x14ac:dyDescent="0.25">
      <c r="B21" t="s">
        <v>10</v>
      </c>
      <c r="C21" s="36">
        <f>+'Power - 2018'!F21</f>
        <v>18654</v>
      </c>
      <c r="D21" s="36">
        <f>+'Power - 2018'!F42</f>
        <v>1155110</v>
      </c>
      <c r="E21" s="28">
        <f>+'AO Activities - 2018'!F18</f>
        <v>80159</v>
      </c>
      <c r="F21" s="28">
        <f>SUM(C21:E21)-1</f>
        <v>1253922</v>
      </c>
      <c r="G21" s="28">
        <v>0</v>
      </c>
      <c r="H21" s="28">
        <f>+F21</f>
        <v>1253922</v>
      </c>
      <c r="I21" s="28">
        <v>0</v>
      </c>
    </row>
    <row r="22" spans="2:13" x14ac:dyDescent="0.25">
      <c r="B22" t="s">
        <v>11</v>
      </c>
      <c r="C22" s="36">
        <f>+'Power - 2018'!F22</f>
        <v>77117</v>
      </c>
      <c r="D22" s="36">
        <f>+'Power - 2018'!F43</f>
        <v>234</v>
      </c>
      <c r="E22" s="28">
        <f>+'AO Activities - 2018'!F19</f>
        <v>24903</v>
      </c>
      <c r="F22" s="28">
        <f t="shared" si="1"/>
        <v>102254</v>
      </c>
      <c r="G22" s="28">
        <v>0</v>
      </c>
      <c r="H22" s="28">
        <f>+F22</f>
        <v>102254</v>
      </c>
      <c r="I22" s="28">
        <v>0</v>
      </c>
    </row>
    <row r="23" spans="2:13" ht="6" customHeight="1" thickBot="1" x14ac:dyDescent="0.3">
      <c r="B23" s="9"/>
      <c r="C23" s="9"/>
      <c r="D23" s="9"/>
      <c r="E23" s="29"/>
      <c r="F23" s="29"/>
      <c r="G23" s="29"/>
      <c r="H23" s="29"/>
      <c r="I23" s="29"/>
    </row>
    <row r="24" spans="2:13" ht="18" customHeight="1" x14ac:dyDescent="0.25">
      <c r="B24" s="1" t="s">
        <v>12</v>
      </c>
      <c r="C24" s="30">
        <f>SUM(C11:C22)</f>
        <v>2546558</v>
      </c>
      <c r="D24" s="30">
        <f t="shared" ref="D24:F24" si="2">SUM(D11:D22)</f>
        <v>2973160.42</v>
      </c>
      <c r="E24" s="30">
        <f t="shared" si="2"/>
        <v>847539</v>
      </c>
      <c r="F24" s="30">
        <f t="shared" si="2"/>
        <v>6367256.4199999999</v>
      </c>
      <c r="G24" s="30">
        <f>SUM(G11:G22)</f>
        <v>4500000.42</v>
      </c>
      <c r="H24" s="30">
        <f>SUM(H11:H22)</f>
        <v>1867256</v>
      </c>
      <c r="I24" s="30">
        <f>SUM(I11:I22)</f>
        <v>0</v>
      </c>
      <c r="L24" s="28" t="s">
        <v>50</v>
      </c>
      <c r="M24" t="s">
        <v>50</v>
      </c>
    </row>
    <row r="26" spans="2:13" ht="28.5" customHeight="1" x14ac:dyDescent="0.25">
      <c r="B26" s="65"/>
      <c r="C26" s="65"/>
      <c r="D26" s="65"/>
      <c r="E26" s="65"/>
      <c r="F26" s="65"/>
      <c r="G26" s="65"/>
      <c r="H26" s="65"/>
      <c r="I26" s="65"/>
    </row>
    <row r="27" spans="2:13" ht="18" customHeight="1" x14ac:dyDescent="0.25">
      <c r="B27" s="63" t="s">
        <v>41</v>
      </c>
      <c r="C27" s="63"/>
      <c r="D27" s="63"/>
      <c r="E27" s="63"/>
      <c r="F27" s="63"/>
      <c r="G27" s="63"/>
      <c r="H27" s="63"/>
      <c r="I27" s="63"/>
    </row>
    <row r="28" spans="2:13" x14ac:dyDescent="0.25">
      <c r="B28" s="3" t="s">
        <v>13</v>
      </c>
      <c r="C28" s="3" t="s">
        <v>14</v>
      </c>
      <c r="D28" s="3" t="s">
        <v>15</v>
      </c>
      <c r="E28" s="3" t="s">
        <v>16</v>
      </c>
      <c r="F28" s="3" t="s">
        <v>17</v>
      </c>
      <c r="G28" s="3" t="s">
        <v>18</v>
      </c>
      <c r="H28" s="3" t="s">
        <v>19</v>
      </c>
      <c r="I28" s="3" t="s">
        <v>20</v>
      </c>
    </row>
    <row r="30" spans="2:13" x14ac:dyDescent="0.25">
      <c r="C30" s="5" t="s">
        <v>24</v>
      </c>
      <c r="D30" s="5" t="s">
        <v>25</v>
      </c>
      <c r="E30" s="5" t="s">
        <v>25</v>
      </c>
      <c r="F30" s="5" t="s">
        <v>27</v>
      </c>
      <c r="G30" s="5" t="s">
        <v>27</v>
      </c>
      <c r="H30" s="5" t="s">
        <v>12</v>
      </c>
      <c r="I30" s="5" t="s">
        <v>12</v>
      </c>
    </row>
    <row r="31" spans="2:13" ht="33" customHeight="1" x14ac:dyDescent="0.25">
      <c r="B31" s="4" t="s">
        <v>21</v>
      </c>
      <c r="C31" s="4" t="s">
        <v>54</v>
      </c>
      <c r="D31" s="4" t="s">
        <v>51</v>
      </c>
      <c r="E31" s="4" t="s">
        <v>52</v>
      </c>
      <c r="F31" s="4" t="s">
        <v>53</v>
      </c>
      <c r="G31" s="4" t="s">
        <v>56</v>
      </c>
      <c r="H31" s="4" t="s">
        <v>65</v>
      </c>
      <c r="I31" s="4" t="s">
        <v>62</v>
      </c>
    </row>
    <row r="32" spans="2:13" ht="15.75" customHeight="1" x14ac:dyDescent="0.25">
      <c r="B32" s="2"/>
      <c r="C32" s="2" t="s">
        <v>22</v>
      </c>
      <c r="D32" s="2" t="s">
        <v>22</v>
      </c>
      <c r="E32" s="2" t="s">
        <v>22</v>
      </c>
      <c r="F32" s="2" t="s">
        <v>22</v>
      </c>
      <c r="G32" s="2" t="s">
        <v>22</v>
      </c>
      <c r="H32" s="2" t="s">
        <v>22</v>
      </c>
      <c r="I32" s="2" t="s">
        <v>22</v>
      </c>
    </row>
    <row r="33" spans="2:13" x14ac:dyDescent="0.25">
      <c r="B33" s="6"/>
      <c r="C33" s="6"/>
      <c r="D33" s="6"/>
      <c r="E33" s="6"/>
      <c r="F33" s="6"/>
      <c r="G33" s="6"/>
      <c r="H33" s="7"/>
      <c r="I33" s="6"/>
    </row>
    <row r="34" spans="2:13" x14ac:dyDescent="0.25">
      <c r="B34" t="s">
        <v>0</v>
      </c>
      <c r="C34" s="33">
        <f>+G11</f>
        <v>1754457.9100000001</v>
      </c>
      <c r="D34" s="28">
        <v>0</v>
      </c>
      <c r="E34" s="28">
        <v>0</v>
      </c>
      <c r="F34" s="28">
        <v>0</v>
      </c>
      <c r="G34" s="28">
        <v>0</v>
      </c>
      <c r="H34" s="33">
        <f>+C34+D34+F34</f>
        <v>1754457.9100000001</v>
      </c>
      <c r="I34" s="33">
        <f>+E34+G34</f>
        <v>0</v>
      </c>
    </row>
    <row r="35" spans="2:13" x14ac:dyDescent="0.25">
      <c r="B35" t="s">
        <v>1</v>
      </c>
      <c r="C35" s="33">
        <f t="shared" ref="C35:C45" si="3">+G12</f>
        <v>192385.26</v>
      </c>
      <c r="D35" s="28">
        <v>0</v>
      </c>
      <c r="E35" s="28">
        <v>0</v>
      </c>
      <c r="F35" s="28">
        <v>0</v>
      </c>
      <c r="G35" s="28">
        <v>0</v>
      </c>
      <c r="H35" s="33">
        <f t="shared" ref="H35:H45" si="4">+C35+D35+F35</f>
        <v>192385.26</v>
      </c>
      <c r="I35" s="33">
        <f t="shared" ref="I35:I45" si="5">+E35+G35</f>
        <v>0</v>
      </c>
    </row>
    <row r="36" spans="2:13" x14ac:dyDescent="0.25">
      <c r="B36" t="s">
        <v>2</v>
      </c>
      <c r="C36" s="33">
        <f t="shared" si="3"/>
        <v>404325.5</v>
      </c>
      <c r="D36" s="28">
        <v>0</v>
      </c>
      <c r="E36" s="28">
        <v>0</v>
      </c>
      <c r="F36" s="28">
        <v>0</v>
      </c>
      <c r="G36" s="28">
        <v>0</v>
      </c>
      <c r="H36" s="33">
        <f t="shared" si="4"/>
        <v>404325.5</v>
      </c>
      <c r="I36" s="33">
        <f t="shared" si="5"/>
        <v>0</v>
      </c>
    </row>
    <row r="37" spans="2:13" x14ac:dyDescent="0.25">
      <c r="B37" t="s">
        <v>3</v>
      </c>
      <c r="C37" s="33">
        <f t="shared" si="3"/>
        <v>245817.75</v>
      </c>
      <c r="D37" s="28">
        <v>0</v>
      </c>
      <c r="E37" s="28">
        <v>0</v>
      </c>
      <c r="F37" s="28">
        <v>0</v>
      </c>
      <c r="G37" s="28">
        <v>0</v>
      </c>
      <c r="H37" s="33">
        <f t="shared" si="4"/>
        <v>245817.75</v>
      </c>
      <c r="I37" s="33">
        <f t="shared" si="5"/>
        <v>0</v>
      </c>
    </row>
    <row r="38" spans="2:13" x14ac:dyDescent="0.25">
      <c r="B38" t="s">
        <v>4</v>
      </c>
      <c r="C38" s="33">
        <f t="shared" si="3"/>
        <v>652749</v>
      </c>
      <c r="D38" s="28">
        <v>0</v>
      </c>
      <c r="E38" s="28">
        <v>0</v>
      </c>
      <c r="F38" s="28">
        <v>0</v>
      </c>
      <c r="G38" s="28">
        <v>0</v>
      </c>
      <c r="H38" s="33">
        <f t="shared" si="4"/>
        <v>652749</v>
      </c>
      <c r="I38" s="33">
        <f t="shared" si="5"/>
        <v>0</v>
      </c>
    </row>
    <row r="39" spans="2:13" x14ac:dyDescent="0.25">
      <c r="B39" t="s">
        <v>5</v>
      </c>
      <c r="C39" s="33">
        <f t="shared" si="3"/>
        <v>603414</v>
      </c>
      <c r="D39" s="28">
        <v>0</v>
      </c>
      <c r="E39" s="28">
        <v>0</v>
      </c>
      <c r="F39" s="28">
        <v>0</v>
      </c>
      <c r="G39" s="28">
        <v>0</v>
      </c>
      <c r="H39" s="33">
        <f t="shared" si="4"/>
        <v>603414</v>
      </c>
      <c r="I39" s="33">
        <f t="shared" si="5"/>
        <v>0</v>
      </c>
    </row>
    <row r="40" spans="2:13" x14ac:dyDescent="0.25">
      <c r="B40" t="s">
        <v>6</v>
      </c>
      <c r="C40" s="33">
        <f t="shared" si="3"/>
        <v>106921</v>
      </c>
      <c r="D40" s="28">
        <v>0</v>
      </c>
      <c r="E40" s="28">
        <v>0</v>
      </c>
      <c r="F40" s="28">
        <v>0</v>
      </c>
      <c r="G40" s="28">
        <v>0</v>
      </c>
      <c r="H40" s="33">
        <f t="shared" si="4"/>
        <v>106921</v>
      </c>
      <c r="I40" s="33">
        <f t="shared" si="5"/>
        <v>0</v>
      </c>
    </row>
    <row r="41" spans="2:13" x14ac:dyDescent="0.25">
      <c r="B41" t="s">
        <v>7</v>
      </c>
      <c r="C41" s="33">
        <f t="shared" si="3"/>
        <v>96549</v>
      </c>
      <c r="D41" s="28">
        <v>0</v>
      </c>
      <c r="E41" s="28">
        <v>0</v>
      </c>
      <c r="F41" s="28">
        <v>0</v>
      </c>
      <c r="G41" s="28">
        <v>0</v>
      </c>
      <c r="H41" s="33">
        <f t="shared" si="4"/>
        <v>96549</v>
      </c>
      <c r="I41" s="33">
        <f t="shared" si="5"/>
        <v>0</v>
      </c>
    </row>
    <row r="42" spans="2:13" x14ac:dyDescent="0.25">
      <c r="B42" t="s">
        <v>8</v>
      </c>
      <c r="C42" s="33">
        <f t="shared" si="3"/>
        <v>309782</v>
      </c>
      <c r="D42" s="28">
        <v>0</v>
      </c>
      <c r="E42" s="28">
        <v>0</v>
      </c>
      <c r="F42" s="28">
        <v>0</v>
      </c>
      <c r="G42" s="28">
        <v>0</v>
      </c>
      <c r="H42" s="33">
        <f t="shared" si="4"/>
        <v>309782</v>
      </c>
      <c r="I42" s="33">
        <f t="shared" si="5"/>
        <v>0</v>
      </c>
    </row>
    <row r="43" spans="2:13" x14ac:dyDescent="0.25">
      <c r="B43" t="s">
        <v>9</v>
      </c>
      <c r="C43" s="33">
        <f t="shared" si="3"/>
        <v>133599</v>
      </c>
      <c r="D43" s="28">
        <f>+H20*0.4</f>
        <v>204432</v>
      </c>
      <c r="E43" s="28">
        <f>+H20*0.6-1</f>
        <v>306647</v>
      </c>
      <c r="F43" s="28">
        <v>0</v>
      </c>
      <c r="G43" s="28">
        <v>0</v>
      </c>
      <c r="H43" s="33">
        <f>+C43+D43+F43-1</f>
        <v>338030</v>
      </c>
      <c r="I43" s="33">
        <f t="shared" si="5"/>
        <v>306647</v>
      </c>
    </row>
    <row r="44" spans="2:13" ht="15" customHeight="1" x14ac:dyDescent="0.25">
      <c r="B44" t="s">
        <v>10</v>
      </c>
      <c r="C44" s="33">
        <f t="shared" si="3"/>
        <v>0</v>
      </c>
      <c r="D44" s="28">
        <f>+H21*0.4</f>
        <v>501568.80000000005</v>
      </c>
      <c r="E44" s="28">
        <f>+H21*0.6</f>
        <v>752353.2</v>
      </c>
      <c r="F44" s="28">
        <v>0</v>
      </c>
      <c r="G44" s="28">
        <v>0</v>
      </c>
      <c r="H44" s="33">
        <f t="shared" si="4"/>
        <v>501568.80000000005</v>
      </c>
      <c r="I44" s="33">
        <f t="shared" si="5"/>
        <v>752353.2</v>
      </c>
      <c r="J44" s="37"/>
    </row>
    <row r="45" spans="2:13" ht="15.75" customHeight="1" x14ac:dyDescent="0.25">
      <c r="B45" t="s">
        <v>11</v>
      </c>
      <c r="C45" s="33">
        <f t="shared" si="3"/>
        <v>0</v>
      </c>
      <c r="D45" s="28">
        <f t="shared" ref="D45" si="6">+H22*0.4</f>
        <v>40901.600000000006</v>
      </c>
      <c r="E45" s="28">
        <f t="shared" ref="E45" si="7">+H22*0.6</f>
        <v>61352.399999999994</v>
      </c>
      <c r="F45" s="28">
        <v>0</v>
      </c>
      <c r="G45" s="28">
        <v>0</v>
      </c>
      <c r="H45" s="33">
        <f t="shared" si="4"/>
        <v>40901.600000000006</v>
      </c>
      <c r="I45" s="33">
        <f t="shared" si="5"/>
        <v>61352.399999999994</v>
      </c>
      <c r="J45" s="37"/>
      <c r="L45" s="33"/>
      <c r="M45" s="37"/>
    </row>
    <row r="46" spans="2:13" ht="6" customHeight="1" thickBot="1" x14ac:dyDescent="0.3">
      <c r="B46" s="9"/>
      <c r="C46" s="9"/>
      <c r="D46" s="29"/>
      <c r="E46" s="29"/>
      <c r="F46" s="29"/>
      <c r="G46" s="29"/>
      <c r="H46" s="38"/>
      <c r="I46" s="38"/>
      <c r="J46" s="37"/>
    </row>
    <row r="47" spans="2:13" x14ac:dyDescent="0.25">
      <c r="B47" s="1" t="s">
        <v>12</v>
      </c>
      <c r="C47" s="30">
        <f t="shared" ref="C47:I47" si="8">SUM(C34:C45)</f>
        <v>4500000.42</v>
      </c>
      <c r="D47" s="30">
        <f t="shared" si="8"/>
        <v>746902.4</v>
      </c>
      <c r="E47" s="30">
        <f t="shared" si="8"/>
        <v>1120352.5999999999</v>
      </c>
      <c r="F47" s="30">
        <f t="shared" si="8"/>
        <v>0</v>
      </c>
      <c r="G47" s="30">
        <f t="shared" si="8"/>
        <v>0</v>
      </c>
      <c r="H47" s="30">
        <f t="shared" si="8"/>
        <v>5246901.8199999994</v>
      </c>
      <c r="I47" s="30">
        <f t="shared" si="8"/>
        <v>1120352.5999999999</v>
      </c>
      <c r="J47" s="37"/>
      <c r="L47" s="28"/>
      <c r="M47" s="37"/>
    </row>
    <row r="48" spans="2:13" x14ac:dyDescent="0.25">
      <c r="F48" s="28"/>
      <c r="G48" s="28"/>
      <c r="H48" s="28"/>
      <c r="I48" s="28"/>
    </row>
    <row r="49" spans="6:9" x14ac:dyDescent="0.25">
      <c r="F49" s="28"/>
      <c r="G49" s="28"/>
      <c r="H49" s="28"/>
      <c r="I49" s="28"/>
    </row>
  </sheetData>
  <mergeCells count="6">
    <mergeCell ref="B27:I27"/>
    <mergeCell ref="B1:I1"/>
    <mergeCell ref="B3:I3"/>
    <mergeCell ref="B5:I5"/>
    <mergeCell ref="B2:I2"/>
    <mergeCell ref="B26:I26"/>
  </mergeCells>
  <pageMargins left="0.7" right="0.7" top="0.75" bottom="0.75" header="0.3" footer="0.3"/>
  <pageSetup scale="6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47"/>
  <sheetViews>
    <sheetView workbookViewId="0">
      <selection activeCell="E41" sqref="E41"/>
    </sheetView>
  </sheetViews>
  <sheetFormatPr defaultRowHeight="15" x14ac:dyDescent="0.25"/>
  <cols>
    <col min="1" max="1" width="10.7109375" customWidth="1"/>
    <col min="2" max="2" width="14.42578125" customWidth="1"/>
    <col min="3" max="3" width="14.5703125" style="28" customWidth="1"/>
    <col min="4" max="4" width="13.28515625" style="22" customWidth="1"/>
    <col min="5" max="5" width="17.5703125" customWidth="1"/>
    <col min="6" max="6" width="18.42578125" customWidth="1"/>
    <col min="7" max="7" width="14.7109375" customWidth="1"/>
  </cols>
  <sheetData>
    <row r="2" spans="2:6" x14ac:dyDescent="0.25">
      <c r="B2" s="64" t="s">
        <v>26</v>
      </c>
      <c r="C2" s="64"/>
      <c r="D2" s="64"/>
      <c r="E2" s="64"/>
      <c r="F2" s="64"/>
    </row>
    <row r="3" spans="2:6" x14ac:dyDescent="0.25">
      <c r="B3" s="65" t="s">
        <v>36</v>
      </c>
      <c r="C3" s="65"/>
      <c r="D3" s="65"/>
      <c r="E3" s="65"/>
      <c r="F3" s="65"/>
    </row>
    <row r="4" spans="2:6" x14ac:dyDescent="0.25">
      <c r="B4" s="64" t="s">
        <v>31</v>
      </c>
      <c r="C4" s="64"/>
      <c r="D4" s="64"/>
      <c r="E4" s="64"/>
      <c r="F4" s="64"/>
    </row>
    <row r="5" spans="2:6" ht="30" customHeight="1" x14ac:dyDescent="0.25">
      <c r="B5" s="64" t="s">
        <v>37</v>
      </c>
      <c r="C5" s="64"/>
      <c r="D5" s="64"/>
      <c r="E5" s="64"/>
      <c r="F5" s="64"/>
    </row>
    <row r="6" spans="2:6" s="2" customFormat="1" x14ac:dyDescent="0.25">
      <c r="B6" s="10" t="s">
        <v>13</v>
      </c>
      <c r="C6" s="24" t="s">
        <v>14</v>
      </c>
      <c r="D6" s="18" t="s">
        <v>15</v>
      </c>
      <c r="E6" s="10" t="s">
        <v>16</v>
      </c>
      <c r="F6" s="10" t="s">
        <v>17</v>
      </c>
    </row>
    <row r="7" spans="2:6" s="4" customFormat="1" ht="45" x14ac:dyDescent="0.25">
      <c r="B7" s="13"/>
      <c r="C7" s="25" t="s">
        <v>44</v>
      </c>
      <c r="D7" s="19" t="s">
        <v>46</v>
      </c>
      <c r="E7" s="13" t="s">
        <v>34</v>
      </c>
      <c r="F7" s="13" t="s">
        <v>35</v>
      </c>
    </row>
    <row r="8" spans="2:6" s="4" customFormat="1" ht="18.75" customHeight="1" x14ac:dyDescent="0.25">
      <c r="B8" s="14" t="s">
        <v>21</v>
      </c>
      <c r="C8" s="26" t="s">
        <v>33</v>
      </c>
      <c r="D8" s="20" t="s">
        <v>22</v>
      </c>
      <c r="E8" s="14" t="s">
        <v>22</v>
      </c>
      <c r="F8" s="14" t="s">
        <v>22</v>
      </c>
    </row>
    <row r="9" spans="2:6" s="4" customFormat="1" ht="13.5" customHeight="1" x14ac:dyDescent="0.25">
      <c r="B9" s="12"/>
      <c r="C9" s="31"/>
      <c r="D9" s="41"/>
      <c r="E9" s="12"/>
      <c r="F9" s="12" t="s">
        <v>57</v>
      </c>
    </row>
    <row r="10" spans="2:6" s="2" customFormat="1" ht="3.75" customHeight="1" x14ac:dyDescent="0.25">
      <c r="C10" s="27"/>
      <c r="D10" s="21"/>
    </row>
    <row r="11" spans="2:6" x14ac:dyDescent="0.25">
      <c r="B11" t="s">
        <v>0</v>
      </c>
      <c r="C11" s="28">
        <v>54103</v>
      </c>
      <c r="D11" s="28">
        <v>1136529.51</v>
      </c>
      <c r="E11" s="28">
        <v>-179343.51</v>
      </c>
      <c r="F11" s="11">
        <f>+D11+E11</f>
        <v>957186</v>
      </c>
    </row>
    <row r="12" spans="2:6" x14ac:dyDescent="0.25">
      <c r="B12" t="s">
        <v>1</v>
      </c>
      <c r="C12" s="28">
        <v>765</v>
      </c>
      <c r="D12" s="28">
        <v>1615</v>
      </c>
      <c r="E12" s="28">
        <v>0</v>
      </c>
      <c r="F12" s="11">
        <f t="shared" ref="F12:F22" si="0">+D12+E12</f>
        <v>1615</v>
      </c>
    </row>
    <row r="13" spans="2:6" x14ac:dyDescent="0.25">
      <c r="B13" t="s">
        <v>2</v>
      </c>
      <c r="C13" s="28">
        <v>30976</v>
      </c>
      <c r="D13" s="28">
        <v>140083.29999999999</v>
      </c>
      <c r="E13" s="28">
        <v>-524.29999999999995</v>
      </c>
      <c r="F13" s="11">
        <f t="shared" si="0"/>
        <v>139559</v>
      </c>
    </row>
    <row r="14" spans="2:6" x14ac:dyDescent="0.25">
      <c r="B14" t="s">
        <v>3</v>
      </c>
      <c r="C14" s="28">
        <v>51571</v>
      </c>
      <c r="D14" s="28">
        <v>242660</v>
      </c>
      <c r="E14" s="28">
        <v>0</v>
      </c>
      <c r="F14" s="11">
        <f t="shared" si="0"/>
        <v>242660</v>
      </c>
    </row>
    <row r="15" spans="2:6" x14ac:dyDescent="0.25">
      <c r="B15" t="s">
        <v>4</v>
      </c>
      <c r="C15" s="28">
        <v>32138</v>
      </c>
      <c r="D15" s="28">
        <v>305838.26</v>
      </c>
      <c r="E15" s="28">
        <v>-5993.26</v>
      </c>
      <c r="F15" s="11">
        <f t="shared" si="0"/>
        <v>299845</v>
      </c>
    </row>
    <row r="16" spans="2:6" x14ac:dyDescent="0.25">
      <c r="B16" t="s">
        <v>5</v>
      </c>
      <c r="C16" s="28">
        <v>24093</v>
      </c>
      <c r="D16" s="28">
        <v>311830.67</v>
      </c>
      <c r="E16" s="28">
        <v>-5593.67</v>
      </c>
      <c r="F16" s="11">
        <f t="shared" si="0"/>
        <v>306237</v>
      </c>
    </row>
    <row r="17" spans="2:7" x14ac:dyDescent="0.25">
      <c r="B17" t="s">
        <v>6</v>
      </c>
      <c r="C17" s="28">
        <v>15478</v>
      </c>
      <c r="D17" s="28">
        <v>157255.98000000001</v>
      </c>
      <c r="E17" s="28">
        <v>-4388.9799999999996</v>
      </c>
      <c r="F17" s="11">
        <f t="shared" si="0"/>
        <v>152867</v>
      </c>
    </row>
    <row r="18" spans="2:7" x14ac:dyDescent="0.25">
      <c r="B18" t="s">
        <v>7</v>
      </c>
      <c r="C18" s="28">
        <v>16495</v>
      </c>
      <c r="D18" s="28">
        <v>151126.41</v>
      </c>
      <c r="E18" s="28">
        <v>-9567.41</v>
      </c>
      <c r="F18" s="11">
        <f t="shared" si="0"/>
        <v>141559</v>
      </c>
    </row>
    <row r="19" spans="2:7" x14ac:dyDescent="0.25">
      <c r="B19" t="s">
        <v>8</v>
      </c>
      <c r="C19" s="28">
        <v>14094</v>
      </c>
      <c r="D19" s="28">
        <v>134892.82999999999</v>
      </c>
      <c r="E19" s="28">
        <v>-7085.83</v>
      </c>
      <c r="F19" s="11">
        <f t="shared" si="0"/>
        <v>127806.99999999999</v>
      </c>
    </row>
    <row r="20" spans="2:7" x14ac:dyDescent="0.25">
      <c r="B20" t="s">
        <v>9</v>
      </c>
      <c r="C20" s="28">
        <v>7222</v>
      </c>
      <c r="D20" s="28">
        <v>82187.62</v>
      </c>
      <c r="E20" s="28">
        <v>-735.62</v>
      </c>
      <c r="F20" s="11">
        <f t="shared" si="0"/>
        <v>81452</v>
      </c>
    </row>
    <row r="21" spans="2:7" x14ac:dyDescent="0.25">
      <c r="B21" t="s">
        <v>10</v>
      </c>
      <c r="C21" s="28">
        <v>2604</v>
      </c>
      <c r="D21" s="28">
        <v>37006.1</v>
      </c>
      <c r="E21" s="28">
        <v>-18352.099999999999</v>
      </c>
      <c r="F21" s="11">
        <f t="shared" si="0"/>
        <v>18654</v>
      </c>
    </row>
    <row r="22" spans="2:7" ht="17.45" customHeight="1" x14ac:dyDescent="0.25">
      <c r="B22" t="s">
        <v>11</v>
      </c>
      <c r="C22" s="28">
        <v>8202</v>
      </c>
      <c r="D22" s="28">
        <v>83030.33</v>
      </c>
      <c r="E22" s="28">
        <v>-5913.33</v>
      </c>
      <c r="F22" s="11">
        <f t="shared" si="0"/>
        <v>77117</v>
      </c>
      <c r="G22" t="s">
        <v>50</v>
      </c>
    </row>
    <row r="23" spans="2:7" ht="4.5" customHeight="1" thickBot="1" x14ac:dyDescent="0.3">
      <c r="B23" s="9"/>
      <c r="C23" s="29"/>
      <c r="D23" s="23"/>
      <c r="E23" s="34"/>
      <c r="F23" s="9"/>
    </row>
    <row r="24" spans="2:7" x14ac:dyDescent="0.25">
      <c r="B24" s="1" t="s">
        <v>12</v>
      </c>
      <c r="C24" s="30">
        <f>SUM(C11:C22)</f>
        <v>257741</v>
      </c>
      <c r="D24" s="30">
        <f t="shared" ref="D24:E24" si="1">SUM(D11:D22)</f>
        <v>2784056.0100000007</v>
      </c>
      <c r="E24" s="35">
        <f t="shared" si="1"/>
        <v>-237498.01</v>
      </c>
      <c r="F24" s="30">
        <f t="shared" ref="F24" si="2">SUM(F11:F22)</f>
        <v>2546558</v>
      </c>
    </row>
    <row r="25" spans="2:7" x14ac:dyDescent="0.25">
      <c r="B25" s="1"/>
      <c r="C25" s="30"/>
      <c r="D25" s="30"/>
      <c r="E25" s="30"/>
      <c r="F25" s="30"/>
    </row>
    <row r="27" spans="2:7" x14ac:dyDescent="0.25">
      <c r="B27" s="64" t="s">
        <v>38</v>
      </c>
      <c r="C27" s="64"/>
      <c r="D27" s="64"/>
      <c r="E27" s="64"/>
      <c r="F27" s="64"/>
    </row>
    <row r="28" spans="2:7" s="2" customFormat="1" x14ac:dyDescent="0.25">
      <c r="B28" s="10" t="s">
        <v>13</v>
      </c>
      <c r="C28" s="24" t="s">
        <v>14</v>
      </c>
      <c r="D28" s="18" t="s">
        <v>15</v>
      </c>
      <c r="E28" s="10" t="s">
        <v>16</v>
      </c>
      <c r="F28" s="10" t="s">
        <v>17</v>
      </c>
    </row>
    <row r="29" spans="2:7" s="4" customFormat="1" ht="45" x14ac:dyDescent="0.25">
      <c r="B29" s="13"/>
      <c r="C29" s="25" t="s">
        <v>45</v>
      </c>
      <c r="D29" s="19" t="s">
        <v>47</v>
      </c>
      <c r="E29" s="13" t="s">
        <v>48</v>
      </c>
      <c r="F29" s="13" t="s">
        <v>64</v>
      </c>
    </row>
    <row r="30" spans="2:7" s="4" customFormat="1" x14ac:dyDescent="0.25">
      <c r="B30" s="13" t="s">
        <v>21</v>
      </c>
      <c r="C30" s="25" t="s">
        <v>33</v>
      </c>
      <c r="D30" s="19" t="s">
        <v>22</v>
      </c>
      <c r="E30" s="13" t="s">
        <v>22</v>
      </c>
      <c r="F30" s="13" t="s">
        <v>22</v>
      </c>
    </row>
    <row r="31" spans="2:7" ht="12.75" customHeight="1" x14ac:dyDescent="0.25">
      <c r="B31" s="6"/>
      <c r="C31" s="6"/>
      <c r="D31" s="6"/>
      <c r="E31" s="6"/>
      <c r="F31" s="12" t="s">
        <v>57</v>
      </c>
    </row>
    <row r="32" spans="2:7" x14ac:dyDescent="0.25">
      <c r="B32" s="15" t="s">
        <v>0</v>
      </c>
      <c r="C32" s="28">
        <v>2101</v>
      </c>
      <c r="D32" s="28">
        <v>9130.91</v>
      </c>
      <c r="E32" s="28">
        <v>0</v>
      </c>
      <c r="F32" s="28">
        <f>+D32-E32</f>
        <v>9130.91</v>
      </c>
      <c r="G32" s="33"/>
    </row>
    <row r="33" spans="2:7" x14ac:dyDescent="0.25">
      <c r="B33" t="s">
        <v>1</v>
      </c>
      <c r="C33" s="28">
        <v>37394</v>
      </c>
      <c r="D33" s="28">
        <v>190770.26</v>
      </c>
      <c r="E33" s="28">
        <v>0</v>
      </c>
      <c r="F33" s="28">
        <f t="shared" ref="F33:F43" si="3">+D33-E33</f>
        <v>190770.26</v>
      </c>
      <c r="G33" s="33"/>
    </row>
    <row r="34" spans="2:7" x14ac:dyDescent="0.25">
      <c r="B34" t="s">
        <v>2</v>
      </c>
      <c r="C34" s="28">
        <v>103400</v>
      </c>
      <c r="D34" s="28">
        <v>264766.5</v>
      </c>
      <c r="E34" s="28">
        <v>0</v>
      </c>
      <c r="F34" s="28">
        <f t="shared" si="3"/>
        <v>264766.5</v>
      </c>
      <c r="G34" s="33"/>
    </row>
    <row r="35" spans="2:7" x14ac:dyDescent="0.25">
      <c r="B35" t="s">
        <v>3</v>
      </c>
      <c r="C35" s="28">
        <v>4375</v>
      </c>
      <c r="D35" s="28">
        <v>11970.75</v>
      </c>
      <c r="E35" s="28">
        <v>0</v>
      </c>
      <c r="F35" s="28">
        <f t="shared" si="3"/>
        <v>11970.75</v>
      </c>
      <c r="G35" s="33"/>
    </row>
    <row r="36" spans="2:7" x14ac:dyDescent="0.25">
      <c r="B36" t="s">
        <v>4</v>
      </c>
      <c r="C36" s="28">
        <v>84140</v>
      </c>
      <c r="D36" s="28">
        <v>352904</v>
      </c>
      <c r="E36" s="28">
        <v>0</v>
      </c>
      <c r="F36" s="28">
        <f t="shared" si="3"/>
        <v>352904</v>
      </c>
      <c r="G36" s="33"/>
    </row>
    <row r="37" spans="2:7" x14ac:dyDescent="0.25">
      <c r="B37" t="s">
        <v>5</v>
      </c>
      <c r="C37" s="28">
        <v>114400</v>
      </c>
      <c r="D37" s="28">
        <v>297177</v>
      </c>
      <c r="E37" s="28">
        <v>0</v>
      </c>
      <c r="F37" s="28">
        <f t="shared" si="3"/>
        <v>297177</v>
      </c>
      <c r="G37" s="33"/>
    </row>
    <row r="38" spans="2:7" x14ac:dyDescent="0.25">
      <c r="B38" t="s">
        <v>6</v>
      </c>
      <c r="C38" s="28">
        <v>117800</v>
      </c>
      <c r="D38" s="28">
        <v>-46631</v>
      </c>
      <c r="E38" s="28">
        <v>0</v>
      </c>
      <c r="F38" s="28">
        <f t="shared" si="3"/>
        <v>-46631</v>
      </c>
      <c r="G38" s="33"/>
    </row>
    <row r="39" spans="2:7" x14ac:dyDescent="0.25">
      <c r="B39" t="s">
        <v>7</v>
      </c>
      <c r="C39" s="28">
        <v>117800</v>
      </c>
      <c r="D39" s="28">
        <v>-46631</v>
      </c>
      <c r="E39" s="28">
        <v>0</v>
      </c>
      <c r="F39" s="28">
        <f t="shared" si="3"/>
        <v>-46631</v>
      </c>
      <c r="G39" s="33"/>
    </row>
    <row r="40" spans="2:7" x14ac:dyDescent="0.25">
      <c r="B40" t="s">
        <v>8</v>
      </c>
      <c r="C40" s="28">
        <v>112400</v>
      </c>
      <c r="D40" s="28">
        <v>233847</v>
      </c>
      <c r="E40" s="28">
        <v>0</v>
      </c>
      <c r="F40" s="28">
        <f t="shared" si="3"/>
        <v>233847</v>
      </c>
      <c r="G40" s="33"/>
    </row>
    <row r="41" spans="2:7" x14ac:dyDescent="0.25">
      <c r="B41" t="s">
        <v>9</v>
      </c>
      <c r="C41" s="28">
        <v>118446</v>
      </c>
      <c r="D41" s="28">
        <v>550512</v>
      </c>
      <c r="E41" s="28">
        <v>0</v>
      </c>
      <c r="F41" s="28">
        <f t="shared" si="3"/>
        <v>550512</v>
      </c>
      <c r="G41" s="33"/>
    </row>
    <row r="42" spans="2:7" x14ac:dyDescent="0.25">
      <c r="B42" s="40" t="s">
        <v>10</v>
      </c>
      <c r="C42" s="28">
        <v>9560</v>
      </c>
      <c r="D42" s="28">
        <v>1155110</v>
      </c>
      <c r="E42" s="28">
        <v>0</v>
      </c>
      <c r="F42" s="28">
        <f t="shared" si="3"/>
        <v>1155110</v>
      </c>
      <c r="G42" s="33" t="s">
        <v>50</v>
      </c>
    </row>
    <row r="43" spans="2:7" x14ac:dyDescent="0.25">
      <c r="B43" t="s">
        <v>11</v>
      </c>
      <c r="C43" s="28">
        <v>100</v>
      </c>
      <c r="D43" s="28">
        <v>234</v>
      </c>
      <c r="E43" s="28">
        <v>0</v>
      </c>
      <c r="F43" s="28">
        <f t="shared" si="3"/>
        <v>234</v>
      </c>
      <c r="G43" s="33" t="s">
        <v>50</v>
      </c>
    </row>
    <row r="44" spans="2:7" ht="3.75" customHeight="1" thickBot="1" x14ac:dyDescent="0.3">
      <c r="B44" s="9"/>
      <c r="C44" s="34"/>
      <c r="D44" s="34"/>
      <c r="E44" s="34"/>
      <c r="F44" s="34"/>
    </row>
    <row r="45" spans="2:7" x14ac:dyDescent="0.25">
      <c r="B45" s="1" t="s">
        <v>12</v>
      </c>
      <c r="C45" s="35">
        <f>SUM(C32:C43)</f>
        <v>821916</v>
      </c>
      <c r="D45" s="35">
        <f>SUM(D32:D43)</f>
        <v>2973160.42</v>
      </c>
      <c r="E45" s="30">
        <f>SUM(E32:E43)</f>
        <v>0</v>
      </c>
      <c r="F45" s="35">
        <f>SUM(F32:F43)</f>
        <v>2973160.42</v>
      </c>
      <c r="G45" s="33" t="s">
        <v>50</v>
      </c>
    </row>
    <row r="46" spans="2:7" x14ac:dyDescent="0.25">
      <c r="G46" s="28" t="s">
        <v>50</v>
      </c>
    </row>
    <row r="47" spans="2:7" x14ac:dyDescent="0.25">
      <c r="G47" s="28"/>
    </row>
  </sheetData>
  <mergeCells count="5">
    <mergeCell ref="B27:F27"/>
    <mergeCell ref="B3:F3"/>
    <mergeCell ref="B4:F4"/>
    <mergeCell ref="B5:F5"/>
    <mergeCell ref="B2:F2"/>
  </mergeCells>
  <pageMargins left="1" right="1" top="1" bottom="1" header="0.5" footer="0.5"/>
  <pageSetup scale="98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F39"/>
  <sheetViews>
    <sheetView workbookViewId="0">
      <selection activeCell="K28" sqref="K28"/>
    </sheetView>
  </sheetViews>
  <sheetFormatPr defaultRowHeight="15" x14ac:dyDescent="0.25"/>
  <cols>
    <col min="1" max="1" width="10.85546875" customWidth="1"/>
    <col min="2" max="2" width="14.7109375" customWidth="1"/>
    <col min="3" max="3" width="14.42578125" customWidth="1"/>
    <col min="4" max="4" width="13.140625" customWidth="1"/>
    <col min="5" max="5" width="12.85546875" customWidth="1"/>
    <col min="6" max="6" width="13.28515625" customWidth="1"/>
  </cols>
  <sheetData>
    <row r="1" spans="1:6" ht="28.9" customHeight="1" x14ac:dyDescent="0.25">
      <c r="A1" s="66" t="s">
        <v>26</v>
      </c>
      <c r="B1" s="66"/>
      <c r="C1" s="66"/>
      <c r="D1" s="66"/>
      <c r="E1" s="66"/>
      <c r="F1" s="66"/>
    </row>
    <row r="2" spans="1:6" x14ac:dyDescent="0.25">
      <c r="A2" s="64" t="s">
        <v>39</v>
      </c>
      <c r="B2" s="64"/>
      <c r="C2" s="64"/>
      <c r="D2" s="64"/>
      <c r="E2" s="64"/>
      <c r="F2" s="64"/>
    </row>
    <row r="3" spans="1:6" s="16" customFormat="1" ht="22.5" customHeight="1" x14ac:dyDescent="0.25">
      <c r="A3" s="67" t="s">
        <v>31</v>
      </c>
      <c r="B3" s="67"/>
      <c r="C3" s="67"/>
      <c r="D3" s="67"/>
      <c r="E3" s="67"/>
      <c r="F3" s="67"/>
    </row>
    <row r="4" spans="1:6" s="2" customFormat="1" x14ac:dyDescent="0.25">
      <c r="A4" s="10" t="s">
        <v>13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</row>
    <row r="5" spans="1:6" s="4" customFormat="1" ht="45" x14ac:dyDescent="0.25">
      <c r="A5" s="13"/>
      <c r="B5" s="39" t="s">
        <v>58</v>
      </c>
      <c r="C5" s="13" t="s">
        <v>29</v>
      </c>
      <c r="D5" s="13" t="s">
        <v>49</v>
      </c>
      <c r="E5" s="13" t="s">
        <v>66</v>
      </c>
      <c r="F5" s="13" t="s">
        <v>30</v>
      </c>
    </row>
    <row r="6" spans="1:6" s="4" customFormat="1" x14ac:dyDescent="0.25">
      <c r="A6" s="14" t="s">
        <v>21</v>
      </c>
      <c r="B6" s="14" t="s">
        <v>22</v>
      </c>
      <c r="C6" s="14" t="s">
        <v>22</v>
      </c>
      <c r="D6" s="14" t="s">
        <v>22</v>
      </c>
      <c r="E6" s="14" t="s">
        <v>22</v>
      </c>
      <c r="F6" s="14" t="s">
        <v>22</v>
      </c>
    </row>
    <row r="7" spans="1:6" ht="5.25" customHeight="1" x14ac:dyDescent="0.25">
      <c r="A7" s="3"/>
      <c r="B7" s="3"/>
      <c r="C7" s="3"/>
      <c r="D7" s="3"/>
      <c r="E7" s="3"/>
      <c r="F7" s="3"/>
    </row>
    <row r="8" spans="1:6" x14ac:dyDescent="0.25">
      <c r="A8" t="s">
        <v>0</v>
      </c>
      <c r="B8" s="70"/>
      <c r="C8" s="70"/>
      <c r="D8" s="70"/>
      <c r="E8" s="70"/>
      <c r="F8" s="28">
        <v>788141</v>
      </c>
    </row>
    <row r="9" spans="1:6" x14ac:dyDescent="0.25">
      <c r="A9" t="s">
        <v>1</v>
      </c>
      <c r="B9" s="70"/>
      <c r="C9" s="70"/>
      <c r="D9" s="70"/>
      <c r="E9" s="70"/>
      <c r="F9" s="28">
        <v>0</v>
      </c>
    </row>
    <row r="10" spans="1:6" x14ac:dyDescent="0.25">
      <c r="A10" t="s">
        <v>2</v>
      </c>
      <c r="B10" s="70"/>
      <c r="C10" s="70"/>
      <c r="D10" s="70"/>
      <c r="E10" s="70"/>
      <c r="F10" s="28">
        <v>0</v>
      </c>
    </row>
    <row r="11" spans="1:6" x14ac:dyDescent="0.25">
      <c r="A11" t="s">
        <v>3</v>
      </c>
      <c r="B11" s="70"/>
      <c r="C11" s="70"/>
      <c r="D11" s="70"/>
      <c r="E11" s="70"/>
      <c r="F11" s="28">
        <v>-8813</v>
      </c>
    </row>
    <row r="12" spans="1:6" x14ac:dyDescent="0.25">
      <c r="A12" t="s">
        <v>4</v>
      </c>
      <c r="B12" s="70"/>
      <c r="C12" s="70"/>
      <c r="D12" s="70"/>
      <c r="E12" s="70"/>
      <c r="F12" s="28">
        <v>0</v>
      </c>
    </row>
    <row r="13" spans="1:6" x14ac:dyDescent="0.25">
      <c r="A13" t="s">
        <v>5</v>
      </c>
      <c r="B13" s="70"/>
      <c r="C13" s="70"/>
      <c r="D13" s="70"/>
      <c r="E13" s="70"/>
      <c r="F13" s="28">
        <v>0</v>
      </c>
    </row>
    <row r="14" spans="1:6" x14ac:dyDescent="0.25">
      <c r="A14" t="s">
        <v>6</v>
      </c>
      <c r="B14" s="70"/>
      <c r="C14" s="70"/>
      <c r="D14" s="70"/>
      <c r="E14" s="70"/>
      <c r="F14" s="28">
        <v>685</v>
      </c>
    </row>
    <row r="15" spans="1:6" x14ac:dyDescent="0.25">
      <c r="A15" t="s">
        <v>7</v>
      </c>
      <c r="B15" s="70"/>
      <c r="C15" s="70"/>
      <c r="D15" s="70"/>
      <c r="E15" s="70"/>
      <c r="F15" s="28">
        <v>1621</v>
      </c>
    </row>
    <row r="16" spans="1:6" x14ac:dyDescent="0.25">
      <c r="A16" t="s">
        <v>8</v>
      </c>
      <c r="B16" s="70"/>
      <c r="C16" s="70"/>
      <c r="D16" s="70"/>
      <c r="E16" s="70"/>
      <c r="F16" s="28">
        <v>-51872</v>
      </c>
    </row>
    <row r="17" spans="1:6" x14ac:dyDescent="0.25">
      <c r="A17" t="s">
        <v>9</v>
      </c>
      <c r="B17" s="70"/>
      <c r="C17" s="70"/>
      <c r="D17" s="70"/>
      <c r="E17" s="70"/>
      <c r="F17" s="28">
        <v>12715</v>
      </c>
    </row>
    <row r="18" spans="1:6" x14ac:dyDescent="0.25">
      <c r="A18" t="s">
        <v>10</v>
      </c>
      <c r="B18" s="70"/>
      <c r="C18" s="70"/>
      <c r="D18" s="70"/>
      <c r="E18" s="70"/>
      <c r="F18" s="28">
        <v>80159</v>
      </c>
    </row>
    <row r="19" spans="1:6" ht="17.45" customHeight="1" x14ac:dyDescent="0.25">
      <c r="A19" t="s">
        <v>11</v>
      </c>
      <c r="B19" s="70"/>
      <c r="C19" s="70"/>
      <c r="D19" s="70"/>
      <c r="E19" s="70"/>
      <c r="F19" s="28">
        <v>24903</v>
      </c>
    </row>
    <row r="20" spans="1:6" ht="5.25" customHeight="1" thickBot="1" x14ac:dyDescent="0.3">
      <c r="A20" s="9"/>
      <c r="B20" s="71"/>
      <c r="C20" s="71"/>
      <c r="D20" s="71"/>
      <c r="E20" s="71"/>
      <c r="F20" s="9"/>
    </row>
    <row r="21" spans="1:6" x14ac:dyDescent="0.25">
      <c r="A21" s="1" t="s">
        <v>32</v>
      </c>
      <c r="B21" s="32">
        <v>2131</v>
      </c>
      <c r="C21" s="32">
        <v>754225</v>
      </c>
      <c r="D21" s="32">
        <v>90209</v>
      </c>
      <c r="E21" s="32">
        <v>974</v>
      </c>
      <c r="F21" s="32">
        <v>847539</v>
      </c>
    </row>
    <row r="39" spans="3:3" x14ac:dyDescent="0.25">
      <c r="C39" t="s">
        <v>50</v>
      </c>
    </row>
  </sheetData>
  <mergeCells count="3">
    <mergeCell ref="A1:F1"/>
    <mergeCell ref="A2:F2"/>
    <mergeCell ref="A3:F3"/>
  </mergeCells>
  <pageMargins left="1" right="1" top="1" bottom="1" header="0.5" footer="0.5"/>
  <pageSetup orientation="portrait" horizontalDpi="1200" verticalDpi="1200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AEBD7-42BD-4898-BCC1-2CB6F1593E86}">
  <sheetPr>
    <pageSetUpPr fitToPage="1"/>
  </sheetPr>
  <dimension ref="B1:M49"/>
  <sheetViews>
    <sheetView workbookViewId="0">
      <selection activeCell="D30" sqref="D30"/>
    </sheetView>
  </sheetViews>
  <sheetFormatPr defaultRowHeight="15" x14ac:dyDescent="0.25"/>
  <cols>
    <col min="1" max="1" width="11.7109375" customWidth="1"/>
    <col min="2" max="2" width="14.42578125" customWidth="1"/>
    <col min="3" max="3" width="20.42578125" customWidth="1"/>
    <col min="4" max="5" width="20.7109375" customWidth="1"/>
    <col min="6" max="6" width="20.28515625" customWidth="1"/>
    <col min="7" max="7" width="16.85546875" customWidth="1"/>
    <col min="8" max="8" width="20.140625" customWidth="1"/>
    <col min="9" max="9" width="15.5703125" customWidth="1"/>
    <col min="10" max="10" width="14.7109375" customWidth="1"/>
    <col min="12" max="12" width="11.5703125" bestFit="1" customWidth="1"/>
  </cols>
  <sheetData>
    <row r="1" spans="2:12" x14ac:dyDescent="0.25">
      <c r="B1" s="64" t="s">
        <v>26</v>
      </c>
      <c r="C1" s="64"/>
      <c r="D1" s="64"/>
      <c r="E1" s="64"/>
      <c r="F1" s="64"/>
      <c r="G1" s="64"/>
      <c r="H1" s="64"/>
      <c r="I1" s="64"/>
    </row>
    <row r="2" spans="2:12" x14ac:dyDescent="0.25">
      <c r="B2" s="64" t="s">
        <v>28</v>
      </c>
      <c r="C2" s="64"/>
      <c r="D2" s="64"/>
      <c r="E2" s="64"/>
      <c r="F2" s="64"/>
      <c r="G2" s="64"/>
      <c r="H2" s="64"/>
      <c r="I2" s="64"/>
    </row>
    <row r="3" spans="2:12" x14ac:dyDescent="0.25">
      <c r="B3" s="65" t="s">
        <v>67</v>
      </c>
      <c r="C3" s="65"/>
      <c r="D3" s="65"/>
      <c r="E3" s="65"/>
      <c r="F3" s="65"/>
      <c r="G3" s="65"/>
      <c r="H3" s="65"/>
      <c r="I3" s="65"/>
    </row>
    <row r="4" spans="2:12" x14ac:dyDescent="0.25">
      <c r="B4" s="44"/>
      <c r="C4" s="45" t="s">
        <v>50</v>
      </c>
      <c r="D4" s="44"/>
      <c r="E4" s="44"/>
      <c r="F4" s="44"/>
      <c r="G4" s="44"/>
      <c r="H4" s="44"/>
      <c r="I4" s="44"/>
    </row>
    <row r="5" spans="2:12" x14ac:dyDescent="0.25">
      <c r="B5" s="64" t="s">
        <v>40</v>
      </c>
      <c r="C5" s="64"/>
      <c r="D5" s="64"/>
      <c r="E5" s="64"/>
      <c r="F5" s="64"/>
      <c r="G5" s="64"/>
      <c r="H5" s="64"/>
      <c r="I5" s="64"/>
    </row>
    <row r="6" spans="2:12" s="2" customFormat="1" x14ac:dyDescent="0.25"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20</v>
      </c>
    </row>
    <row r="7" spans="2:12" s="2" customFormat="1" ht="6" customHeight="1" x14ac:dyDescent="0.25">
      <c r="B7" s="3"/>
      <c r="C7" s="3"/>
      <c r="D7" s="3"/>
      <c r="E7" s="3"/>
      <c r="F7" s="3"/>
      <c r="G7" s="3"/>
      <c r="H7" s="3"/>
      <c r="I7" s="3"/>
    </row>
    <row r="8" spans="2:12" ht="30.75" customHeight="1" x14ac:dyDescent="0.25">
      <c r="B8" s="4" t="s">
        <v>21</v>
      </c>
      <c r="C8" s="4" t="s">
        <v>55</v>
      </c>
      <c r="D8" s="4" t="s">
        <v>23</v>
      </c>
      <c r="E8" s="4" t="s">
        <v>42</v>
      </c>
      <c r="F8" s="42" t="s">
        <v>63</v>
      </c>
      <c r="G8" s="4" t="s">
        <v>59</v>
      </c>
      <c r="H8" s="4" t="s">
        <v>60</v>
      </c>
      <c r="I8" s="4" t="s">
        <v>61</v>
      </c>
    </row>
    <row r="9" spans="2:12" s="2" customFormat="1" x14ac:dyDescent="0.25">
      <c r="C9" s="2" t="s">
        <v>22</v>
      </c>
      <c r="D9" s="2" t="s">
        <v>22</v>
      </c>
      <c r="E9" s="2" t="s">
        <v>22</v>
      </c>
      <c r="F9" s="2" t="s">
        <v>22</v>
      </c>
      <c r="G9" s="2" t="s">
        <v>22</v>
      </c>
      <c r="H9" s="2" t="s">
        <v>22</v>
      </c>
      <c r="I9" s="2" t="s">
        <v>22</v>
      </c>
    </row>
    <row r="10" spans="2:12" s="2" customFormat="1" ht="18.75" x14ac:dyDescent="0.3">
      <c r="B10" s="6"/>
      <c r="C10" s="68"/>
      <c r="D10" s="69"/>
      <c r="E10" s="6"/>
      <c r="F10" s="7" t="s">
        <v>43</v>
      </c>
      <c r="G10" s="8"/>
      <c r="H10" s="6"/>
      <c r="I10" s="6"/>
    </row>
    <row r="11" spans="2:12" ht="18" customHeight="1" x14ac:dyDescent="0.25">
      <c r="B11" t="s">
        <v>0</v>
      </c>
      <c r="C11" s="36">
        <f>+'Power - 2019'!F11</f>
        <v>30782</v>
      </c>
      <c r="D11" s="36">
        <f>+'Power - 2019'!F32</f>
        <v>182546</v>
      </c>
      <c r="E11" s="28">
        <f>+'AO Activities - 2019'!E8</f>
        <v>29915</v>
      </c>
      <c r="F11" s="28">
        <f>SUM(C11:E11)</f>
        <v>243243</v>
      </c>
      <c r="G11" s="28">
        <f t="shared" ref="G11:G17" si="0">+F11</f>
        <v>243243</v>
      </c>
      <c r="H11" s="28">
        <v>0</v>
      </c>
      <c r="I11" s="28">
        <v>0</v>
      </c>
    </row>
    <row r="12" spans="2:12" x14ac:dyDescent="0.25">
      <c r="B12" t="s">
        <v>1</v>
      </c>
      <c r="C12" s="36">
        <f>+'Power - 2019'!F12</f>
        <v>12277</v>
      </c>
      <c r="D12" s="36">
        <f>+'Power - 2019'!F33</f>
        <v>14988</v>
      </c>
      <c r="E12" s="28">
        <f>+'AO Activities - 2019'!E9</f>
        <v>38741</v>
      </c>
      <c r="F12" s="28">
        <f t="shared" ref="F12:F22" si="1">SUM(C12:E12)</f>
        <v>66006</v>
      </c>
      <c r="G12" s="28">
        <f t="shared" si="0"/>
        <v>66006</v>
      </c>
      <c r="H12" s="28">
        <v>0</v>
      </c>
      <c r="I12" s="28">
        <v>0</v>
      </c>
    </row>
    <row r="13" spans="2:12" x14ac:dyDescent="0.25">
      <c r="B13" t="s">
        <v>2</v>
      </c>
      <c r="C13" s="36">
        <f>+'Power - 2019'!F13</f>
        <v>13038</v>
      </c>
      <c r="D13" s="36">
        <f>+'Power - 2019'!F34</f>
        <v>714487</v>
      </c>
      <c r="E13" s="28">
        <f>+'AO Activities - 2019'!E10</f>
        <v>68565</v>
      </c>
      <c r="F13" s="28">
        <f t="shared" si="1"/>
        <v>796090</v>
      </c>
      <c r="G13" s="28">
        <f t="shared" si="0"/>
        <v>796090</v>
      </c>
      <c r="H13" s="28">
        <v>0</v>
      </c>
      <c r="I13" s="28">
        <v>0</v>
      </c>
    </row>
    <row r="14" spans="2:12" x14ac:dyDescent="0.25">
      <c r="B14" t="s">
        <v>3</v>
      </c>
      <c r="C14" s="36">
        <f>+'Power - 2019'!F14</f>
        <v>27731.000000000004</v>
      </c>
      <c r="D14" s="36">
        <f>+'Power - 2019'!F35</f>
        <v>249015</v>
      </c>
      <c r="E14" s="28">
        <f>+'AO Activities - 2019'!E11</f>
        <v>42679</v>
      </c>
      <c r="F14" s="28">
        <f t="shared" si="1"/>
        <v>319425</v>
      </c>
      <c r="G14" s="28">
        <f t="shared" si="0"/>
        <v>319425</v>
      </c>
      <c r="H14" s="28">
        <v>0</v>
      </c>
      <c r="I14" s="28">
        <v>0</v>
      </c>
    </row>
    <row r="15" spans="2:12" x14ac:dyDescent="0.25">
      <c r="B15" t="s">
        <v>4</v>
      </c>
      <c r="C15" s="36">
        <f>+'Power - 2019'!F15</f>
        <v>194775</v>
      </c>
      <c r="D15" s="36">
        <f>+'Power - 2019'!F36</f>
        <v>478506</v>
      </c>
      <c r="E15" s="28">
        <f>+'AO Activities - 2019'!E12</f>
        <v>48011</v>
      </c>
      <c r="F15" s="28">
        <f t="shared" si="1"/>
        <v>721292</v>
      </c>
      <c r="G15" s="28">
        <f t="shared" si="0"/>
        <v>721292</v>
      </c>
      <c r="H15" s="28">
        <v>0</v>
      </c>
      <c r="I15" s="28">
        <v>0</v>
      </c>
      <c r="L15" s="33" t="s">
        <v>50</v>
      </c>
    </row>
    <row r="16" spans="2:12" x14ac:dyDescent="0.25">
      <c r="B16" t="s">
        <v>5</v>
      </c>
      <c r="C16" s="36">
        <f>+'Power - 2019'!F16</f>
        <v>158620</v>
      </c>
      <c r="D16" s="36">
        <f>+'Power - 2019'!F37</f>
        <v>411318</v>
      </c>
      <c r="E16" s="28">
        <f>+'AO Activities - 2019'!E13</f>
        <v>33812</v>
      </c>
      <c r="F16" s="28">
        <f t="shared" si="1"/>
        <v>603750</v>
      </c>
      <c r="G16" s="28">
        <f t="shared" si="0"/>
        <v>603750</v>
      </c>
      <c r="H16" s="28">
        <v>0</v>
      </c>
      <c r="I16" s="28">
        <v>0</v>
      </c>
    </row>
    <row r="17" spans="2:13" x14ac:dyDescent="0.25">
      <c r="B17" t="s">
        <v>6</v>
      </c>
      <c r="C17" s="36">
        <f>+'Power - 2019'!F17</f>
        <v>80113</v>
      </c>
      <c r="D17" s="36">
        <f>+'Power - 2019'!F38</f>
        <v>893762</v>
      </c>
      <c r="E17" s="28">
        <f>+'AO Activities - 2019'!E14</f>
        <v>106200</v>
      </c>
      <c r="F17" s="28">
        <f t="shared" si="1"/>
        <v>1080075</v>
      </c>
      <c r="G17" s="28">
        <f t="shared" si="0"/>
        <v>1080075</v>
      </c>
      <c r="H17" s="28">
        <v>0</v>
      </c>
      <c r="I17" s="28">
        <v>0</v>
      </c>
    </row>
    <row r="18" spans="2:13" x14ac:dyDescent="0.25">
      <c r="B18" t="s">
        <v>7</v>
      </c>
      <c r="C18" s="36">
        <f>+'Power - 2019'!F18</f>
        <v>92347</v>
      </c>
      <c r="D18" s="36">
        <f>+'Power - 2019'!F39</f>
        <v>718660</v>
      </c>
      <c r="E18" s="28">
        <f>+'AO Activities - 2019'!E15</f>
        <v>62762</v>
      </c>
      <c r="F18" s="28">
        <f t="shared" si="1"/>
        <v>873769</v>
      </c>
      <c r="G18" s="28">
        <v>670119</v>
      </c>
      <c r="H18" s="28">
        <f>+F18-G18</f>
        <v>203650</v>
      </c>
      <c r="I18" s="28">
        <v>0</v>
      </c>
    </row>
    <row r="19" spans="2:13" x14ac:dyDescent="0.25">
      <c r="B19" t="s">
        <v>8</v>
      </c>
      <c r="C19" s="36">
        <f>+'Power - 2019'!F19</f>
        <v>165191</v>
      </c>
      <c r="D19" s="36">
        <f>+'Power - 2019'!F40</f>
        <v>750225</v>
      </c>
      <c r="E19" s="28">
        <f>+'AO Activities - 2019'!E16</f>
        <v>20790</v>
      </c>
      <c r="F19" s="28">
        <f t="shared" si="1"/>
        <v>936206</v>
      </c>
      <c r="G19" s="28">
        <v>0</v>
      </c>
      <c r="H19" s="28">
        <f>+F19</f>
        <v>936206</v>
      </c>
      <c r="I19" s="28">
        <v>0</v>
      </c>
    </row>
    <row r="20" spans="2:13" x14ac:dyDescent="0.25">
      <c r="B20" t="s">
        <v>9</v>
      </c>
      <c r="C20" s="36">
        <f>+'Power - 2019'!F20</f>
        <v>669603</v>
      </c>
      <c r="D20" s="46">
        <f>+'Power - 2019'!F41</f>
        <v>-8439</v>
      </c>
      <c r="E20" s="28">
        <f>+'AO Activities - 2019'!E17</f>
        <v>21662</v>
      </c>
      <c r="F20" s="28">
        <f t="shared" si="1"/>
        <v>682826</v>
      </c>
      <c r="G20" s="28">
        <v>0</v>
      </c>
      <c r="H20" s="28">
        <f>+F20</f>
        <v>682826</v>
      </c>
      <c r="I20" s="28">
        <v>0</v>
      </c>
    </row>
    <row r="21" spans="2:13" x14ac:dyDescent="0.25">
      <c r="B21" t="s">
        <v>10</v>
      </c>
      <c r="C21" s="36">
        <f>+'Power - 2019'!F21</f>
        <v>42627</v>
      </c>
      <c r="D21" s="36">
        <f>+'Power - 2019'!F42</f>
        <v>21573</v>
      </c>
      <c r="E21" s="28">
        <f>+'AO Activities - 2019'!E18</f>
        <v>47123</v>
      </c>
      <c r="F21" s="28">
        <f>SUM(C21:E21)</f>
        <v>111323</v>
      </c>
      <c r="G21" s="28">
        <v>0</v>
      </c>
      <c r="H21" s="28">
        <f>+F21</f>
        <v>111323</v>
      </c>
      <c r="I21" s="28">
        <v>0</v>
      </c>
    </row>
    <row r="22" spans="2:13" x14ac:dyDescent="0.25">
      <c r="B22" t="s">
        <v>11</v>
      </c>
      <c r="C22" s="36">
        <f>+'Power - 2019'!F22</f>
        <v>11582.21</v>
      </c>
      <c r="D22" s="36">
        <f>+'Power - 2019'!F43</f>
        <v>1657</v>
      </c>
      <c r="E22" s="28">
        <f>+'AO Activities - 2019'!E19</f>
        <v>20789</v>
      </c>
      <c r="F22" s="28">
        <f t="shared" si="1"/>
        <v>34028.21</v>
      </c>
      <c r="G22" s="28">
        <v>0</v>
      </c>
      <c r="H22" s="28">
        <f>+F22</f>
        <v>34028.21</v>
      </c>
      <c r="I22" s="28">
        <v>0</v>
      </c>
    </row>
    <row r="23" spans="2:13" ht="6" customHeight="1" thickBot="1" x14ac:dyDescent="0.3">
      <c r="B23" s="9"/>
      <c r="C23" s="9"/>
      <c r="D23" s="9"/>
      <c r="E23" s="29"/>
      <c r="F23" s="29"/>
      <c r="G23" s="29"/>
      <c r="H23" s="29"/>
      <c r="I23" s="29"/>
    </row>
    <row r="24" spans="2:13" ht="18" customHeight="1" x14ac:dyDescent="0.25">
      <c r="B24" s="1" t="s">
        <v>12</v>
      </c>
      <c r="C24" s="30">
        <f>SUM(C11:C23)</f>
        <v>1498686.21</v>
      </c>
      <c r="D24" s="30">
        <f>SUM(D11:D23)</f>
        <v>4428298</v>
      </c>
      <c r="E24" s="30">
        <f t="shared" ref="E24:F24" si="2">SUM(E11:E22)</f>
        <v>541049</v>
      </c>
      <c r="F24" s="30">
        <f t="shared" si="2"/>
        <v>6468033.21</v>
      </c>
      <c r="G24" s="30">
        <f>SUM(G11:G22)</f>
        <v>4500000</v>
      </c>
      <c r="H24" s="30">
        <f>SUM(H11:H22)</f>
        <v>1968033.21</v>
      </c>
      <c r="I24" s="30">
        <f>SUM(I11:I22)</f>
        <v>0</v>
      </c>
      <c r="L24" s="28" t="s">
        <v>50</v>
      </c>
      <c r="M24" t="s">
        <v>50</v>
      </c>
    </row>
    <row r="26" spans="2:13" ht="28.5" customHeight="1" x14ac:dyDescent="0.25">
      <c r="B26" s="65"/>
      <c r="C26" s="65"/>
      <c r="D26" s="65"/>
      <c r="E26" s="65"/>
      <c r="F26" s="65"/>
      <c r="G26" s="65"/>
      <c r="H26" s="65"/>
      <c r="I26" s="65"/>
    </row>
    <row r="27" spans="2:13" ht="18" customHeight="1" x14ac:dyDescent="0.25">
      <c r="B27" s="63" t="s">
        <v>41</v>
      </c>
      <c r="C27" s="63"/>
      <c r="D27" s="63"/>
      <c r="E27" s="63"/>
      <c r="F27" s="63"/>
      <c r="G27" s="63"/>
      <c r="H27" s="63"/>
      <c r="I27" s="63"/>
    </row>
    <row r="28" spans="2:13" x14ac:dyDescent="0.25">
      <c r="B28" s="3" t="s">
        <v>13</v>
      </c>
      <c r="C28" s="3" t="s">
        <v>14</v>
      </c>
      <c r="D28" s="3" t="s">
        <v>15</v>
      </c>
      <c r="E28" s="3" t="s">
        <v>16</v>
      </c>
      <c r="F28" s="3" t="s">
        <v>17</v>
      </c>
      <c r="G28" s="3" t="s">
        <v>18</v>
      </c>
      <c r="H28" s="3" t="s">
        <v>19</v>
      </c>
      <c r="I28" s="3" t="s">
        <v>20</v>
      </c>
    </row>
    <row r="30" spans="2:13" x14ac:dyDescent="0.25">
      <c r="C30" s="43" t="s">
        <v>24</v>
      </c>
      <c r="D30" s="43" t="s">
        <v>25</v>
      </c>
      <c r="E30" s="43" t="s">
        <v>25</v>
      </c>
      <c r="F30" s="43" t="s">
        <v>27</v>
      </c>
      <c r="G30" s="43" t="s">
        <v>27</v>
      </c>
      <c r="H30" s="43" t="s">
        <v>12</v>
      </c>
      <c r="I30" s="43" t="s">
        <v>12</v>
      </c>
    </row>
    <row r="31" spans="2:13" ht="42.6" customHeight="1" x14ac:dyDescent="0.25">
      <c r="B31" s="4" t="s">
        <v>21</v>
      </c>
      <c r="C31" s="4" t="s">
        <v>54</v>
      </c>
      <c r="D31" s="4" t="s">
        <v>51</v>
      </c>
      <c r="E31" s="4" t="s">
        <v>52</v>
      </c>
      <c r="F31" s="4" t="s">
        <v>53</v>
      </c>
      <c r="G31" s="4" t="s">
        <v>56</v>
      </c>
      <c r="H31" s="4" t="s">
        <v>65</v>
      </c>
      <c r="I31" s="4" t="s">
        <v>62</v>
      </c>
    </row>
    <row r="32" spans="2:13" ht="15.75" customHeight="1" x14ac:dyDescent="0.25">
      <c r="B32" s="2"/>
      <c r="C32" s="2" t="s">
        <v>22</v>
      </c>
      <c r="D32" s="2" t="s">
        <v>22</v>
      </c>
      <c r="E32" s="2" t="s">
        <v>22</v>
      </c>
      <c r="F32" s="2" t="s">
        <v>22</v>
      </c>
      <c r="G32" s="2" t="s">
        <v>22</v>
      </c>
      <c r="H32" s="2" t="s">
        <v>22</v>
      </c>
      <c r="I32" s="2" t="s">
        <v>22</v>
      </c>
    </row>
    <row r="33" spans="2:13" x14ac:dyDescent="0.25">
      <c r="B33" s="6"/>
      <c r="C33" s="6"/>
      <c r="D33" s="6"/>
      <c r="E33" s="6"/>
      <c r="F33" s="6"/>
      <c r="G33" s="6"/>
      <c r="H33" s="7"/>
      <c r="I33" s="6"/>
    </row>
    <row r="34" spans="2:13" x14ac:dyDescent="0.25">
      <c r="B34" t="s">
        <v>0</v>
      </c>
      <c r="C34" s="33">
        <f>+G11</f>
        <v>243243</v>
      </c>
      <c r="D34" s="28">
        <v>0</v>
      </c>
      <c r="E34" s="28">
        <v>0</v>
      </c>
      <c r="F34" s="28">
        <v>0</v>
      </c>
      <c r="G34" s="28">
        <v>0</v>
      </c>
      <c r="H34" s="33">
        <f>+C34+D34+F34</f>
        <v>243243</v>
      </c>
      <c r="I34" s="33">
        <f>+E34+G34</f>
        <v>0</v>
      </c>
    </row>
    <row r="35" spans="2:13" x14ac:dyDescent="0.25">
      <c r="B35" t="s">
        <v>1</v>
      </c>
      <c r="C35" s="33">
        <f t="shared" ref="C35:C45" si="3">+G12</f>
        <v>66006</v>
      </c>
      <c r="D35" s="28">
        <v>0</v>
      </c>
      <c r="E35" s="28">
        <v>0</v>
      </c>
      <c r="F35" s="28">
        <v>0</v>
      </c>
      <c r="G35" s="28">
        <v>0</v>
      </c>
      <c r="H35" s="33">
        <f t="shared" ref="H35:H45" si="4">+C35+D35+F35</f>
        <v>66006</v>
      </c>
      <c r="I35" s="33">
        <f t="shared" ref="I35:I45" si="5">+E35+G35</f>
        <v>0</v>
      </c>
    </row>
    <row r="36" spans="2:13" x14ac:dyDescent="0.25">
      <c r="B36" t="s">
        <v>2</v>
      </c>
      <c r="C36" s="33">
        <f t="shared" si="3"/>
        <v>796090</v>
      </c>
      <c r="D36" s="28">
        <v>0</v>
      </c>
      <c r="E36" s="28">
        <v>0</v>
      </c>
      <c r="F36" s="28">
        <v>0</v>
      </c>
      <c r="G36" s="28">
        <v>0</v>
      </c>
      <c r="H36" s="33">
        <f t="shared" si="4"/>
        <v>796090</v>
      </c>
      <c r="I36" s="33">
        <f t="shared" si="5"/>
        <v>0</v>
      </c>
    </row>
    <row r="37" spans="2:13" x14ac:dyDescent="0.25">
      <c r="B37" t="s">
        <v>3</v>
      </c>
      <c r="C37" s="33">
        <f t="shared" si="3"/>
        <v>319425</v>
      </c>
      <c r="D37" s="28">
        <v>0</v>
      </c>
      <c r="E37" s="28">
        <v>0</v>
      </c>
      <c r="F37" s="28">
        <v>0</v>
      </c>
      <c r="G37" s="28">
        <v>0</v>
      </c>
      <c r="H37" s="33">
        <f t="shared" si="4"/>
        <v>319425</v>
      </c>
      <c r="I37" s="33">
        <f t="shared" si="5"/>
        <v>0</v>
      </c>
    </row>
    <row r="38" spans="2:13" x14ac:dyDescent="0.25">
      <c r="B38" t="s">
        <v>4</v>
      </c>
      <c r="C38" s="33">
        <f t="shared" si="3"/>
        <v>721292</v>
      </c>
      <c r="D38" s="28">
        <v>0</v>
      </c>
      <c r="E38" s="28">
        <v>0</v>
      </c>
      <c r="F38" s="28">
        <v>0</v>
      </c>
      <c r="G38" s="28">
        <v>0</v>
      </c>
      <c r="H38" s="33">
        <f t="shared" si="4"/>
        <v>721292</v>
      </c>
      <c r="I38" s="33">
        <f t="shared" si="5"/>
        <v>0</v>
      </c>
    </row>
    <row r="39" spans="2:13" x14ac:dyDescent="0.25">
      <c r="B39" t="s">
        <v>5</v>
      </c>
      <c r="C39" s="33">
        <f t="shared" si="3"/>
        <v>603750</v>
      </c>
      <c r="D39" s="28">
        <v>0</v>
      </c>
      <c r="E39" s="28">
        <v>0</v>
      </c>
      <c r="F39" s="28">
        <v>0</v>
      </c>
      <c r="G39" s="28">
        <v>0</v>
      </c>
      <c r="H39" s="33">
        <f t="shared" si="4"/>
        <v>603750</v>
      </c>
      <c r="I39" s="33">
        <f t="shared" si="5"/>
        <v>0</v>
      </c>
    </row>
    <row r="40" spans="2:13" x14ac:dyDescent="0.25">
      <c r="B40" t="s">
        <v>6</v>
      </c>
      <c r="C40" s="33">
        <f t="shared" si="3"/>
        <v>1080075</v>
      </c>
      <c r="D40" s="28">
        <v>0</v>
      </c>
      <c r="E40" s="28">
        <v>0</v>
      </c>
      <c r="F40" s="28">
        <v>0</v>
      </c>
      <c r="G40" s="28">
        <v>0</v>
      </c>
      <c r="H40" s="33">
        <f t="shared" si="4"/>
        <v>1080075</v>
      </c>
      <c r="I40" s="33">
        <f t="shared" si="5"/>
        <v>0</v>
      </c>
    </row>
    <row r="41" spans="2:13" x14ac:dyDescent="0.25">
      <c r="B41" t="s">
        <v>7</v>
      </c>
      <c r="C41" s="33">
        <f>+G18</f>
        <v>670119</v>
      </c>
      <c r="D41" s="28">
        <f>+H18*0.4</f>
        <v>81460</v>
      </c>
      <c r="E41" s="28">
        <f>+H18*0.6</f>
        <v>122190</v>
      </c>
      <c r="F41" s="28">
        <v>0</v>
      </c>
      <c r="G41" s="28">
        <v>0</v>
      </c>
      <c r="H41" s="33">
        <f t="shared" si="4"/>
        <v>751579</v>
      </c>
      <c r="I41" s="33">
        <f t="shared" si="5"/>
        <v>122190</v>
      </c>
    </row>
    <row r="42" spans="2:13" x14ac:dyDescent="0.25">
      <c r="B42" t="s">
        <v>8</v>
      </c>
      <c r="C42" s="33">
        <f t="shared" si="3"/>
        <v>0</v>
      </c>
      <c r="D42" s="28">
        <f>+H19*0.4</f>
        <v>374482.4</v>
      </c>
      <c r="E42" s="28">
        <f>+H19*0.6</f>
        <v>561723.6</v>
      </c>
      <c r="F42" s="28">
        <v>0</v>
      </c>
      <c r="G42" s="28">
        <v>0</v>
      </c>
      <c r="H42" s="33">
        <f t="shared" si="4"/>
        <v>374482.4</v>
      </c>
      <c r="I42" s="33">
        <f t="shared" si="5"/>
        <v>561723.6</v>
      </c>
    </row>
    <row r="43" spans="2:13" x14ac:dyDescent="0.25">
      <c r="B43" t="s">
        <v>9</v>
      </c>
      <c r="C43" s="33">
        <f t="shared" si="3"/>
        <v>0</v>
      </c>
      <c r="D43" s="28">
        <f>+H20*0.4</f>
        <v>273130.40000000002</v>
      </c>
      <c r="E43" s="28">
        <f>+H20*0.6</f>
        <v>409695.6</v>
      </c>
      <c r="F43" s="28">
        <v>0</v>
      </c>
      <c r="G43" s="28">
        <v>0</v>
      </c>
      <c r="H43" s="33">
        <f>+C43+D43+F43</f>
        <v>273130.40000000002</v>
      </c>
      <c r="I43" s="33">
        <f t="shared" si="5"/>
        <v>409695.6</v>
      </c>
    </row>
    <row r="44" spans="2:13" ht="15" customHeight="1" x14ac:dyDescent="0.25">
      <c r="B44" t="s">
        <v>10</v>
      </c>
      <c r="C44" s="33">
        <f t="shared" si="3"/>
        <v>0</v>
      </c>
      <c r="D44" s="28">
        <f>+H21*0.4</f>
        <v>44529.200000000004</v>
      </c>
      <c r="E44" s="28">
        <f>+H21*0.6</f>
        <v>66793.8</v>
      </c>
      <c r="F44" s="28">
        <v>0</v>
      </c>
      <c r="G44" s="28">
        <v>0</v>
      </c>
      <c r="H44" s="33">
        <f t="shared" si="4"/>
        <v>44529.200000000004</v>
      </c>
      <c r="I44" s="33">
        <f t="shared" si="5"/>
        <v>66793.8</v>
      </c>
      <c r="J44" s="37"/>
    </row>
    <row r="45" spans="2:13" ht="15.75" customHeight="1" x14ac:dyDescent="0.25">
      <c r="B45" t="s">
        <v>11</v>
      </c>
      <c r="C45" s="33">
        <f t="shared" si="3"/>
        <v>0</v>
      </c>
      <c r="D45" s="28">
        <f t="shared" ref="D45" si="6">+H22*0.4</f>
        <v>13611.284</v>
      </c>
      <c r="E45" s="28">
        <f t="shared" ref="E45" si="7">+H22*0.6</f>
        <v>20416.925999999999</v>
      </c>
      <c r="F45" s="28">
        <v>0</v>
      </c>
      <c r="G45" s="28">
        <v>0</v>
      </c>
      <c r="H45" s="33">
        <f t="shared" si="4"/>
        <v>13611.284</v>
      </c>
      <c r="I45" s="33">
        <f t="shared" si="5"/>
        <v>20416.925999999999</v>
      </c>
      <c r="J45" s="37"/>
      <c r="L45" s="33"/>
      <c r="M45" s="37"/>
    </row>
    <row r="46" spans="2:13" ht="6" customHeight="1" thickBot="1" x14ac:dyDescent="0.3">
      <c r="B46" s="9"/>
      <c r="C46" s="9"/>
      <c r="D46" s="29"/>
      <c r="E46" s="29"/>
      <c r="F46" s="29"/>
      <c r="G46" s="29"/>
      <c r="H46" s="38"/>
      <c r="I46" s="38"/>
      <c r="J46" s="37"/>
    </row>
    <row r="47" spans="2:13" x14ac:dyDescent="0.25">
      <c r="B47" s="1" t="s">
        <v>12</v>
      </c>
      <c r="C47" s="30">
        <f t="shared" ref="C47:I47" si="8">SUM(C34:C45)</f>
        <v>4500000</v>
      </c>
      <c r="D47" s="30">
        <f t="shared" si="8"/>
        <v>787213.28399999999</v>
      </c>
      <c r="E47" s="30">
        <f t="shared" si="8"/>
        <v>1180819.926</v>
      </c>
      <c r="F47" s="30">
        <f t="shared" si="8"/>
        <v>0</v>
      </c>
      <c r="G47" s="30">
        <f t="shared" si="8"/>
        <v>0</v>
      </c>
      <c r="H47" s="30">
        <f t="shared" si="8"/>
        <v>5287213.2840000009</v>
      </c>
      <c r="I47" s="30">
        <f t="shared" si="8"/>
        <v>1180819.926</v>
      </c>
      <c r="J47" s="37"/>
      <c r="L47" s="28"/>
      <c r="M47" s="37"/>
    </row>
    <row r="48" spans="2:13" x14ac:dyDescent="0.25">
      <c r="F48" s="28"/>
      <c r="G48" s="28"/>
      <c r="H48" s="28"/>
      <c r="I48" s="28"/>
    </row>
    <row r="49" spans="6:9" x14ac:dyDescent="0.25">
      <c r="F49" s="28"/>
      <c r="G49" s="28"/>
      <c r="H49" s="28"/>
      <c r="I49" s="28"/>
    </row>
  </sheetData>
  <mergeCells count="7">
    <mergeCell ref="B27:I27"/>
    <mergeCell ref="B1:I1"/>
    <mergeCell ref="B2:I2"/>
    <mergeCell ref="B3:I3"/>
    <mergeCell ref="B5:I5"/>
    <mergeCell ref="C10:D10"/>
    <mergeCell ref="B26:I26"/>
  </mergeCells>
  <pageMargins left="0.7" right="0.7" top="0.75" bottom="0.75" header="0.3" footer="0.3"/>
  <pageSetup scale="6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17845-66DF-4188-9AAD-2E20199063A4}">
  <sheetPr>
    <pageSetUpPr fitToPage="1"/>
  </sheetPr>
  <dimension ref="B1:L48"/>
  <sheetViews>
    <sheetView zoomScaleNormal="100" workbookViewId="0">
      <selection activeCell="D30" sqref="D30"/>
    </sheetView>
  </sheetViews>
  <sheetFormatPr defaultRowHeight="15" x14ac:dyDescent="0.25"/>
  <cols>
    <col min="1" max="1" width="10.7109375" customWidth="1"/>
    <col min="2" max="2" width="14.42578125" customWidth="1"/>
    <col min="3" max="3" width="14.5703125" style="28" customWidth="1"/>
    <col min="4" max="4" width="13.28515625" style="22" customWidth="1"/>
    <col min="5" max="5" width="17.5703125" customWidth="1"/>
    <col min="6" max="6" width="18.42578125" customWidth="1"/>
    <col min="7" max="7" width="14.7109375" customWidth="1"/>
    <col min="8" max="8" width="13.28515625" bestFit="1" customWidth="1"/>
    <col min="9" max="9" width="12.28515625" bestFit="1" customWidth="1"/>
    <col min="12" max="12" width="10.5703125" customWidth="1"/>
  </cols>
  <sheetData>
    <row r="1" spans="2:12" ht="18.75" x14ac:dyDescent="0.3">
      <c r="D1" s="47"/>
      <c r="E1" s="48"/>
      <c r="F1" s="48"/>
    </row>
    <row r="2" spans="2:12" x14ac:dyDescent="0.25">
      <c r="B2" s="64" t="s">
        <v>26</v>
      </c>
      <c r="C2" s="64"/>
      <c r="D2" s="64"/>
      <c r="E2" s="64"/>
      <c r="F2" s="64"/>
    </row>
    <row r="3" spans="2:12" x14ac:dyDescent="0.25">
      <c r="B3" s="65" t="s">
        <v>36</v>
      </c>
      <c r="C3" s="65"/>
      <c r="D3" s="65"/>
      <c r="E3" s="65"/>
      <c r="F3" s="65"/>
    </row>
    <row r="4" spans="2:12" x14ac:dyDescent="0.25">
      <c r="B4" s="64" t="s">
        <v>67</v>
      </c>
      <c r="C4" s="64"/>
      <c r="D4" s="64"/>
      <c r="E4" s="64"/>
      <c r="F4" s="64"/>
    </row>
    <row r="5" spans="2:12" ht="30" customHeight="1" x14ac:dyDescent="0.25">
      <c r="B5" s="64" t="s">
        <v>37</v>
      </c>
      <c r="C5" s="64"/>
      <c r="D5" s="64"/>
      <c r="E5" s="64"/>
      <c r="F5" s="64"/>
    </row>
    <row r="6" spans="2:12" s="2" customFormat="1" x14ac:dyDescent="0.25">
      <c r="B6" s="10" t="s">
        <v>13</v>
      </c>
      <c r="C6" s="24" t="s">
        <v>14</v>
      </c>
      <c r="D6" s="18" t="s">
        <v>15</v>
      </c>
      <c r="E6" s="10" t="s">
        <v>16</v>
      </c>
      <c r="F6" s="10" t="s">
        <v>17</v>
      </c>
    </row>
    <row r="7" spans="2:12" s="4" customFormat="1" ht="45" x14ac:dyDescent="0.25">
      <c r="B7" s="13"/>
      <c r="C7" s="25" t="s">
        <v>44</v>
      </c>
      <c r="D7" s="19" t="s">
        <v>46</v>
      </c>
      <c r="E7" s="13" t="s">
        <v>34</v>
      </c>
      <c r="F7" s="13" t="s">
        <v>35</v>
      </c>
    </row>
    <row r="8" spans="2:12" s="4" customFormat="1" ht="18.75" customHeight="1" x14ac:dyDescent="0.25">
      <c r="B8" s="14" t="s">
        <v>21</v>
      </c>
      <c r="C8" s="26" t="s">
        <v>33</v>
      </c>
      <c r="D8" s="20" t="s">
        <v>22</v>
      </c>
      <c r="E8" s="14" t="s">
        <v>22</v>
      </c>
      <c r="F8" s="14" t="s">
        <v>22</v>
      </c>
    </row>
    <row r="9" spans="2:12" s="4" customFormat="1" ht="13.5" customHeight="1" x14ac:dyDescent="0.25">
      <c r="B9" s="12"/>
      <c r="C9" s="31"/>
      <c r="D9" s="41"/>
      <c r="E9" s="12"/>
      <c r="F9" s="12" t="s">
        <v>57</v>
      </c>
    </row>
    <row r="10" spans="2:12" s="2" customFormat="1" ht="3.75" customHeight="1" x14ac:dyDescent="0.25">
      <c r="C10" s="27"/>
      <c r="D10" s="21"/>
    </row>
    <row r="11" spans="2:12" x14ac:dyDescent="0.25">
      <c r="B11" t="s">
        <v>0</v>
      </c>
      <c r="C11" s="49">
        <v>3109</v>
      </c>
      <c r="D11" s="46">
        <v>44671.97</v>
      </c>
      <c r="E11" s="46">
        <v>-13889.97</v>
      </c>
      <c r="F11" s="11">
        <f>+D11+E11</f>
        <v>30782</v>
      </c>
      <c r="G11" s="28"/>
      <c r="H11" s="28"/>
      <c r="I11" s="28"/>
      <c r="L11" s="33"/>
    </row>
    <row r="12" spans="2:12" x14ac:dyDescent="0.25">
      <c r="B12" t="s">
        <v>1</v>
      </c>
      <c r="C12" s="49">
        <v>1584</v>
      </c>
      <c r="D12" s="46">
        <v>20586</v>
      </c>
      <c r="E12" s="46">
        <v>-8309</v>
      </c>
      <c r="F12" s="11">
        <f t="shared" ref="F12:F22" si="0">+D12+E12</f>
        <v>12277</v>
      </c>
      <c r="G12" s="28"/>
      <c r="H12" s="28"/>
      <c r="I12" s="28"/>
      <c r="L12" s="33"/>
    </row>
    <row r="13" spans="2:12" x14ac:dyDescent="0.25">
      <c r="B13" t="s">
        <v>2</v>
      </c>
      <c r="C13" s="49">
        <v>1259</v>
      </c>
      <c r="D13" s="46">
        <v>18993</v>
      </c>
      <c r="E13" s="46">
        <v>-5955</v>
      </c>
      <c r="F13" s="11">
        <f t="shared" si="0"/>
        <v>13038</v>
      </c>
      <c r="G13" s="28"/>
      <c r="H13" s="28"/>
      <c r="I13" s="28"/>
      <c r="L13" s="33"/>
    </row>
    <row r="14" spans="2:12" x14ac:dyDescent="0.25">
      <c r="B14" t="s">
        <v>3</v>
      </c>
      <c r="C14" s="49">
        <v>1699</v>
      </c>
      <c r="D14" s="46">
        <v>35681.770000000004</v>
      </c>
      <c r="E14" s="46">
        <v>-7950.77</v>
      </c>
      <c r="F14" s="11">
        <f t="shared" si="0"/>
        <v>27731.000000000004</v>
      </c>
      <c r="G14" s="28"/>
      <c r="H14" s="28"/>
      <c r="I14" s="28"/>
      <c r="L14" s="33"/>
    </row>
    <row r="15" spans="2:12" x14ac:dyDescent="0.25">
      <c r="B15" t="s">
        <v>4</v>
      </c>
      <c r="C15" s="49">
        <v>12516</v>
      </c>
      <c r="D15" s="46">
        <v>248698.38</v>
      </c>
      <c r="E15" s="46">
        <v>-53923.38</v>
      </c>
      <c r="F15" s="11">
        <f t="shared" si="0"/>
        <v>194775</v>
      </c>
      <c r="G15" s="28"/>
      <c r="H15" s="28"/>
      <c r="I15" s="28"/>
      <c r="L15" s="33"/>
    </row>
    <row r="16" spans="2:12" x14ac:dyDescent="0.25">
      <c r="B16" t="s">
        <v>5</v>
      </c>
      <c r="C16" s="49">
        <v>8763</v>
      </c>
      <c r="D16" s="46">
        <v>185420.16</v>
      </c>
      <c r="E16" s="46">
        <v>-26800.16</v>
      </c>
      <c r="F16" s="11">
        <f t="shared" si="0"/>
        <v>158620</v>
      </c>
      <c r="G16" s="28"/>
      <c r="H16" s="28"/>
      <c r="I16" s="28"/>
      <c r="L16" s="33"/>
    </row>
    <row r="17" spans="2:12" x14ac:dyDescent="0.25">
      <c r="B17" t="s">
        <v>6</v>
      </c>
      <c r="C17" s="49">
        <v>4241</v>
      </c>
      <c r="D17" s="46">
        <v>100143.3</v>
      </c>
      <c r="E17" s="46">
        <v>-20030.3</v>
      </c>
      <c r="F17" s="11">
        <f t="shared" si="0"/>
        <v>80113</v>
      </c>
      <c r="G17" s="28"/>
      <c r="H17" s="28"/>
      <c r="I17" s="28"/>
      <c r="L17" s="33"/>
    </row>
    <row r="18" spans="2:12" x14ac:dyDescent="0.25">
      <c r="B18" t="s">
        <v>7</v>
      </c>
      <c r="C18" s="49">
        <v>9642</v>
      </c>
      <c r="D18" s="46">
        <v>139655.6</v>
      </c>
      <c r="E18" s="46">
        <v>-47308.6</v>
      </c>
      <c r="F18" s="11">
        <f t="shared" si="0"/>
        <v>92347</v>
      </c>
      <c r="G18" s="28"/>
      <c r="H18" s="28"/>
      <c r="I18" s="28"/>
      <c r="L18" s="33"/>
    </row>
    <row r="19" spans="2:12" x14ac:dyDescent="0.25">
      <c r="B19" t="s">
        <v>8</v>
      </c>
      <c r="C19" s="49">
        <v>14918</v>
      </c>
      <c r="D19" s="46">
        <v>232018.93</v>
      </c>
      <c r="E19" s="46">
        <v>-66827.929999999993</v>
      </c>
      <c r="F19" s="11">
        <f t="shared" si="0"/>
        <v>165191</v>
      </c>
      <c r="G19" s="28"/>
      <c r="H19" s="28"/>
      <c r="I19" s="28"/>
      <c r="L19" s="33"/>
    </row>
    <row r="20" spans="2:12" x14ac:dyDescent="0.25">
      <c r="B20" t="s">
        <v>9</v>
      </c>
      <c r="C20" s="49">
        <v>57544</v>
      </c>
      <c r="D20" s="46">
        <v>1027977.7</v>
      </c>
      <c r="E20" s="46">
        <v>-358374.7</v>
      </c>
      <c r="F20" s="11">
        <f t="shared" si="0"/>
        <v>669603</v>
      </c>
      <c r="G20" s="28"/>
      <c r="H20" s="28"/>
      <c r="I20" s="28"/>
      <c r="L20" s="33"/>
    </row>
    <row r="21" spans="2:12" x14ac:dyDescent="0.25">
      <c r="B21" t="s">
        <v>10</v>
      </c>
      <c r="C21" s="49">
        <v>5119</v>
      </c>
      <c r="D21" s="46">
        <v>68691.38</v>
      </c>
      <c r="E21" s="46">
        <v>-26064.38</v>
      </c>
      <c r="F21" s="11">
        <f t="shared" si="0"/>
        <v>42627</v>
      </c>
      <c r="G21" s="28"/>
      <c r="H21" s="28"/>
      <c r="I21" s="28"/>
      <c r="L21" s="33"/>
    </row>
    <row r="22" spans="2:12" ht="17.45" customHeight="1" x14ac:dyDescent="0.25">
      <c r="B22" t="s">
        <v>11</v>
      </c>
      <c r="C22" s="49">
        <v>2141</v>
      </c>
      <c r="D22" s="46">
        <v>24386</v>
      </c>
      <c r="E22" s="46">
        <v>-12803.79</v>
      </c>
      <c r="F22" s="11">
        <f t="shared" si="0"/>
        <v>11582.21</v>
      </c>
      <c r="H22" s="28"/>
      <c r="I22" s="28"/>
      <c r="L22" s="33"/>
    </row>
    <row r="23" spans="2:12" ht="4.5" customHeight="1" thickBot="1" x14ac:dyDescent="0.3">
      <c r="B23" s="9"/>
      <c r="C23" s="29"/>
      <c r="D23" s="23"/>
      <c r="E23" s="34"/>
      <c r="F23" s="9"/>
    </row>
    <row r="24" spans="2:12" x14ac:dyDescent="0.25">
      <c r="B24" s="1" t="s">
        <v>12</v>
      </c>
      <c r="C24" s="30">
        <f>SUM(C11:C22)</f>
        <v>122535</v>
      </c>
      <c r="D24" s="30">
        <f t="shared" ref="D24:F24" si="1">SUM(D11:D22)</f>
        <v>2146924.19</v>
      </c>
      <c r="E24" s="35">
        <f t="shared" si="1"/>
        <v>-648237.9800000001</v>
      </c>
      <c r="F24" s="30">
        <f t="shared" si="1"/>
        <v>1498686.21</v>
      </c>
    </row>
    <row r="25" spans="2:12" x14ac:dyDescent="0.25">
      <c r="B25" s="1"/>
      <c r="C25" s="30"/>
      <c r="D25" s="30"/>
      <c r="E25" s="30"/>
      <c r="F25" s="30"/>
    </row>
    <row r="27" spans="2:12" x14ac:dyDescent="0.25">
      <c r="B27" s="64" t="s">
        <v>38</v>
      </c>
      <c r="C27" s="64"/>
      <c r="D27" s="64"/>
      <c r="E27" s="64"/>
      <c r="F27" s="64"/>
    </row>
    <row r="28" spans="2:12" s="2" customFormat="1" x14ac:dyDescent="0.25">
      <c r="B28" s="10" t="s">
        <v>13</v>
      </c>
      <c r="C28" s="24" t="s">
        <v>14</v>
      </c>
      <c r="D28" s="18" t="s">
        <v>15</v>
      </c>
      <c r="E28" s="10" t="s">
        <v>16</v>
      </c>
      <c r="F28" s="10" t="s">
        <v>17</v>
      </c>
    </row>
    <row r="29" spans="2:12" s="4" customFormat="1" ht="45" x14ac:dyDescent="0.25">
      <c r="B29" s="13"/>
      <c r="C29" s="25" t="s">
        <v>45</v>
      </c>
      <c r="D29" s="19" t="s">
        <v>47</v>
      </c>
      <c r="E29" s="13" t="s">
        <v>48</v>
      </c>
      <c r="F29" s="13" t="s">
        <v>64</v>
      </c>
    </row>
    <row r="30" spans="2:12" s="4" customFormat="1" x14ac:dyDescent="0.25">
      <c r="B30" s="13" t="s">
        <v>21</v>
      </c>
      <c r="C30" s="25" t="s">
        <v>33</v>
      </c>
      <c r="D30" s="19" t="s">
        <v>22</v>
      </c>
      <c r="E30" s="13" t="s">
        <v>22</v>
      </c>
      <c r="F30" s="13" t="s">
        <v>22</v>
      </c>
    </row>
    <row r="31" spans="2:12" ht="12.75" customHeight="1" x14ac:dyDescent="0.25">
      <c r="B31" s="6"/>
      <c r="C31" s="6"/>
      <c r="D31" s="6"/>
      <c r="E31" s="6"/>
      <c r="F31" s="12" t="s">
        <v>57</v>
      </c>
    </row>
    <row r="32" spans="2:12" x14ac:dyDescent="0.25">
      <c r="B32" s="15" t="s">
        <v>0</v>
      </c>
      <c r="C32" s="46">
        <v>1850</v>
      </c>
      <c r="D32" s="46">
        <v>182546</v>
      </c>
      <c r="E32" s="28">
        <v>0</v>
      </c>
      <c r="F32" s="28">
        <f>+D32-E32</f>
        <v>182546</v>
      </c>
      <c r="G32" s="33"/>
    </row>
    <row r="33" spans="2:7" x14ac:dyDescent="0.25">
      <c r="B33" t="s">
        <v>1</v>
      </c>
      <c r="C33" s="46">
        <v>3585</v>
      </c>
      <c r="D33" s="46">
        <v>14988</v>
      </c>
      <c r="E33" s="28">
        <v>0</v>
      </c>
      <c r="F33" s="28">
        <f t="shared" ref="F33:F43" si="2">+D33-E33</f>
        <v>14988</v>
      </c>
      <c r="G33" s="33"/>
    </row>
    <row r="34" spans="2:7" x14ac:dyDescent="0.25">
      <c r="B34" t="s">
        <v>2</v>
      </c>
      <c r="C34" s="46">
        <v>28257</v>
      </c>
      <c r="D34" s="46">
        <v>714487</v>
      </c>
      <c r="E34" s="28">
        <v>0</v>
      </c>
      <c r="F34" s="28">
        <f t="shared" si="2"/>
        <v>714487</v>
      </c>
      <c r="G34" s="33"/>
    </row>
    <row r="35" spans="2:7" x14ac:dyDescent="0.25">
      <c r="B35" t="s">
        <v>3</v>
      </c>
      <c r="C35" s="46">
        <v>9040</v>
      </c>
      <c r="D35" s="46">
        <v>249015</v>
      </c>
      <c r="E35" s="28">
        <v>0</v>
      </c>
      <c r="F35" s="28">
        <f t="shared" si="2"/>
        <v>249015</v>
      </c>
      <c r="G35" s="33"/>
    </row>
    <row r="36" spans="2:7" x14ac:dyDescent="0.25">
      <c r="B36" t="s">
        <v>4</v>
      </c>
      <c r="C36" s="46">
        <v>31740</v>
      </c>
      <c r="D36" s="46">
        <v>478506</v>
      </c>
      <c r="E36" s="28">
        <v>0</v>
      </c>
      <c r="F36" s="28">
        <f t="shared" si="2"/>
        <v>478506</v>
      </c>
      <c r="G36" s="33"/>
    </row>
    <row r="37" spans="2:7" x14ac:dyDescent="0.25">
      <c r="B37" t="s">
        <v>5</v>
      </c>
      <c r="C37" s="46">
        <v>181001</v>
      </c>
      <c r="D37" s="46">
        <v>411318</v>
      </c>
      <c r="E37" s="28">
        <v>0</v>
      </c>
      <c r="F37" s="28">
        <f t="shared" si="2"/>
        <v>411318</v>
      </c>
      <c r="G37" s="33"/>
    </row>
    <row r="38" spans="2:7" x14ac:dyDescent="0.25">
      <c r="B38" t="s">
        <v>6</v>
      </c>
      <c r="C38" s="46">
        <v>187687</v>
      </c>
      <c r="D38" s="46">
        <v>893762</v>
      </c>
      <c r="E38" s="28">
        <v>0</v>
      </c>
      <c r="F38" s="28">
        <f t="shared" si="2"/>
        <v>893762</v>
      </c>
      <c r="G38" s="33"/>
    </row>
    <row r="39" spans="2:7" x14ac:dyDescent="0.25">
      <c r="B39" t="s">
        <v>7</v>
      </c>
      <c r="C39" s="46">
        <v>183457</v>
      </c>
      <c r="D39" s="46">
        <v>718660</v>
      </c>
      <c r="E39" s="28">
        <v>0</v>
      </c>
      <c r="F39" s="28">
        <f t="shared" si="2"/>
        <v>718660</v>
      </c>
      <c r="G39" s="33"/>
    </row>
    <row r="40" spans="2:7" x14ac:dyDescent="0.25">
      <c r="B40" t="s">
        <v>8</v>
      </c>
      <c r="C40" s="46">
        <v>178395</v>
      </c>
      <c r="D40" s="46">
        <v>750225</v>
      </c>
      <c r="E40" s="28">
        <v>0</v>
      </c>
      <c r="F40" s="28">
        <f t="shared" si="2"/>
        <v>750225</v>
      </c>
      <c r="G40" s="33"/>
    </row>
    <row r="41" spans="2:7" x14ac:dyDescent="0.25">
      <c r="B41" t="s">
        <v>9</v>
      </c>
      <c r="C41" s="46">
        <v>180130</v>
      </c>
      <c r="D41" s="46">
        <v>-8439</v>
      </c>
      <c r="E41" s="28">
        <v>0</v>
      </c>
      <c r="F41" s="28">
        <f t="shared" si="2"/>
        <v>-8439</v>
      </c>
      <c r="G41" s="33"/>
    </row>
    <row r="42" spans="2:7" x14ac:dyDescent="0.25">
      <c r="B42" s="40" t="s">
        <v>10</v>
      </c>
      <c r="C42" s="46">
        <v>8789</v>
      </c>
      <c r="D42" s="46">
        <v>21573</v>
      </c>
      <c r="E42" s="28">
        <v>0</v>
      </c>
      <c r="F42" s="28">
        <f t="shared" si="2"/>
        <v>21573</v>
      </c>
      <c r="G42" s="33" t="s">
        <v>50</v>
      </c>
    </row>
    <row r="43" spans="2:7" x14ac:dyDescent="0.25">
      <c r="B43" t="s">
        <v>11</v>
      </c>
      <c r="C43" s="46">
        <v>595</v>
      </c>
      <c r="D43" s="46">
        <v>1657</v>
      </c>
      <c r="E43" s="28">
        <v>0</v>
      </c>
      <c r="F43" s="28">
        <f t="shared" si="2"/>
        <v>1657</v>
      </c>
      <c r="G43" s="33" t="s">
        <v>50</v>
      </c>
    </row>
    <row r="44" spans="2:7" ht="3.75" customHeight="1" thickBot="1" x14ac:dyDescent="0.3">
      <c r="B44" s="9"/>
      <c r="C44" s="9"/>
      <c r="D44" s="34"/>
      <c r="E44" s="34"/>
      <c r="F44" s="34"/>
    </row>
    <row r="45" spans="2:7" x14ac:dyDescent="0.25">
      <c r="B45" s="1" t="s">
        <v>12</v>
      </c>
      <c r="C45" s="50">
        <f>SUM(C32:C43)</f>
        <v>994526</v>
      </c>
      <c r="D45" s="35">
        <f>SUM(D32:D43)</f>
        <v>4428298</v>
      </c>
      <c r="E45" s="30">
        <f>SUM(E32:E43)</f>
        <v>0</v>
      </c>
      <c r="F45" s="35">
        <f>SUM(F32:F43)</f>
        <v>4428298</v>
      </c>
      <c r="G45" s="33" t="s">
        <v>50</v>
      </c>
    </row>
    <row r="46" spans="2:7" x14ac:dyDescent="0.25">
      <c r="C46" s="46"/>
      <c r="G46" s="28" t="s">
        <v>50</v>
      </c>
    </row>
    <row r="47" spans="2:7" x14ac:dyDescent="0.25">
      <c r="C47" s="46"/>
      <c r="D47" s="51"/>
      <c r="G47" s="28"/>
    </row>
    <row r="48" spans="2:7" x14ac:dyDescent="0.25">
      <c r="C48" s="46"/>
    </row>
  </sheetData>
  <mergeCells count="5">
    <mergeCell ref="B2:F2"/>
    <mergeCell ref="B3:F3"/>
    <mergeCell ref="B4:F4"/>
    <mergeCell ref="B5:F5"/>
    <mergeCell ref="B27:F27"/>
  </mergeCells>
  <pageMargins left="1" right="1" top="1" bottom="1" header="0.5" footer="0.5"/>
  <pageSetup scale="98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86C72-404C-4077-91F3-488550D085C7}">
  <sheetPr>
    <tabColor rgb="FFFFFF00"/>
    <pageSetUpPr fitToPage="1"/>
  </sheetPr>
  <dimension ref="A1:E39"/>
  <sheetViews>
    <sheetView workbookViewId="0">
      <selection activeCell="H15" sqref="H15"/>
    </sheetView>
  </sheetViews>
  <sheetFormatPr defaultRowHeight="15" x14ac:dyDescent="0.25"/>
  <cols>
    <col min="1" max="1" width="10.85546875" customWidth="1"/>
    <col min="2" max="2" width="14.42578125" customWidth="1"/>
    <col min="3" max="3" width="13.140625" customWidth="1"/>
    <col min="4" max="4" width="12.85546875" customWidth="1"/>
    <col min="5" max="5" width="13.28515625" customWidth="1"/>
  </cols>
  <sheetData>
    <row r="1" spans="1:5" ht="28.9" customHeight="1" x14ac:dyDescent="0.25">
      <c r="A1" s="66" t="s">
        <v>26</v>
      </c>
      <c r="B1" s="66"/>
      <c r="C1" s="66"/>
      <c r="D1" s="66"/>
      <c r="E1" s="66"/>
    </row>
    <row r="2" spans="1:5" x14ac:dyDescent="0.25">
      <c r="A2" s="64" t="s">
        <v>39</v>
      </c>
      <c r="B2" s="64"/>
      <c r="C2" s="64"/>
      <c r="D2" s="64"/>
      <c r="E2" s="64"/>
    </row>
    <row r="3" spans="1:5" s="16" customFormat="1" ht="22.5" customHeight="1" x14ac:dyDescent="0.25">
      <c r="A3" s="67" t="s">
        <v>67</v>
      </c>
      <c r="B3" s="67"/>
      <c r="C3" s="67"/>
      <c r="D3" s="67"/>
      <c r="E3" s="67"/>
    </row>
    <row r="4" spans="1:5" s="2" customFormat="1" x14ac:dyDescent="0.25">
      <c r="A4" s="10" t="s">
        <v>13</v>
      </c>
      <c r="B4" s="10" t="s">
        <v>14</v>
      </c>
      <c r="C4" s="10" t="s">
        <v>15</v>
      </c>
      <c r="D4" s="10" t="s">
        <v>16</v>
      </c>
      <c r="E4" s="10" t="s">
        <v>17</v>
      </c>
    </row>
    <row r="5" spans="1:5" s="4" customFormat="1" ht="45" x14ac:dyDescent="0.25">
      <c r="A5" s="13"/>
      <c r="B5" s="13" t="s">
        <v>29</v>
      </c>
      <c r="C5" s="13" t="s">
        <v>49</v>
      </c>
      <c r="D5" s="13" t="s">
        <v>66</v>
      </c>
      <c r="E5" s="13" t="s">
        <v>30</v>
      </c>
    </row>
    <row r="6" spans="1:5" s="4" customFormat="1" x14ac:dyDescent="0.25">
      <c r="A6" s="14" t="s">
        <v>21</v>
      </c>
      <c r="B6" s="14" t="s">
        <v>22</v>
      </c>
      <c r="C6" s="14" t="s">
        <v>22</v>
      </c>
      <c r="D6" s="14" t="s">
        <v>22</v>
      </c>
      <c r="E6" s="14" t="s">
        <v>22</v>
      </c>
    </row>
    <row r="7" spans="1:5" ht="5.25" customHeight="1" x14ac:dyDescent="0.25">
      <c r="A7" s="3"/>
      <c r="B7" s="3"/>
      <c r="C7" s="3"/>
      <c r="D7" s="3"/>
      <c r="E7" s="3"/>
    </row>
    <row r="8" spans="1:5" x14ac:dyDescent="0.25">
      <c r="A8" t="s">
        <v>0</v>
      </c>
      <c r="B8" s="70"/>
      <c r="C8" s="70"/>
      <c r="D8" s="70"/>
      <c r="E8" s="28">
        <v>29915</v>
      </c>
    </row>
    <row r="9" spans="1:5" x14ac:dyDescent="0.25">
      <c r="A9" t="s">
        <v>1</v>
      </c>
      <c r="B9" s="70"/>
      <c r="C9" s="70"/>
      <c r="D9" s="70"/>
      <c r="E9" s="28">
        <v>38741</v>
      </c>
    </row>
    <row r="10" spans="1:5" x14ac:dyDescent="0.25">
      <c r="A10" t="s">
        <v>2</v>
      </c>
      <c r="B10" s="70"/>
      <c r="C10" s="70"/>
      <c r="D10" s="70"/>
      <c r="E10" s="28">
        <v>68565</v>
      </c>
    </row>
    <row r="11" spans="1:5" x14ac:dyDescent="0.25">
      <c r="A11" t="s">
        <v>3</v>
      </c>
      <c r="B11" s="70"/>
      <c r="C11" s="70"/>
      <c r="D11" s="70"/>
      <c r="E11" s="28">
        <v>42679</v>
      </c>
    </row>
    <row r="12" spans="1:5" x14ac:dyDescent="0.25">
      <c r="A12" t="s">
        <v>4</v>
      </c>
      <c r="B12" s="70"/>
      <c r="C12" s="70"/>
      <c r="D12" s="70"/>
      <c r="E12" s="28">
        <v>48011</v>
      </c>
    </row>
    <row r="13" spans="1:5" x14ac:dyDescent="0.25">
      <c r="A13" t="s">
        <v>5</v>
      </c>
      <c r="B13" s="70"/>
      <c r="C13" s="70"/>
      <c r="D13" s="70"/>
      <c r="E13" s="28">
        <v>33812</v>
      </c>
    </row>
    <row r="14" spans="1:5" x14ac:dyDescent="0.25">
      <c r="A14" t="s">
        <v>6</v>
      </c>
      <c r="B14" s="70"/>
      <c r="C14" s="70"/>
      <c r="D14" s="70"/>
      <c r="E14" s="28">
        <v>106200</v>
      </c>
    </row>
    <row r="15" spans="1:5" x14ac:dyDescent="0.25">
      <c r="A15" t="s">
        <v>7</v>
      </c>
      <c r="B15" s="70"/>
      <c r="C15" s="70"/>
      <c r="D15" s="70"/>
      <c r="E15" s="28">
        <v>62762</v>
      </c>
    </row>
    <row r="16" spans="1:5" x14ac:dyDescent="0.25">
      <c r="A16" t="s">
        <v>8</v>
      </c>
      <c r="B16" s="70"/>
      <c r="C16" s="70"/>
      <c r="D16" s="70"/>
      <c r="E16" s="28">
        <v>20790</v>
      </c>
    </row>
    <row r="17" spans="1:5" x14ac:dyDescent="0.25">
      <c r="A17" t="s">
        <v>9</v>
      </c>
      <c r="B17" s="70"/>
      <c r="C17" s="70"/>
      <c r="D17" s="70"/>
      <c r="E17" s="28">
        <v>21662</v>
      </c>
    </row>
    <row r="18" spans="1:5" x14ac:dyDescent="0.25">
      <c r="A18" t="s">
        <v>10</v>
      </c>
      <c r="B18" s="70"/>
      <c r="C18" s="70"/>
      <c r="D18" s="70"/>
      <c r="E18" s="28">
        <v>47123</v>
      </c>
    </row>
    <row r="19" spans="1:5" ht="17.45" customHeight="1" x14ac:dyDescent="0.25">
      <c r="A19" t="s">
        <v>11</v>
      </c>
      <c r="B19" s="70"/>
      <c r="C19" s="70"/>
      <c r="D19" s="70"/>
      <c r="E19" s="28">
        <v>20789</v>
      </c>
    </row>
    <row r="20" spans="1:5" ht="5.25" customHeight="1" thickBot="1" x14ac:dyDescent="0.3">
      <c r="A20" s="9"/>
      <c r="B20" s="9"/>
      <c r="C20" s="9"/>
      <c r="D20" s="9"/>
      <c r="E20" s="9"/>
    </row>
    <row r="21" spans="1:5" x14ac:dyDescent="0.25">
      <c r="A21" s="1" t="s">
        <v>32</v>
      </c>
      <c r="B21" s="32">
        <v>9784</v>
      </c>
      <c r="C21" s="32">
        <v>276678</v>
      </c>
      <c r="D21" s="32">
        <v>254587</v>
      </c>
      <c r="E21" s="32">
        <v>541049</v>
      </c>
    </row>
    <row r="39" spans="2:2" x14ac:dyDescent="0.25">
      <c r="B39" t="s">
        <v>50</v>
      </c>
    </row>
  </sheetData>
  <mergeCells count="3">
    <mergeCell ref="A1:E1"/>
    <mergeCell ref="A2:E2"/>
    <mergeCell ref="A3:E3"/>
  </mergeCells>
  <pageMargins left="1" right="1" top="1" bottom="1" header="0.5" footer="0.5"/>
  <pageSetup orientation="portrait" horizontalDpi="1200" verticalDpi="1200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36130-8B91-4D12-8B33-3F4409191C53}">
  <sheetPr>
    <pageSetUpPr fitToPage="1"/>
  </sheetPr>
  <dimension ref="B1:M49"/>
  <sheetViews>
    <sheetView showRowColHeaders="0" workbookViewId="0">
      <selection activeCell="L25" sqref="L25"/>
    </sheetView>
  </sheetViews>
  <sheetFormatPr defaultRowHeight="15" x14ac:dyDescent="0.25"/>
  <cols>
    <col min="1" max="1" width="11.7109375" customWidth="1"/>
    <col min="2" max="2" width="14.42578125" customWidth="1"/>
    <col min="3" max="3" width="20.42578125" customWidth="1"/>
    <col min="4" max="5" width="20.7109375" customWidth="1"/>
    <col min="6" max="6" width="20.28515625" customWidth="1"/>
    <col min="7" max="7" width="16.85546875" customWidth="1"/>
    <col min="8" max="8" width="20.140625" customWidth="1"/>
    <col min="9" max="9" width="15.5703125" customWidth="1"/>
    <col min="10" max="10" width="14.7109375" customWidth="1"/>
    <col min="12" max="12" width="11.5703125" bestFit="1" customWidth="1"/>
  </cols>
  <sheetData>
    <row r="1" spans="2:12" x14ac:dyDescent="0.25">
      <c r="B1" s="64" t="s">
        <v>26</v>
      </c>
      <c r="C1" s="64"/>
      <c r="D1" s="64"/>
      <c r="E1" s="64"/>
      <c r="F1" s="64"/>
      <c r="G1" s="64"/>
      <c r="H1" s="64"/>
      <c r="I1" s="64"/>
    </row>
    <row r="2" spans="2:12" x14ac:dyDescent="0.25">
      <c r="B2" s="64" t="s">
        <v>28</v>
      </c>
      <c r="C2" s="64"/>
      <c r="D2" s="64"/>
      <c r="E2" s="64"/>
      <c r="F2" s="64"/>
      <c r="G2" s="64"/>
      <c r="H2" s="64"/>
      <c r="I2" s="64"/>
    </row>
    <row r="3" spans="2:12" x14ac:dyDescent="0.25">
      <c r="B3" s="65" t="s">
        <v>68</v>
      </c>
      <c r="C3" s="65"/>
      <c r="D3" s="65"/>
      <c r="E3" s="65"/>
      <c r="F3" s="65"/>
      <c r="G3" s="65"/>
      <c r="H3" s="65"/>
      <c r="I3" s="65"/>
    </row>
    <row r="4" spans="2:12" x14ac:dyDescent="0.25">
      <c r="B4" s="44"/>
      <c r="C4" s="45" t="s">
        <v>50</v>
      </c>
      <c r="D4" s="44"/>
      <c r="E4" s="44"/>
      <c r="F4" s="44"/>
      <c r="G4" s="44"/>
      <c r="H4" s="44"/>
      <c r="I4" s="44"/>
    </row>
    <row r="5" spans="2:12" x14ac:dyDescent="0.25">
      <c r="B5" s="64" t="s">
        <v>40</v>
      </c>
      <c r="C5" s="64"/>
      <c r="D5" s="64"/>
      <c r="E5" s="64"/>
      <c r="F5" s="64"/>
      <c r="G5" s="64"/>
      <c r="H5" s="64"/>
      <c r="I5" s="64"/>
    </row>
    <row r="6" spans="2:12" s="2" customFormat="1" x14ac:dyDescent="0.25"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20</v>
      </c>
    </row>
    <row r="7" spans="2:12" s="2" customFormat="1" ht="6" customHeight="1" x14ac:dyDescent="0.25">
      <c r="B7" s="3"/>
      <c r="C7" s="3"/>
      <c r="D7" s="3"/>
      <c r="E7" s="3"/>
      <c r="F7" s="3"/>
      <c r="G7" s="3"/>
      <c r="H7" s="3"/>
      <c r="I7" s="3"/>
    </row>
    <row r="8" spans="2:12" ht="30.75" customHeight="1" x14ac:dyDescent="0.25">
      <c r="B8" s="4" t="s">
        <v>21</v>
      </c>
      <c r="C8" s="4" t="s">
        <v>55</v>
      </c>
      <c r="D8" s="4" t="s">
        <v>23</v>
      </c>
      <c r="E8" s="4" t="s">
        <v>42</v>
      </c>
      <c r="F8" s="42" t="s">
        <v>63</v>
      </c>
      <c r="G8" s="4" t="s">
        <v>59</v>
      </c>
      <c r="H8" s="4" t="s">
        <v>60</v>
      </c>
      <c r="I8" s="4" t="s">
        <v>61</v>
      </c>
    </row>
    <row r="9" spans="2:12" s="2" customFormat="1" x14ac:dyDescent="0.25">
      <c r="C9" s="2" t="s">
        <v>22</v>
      </c>
      <c r="D9" s="2" t="s">
        <v>22</v>
      </c>
      <c r="E9" s="2" t="s">
        <v>22</v>
      </c>
      <c r="F9" s="2" t="s">
        <v>22</v>
      </c>
      <c r="G9" s="2" t="s">
        <v>22</v>
      </c>
      <c r="H9" s="2" t="s">
        <v>22</v>
      </c>
      <c r="I9" s="2" t="s">
        <v>22</v>
      </c>
    </row>
    <row r="10" spans="2:12" s="2" customFormat="1" ht="18.75" x14ac:dyDescent="0.3">
      <c r="B10" s="6"/>
      <c r="C10" s="68"/>
      <c r="D10" s="69"/>
      <c r="E10" s="6"/>
      <c r="F10" s="7" t="s">
        <v>43</v>
      </c>
      <c r="G10" s="8"/>
      <c r="H10" s="6"/>
      <c r="I10" s="6"/>
    </row>
    <row r="11" spans="2:12" ht="18" customHeight="1" x14ac:dyDescent="0.25">
      <c r="B11" t="s">
        <v>0</v>
      </c>
      <c r="C11" s="36">
        <v>1078</v>
      </c>
      <c r="D11" s="36">
        <v>4043</v>
      </c>
      <c r="E11" s="28">
        <f>+'AO Activities - 2020'!E8</f>
        <v>-14561</v>
      </c>
      <c r="F11" s="28">
        <f>SUM(C11:E11)</f>
        <v>-9440</v>
      </c>
      <c r="G11" s="28">
        <f t="shared" ref="G11:G17" si="0">+F11</f>
        <v>-9440</v>
      </c>
      <c r="H11" s="28">
        <v>0</v>
      </c>
      <c r="I11" s="28">
        <v>0</v>
      </c>
    </row>
    <row r="12" spans="2:12" x14ac:dyDescent="0.25">
      <c r="B12" t="s">
        <v>1</v>
      </c>
      <c r="C12" s="36">
        <v>10468</v>
      </c>
      <c r="D12" s="36">
        <v>9476</v>
      </c>
      <c r="E12" s="28">
        <f>+'AO Activities - 2020'!E9</f>
        <v>20789</v>
      </c>
      <c r="F12" s="28">
        <f t="shared" ref="F12:F22" si="1">SUM(C12:E12)</f>
        <v>40733</v>
      </c>
      <c r="G12" s="28">
        <f t="shared" si="0"/>
        <v>40733</v>
      </c>
      <c r="H12" s="28">
        <v>0</v>
      </c>
      <c r="I12" s="28">
        <v>0</v>
      </c>
    </row>
    <row r="13" spans="2:12" x14ac:dyDescent="0.25">
      <c r="B13" t="s">
        <v>2</v>
      </c>
      <c r="C13" s="36">
        <v>100898</v>
      </c>
      <c r="D13" s="36">
        <v>46812</v>
      </c>
      <c r="E13" s="28">
        <f>+'AO Activities - 2020'!E10</f>
        <v>47847</v>
      </c>
      <c r="F13" s="28">
        <f t="shared" si="1"/>
        <v>195557</v>
      </c>
      <c r="G13" s="28">
        <f t="shared" si="0"/>
        <v>195557</v>
      </c>
      <c r="H13" s="28">
        <v>0</v>
      </c>
      <c r="I13" s="28">
        <v>0</v>
      </c>
    </row>
    <row r="14" spans="2:12" x14ac:dyDescent="0.25">
      <c r="B14" t="s">
        <v>3</v>
      </c>
      <c r="C14" s="36">
        <v>-2651</v>
      </c>
      <c r="D14" s="36">
        <v>280567</v>
      </c>
      <c r="E14" s="28">
        <f>+'AO Activities - 2020'!E11</f>
        <v>24000</v>
      </c>
      <c r="F14" s="28">
        <f t="shared" si="1"/>
        <v>301916</v>
      </c>
      <c r="G14" s="28">
        <f t="shared" si="0"/>
        <v>301916</v>
      </c>
      <c r="H14" s="28">
        <v>0</v>
      </c>
      <c r="I14" s="28">
        <v>0</v>
      </c>
    </row>
    <row r="15" spans="2:12" x14ac:dyDescent="0.25">
      <c r="B15" t="s">
        <v>4</v>
      </c>
      <c r="C15" s="36">
        <v>2719</v>
      </c>
      <c r="D15" s="36">
        <v>527252</v>
      </c>
      <c r="E15" s="28">
        <f>+'AO Activities - 2020'!E12</f>
        <v>256699</v>
      </c>
      <c r="F15" s="28">
        <f t="shared" si="1"/>
        <v>786670</v>
      </c>
      <c r="G15" s="28">
        <f t="shared" si="0"/>
        <v>786670</v>
      </c>
      <c r="H15" s="28">
        <v>0</v>
      </c>
      <c r="I15" s="28">
        <v>0</v>
      </c>
      <c r="L15" s="33" t="s">
        <v>50</v>
      </c>
    </row>
    <row r="16" spans="2:12" x14ac:dyDescent="0.25">
      <c r="B16" t="s">
        <v>5</v>
      </c>
      <c r="C16" s="36">
        <v>14396</v>
      </c>
      <c r="D16" s="36">
        <v>640860</v>
      </c>
      <c r="E16" s="28">
        <f>+'AO Activities - 2020'!E13</f>
        <v>24000</v>
      </c>
      <c r="F16" s="28">
        <f t="shared" si="1"/>
        <v>679256</v>
      </c>
      <c r="G16" s="28">
        <f t="shared" si="0"/>
        <v>679256</v>
      </c>
      <c r="H16" s="28">
        <v>0</v>
      </c>
      <c r="I16" s="28">
        <v>0</v>
      </c>
    </row>
    <row r="17" spans="2:13" x14ac:dyDescent="0.25">
      <c r="B17" t="s">
        <v>6</v>
      </c>
      <c r="C17" s="36">
        <v>15210</v>
      </c>
      <c r="D17" s="36">
        <v>1398873</v>
      </c>
      <c r="E17" s="28">
        <f>+'AO Activities - 2020'!E14</f>
        <v>24000</v>
      </c>
      <c r="F17" s="28">
        <f t="shared" si="1"/>
        <v>1438083</v>
      </c>
      <c r="G17" s="28">
        <f t="shared" si="0"/>
        <v>1438083</v>
      </c>
      <c r="H17" s="28">
        <v>0</v>
      </c>
      <c r="I17" s="28">
        <v>0</v>
      </c>
    </row>
    <row r="18" spans="2:13" x14ac:dyDescent="0.25">
      <c r="B18" t="s">
        <v>7</v>
      </c>
      <c r="C18" s="36">
        <v>19372</v>
      </c>
      <c r="D18" s="36">
        <v>1266104</v>
      </c>
      <c r="E18" s="28">
        <f>+'AO Activities - 2020'!E15</f>
        <v>24000</v>
      </c>
      <c r="F18" s="28">
        <f t="shared" si="1"/>
        <v>1309476</v>
      </c>
      <c r="G18" s="28">
        <v>1067225</v>
      </c>
      <c r="H18" s="28">
        <f>+F18-G18</f>
        <v>242251</v>
      </c>
      <c r="I18" s="28">
        <v>0</v>
      </c>
    </row>
    <row r="19" spans="2:13" x14ac:dyDescent="0.25">
      <c r="B19" t="s">
        <v>8</v>
      </c>
      <c r="C19" s="36">
        <v>27444</v>
      </c>
      <c r="D19" s="36">
        <v>522119</v>
      </c>
      <c r="E19" s="28">
        <f>+'AO Activities - 2020'!E16</f>
        <v>46511</v>
      </c>
      <c r="F19" s="28">
        <f t="shared" si="1"/>
        <v>596074</v>
      </c>
      <c r="G19" s="28">
        <v>0</v>
      </c>
      <c r="H19" s="28">
        <f>+F19</f>
        <v>596074</v>
      </c>
      <c r="I19" s="28">
        <v>0</v>
      </c>
    </row>
    <row r="20" spans="2:13" x14ac:dyDescent="0.25">
      <c r="B20" t="s">
        <v>9</v>
      </c>
      <c r="C20" s="36">
        <v>205371</v>
      </c>
      <c r="D20" s="36">
        <v>593535</v>
      </c>
      <c r="E20" s="28">
        <f>+'AO Activities - 2020'!E17</f>
        <v>24000</v>
      </c>
      <c r="F20" s="28">
        <f t="shared" si="1"/>
        <v>822906</v>
      </c>
      <c r="G20" s="28">
        <v>0</v>
      </c>
      <c r="H20" s="28">
        <f>+F20</f>
        <v>822906</v>
      </c>
      <c r="I20" s="28">
        <v>0</v>
      </c>
    </row>
    <row r="21" spans="2:13" x14ac:dyDescent="0.25">
      <c r="B21" t="s">
        <v>10</v>
      </c>
      <c r="C21" s="36">
        <v>15663</v>
      </c>
      <c r="D21" s="36">
        <v>386193</v>
      </c>
      <c r="E21" s="28">
        <f>+'AO Activities - 2020'!E18</f>
        <v>24000</v>
      </c>
      <c r="F21" s="28">
        <f>SUM(C21:E21)</f>
        <v>425856</v>
      </c>
      <c r="G21" s="28">
        <v>0</v>
      </c>
      <c r="H21" s="28">
        <f>+F21</f>
        <v>425856</v>
      </c>
      <c r="I21" s="28">
        <v>0</v>
      </c>
    </row>
    <row r="22" spans="2:13" x14ac:dyDescent="0.25">
      <c r="B22" t="s">
        <v>11</v>
      </c>
      <c r="C22" s="36">
        <v>12899</v>
      </c>
      <c r="D22" s="36">
        <v>18061</v>
      </c>
      <c r="E22" s="28">
        <f>+'AO Activities - 2020'!E19</f>
        <v>24000</v>
      </c>
      <c r="F22" s="28">
        <f t="shared" si="1"/>
        <v>54960</v>
      </c>
      <c r="G22" s="28">
        <v>0</v>
      </c>
      <c r="H22" s="28">
        <f>+F22</f>
        <v>54960</v>
      </c>
      <c r="I22" s="28">
        <v>0</v>
      </c>
    </row>
    <row r="23" spans="2:13" ht="6" customHeight="1" thickBot="1" x14ac:dyDescent="0.3">
      <c r="B23" s="9"/>
      <c r="C23" s="9"/>
      <c r="D23" s="9"/>
      <c r="E23" s="29"/>
      <c r="F23" s="29"/>
      <c r="G23" s="29"/>
      <c r="H23" s="29"/>
      <c r="I23" s="29"/>
    </row>
    <row r="24" spans="2:13" ht="18" customHeight="1" x14ac:dyDescent="0.25">
      <c r="B24" s="1" t="s">
        <v>12</v>
      </c>
      <c r="C24" s="30">
        <f>SUM(C11:C22)</f>
        <v>422867</v>
      </c>
      <c r="D24" s="30">
        <f t="shared" ref="D24:F24" si="2">SUM(D11:D22)</f>
        <v>5693895</v>
      </c>
      <c r="E24" s="30">
        <f t="shared" si="2"/>
        <v>525285</v>
      </c>
      <c r="F24" s="30">
        <f t="shared" si="2"/>
        <v>6642047</v>
      </c>
      <c r="G24" s="30">
        <f>SUM(G11:G22)</f>
        <v>4500000</v>
      </c>
      <c r="H24" s="30">
        <f>SUM(H11:H22)</f>
        <v>2142047</v>
      </c>
      <c r="I24" s="30">
        <f>SUM(I11:I22)</f>
        <v>0</v>
      </c>
      <c r="L24" s="28" t="s">
        <v>50</v>
      </c>
      <c r="M24" t="s">
        <v>50</v>
      </c>
    </row>
    <row r="25" spans="2:13" x14ac:dyDescent="0.25">
      <c r="F25" s="33"/>
    </row>
    <row r="26" spans="2:13" ht="28.5" customHeight="1" x14ac:dyDescent="0.25">
      <c r="B26" s="65"/>
      <c r="C26" s="65"/>
      <c r="D26" s="65"/>
      <c r="E26" s="65"/>
      <c r="F26" s="65"/>
      <c r="G26" s="65"/>
      <c r="H26" s="65"/>
      <c r="I26" s="65"/>
    </row>
    <row r="27" spans="2:13" ht="18" customHeight="1" x14ac:dyDescent="0.25">
      <c r="B27" s="63" t="s">
        <v>41</v>
      </c>
      <c r="C27" s="63"/>
      <c r="D27" s="63"/>
      <c r="E27" s="63"/>
      <c r="F27" s="63"/>
      <c r="G27" s="63"/>
      <c r="H27" s="63"/>
      <c r="I27" s="63"/>
    </row>
    <row r="28" spans="2:13" x14ac:dyDescent="0.25">
      <c r="B28" s="3" t="s">
        <v>13</v>
      </c>
      <c r="C28" s="3" t="s">
        <v>14</v>
      </c>
      <c r="D28" s="3" t="s">
        <v>15</v>
      </c>
      <c r="E28" s="3" t="s">
        <v>16</v>
      </c>
      <c r="F28" s="3" t="s">
        <v>17</v>
      </c>
      <c r="G28" s="3" t="s">
        <v>18</v>
      </c>
      <c r="H28" s="3" t="s">
        <v>19</v>
      </c>
      <c r="I28" s="3" t="s">
        <v>20</v>
      </c>
    </row>
    <row r="30" spans="2:13" x14ac:dyDescent="0.25">
      <c r="C30" s="43" t="s">
        <v>24</v>
      </c>
      <c r="D30" s="43" t="s">
        <v>25</v>
      </c>
      <c r="E30" s="43" t="s">
        <v>25</v>
      </c>
      <c r="F30" s="43" t="s">
        <v>27</v>
      </c>
      <c r="G30" s="43" t="s">
        <v>27</v>
      </c>
      <c r="H30" s="43" t="s">
        <v>12</v>
      </c>
      <c r="I30" s="43" t="s">
        <v>12</v>
      </c>
    </row>
    <row r="31" spans="2:13" ht="33" customHeight="1" x14ac:dyDescent="0.25">
      <c r="B31" s="4" t="s">
        <v>21</v>
      </c>
      <c r="C31" s="4" t="s">
        <v>54</v>
      </c>
      <c r="D31" s="4" t="s">
        <v>51</v>
      </c>
      <c r="E31" s="4" t="s">
        <v>52</v>
      </c>
      <c r="F31" s="4" t="s">
        <v>53</v>
      </c>
      <c r="G31" s="4" t="s">
        <v>56</v>
      </c>
      <c r="H31" s="4" t="s">
        <v>65</v>
      </c>
      <c r="I31" s="4" t="s">
        <v>62</v>
      </c>
    </row>
    <row r="32" spans="2:13" ht="15.75" customHeight="1" x14ac:dyDescent="0.25">
      <c r="B32" s="2"/>
      <c r="C32" s="2" t="s">
        <v>22</v>
      </c>
      <c r="D32" s="2" t="s">
        <v>22</v>
      </c>
      <c r="E32" s="2" t="s">
        <v>22</v>
      </c>
      <c r="F32" s="2" t="s">
        <v>22</v>
      </c>
      <c r="G32" s="2" t="s">
        <v>22</v>
      </c>
      <c r="H32" s="2" t="s">
        <v>22</v>
      </c>
      <c r="I32" s="2" t="s">
        <v>22</v>
      </c>
    </row>
    <row r="33" spans="2:13" x14ac:dyDescent="0.25">
      <c r="B33" s="6"/>
      <c r="C33" s="6"/>
      <c r="D33" s="6"/>
      <c r="E33" s="6"/>
      <c r="F33" s="6"/>
      <c r="G33" s="6"/>
      <c r="H33" s="7"/>
      <c r="I33" s="6"/>
    </row>
    <row r="34" spans="2:13" x14ac:dyDescent="0.25">
      <c r="B34" t="s">
        <v>0</v>
      </c>
      <c r="C34" s="33">
        <f>+G11</f>
        <v>-9440</v>
      </c>
      <c r="D34" s="28">
        <v>0</v>
      </c>
      <c r="E34" s="28">
        <v>0</v>
      </c>
      <c r="F34" s="28">
        <v>0</v>
      </c>
      <c r="G34" s="28">
        <v>0</v>
      </c>
      <c r="H34" s="33">
        <f>+C34+D34+F34</f>
        <v>-9440</v>
      </c>
      <c r="I34" s="33">
        <f>+E34+G34</f>
        <v>0</v>
      </c>
    </row>
    <row r="35" spans="2:13" x14ac:dyDescent="0.25">
      <c r="B35" t="s">
        <v>1</v>
      </c>
      <c r="C35" s="33">
        <f t="shared" ref="C35:C45" si="3">+G12</f>
        <v>40733</v>
      </c>
      <c r="D35" s="28">
        <v>0</v>
      </c>
      <c r="E35" s="28">
        <v>0</v>
      </c>
      <c r="F35" s="28">
        <v>0</v>
      </c>
      <c r="G35" s="28">
        <v>0</v>
      </c>
      <c r="H35" s="33">
        <f t="shared" ref="H35:H45" si="4">+C35+D35+F35</f>
        <v>40733</v>
      </c>
      <c r="I35" s="33">
        <f t="shared" ref="I35:I45" si="5">+E35+G35</f>
        <v>0</v>
      </c>
    </row>
    <row r="36" spans="2:13" x14ac:dyDescent="0.25">
      <c r="B36" t="s">
        <v>2</v>
      </c>
      <c r="C36" s="33">
        <f t="shared" si="3"/>
        <v>195557</v>
      </c>
      <c r="D36" s="28">
        <v>0</v>
      </c>
      <c r="E36" s="28">
        <v>0</v>
      </c>
      <c r="F36" s="28">
        <v>0</v>
      </c>
      <c r="G36" s="28">
        <v>0</v>
      </c>
      <c r="H36" s="33">
        <f t="shared" si="4"/>
        <v>195557</v>
      </c>
      <c r="I36" s="33">
        <f t="shared" si="5"/>
        <v>0</v>
      </c>
    </row>
    <row r="37" spans="2:13" x14ac:dyDescent="0.25">
      <c r="B37" t="s">
        <v>3</v>
      </c>
      <c r="C37" s="33">
        <f t="shared" si="3"/>
        <v>301916</v>
      </c>
      <c r="D37" s="28">
        <v>0</v>
      </c>
      <c r="E37" s="28">
        <v>0</v>
      </c>
      <c r="F37" s="28">
        <v>0</v>
      </c>
      <c r="G37" s="28">
        <v>0</v>
      </c>
      <c r="H37" s="33">
        <f t="shared" si="4"/>
        <v>301916</v>
      </c>
      <c r="I37" s="33">
        <f t="shared" si="5"/>
        <v>0</v>
      </c>
    </row>
    <row r="38" spans="2:13" x14ac:dyDescent="0.25">
      <c r="B38" t="s">
        <v>4</v>
      </c>
      <c r="C38" s="33">
        <f t="shared" si="3"/>
        <v>786670</v>
      </c>
      <c r="D38" s="28">
        <v>0</v>
      </c>
      <c r="E38" s="28">
        <v>0</v>
      </c>
      <c r="F38" s="28">
        <v>0</v>
      </c>
      <c r="G38" s="28">
        <v>0</v>
      </c>
      <c r="H38" s="33">
        <f t="shared" si="4"/>
        <v>786670</v>
      </c>
      <c r="I38" s="33">
        <f t="shared" si="5"/>
        <v>0</v>
      </c>
    </row>
    <row r="39" spans="2:13" x14ac:dyDescent="0.25">
      <c r="B39" t="s">
        <v>5</v>
      </c>
      <c r="C39" s="33">
        <f t="shared" si="3"/>
        <v>679256</v>
      </c>
      <c r="D39" s="28">
        <v>0</v>
      </c>
      <c r="E39" s="28">
        <v>0</v>
      </c>
      <c r="F39" s="28">
        <v>0</v>
      </c>
      <c r="G39" s="28">
        <v>0</v>
      </c>
      <c r="H39" s="33">
        <f t="shared" si="4"/>
        <v>679256</v>
      </c>
      <c r="I39" s="33">
        <f t="shared" si="5"/>
        <v>0</v>
      </c>
    </row>
    <row r="40" spans="2:13" x14ac:dyDescent="0.25">
      <c r="B40" t="s">
        <v>6</v>
      </c>
      <c r="C40" s="33">
        <f t="shared" si="3"/>
        <v>1438083</v>
      </c>
      <c r="D40" s="28">
        <v>0</v>
      </c>
      <c r="E40" s="28">
        <v>0</v>
      </c>
      <c r="F40" s="28">
        <v>0</v>
      </c>
      <c r="G40" s="28">
        <v>0</v>
      </c>
      <c r="H40" s="33">
        <f t="shared" si="4"/>
        <v>1438083</v>
      </c>
      <c r="I40" s="33">
        <f t="shared" si="5"/>
        <v>0</v>
      </c>
    </row>
    <row r="41" spans="2:13" x14ac:dyDescent="0.25">
      <c r="B41" t="s">
        <v>7</v>
      </c>
      <c r="C41" s="33">
        <f>+G18</f>
        <v>1067225</v>
      </c>
      <c r="D41" s="28">
        <f>+H18*0.4</f>
        <v>96900.400000000009</v>
      </c>
      <c r="E41" s="28">
        <f>+H18*0.6</f>
        <v>145350.6</v>
      </c>
      <c r="F41" s="28">
        <v>0</v>
      </c>
      <c r="G41" s="28">
        <v>0</v>
      </c>
      <c r="H41" s="33">
        <f t="shared" si="4"/>
        <v>1164125.3999999999</v>
      </c>
      <c r="I41" s="33">
        <f t="shared" si="5"/>
        <v>145350.6</v>
      </c>
    </row>
    <row r="42" spans="2:13" x14ac:dyDescent="0.25">
      <c r="B42" t="s">
        <v>8</v>
      </c>
      <c r="C42" s="33">
        <f t="shared" si="3"/>
        <v>0</v>
      </c>
      <c r="D42" s="28">
        <f>+H19*0.4</f>
        <v>238429.6</v>
      </c>
      <c r="E42" s="28">
        <f>+H19*0.6</f>
        <v>357644.39999999997</v>
      </c>
      <c r="F42" s="28">
        <v>0</v>
      </c>
      <c r="G42" s="28">
        <v>0</v>
      </c>
      <c r="H42" s="33">
        <f t="shared" si="4"/>
        <v>238429.6</v>
      </c>
      <c r="I42" s="33">
        <f t="shared" si="5"/>
        <v>357644.39999999997</v>
      </c>
    </row>
    <row r="43" spans="2:13" x14ac:dyDescent="0.25">
      <c r="B43" t="s">
        <v>9</v>
      </c>
      <c r="C43" s="33">
        <f t="shared" si="3"/>
        <v>0</v>
      </c>
      <c r="D43" s="28">
        <f>+H20*0.4</f>
        <v>329162.40000000002</v>
      </c>
      <c r="E43" s="28">
        <f>+H20*0.6</f>
        <v>493743.6</v>
      </c>
      <c r="F43" s="28">
        <v>0</v>
      </c>
      <c r="G43" s="28">
        <v>0</v>
      </c>
      <c r="H43" s="33">
        <f>+C43+D43+F43</f>
        <v>329162.40000000002</v>
      </c>
      <c r="I43" s="33">
        <f t="shared" si="5"/>
        <v>493743.6</v>
      </c>
    </row>
    <row r="44" spans="2:13" ht="15" customHeight="1" x14ac:dyDescent="0.25">
      <c r="B44" t="s">
        <v>10</v>
      </c>
      <c r="C44" s="33">
        <f t="shared" si="3"/>
        <v>0</v>
      </c>
      <c r="D44" s="28">
        <f>+H21*0.4</f>
        <v>170342.40000000002</v>
      </c>
      <c r="E44" s="28">
        <f>+H21*0.6</f>
        <v>255513.59999999998</v>
      </c>
      <c r="F44" s="28">
        <v>0</v>
      </c>
      <c r="G44" s="28">
        <v>0</v>
      </c>
      <c r="H44" s="33">
        <f t="shared" si="4"/>
        <v>170342.40000000002</v>
      </c>
      <c r="I44" s="33">
        <f t="shared" si="5"/>
        <v>255513.59999999998</v>
      </c>
      <c r="J44" s="37"/>
    </row>
    <row r="45" spans="2:13" ht="15.75" customHeight="1" x14ac:dyDescent="0.25">
      <c r="B45" t="s">
        <v>11</v>
      </c>
      <c r="C45" s="33">
        <f t="shared" si="3"/>
        <v>0</v>
      </c>
      <c r="D45" s="28">
        <f t="shared" ref="D45" si="6">+H22*0.4</f>
        <v>21984</v>
      </c>
      <c r="E45" s="28">
        <f t="shared" ref="E45" si="7">+H22*0.6</f>
        <v>32976</v>
      </c>
      <c r="F45" s="28">
        <v>0</v>
      </c>
      <c r="G45" s="28">
        <v>0</v>
      </c>
      <c r="H45" s="33">
        <f t="shared" si="4"/>
        <v>21984</v>
      </c>
      <c r="I45" s="33">
        <f t="shared" si="5"/>
        <v>32976</v>
      </c>
      <c r="J45" s="37"/>
      <c r="L45" s="33"/>
      <c r="M45" s="37"/>
    </row>
    <row r="46" spans="2:13" ht="6" customHeight="1" thickBot="1" x14ac:dyDescent="0.3">
      <c r="B46" s="9"/>
      <c r="C46" s="9"/>
      <c r="D46" s="29"/>
      <c r="E46" s="29"/>
      <c r="F46" s="29"/>
      <c r="G46" s="29"/>
      <c r="H46" s="38"/>
      <c r="I46" s="38"/>
      <c r="J46" s="37"/>
    </row>
    <row r="47" spans="2:13" x14ac:dyDescent="0.25">
      <c r="B47" s="1" t="s">
        <v>12</v>
      </c>
      <c r="C47" s="30">
        <f t="shared" ref="C47:I47" si="8">SUM(C34:C45)</f>
        <v>4500000</v>
      </c>
      <c r="D47" s="30">
        <f t="shared" si="8"/>
        <v>856818.8</v>
      </c>
      <c r="E47" s="30">
        <f t="shared" si="8"/>
        <v>1285228.2</v>
      </c>
      <c r="F47" s="30">
        <f t="shared" si="8"/>
        <v>0</v>
      </c>
      <c r="G47" s="30">
        <f t="shared" si="8"/>
        <v>0</v>
      </c>
      <c r="H47" s="30">
        <f t="shared" si="8"/>
        <v>5356818.8000000007</v>
      </c>
      <c r="I47" s="30">
        <f t="shared" si="8"/>
        <v>1285228.2</v>
      </c>
      <c r="J47" s="37"/>
      <c r="L47" s="28"/>
      <c r="M47" s="37"/>
    </row>
    <row r="48" spans="2:13" x14ac:dyDescent="0.25">
      <c r="F48" s="28"/>
      <c r="G48" s="28"/>
      <c r="H48" s="28"/>
      <c r="I48" s="28"/>
    </row>
    <row r="49" spans="6:9" x14ac:dyDescent="0.25">
      <c r="F49" s="28"/>
      <c r="G49" s="28"/>
      <c r="H49" s="28"/>
      <c r="I49" s="28"/>
    </row>
  </sheetData>
  <mergeCells count="7">
    <mergeCell ref="B27:I27"/>
    <mergeCell ref="B1:I1"/>
    <mergeCell ref="B2:I2"/>
    <mergeCell ref="B3:I3"/>
    <mergeCell ref="B5:I5"/>
    <mergeCell ref="C10:D10"/>
    <mergeCell ref="B26:I26"/>
  </mergeCells>
  <pageMargins left="0.7" right="0.7" top="0.75" bottom="0.75" header="0.3" footer="0.3"/>
  <pageSetup scale="69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B092-5F5E-42BA-B7BD-4F0DEE1E0AD7}">
  <sheetPr>
    <pageSetUpPr fitToPage="1"/>
  </sheetPr>
  <dimension ref="B1:L47"/>
  <sheetViews>
    <sheetView showRowColHeaders="0" topLeftCell="A10" zoomScaleNormal="100" workbookViewId="0">
      <selection activeCell="L25" sqref="L25"/>
    </sheetView>
  </sheetViews>
  <sheetFormatPr defaultRowHeight="15" x14ac:dyDescent="0.25"/>
  <cols>
    <col min="1" max="1" width="10.7109375" customWidth="1"/>
    <col min="2" max="2" width="14.42578125" customWidth="1"/>
    <col min="3" max="3" width="14.5703125" style="28" customWidth="1"/>
    <col min="4" max="4" width="13.28515625" style="22" customWidth="1"/>
    <col min="5" max="5" width="17.5703125" customWidth="1"/>
    <col min="6" max="6" width="18.42578125" customWidth="1"/>
    <col min="7" max="7" width="14.7109375" customWidth="1"/>
    <col min="8" max="8" width="13.28515625" bestFit="1" customWidth="1"/>
    <col min="9" max="9" width="12.28515625" bestFit="1" customWidth="1"/>
    <col min="12" max="12" width="10.5703125" customWidth="1"/>
  </cols>
  <sheetData>
    <row r="1" spans="2:12" ht="18.75" x14ac:dyDescent="0.3">
      <c r="D1" s="47"/>
      <c r="E1" s="48"/>
      <c r="F1" s="48"/>
    </row>
    <row r="2" spans="2:12" x14ac:dyDescent="0.25">
      <c r="B2" s="64" t="s">
        <v>26</v>
      </c>
      <c r="C2" s="64"/>
      <c r="D2" s="64"/>
      <c r="E2" s="64"/>
      <c r="F2" s="64"/>
    </row>
    <row r="3" spans="2:12" x14ac:dyDescent="0.25">
      <c r="B3" s="65" t="s">
        <v>36</v>
      </c>
      <c r="C3" s="65"/>
      <c r="D3" s="65"/>
      <c r="E3" s="65"/>
      <c r="F3" s="65"/>
    </row>
    <row r="4" spans="2:12" x14ac:dyDescent="0.25">
      <c r="B4" s="64" t="s">
        <v>68</v>
      </c>
      <c r="C4" s="64"/>
      <c r="D4" s="64"/>
      <c r="E4" s="64"/>
      <c r="F4" s="64"/>
    </row>
    <row r="5" spans="2:12" ht="30" customHeight="1" x14ac:dyDescent="0.25">
      <c r="B5" s="64" t="s">
        <v>37</v>
      </c>
      <c r="C5" s="64"/>
      <c r="D5" s="64"/>
      <c r="E5" s="64"/>
      <c r="F5" s="64"/>
    </row>
    <row r="6" spans="2:12" s="2" customFormat="1" x14ac:dyDescent="0.25">
      <c r="B6" s="10" t="s">
        <v>13</v>
      </c>
      <c r="C6" s="24" t="s">
        <v>14</v>
      </c>
      <c r="D6" s="18" t="s">
        <v>15</v>
      </c>
      <c r="E6" s="10" t="s">
        <v>16</v>
      </c>
      <c r="F6" s="10" t="s">
        <v>17</v>
      </c>
    </row>
    <row r="7" spans="2:12" s="4" customFormat="1" ht="45" x14ac:dyDescent="0.25">
      <c r="B7" s="13"/>
      <c r="C7" s="25" t="s">
        <v>44</v>
      </c>
      <c r="D7" s="19" t="s">
        <v>46</v>
      </c>
      <c r="E7" s="13" t="s">
        <v>34</v>
      </c>
      <c r="F7" s="13" t="s">
        <v>35</v>
      </c>
    </row>
    <row r="8" spans="2:12" s="4" customFormat="1" ht="18.75" customHeight="1" x14ac:dyDescent="0.25">
      <c r="B8" s="14" t="s">
        <v>21</v>
      </c>
      <c r="C8" s="26" t="s">
        <v>33</v>
      </c>
      <c r="D8" s="20" t="s">
        <v>22</v>
      </c>
      <c r="E8" s="14" t="s">
        <v>22</v>
      </c>
      <c r="F8" s="14" t="s">
        <v>22</v>
      </c>
    </row>
    <row r="9" spans="2:12" s="4" customFormat="1" ht="13.5" customHeight="1" x14ac:dyDescent="0.25">
      <c r="B9" s="12"/>
      <c r="C9" s="31"/>
      <c r="D9" s="41"/>
      <c r="E9" s="12"/>
      <c r="F9" s="12" t="s">
        <v>57</v>
      </c>
    </row>
    <row r="10" spans="2:12" s="2" customFormat="1" ht="3.75" customHeight="1" x14ac:dyDescent="0.25">
      <c r="C10" s="27"/>
      <c r="D10" s="21"/>
    </row>
    <row r="11" spans="2:12" x14ac:dyDescent="0.25">
      <c r="B11" t="s">
        <v>0</v>
      </c>
      <c r="C11" s="49">
        <v>150</v>
      </c>
      <c r="D11" s="46">
        <v>1956</v>
      </c>
      <c r="E11" s="46">
        <v>-878</v>
      </c>
      <c r="F11" s="11">
        <f>+D11+E11</f>
        <v>1078</v>
      </c>
      <c r="G11" s="28"/>
      <c r="H11" s="28"/>
      <c r="I11" s="28"/>
      <c r="L11" s="33"/>
    </row>
    <row r="12" spans="2:12" x14ac:dyDescent="0.25">
      <c r="B12" t="s">
        <v>1</v>
      </c>
      <c r="C12" s="49">
        <v>900</v>
      </c>
      <c r="D12" s="46">
        <v>13013</v>
      </c>
      <c r="E12" s="46">
        <v>-2545</v>
      </c>
      <c r="F12" s="11">
        <f t="shared" ref="F12:F21" si="0">+D12+E12</f>
        <v>10468</v>
      </c>
      <c r="G12" s="28"/>
      <c r="H12" s="28"/>
      <c r="I12" s="28"/>
      <c r="L12" s="33"/>
    </row>
    <row r="13" spans="2:12" x14ac:dyDescent="0.25">
      <c r="B13" t="s">
        <v>2</v>
      </c>
      <c r="C13" s="49">
        <v>9946</v>
      </c>
      <c r="D13" s="46">
        <v>148895</v>
      </c>
      <c r="E13" s="46">
        <v>-47997</v>
      </c>
      <c r="F13" s="11">
        <f t="shared" si="0"/>
        <v>100898</v>
      </c>
      <c r="G13" s="28"/>
      <c r="H13" s="28"/>
      <c r="I13" s="28"/>
      <c r="L13" s="33"/>
    </row>
    <row r="14" spans="2:12" x14ac:dyDescent="0.25">
      <c r="B14" t="s">
        <v>3</v>
      </c>
      <c r="C14" s="49">
        <v>1425</v>
      </c>
      <c r="D14" s="46">
        <v>3887</v>
      </c>
      <c r="E14" s="46">
        <v>-6538</v>
      </c>
      <c r="F14" s="11">
        <f t="shared" si="0"/>
        <v>-2651</v>
      </c>
      <c r="G14" s="28"/>
      <c r="H14" s="28"/>
      <c r="I14" s="28"/>
      <c r="L14" s="33"/>
    </row>
    <row r="15" spans="2:12" x14ac:dyDescent="0.25">
      <c r="B15" t="s">
        <v>4</v>
      </c>
      <c r="C15" s="49">
        <v>225</v>
      </c>
      <c r="D15" s="46">
        <v>4124</v>
      </c>
      <c r="E15" s="46">
        <v>-1405</v>
      </c>
      <c r="F15" s="11">
        <f t="shared" si="0"/>
        <v>2719</v>
      </c>
      <c r="G15" s="28"/>
      <c r="H15" s="28"/>
      <c r="I15" s="28"/>
      <c r="L15" s="33"/>
    </row>
    <row r="16" spans="2:12" x14ac:dyDescent="0.25">
      <c r="B16" t="s">
        <v>5</v>
      </c>
      <c r="C16" s="49">
        <v>1254</v>
      </c>
      <c r="D16" s="46">
        <v>21883</v>
      </c>
      <c r="E16" s="46">
        <v>-7487</v>
      </c>
      <c r="F16" s="11">
        <f t="shared" si="0"/>
        <v>14396</v>
      </c>
      <c r="G16" s="28"/>
      <c r="H16" s="28"/>
      <c r="I16" s="28"/>
      <c r="L16" s="33"/>
    </row>
    <row r="17" spans="2:12" x14ac:dyDescent="0.25">
      <c r="B17" t="s">
        <v>6</v>
      </c>
      <c r="C17" s="49">
        <v>1835</v>
      </c>
      <c r="D17" s="46">
        <v>26299</v>
      </c>
      <c r="E17" s="46">
        <v>-11089</v>
      </c>
      <c r="F17" s="11">
        <f t="shared" si="0"/>
        <v>15210</v>
      </c>
      <c r="G17" s="28"/>
      <c r="H17" s="28"/>
      <c r="I17" s="28"/>
      <c r="L17" s="33"/>
    </row>
    <row r="18" spans="2:12" x14ac:dyDescent="0.25">
      <c r="B18" t="s">
        <v>7</v>
      </c>
      <c r="C18" s="49">
        <v>2424</v>
      </c>
      <c r="D18" s="46">
        <v>33061</v>
      </c>
      <c r="E18" s="46">
        <v>-13689</v>
      </c>
      <c r="F18" s="11">
        <f t="shared" si="0"/>
        <v>19372</v>
      </c>
      <c r="G18" s="28"/>
      <c r="H18" s="28"/>
      <c r="I18" s="28"/>
      <c r="L18" s="33"/>
    </row>
    <row r="19" spans="2:12" x14ac:dyDescent="0.25">
      <c r="B19" t="s">
        <v>8</v>
      </c>
      <c r="C19" s="49">
        <v>2405</v>
      </c>
      <c r="D19" s="46">
        <v>42197</v>
      </c>
      <c r="E19" s="46">
        <v>-14753</v>
      </c>
      <c r="F19" s="11">
        <f t="shared" si="0"/>
        <v>27444</v>
      </c>
      <c r="G19" s="28"/>
      <c r="H19" s="28"/>
      <c r="I19" s="28"/>
      <c r="L19" s="33"/>
    </row>
    <row r="20" spans="2:12" x14ac:dyDescent="0.25">
      <c r="B20" t="s">
        <v>9</v>
      </c>
      <c r="C20" s="49">
        <v>15214</v>
      </c>
      <c r="D20" s="46">
        <v>335664</v>
      </c>
      <c r="E20" s="46">
        <v>-130293</v>
      </c>
      <c r="F20" s="11">
        <f t="shared" si="0"/>
        <v>205371</v>
      </c>
      <c r="G20" s="28"/>
      <c r="H20" s="28"/>
      <c r="I20" s="28"/>
      <c r="L20" s="33"/>
    </row>
    <row r="21" spans="2:12" x14ac:dyDescent="0.25">
      <c r="B21" t="s">
        <v>10</v>
      </c>
      <c r="C21" s="49">
        <v>1125</v>
      </c>
      <c r="D21" s="46">
        <v>19940</v>
      </c>
      <c r="E21" s="46">
        <v>-4277</v>
      </c>
      <c r="F21" s="11">
        <f t="shared" si="0"/>
        <v>15663</v>
      </c>
      <c r="G21" s="28"/>
      <c r="H21" s="28"/>
      <c r="I21" s="28"/>
      <c r="L21" s="33"/>
    </row>
    <row r="22" spans="2:12" ht="17.45" customHeight="1" x14ac:dyDescent="0.25">
      <c r="B22" t="s">
        <v>11</v>
      </c>
      <c r="C22" s="49">
        <v>1240</v>
      </c>
      <c r="D22" s="46">
        <v>29229</v>
      </c>
      <c r="E22" s="46">
        <v>-16330</v>
      </c>
      <c r="F22" s="11">
        <f>+D22+E22</f>
        <v>12899</v>
      </c>
      <c r="H22" s="28"/>
      <c r="I22" s="28"/>
      <c r="L22" s="33"/>
    </row>
    <row r="23" spans="2:12" ht="4.5" customHeight="1" thickBot="1" x14ac:dyDescent="0.3">
      <c r="B23" s="9"/>
      <c r="C23" s="29"/>
      <c r="D23" s="23"/>
      <c r="E23" s="52"/>
      <c r="F23" s="9"/>
      <c r="I23" s="28">
        <f t="shared" ref="I23" si="1">C23+(-H23)</f>
        <v>0</v>
      </c>
    </row>
    <row r="24" spans="2:12" x14ac:dyDescent="0.25">
      <c r="B24" s="1" t="s">
        <v>12</v>
      </c>
      <c r="C24" s="30">
        <f>SUM(C11:C22)</f>
        <v>38143</v>
      </c>
      <c r="D24" s="30">
        <f t="shared" ref="D24:E24" si="2">SUM(D11:D22)</f>
        <v>680148</v>
      </c>
      <c r="E24" s="35">
        <f t="shared" si="2"/>
        <v>-257281</v>
      </c>
      <c r="F24" s="30">
        <f>SUM(F11:F22)</f>
        <v>422867</v>
      </c>
    </row>
    <row r="25" spans="2:12" x14ac:dyDescent="0.25">
      <c r="B25" s="1"/>
      <c r="C25" s="30"/>
      <c r="D25" s="30"/>
      <c r="E25" s="30"/>
      <c r="F25" s="30"/>
    </row>
    <row r="27" spans="2:12" x14ac:dyDescent="0.25">
      <c r="B27" s="64" t="s">
        <v>38</v>
      </c>
      <c r="C27" s="64"/>
      <c r="D27" s="64"/>
      <c r="E27" s="64"/>
      <c r="F27" s="64"/>
    </row>
    <row r="28" spans="2:12" s="2" customFormat="1" x14ac:dyDescent="0.25">
      <c r="B28" s="10" t="s">
        <v>13</v>
      </c>
      <c r="C28" s="24" t="s">
        <v>14</v>
      </c>
      <c r="D28" s="18" t="s">
        <v>15</v>
      </c>
      <c r="E28" s="10" t="s">
        <v>16</v>
      </c>
      <c r="F28" s="10" t="s">
        <v>17</v>
      </c>
    </row>
    <row r="29" spans="2:12" s="4" customFormat="1" ht="45" x14ac:dyDescent="0.25">
      <c r="B29" s="13"/>
      <c r="C29" s="25" t="s">
        <v>45</v>
      </c>
      <c r="D29" s="19" t="s">
        <v>47</v>
      </c>
      <c r="E29" s="13" t="s">
        <v>48</v>
      </c>
      <c r="F29" s="13" t="s">
        <v>64</v>
      </c>
    </row>
    <row r="30" spans="2:12" s="4" customFormat="1" x14ac:dyDescent="0.25">
      <c r="B30" s="13" t="s">
        <v>21</v>
      </c>
      <c r="C30" s="25" t="s">
        <v>33</v>
      </c>
      <c r="D30" s="19" t="s">
        <v>22</v>
      </c>
      <c r="E30" s="13" t="s">
        <v>22</v>
      </c>
      <c r="F30" s="13" t="s">
        <v>22</v>
      </c>
    </row>
    <row r="31" spans="2:12" ht="12.75" customHeight="1" x14ac:dyDescent="0.25">
      <c r="B31" s="6"/>
      <c r="C31" s="6"/>
      <c r="D31" s="6"/>
      <c r="E31" s="6"/>
      <c r="F31" s="12" t="s">
        <v>57</v>
      </c>
    </row>
    <row r="32" spans="2:12" x14ac:dyDescent="0.25">
      <c r="B32" s="15" t="s">
        <v>0</v>
      </c>
      <c r="C32" s="46">
        <v>2715</v>
      </c>
      <c r="D32" s="46">
        <f>'Total Gains - 2020'!D11</f>
        <v>4043</v>
      </c>
      <c r="E32" s="28">
        <v>0</v>
      </c>
      <c r="F32" s="28">
        <f>+D32-E32</f>
        <v>4043</v>
      </c>
      <c r="G32" s="33"/>
    </row>
    <row r="33" spans="2:7" x14ac:dyDescent="0.25">
      <c r="B33" t="s">
        <v>1</v>
      </c>
      <c r="C33" s="46">
        <v>2675</v>
      </c>
      <c r="D33" s="46">
        <f>'Total Gains - 2020'!D12</f>
        <v>9476</v>
      </c>
      <c r="E33" s="28">
        <v>0</v>
      </c>
      <c r="F33" s="28">
        <f t="shared" ref="F33:F43" si="3">+D33-E33</f>
        <v>9476</v>
      </c>
      <c r="G33" s="33"/>
    </row>
    <row r="34" spans="2:7" x14ac:dyDescent="0.25">
      <c r="B34" t="s">
        <v>2</v>
      </c>
      <c r="C34" s="46">
        <v>2350</v>
      </c>
      <c r="D34" s="46">
        <f>'Total Gains - 2020'!D13</f>
        <v>46812</v>
      </c>
      <c r="E34" s="28">
        <v>0</v>
      </c>
      <c r="F34" s="28">
        <f t="shared" si="3"/>
        <v>46812</v>
      </c>
      <c r="G34" s="33"/>
    </row>
    <row r="35" spans="2:7" x14ac:dyDescent="0.25">
      <c r="B35" t="s">
        <v>3</v>
      </c>
      <c r="C35" s="46">
        <v>80260</v>
      </c>
      <c r="D35" s="46">
        <f>'Total Gains - 2020'!D14</f>
        <v>280567</v>
      </c>
      <c r="E35" s="28">
        <v>0</v>
      </c>
      <c r="F35" s="28">
        <f t="shared" si="3"/>
        <v>280567</v>
      </c>
      <c r="G35" s="33"/>
    </row>
    <row r="36" spans="2:7" x14ac:dyDescent="0.25">
      <c r="B36" t="s">
        <v>4</v>
      </c>
      <c r="C36" s="46">
        <v>156387</v>
      </c>
      <c r="D36" s="46">
        <f>'Total Gains - 2020'!D15</f>
        <v>527252</v>
      </c>
      <c r="E36" s="28">
        <v>0</v>
      </c>
      <c r="F36" s="28">
        <f t="shared" si="3"/>
        <v>527252</v>
      </c>
      <c r="G36" s="33"/>
    </row>
    <row r="37" spans="2:7" x14ac:dyDescent="0.25">
      <c r="B37" t="s">
        <v>5</v>
      </c>
      <c r="C37" s="46">
        <v>295805</v>
      </c>
      <c r="D37" s="46">
        <f>'Total Gains - 2020'!D16</f>
        <v>640860</v>
      </c>
      <c r="E37" s="28">
        <v>0</v>
      </c>
      <c r="F37" s="28">
        <f t="shared" si="3"/>
        <v>640860</v>
      </c>
      <c r="G37" s="33"/>
    </row>
    <row r="38" spans="2:7" x14ac:dyDescent="0.25">
      <c r="B38" t="s">
        <v>6</v>
      </c>
      <c r="C38" s="46">
        <v>305357</v>
      </c>
      <c r="D38" s="46">
        <f>'Total Gains - 2020'!D17</f>
        <v>1398873</v>
      </c>
      <c r="E38" s="28">
        <v>0</v>
      </c>
      <c r="F38" s="28">
        <f t="shared" si="3"/>
        <v>1398873</v>
      </c>
      <c r="G38" s="33"/>
    </row>
    <row r="39" spans="2:7" x14ac:dyDescent="0.25">
      <c r="B39" t="s">
        <v>7</v>
      </c>
      <c r="C39" s="46">
        <v>296177</v>
      </c>
      <c r="D39" s="46">
        <f>'Total Gains - 2020'!D18</f>
        <v>1266104</v>
      </c>
      <c r="E39" s="28">
        <v>0</v>
      </c>
      <c r="F39" s="28">
        <f t="shared" si="3"/>
        <v>1266104</v>
      </c>
      <c r="G39" s="33"/>
    </row>
    <row r="40" spans="2:7" x14ac:dyDescent="0.25">
      <c r="B40" t="s">
        <v>8</v>
      </c>
      <c r="C40" s="46">
        <v>281385</v>
      </c>
      <c r="D40" s="46">
        <f>'Total Gains - 2020'!D19</f>
        <v>522119</v>
      </c>
      <c r="E40" s="28">
        <v>0</v>
      </c>
      <c r="F40" s="28">
        <f t="shared" si="3"/>
        <v>522119</v>
      </c>
      <c r="G40" s="33"/>
    </row>
    <row r="41" spans="2:7" x14ac:dyDescent="0.25">
      <c r="B41" t="s">
        <v>9</v>
      </c>
      <c r="C41" s="46">
        <v>215900</v>
      </c>
      <c r="D41" s="46">
        <f>'Total Gains - 2020'!D20</f>
        <v>593535</v>
      </c>
      <c r="E41" s="28">
        <v>0</v>
      </c>
      <c r="F41" s="28">
        <f t="shared" si="3"/>
        <v>593535</v>
      </c>
      <c r="G41" s="33"/>
    </row>
    <row r="42" spans="2:7" x14ac:dyDescent="0.25">
      <c r="B42" s="40" t="s">
        <v>10</v>
      </c>
      <c r="C42" s="46">
        <v>147600</v>
      </c>
      <c r="D42" s="46">
        <f>'Total Gains - 2020'!D21</f>
        <v>386193</v>
      </c>
      <c r="E42" s="28">
        <v>0</v>
      </c>
      <c r="F42" s="28">
        <f t="shared" si="3"/>
        <v>386193</v>
      </c>
      <c r="G42" s="33" t="s">
        <v>50</v>
      </c>
    </row>
    <row r="43" spans="2:7" x14ac:dyDescent="0.25">
      <c r="B43" t="s">
        <v>11</v>
      </c>
      <c r="C43" s="46">
        <v>24755</v>
      </c>
      <c r="D43" s="46">
        <f>'Total Gains - 2020'!D22</f>
        <v>18061</v>
      </c>
      <c r="E43" s="28">
        <v>0</v>
      </c>
      <c r="F43" s="28">
        <f t="shared" si="3"/>
        <v>18061</v>
      </c>
      <c r="G43" s="33" t="s">
        <v>50</v>
      </c>
    </row>
    <row r="44" spans="2:7" ht="3.75" customHeight="1" thickBot="1" x14ac:dyDescent="0.3">
      <c r="B44" s="9"/>
      <c r="C44" s="34"/>
      <c r="D44" s="34"/>
      <c r="E44" s="34"/>
      <c r="F44" s="34"/>
    </row>
    <row r="45" spans="2:7" x14ac:dyDescent="0.25">
      <c r="B45" s="1" t="s">
        <v>12</v>
      </c>
      <c r="C45" s="35">
        <f>SUM(C32:C43)</f>
        <v>1811366</v>
      </c>
      <c r="D45" s="35">
        <f>SUM(D32:D43)</f>
        <v>5693895</v>
      </c>
      <c r="E45" s="30">
        <f>SUM(E32:E43)</f>
        <v>0</v>
      </c>
      <c r="F45" s="35">
        <f>SUM(F32:F43)</f>
        <v>5693895</v>
      </c>
      <c r="G45" s="33" t="s">
        <v>50</v>
      </c>
    </row>
    <row r="46" spans="2:7" x14ac:dyDescent="0.25">
      <c r="G46" s="28" t="s">
        <v>50</v>
      </c>
    </row>
    <row r="47" spans="2:7" x14ac:dyDescent="0.25">
      <c r="G47" s="28"/>
    </row>
  </sheetData>
  <mergeCells count="5">
    <mergeCell ref="B2:F2"/>
    <mergeCell ref="B3:F3"/>
    <mergeCell ref="B4:F4"/>
    <mergeCell ref="B5:F5"/>
    <mergeCell ref="B27:F27"/>
  </mergeCells>
  <pageMargins left="1" right="1" top="1" bottom="1" header="0.5" footer="0.5"/>
  <pageSetup scale="98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25A2C5DF03324DB9C3C8C13C43B7E4" ma:contentTypeVersion="2" ma:contentTypeDescription="Create a new document." ma:contentTypeScope="" ma:versionID="cd14d18e5dae38e917880ec0cd7e0826">
  <xsd:schema xmlns:xsd="http://www.w3.org/2001/XMLSchema" xmlns:xs="http://www.w3.org/2001/XMLSchema" xmlns:p="http://schemas.microsoft.com/office/2006/metadata/properties" xmlns:ns2="fefaed5c-05a3-4042-96c9-7499aea4ff34" targetNamespace="http://schemas.microsoft.com/office/2006/metadata/properties" ma:root="true" ma:fieldsID="42f26d15095ea174884cbd62bfda1b78" ns2:_="">
    <xsd:import namespace="fefaed5c-05a3-4042-96c9-7499aea4ff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aed5c-05a3-4042-96c9-7499aea4ff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D147AD-8F63-4E93-B0F1-88526E3EDF71}">
  <ds:schemaRefs>
    <ds:schemaRef ds:uri="http://schemas.microsoft.com/office/infopath/2007/PartnerControls"/>
    <ds:schemaRef ds:uri="http://schemas.microsoft.com/office/2006/documentManagement/types"/>
    <ds:schemaRef ds:uri="02D22938-A560-4B92-82A1-0C41AA152052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2d22938-a560-4b92-82a1-0c41aa1520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54C2353-34F0-489E-8A75-5C3EA15912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0369AF-1937-4EDB-8B56-7EC2A8958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2018-2020 Gains by category</vt:lpstr>
      <vt:lpstr>Total Gains - 2018</vt:lpstr>
      <vt:lpstr>Power - 2018</vt:lpstr>
      <vt:lpstr>AO Activities - 2018</vt:lpstr>
      <vt:lpstr>Total Gains - 2019</vt:lpstr>
      <vt:lpstr>Power - 2019</vt:lpstr>
      <vt:lpstr>AO Activities - 2019</vt:lpstr>
      <vt:lpstr>Total Gains - 2020</vt:lpstr>
      <vt:lpstr>Power - 2020</vt:lpstr>
      <vt:lpstr>AO Activities - 2020</vt:lpstr>
      <vt:lpstr>'AO Activities - 2018'!Print_Area</vt:lpstr>
      <vt:lpstr>'AO Activities - 2019'!Print_Area</vt:lpstr>
      <vt:lpstr>'AO Activities - 2020'!Print_Area</vt:lpstr>
      <vt:lpstr>'Power - 2018'!Print_Area</vt:lpstr>
      <vt:lpstr>'Power - 2019'!Print_Area</vt:lpstr>
      <vt:lpstr>'Power - 2020'!Print_Area</vt:lpstr>
      <vt:lpstr>'Total Gains - 2018'!Print_Area</vt:lpstr>
      <vt:lpstr>'Total Gains - 2019'!Print_Area</vt:lpstr>
      <vt:lpstr>'Total Gains - 2020'!Print_Area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2021-07-13T16:42:45Z</dcterms:created>
  <dcterms:modified xsi:type="dcterms:W3CDTF">2021-07-13T19:20:57Z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0x0101008525A2C5DF03324DB9C3C8C13C43B7E4</vt:lpwstr>
  </property>
</Properties>
</file>