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filterPrivacy="1" defaultThemeVersion="166925"/>
  <xr:revisionPtr revIDLastSave="0" documentId="13_ncr:1_{83FF66E5-F655-4CF1-8A1A-58423CFA5D58}" xr6:coauthVersionLast="46" xr6:coauthVersionMax="46" xr10:uidLastSave="{00000000-0000-0000-0000-000000000000}"/>
  <bookViews>
    <workbookView xWindow="-120" yWindow="-120" windowWidth="29040" windowHeight="15840" activeTab="1" xr2:uid="{88B4FF2B-E497-45A1-A1E8-47BBD73997D1}"/>
  </bookViews>
  <sheets>
    <sheet name="2010-2017 Cust &amp; Total Gains" sheetId="2" r:id="rId1"/>
    <sheet name="2010-2017 Gains" sheetId="1" r:id="rId2"/>
  </sheets>
  <externalReferences>
    <externalReference r:id="rId3"/>
    <externalReference r:id="rId4"/>
    <externalReference r:id="rId5"/>
    <externalReference r:id="rId6"/>
  </externalReferences>
  <definedNames>
    <definedName name="_xlnm.Print_Area" localSheetId="1">'2010-2017 Gains'!$A$1:$L$54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3" i="2" l="1"/>
  <c r="E13" i="2"/>
  <c r="D13" i="2" s="1"/>
  <c r="K12" i="2"/>
  <c r="E12" i="2"/>
  <c r="D12" i="2" s="1"/>
  <c r="K11" i="2"/>
  <c r="E11" i="2"/>
  <c r="D11" i="2" s="1"/>
  <c r="K10" i="2"/>
  <c r="E10" i="2"/>
  <c r="D10" i="2" s="1"/>
  <c r="K9" i="2"/>
  <c r="E9" i="2"/>
  <c r="D9" i="2" s="1"/>
  <c r="K8" i="2"/>
  <c r="E8" i="2"/>
  <c r="D8" i="2" s="1"/>
  <c r="K7" i="2"/>
  <c r="E7" i="2"/>
  <c r="D7" i="2" s="1"/>
  <c r="C7" i="2"/>
  <c r="C8" i="2" s="1"/>
  <c r="C9" i="2" s="1"/>
  <c r="C10" i="2" s="1"/>
  <c r="C11" i="2" s="1"/>
  <c r="C12" i="2" s="1"/>
  <c r="C13" i="2" s="1"/>
  <c r="K6" i="2"/>
  <c r="E6" i="2"/>
  <c r="E15" i="2" s="1"/>
  <c r="L42" i="1"/>
  <c r="L45" i="1"/>
  <c r="L33" i="1"/>
  <c r="L24" i="1"/>
  <c r="L15" i="1"/>
  <c r="D46" i="1"/>
  <c r="I45" i="1"/>
  <c r="H45" i="1"/>
  <c r="G45" i="1"/>
  <c r="F45" i="1"/>
  <c r="E45" i="1"/>
  <c r="D45" i="1"/>
  <c r="H42" i="1"/>
  <c r="G42" i="1"/>
  <c r="F42" i="1"/>
  <c r="E42" i="1"/>
  <c r="K41" i="1"/>
  <c r="K40" i="1"/>
  <c r="J40" i="1"/>
  <c r="I40" i="1"/>
  <c r="I42" i="1" s="1"/>
  <c r="K39" i="1"/>
  <c r="J39" i="1"/>
  <c r="K38" i="1"/>
  <c r="K37" i="1"/>
  <c r="J37" i="1"/>
  <c r="K36" i="1"/>
  <c r="J33" i="1"/>
  <c r="I33" i="1"/>
  <c r="H33" i="1"/>
  <c r="G33" i="1"/>
  <c r="K31" i="1"/>
  <c r="K30" i="1"/>
  <c r="E30" i="1"/>
  <c r="E33" i="1" s="1"/>
  <c r="K29" i="1"/>
  <c r="K28" i="1"/>
  <c r="F28" i="1"/>
  <c r="F33" i="1" s="1"/>
  <c r="K27" i="1"/>
  <c r="J27" i="1"/>
  <c r="J45" i="1" s="1"/>
  <c r="H24" i="1"/>
  <c r="G24" i="1"/>
  <c r="E24" i="1"/>
  <c r="K23" i="1"/>
  <c r="K22" i="1"/>
  <c r="I22" i="1"/>
  <c r="F22" i="1"/>
  <c r="K21" i="1"/>
  <c r="K20" i="1"/>
  <c r="K19" i="1"/>
  <c r="J19" i="1"/>
  <c r="J24" i="1" s="1"/>
  <c r="I19" i="1"/>
  <c r="F19" i="1"/>
  <c r="K18" i="1"/>
  <c r="J15" i="1"/>
  <c r="I15" i="1"/>
  <c r="H15" i="1"/>
  <c r="G15" i="1"/>
  <c r="F15" i="1"/>
  <c r="E15" i="1"/>
  <c r="K12" i="1"/>
  <c r="K11" i="1"/>
  <c r="K10" i="1"/>
  <c r="K9" i="1"/>
  <c r="D6" i="2" l="1"/>
  <c r="D15" i="2" s="1"/>
  <c r="L46" i="1"/>
  <c r="E46" i="1"/>
  <c r="F24" i="1"/>
  <c r="F46" i="1" s="1"/>
  <c r="K33" i="1"/>
  <c r="K24" i="1"/>
  <c r="I24" i="1"/>
  <c r="I46" i="1" s="1"/>
  <c r="K15" i="1"/>
  <c r="G46" i="1"/>
  <c r="D48" i="1"/>
  <c r="J42" i="1"/>
  <c r="J46" i="1" s="1"/>
  <c r="K45" i="1"/>
  <c r="H46" i="1"/>
  <c r="K42" i="1"/>
  <c r="K46" i="1" l="1"/>
  <c r="K48" i="1" s="1"/>
  <c r="G48" i="1"/>
  <c r="H48" i="1"/>
  <c r="I48" i="1"/>
  <c r="J48" i="1"/>
  <c r="F48" i="1"/>
  <c r="L48" i="1" l="1"/>
</calcChain>
</file>

<file path=xl/sharedStrings.xml><?xml version="1.0" encoding="utf-8"?>
<sst xmlns="http://schemas.openxmlformats.org/spreadsheetml/2006/main" count="82" uniqueCount="36">
  <si>
    <t>CALCULATION OF NET GAINS FOR INCENTIVE THRESHOLD</t>
  </si>
  <si>
    <t xml:space="preserve">Schedule </t>
  </si>
  <si>
    <t>Type</t>
  </si>
  <si>
    <t>Threshold</t>
  </si>
  <si>
    <t>Schedule C:</t>
  </si>
  <si>
    <t>MWh's</t>
  </si>
  <si>
    <t>GA</t>
  </si>
  <si>
    <t>Total Fuel $ Revenues</t>
  </si>
  <si>
    <t>Total $ Fuel</t>
  </si>
  <si>
    <t>Total $ O&amp;M</t>
  </si>
  <si>
    <t>Total $ Transmission</t>
  </si>
  <si>
    <t>Total $ SO2</t>
  </si>
  <si>
    <t>Total $ Net Gains*</t>
  </si>
  <si>
    <t>Schedule CB:</t>
  </si>
  <si>
    <t>Schedule Seminole D:</t>
  </si>
  <si>
    <t>Schedule Market Base:</t>
  </si>
  <si>
    <t xml:space="preserve"> II. Total Non-Separated Sales</t>
  </si>
  <si>
    <t xml:space="preserve">     w/o FMPA:</t>
  </si>
  <si>
    <t>2010 Incentive Threshold</t>
  </si>
  <si>
    <t>2011 Incentive Threshold</t>
  </si>
  <si>
    <t>2012 Incentive Threshold</t>
  </si>
  <si>
    <t>2013 Incentive Threshold</t>
  </si>
  <si>
    <t>2014 Incentive Threshold</t>
  </si>
  <si>
    <t>2015 Incentive Threshold</t>
  </si>
  <si>
    <t>2016 Incentive Threshold</t>
  </si>
  <si>
    <t>2017 Incentive Threshold</t>
  </si>
  <si>
    <t>3-Year Rolling Average**</t>
  </si>
  <si>
    <t>*  Total $ Net Gains are calculated as follows:  Total $ Revenues (less Capacity) - Total $ Fuel - Total $ O&amp;M - Total $ Transmission - Total $ SO2</t>
  </si>
  <si>
    <t>**  Average shown for 2000 is the average of 1998, 1999, and 2000;  for 2001 it is the average of 1999, 2000 and 2001.</t>
  </si>
  <si>
    <t>Note 1:  SO2 costs for Market Base sales are included in the fuel costs for years 1999 and 2000 and are not identified separately.</t>
  </si>
  <si>
    <t>`</t>
  </si>
  <si>
    <t>2018 Incentive Threshold</t>
  </si>
  <si>
    <t>INCENTIVE MECHANISM RESULTS</t>
  </si>
  <si>
    <t>Customer Benefits ($000)</t>
  </si>
  <si>
    <t>Total Gains ($000)</t>
  </si>
  <si>
    <t>2010-2017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</si>
</sst>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44" formatCode="_(&quot;$&quot;* #,##0.00_);_(&quot;$&quot;* \(#,##0.00\);_(&quot;$&quot;* &quot;-&quot;??_);_(@_)"/>
    <numFmt numFmtId="164" formatCode="&quot;$&quot;#,##0.00"/>
    <numFmt numFmtId="165" formatCode="&quot;$&quot;#,##0"/>
  </numFmts>
  <fonts count="6" x14ac:knownFonts="1">
    <font>
      <sz val="10"/>
      <name val="Arial"/>
    </font>
    <font>
      <b/>
      <sz val="12"/>
      <name val="Arial Narrow"/>
      <family val="2"/>
    </font>
    <font>
      <sz val="12"/>
      <name val="Arial Narrow"/>
      <family val="2"/>
    </font>
    <font>
      <b/>
      <sz val="12"/>
      <color indexed="10"/>
      <name val="Arial Narrow"/>
      <family val="2"/>
    </font>
    <font>
      <sz val="12"/>
      <color rgb="FFFF0000"/>
      <name val="Arial Narrow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164" fontId="2" fillId="0" borderId="0" xfId="0" applyNumberFormat="1" applyFont="1"/>
    <xf numFmtId="164" fontId="2" fillId="0" borderId="0" xfId="0" applyNumberFormat="1" applyFon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right"/>
    </xf>
    <xf numFmtId="0" fontId="1" fillId="2" borderId="6" xfId="0" applyFont="1" applyFill="1" applyBorder="1" applyAlignment="1">
      <alignment horizontal="center"/>
    </xf>
    <xf numFmtId="0" fontId="2" fillId="2" borderId="6" xfId="0" applyFont="1" applyFill="1" applyBorder="1"/>
    <xf numFmtId="14" fontId="1" fillId="2" borderId="6" xfId="0" applyNumberFormat="1" applyFont="1" applyFill="1" applyBorder="1" applyAlignment="1">
      <alignment horizontal="center"/>
    </xf>
    <xf numFmtId="0" fontId="1" fillId="2" borderId="4" xfId="0" applyFont="1" applyFill="1" applyBorder="1"/>
    <xf numFmtId="0" fontId="2" fillId="2" borderId="5" xfId="0" applyFont="1" applyFill="1" applyBorder="1" applyAlignment="1">
      <alignment horizontal="right"/>
    </xf>
    <xf numFmtId="0" fontId="2" fillId="0" borderId="6" xfId="0" applyFont="1" applyBorder="1"/>
    <xf numFmtId="0" fontId="2" fillId="2" borderId="4" xfId="0" applyFont="1" applyFill="1" applyBorder="1" applyAlignment="1">
      <alignment horizontal="right"/>
    </xf>
    <xf numFmtId="3" fontId="2" fillId="0" borderId="6" xfId="0" applyNumberFormat="1" applyFont="1" applyBorder="1"/>
    <xf numFmtId="3" fontId="2" fillId="0" borderId="0" xfId="0" applyNumberFormat="1" applyFont="1"/>
    <xf numFmtId="164" fontId="2" fillId="2" borderId="4" xfId="0" applyNumberFormat="1" applyFont="1" applyFill="1" applyBorder="1" applyAlignment="1">
      <alignment horizontal="right"/>
    </xf>
    <xf numFmtId="164" fontId="2" fillId="2" borderId="5" xfId="0" applyNumberFormat="1" applyFont="1" applyFill="1" applyBorder="1" applyAlignment="1">
      <alignment horizontal="right"/>
    </xf>
    <xf numFmtId="164" fontId="2" fillId="0" borderId="6" xfId="0" applyNumberFormat="1" applyFont="1" applyBorder="1"/>
    <xf numFmtId="164" fontId="1" fillId="2" borderId="4" xfId="0" applyNumberFormat="1" applyFont="1" applyFill="1" applyBorder="1" applyAlignment="1">
      <alignment horizontal="right"/>
    </xf>
    <xf numFmtId="0" fontId="2" fillId="2" borderId="4" xfId="0" applyFont="1" applyFill="1" applyBorder="1"/>
    <xf numFmtId="0" fontId="4" fillId="2" borderId="6" xfId="0" applyFont="1" applyFill="1" applyBorder="1"/>
    <xf numFmtId="0" fontId="2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6" xfId="0" applyFont="1" applyBorder="1"/>
    <xf numFmtId="165" fontId="2" fillId="0" borderId="6" xfId="0" applyNumberFormat="1" applyFont="1" applyBorder="1"/>
    <xf numFmtId="0" fontId="1" fillId="3" borderId="4" xfId="0" applyFont="1" applyFill="1" applyBorder="1"/>
    <xf numFmtId="0" fontId="2" fillId="3" borderId="5" xfId="0" applyFont="1" applyFill="1" applyBorder="1" applyAlignment="1">
      <alignment horizontal="right"/>
    </xf>
    <xf numFmtId="0" fontId="2" fillId="3" borderId="6" xfId="0" applyFont="1" applyFill="1" applyBorder="1"/>
    <xf numFmtId="0" fontId="1" fillId="3" borderId="4" xfId="0" applyFont="1" applyFill="1" applyBorder="1" applyAlignment="1">
      <alignment horizontal="right"/>
    </xf>
    <xf numFmtId="3" fontId="2" fillId="3" borderId="6" xfId="0" applyNumberFormat="1" applyFont="1" applyFill="1" applyBorder="1"/>
    <xf numFmtId="165" fontId="2" fillId="3" borderId="6" xfId="0" applyNumberFormat="1" applyFont="1" applyFill="1" applyBorder="1"/>
    <xf numFmtId="165" fontId="3" fillId="3" borderId="6" xfId="0" applyNumberFormat="1" applyFont="1" applyFill="1" applyBorder="1" applyAlignment="1">
      <alignment horizontal="center"/>
    </xf>
    <xf numFmtId="165" fontId="2" fillId="0" borderId="0" xfId="0" applyNumberFormat="1" applyFont="1"/>
    <xf numFmtId="5" fontId="2" fillId="0" borderId="0" xfId="0" applyNumberFormat="1" applyFont="1"/>
    <xf numFmtId="0" fontId="1" fillId="3" borderId="7" xfId="0" applyFont="1" applyFill="1" applyBorder="1" applyAlignment="1">
      <alignment horizontal="left"/>
    </xf>
    <xf numFmtId="0" fontId="2" fillId="3" borderId="8" xfId="0" applyFont="1" applyFill="1" applyBorder="1" applyAlignment="1">
      <alignment horizontal="right"/>
    </xf>
    <xf numFmtId="165" fontId="2" fillId="3" borderId="9" xfId="0" applyNumberFormat="1" applyFont="1" applyFill="1" applyBorder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4" fontId="2" fillId="0" borderId="0" xfId="0" applyNumberFormat="1" applyFont="1"/>
    <xf numFmtId="0" fontId="2" fillId="0" borderId="0" xfId="0" applyFont="1" applyAlignment="1">
      <alignment wrapText="1"/>
    </xf>
    <xf numFmtId="165" fontId="3" fillId="0" borderId="0" xfId="0" applyNumberFormat="1" applyFont="1" applyAlignment="1">
      <alignment horizontal="center"/>
    </xf>
    <xf numFmtId="0" fontId="0" fillId="4" borderId="0" xfId="0" applyFill="1"/>
    <xf numFmtId="0" fontId="5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5" fontId="0" fillId="4" borderId="0" xfId="1" applyNumberFormat="1" applyFont="1" applyFill="1" applyAlignment="1">
      <alignment horizontal="center"/>
    </xf>
    <xf numFmtId="165" fontId="0" fillId="4" borderId="0" xfId="0" applyNumberFormat="1" applyFill="1"/>
    <xf numFmtId="5" fontId="0" fillId="4" borderId="10" xfId="1" applyNumberFormat="1" applyFont="1" applyFill="1" applyBorder="1" applyAlignment="1">
      <alignment horizontal="center"/>
    </xf>
    <xf numFmtId="5" fontId="0" fillId="4" borderId="0" xfId="0" applyNumberFormat="1" applyFill="1" applyAlignment="1">
      <alignment horizontal="center"/>
    </xf>
    <xf numFmtId="0" fontId="0" fillId="4" borderId="0" xfId="0" applyFill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/>
    </xf>
    <xf numFmtId="0" fontId="2" fillId="2" borderId="4" xfId="0" applyFont="1" applyFill="1" applyBorder="1"/>
    <xf numFmtId="0" fontId="2" fillId="2" borderId="5" xfId="0" applyFont="1" applyFill="1" applyBorder="1"/>
  </cellXfs>
  <cellStyles count="2">
    <cellStyle name="Currency 2" xfId="1" xr:uid="{06D75309-D9B5-4698-B0D4-932C70A2CF76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(BS__)%20IRR%20110%20Incentive%20Mechanism%20Gains%202010to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shley\Fuel\Monthly%20Fuel%20Updates\SalPur%20File\2016\16_Interchange%20Sales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Regulatory%20Filings%20with%20FPSC\Closed%20Dockets\Closed%20Dockets%202017\Docket%20No.%20170001-EI\2016%20TrueUp\Incentive%20Calculation%20Threshold%20YE%20201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shley\Fuel\Monthly%20Fuel%20Updates\SalPur%20File\2015\15_SALPU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0-2017 Cust &amp; Total Gains"/>
      <sheetName val="summary"/>
      <sheetName val="2017"/>
      <sheetName val="2016"/>
      <sheetName val="2015"/>
      <sheetName val="2014"/>
      <sheetName val="2013"/>
      <sheetName val="vom"/>
      <sheetName val="2012"/>
      <sheetName val="2011"/>
      <sheetName val="2010"/>
      <sheetName val="2009"/>
      <sheetName val="2008"/>
    </sheetNames>
    <sheetDataSet>
      <sheetData sheetId="0"/>
      <sheetData sheetId="1">
        <row r="48">
          <cell r="O48">
            <v>2002889.527932073</v>
          </cell>
          <cell r="P48">
            <v>2719530.9390688394</v>
          </cell>
          <cell r="Q48">
            <v>2461613.4024021728</v>
          </cell>
          <cell r="R48">
            <v>1366094.3911367666</v>
          </cell>
          <cell r="S48">
            <v>681121.31666666642</v>
          </cell>
          <cell r="T48">
            <v>1479980.6533333333</v>
          </cell>
          <cell r="U48">
            <v>1563273.4699999997</v>
          </cell>
          <cell r="V48">
            <v>1493094.8733333331</v>
          </cell>
        </row>
      </sheetData>
      <sheetData sheetId="2">
        <row r="42">
          <cell r="Q42">
            <v>1682889.2500000012</v>
          </cell>
        </row>
      </sheetData>
      <sheetData sheetId="3">
        <row r="42">
          <cell r="P42">
            <v>683508.82999999949</v>
          </cell>
        </row>
      </sheetData>
      <sheetData sheetId="4">
        <row r="42">
          <cell r="P42">
            <v>496809.64430009917</v>
          </cell>
        </row>
      </sheetData>
      <sheetData sheetId="5">
        <row r="42">
          <cell r="P42">
            <v>3298966.1411491712</v>
          </cell>
        </row>
      </sheetData>
      <sheetData sheetId="6">
        <row r="42">
          <cell r="P42">
            <v>894044.61999999918</v>
          </cell>
        </row>
      </sheetData>
      <sheetData sheetId="7"/>
      <sheetData sheetId="8">
        <row r="42">
          <cell r="P42">
            <v>246931.19000000038</v>
          </cell>
        </row>
      </sheetData>
      <sheetData sheetId="9">
        <row r="42">
          <cell r="P42">
            <v>902388</v>
          </cell>
        </row>
      </sheetData>
      <sheetData sheetId="10">
        <row r="42">
          <cell r="P42">
            <v>2948963.8434103001</v>
          </cell>
        </row>
      </sheetData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y"/>
      <sheetName val="February"/>
      <sheetName val="March"/>
      <sheetName val="Q1"/>
      <sheetName val="April"/>
      <sheetName val="May"/>
      <sheetName val="June"/>
      <sheetName val="Q2"/>
      <sheetName val="July"/>
      <sheetName val="August"/>
      <sheetName val="September"/>
      <sheetName val="Q3"/>
      <sheetName val="October"/>
      <sheetName val="November"/>
      <sheetName val="December"/>
      <sheetName val="Q4"/>
      <sheetName val="YT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6">
          <cell r="B16">
            <v>4667</v>
          </cell>
          <cell r="D16">
            <v>91704.78</v>
          </cell>
          <cell r="F16">
            <v>4262.5200000000004</v>
          </cell>
          <cell r="I16">
            <v>21972.119999999995</v>
          </cell>
          <cell r="J16">
            <v>90735.12</v>
          </cell>
          <cell r="L16">
            <v>88.31</v>
          </cell>
          <cell r="M16">
            <v>213679.65999999997</v>
          </cell>
        </row>
        <row r="31">
          <cell r="B31">
            <v>98535</v>
          </cell>
          <cell r="D31">
            <v>2075295.9700000002</v>
          </cell>
          <cell r="F31">
            <v>229360.49</v>
          </cell>
          <cell r="G31">
            <v>229048.88</v>
          </cell>
          <cell r="H31">
            <v>6018.2800000000016</v>
          </cell>
          <cell r="K31">
            <v>10.54</v>
          </cell>
          <cell r="M31">
            <v>3001674.83</v>
          </cell>
        </row>
        <row r="38">
          <cell r="B38">
            <v>50</v>
          </cell>
          <cell r="D38">
            <v>870</v>
          </cell>
          <cell r="F38">
            <v>96.5</v>
          </cell>
          <cell r="M38">
            <v>1271</v>
          </cell>
        </row>
        <row r="48">
          <cell r="B48">
            <v>93861</v>
          </cell>
          <cell r="D48">
            <v>2100851.8800000004</v>
          </cell>
          <cell r="F48">
            <v>204277.51</v>
          </cell>
          <cell r="G48">
            <v>398820.61</v>
          </cell>
          <cell r="H48">
            <v>5762.6100000000006</v>
          </cell>
          <cell r="J48">
            <v>299560.84999999998</v>
          </cell>
          <cell r="K48">
            <v>37.700000000000003</v>
          </cell>
          <cell r="M48">
            <v>3225658.01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2016"/>
      <sheetName val="2015"/>
      <sheetName val="2014"/>
      <sheetName val="2013"/>
      <sheetName val="vom"/>
      <sheetName val="2012"/>
      <sheetName val="2011"/>
      <sheetName val="2010"/>
      <sheetName val="2009"/>
      <sheetName val="2008"/>
      <sheetName val="Sheet1"/>
    </sheetNames>
    <sheetDataSet>
      <sheetData sheetId="0"/>
      <sheetData sheetId="1"/>
      <sheetData sheetId="2"/>
      <sheetData sheetId="3"/>
      <sheetData sheetId="4"/>
      <sheetData sheetId="5">
        <row r="77">
          <cell r="D77">
            <v>75975.570000000007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 Cover"/>
      <sheetName val="RA &amp; Integrity Controls"/>
      <sheetName val="JE 60530"/>
      <sheetName val="JE 6 Input"/>
      <sheetName val="SAP UPLOAD"/>
      <sheetName val="Unused Trans Reservations"/>
      <sheetName val="Trans Purch"/>
      <sheetName val="Trans Sales"/>
      <sheetName val="A B SALES"/>
      <sheetName val="SEP D SALES"/>
      <sheetName val="GIS Imbalance Sales"/>
      <sheetName val="JURIS D SALES"/>
      <sheetName val="Juris D Input"/>
      <sheetName val="MKT BASED SALES"/>
      <sheetName val="COST BASED (CB) SALES"/>
      <sheetName val="SCH C BROKER SALES"/>
      <sheetName val="PR SALES"/>
      <sheetName val="447_456_143 summary"/>
      <sheetName val="TOTAL SALES"/>
      <sheetName val="A B PURCH"/>
      <sheetName val="HPP PURCH"/>
      <sheetName val="SCH REB (Renewable)"/>
      <sheetName val="SCH C BROKER PURCH"/>
      <sheetName val="SCH D PURCH "/>
      <sheetName val="COGEN PURCH"/>
      <sheetName val="GIS PURCH"/>
      <sheetName val="SCH J PURCH"/>
      <sheetName val="OPT PROV_INADVT"/>
      <sheetName val="6250100 summary"/>
      <sheetName val="TOTAL PURCH"/>
      <sheetName val="Purchase Power breakout for Tom"/>
      <sheetName val="DATA for Pres"/>
      <sheetName val="Presentation"/>
      <sheetName val="CM Paul no transm"/>
      <sheetName val="YTD Paul no transm"/>
      <sheetName val="$ per MWHs 2014"/>
      <sheetName val="DocRevei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4">
          <cell r="C14">
            <v>348.51600000000002</v>
          </cell>
        </row>
      </sheetData>
      <sheetData sheetId="12"/>
      <sheetData sheetId="13">
        <row r="17">
          <cell r="C17">
            <v>5095</v>
          </cell>
        </row>
        <row r="32">
          <cell r="O32">
            <v>129096.48999999999</v>
          </cell>
        </row>
        <row r="33">
          <cell r="O33">
            <v>1453.6499999999999</v>
          </cell>
        </row>
      </sheetData>
      <sheetData sheetId="14">
        <row r="17">
          <cell r="C17">
            <v>15324</v>
          </cell>
        </row>
      </sheetData>
      <sheetData sheetId="15">
        <row r="17">
          <cell r="C17">
            <v>10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0ECF3-36E2-4CDF-965C-ACB80824E918}">
  <dimension ref="C3:K15"/>
  <sheetViews>
    <sheetView workbookViewId="0">
      <selection activeCell="C18" sqref="C18"/>
    </sheetView>
  </sheetViews>
  <sheetFormatPr defaultRowHeight="12.75" x14ac:dyDescent="0.2"/>
  <cols>
    <col min="1" max="2" width="9.140625" style="46"/>
    <col min="3" max="3" width="28" style="46" customWidth="1"/>
    <col min="4" max="4" width="28.28515625" style="46" customWidth="1"/>
    <col min="5" max="5" width="22.85546875" style="46" customWidth="1"/>
    <col min="6" max="16384" width="9.140625" style="46"/>
  </cols>
  <sheetData>
    <row r="3" spans="3:11" x14ac:dyDescent="0.2">
      <c r="C3" s="53" t="s">
        <v>32</v>
      </c>
      <c r="D3" s="54"/>
      <c r="E3" s="54"/>
    </row>
    <row r="5" spans="3:11" x14ac:dyDescent="0.2">
      <c r="D5" s="47" t="s">
        <v>33</v>
      </c>
      <c r="E5" s="48" t="s">
        <v>34</v>
      </c>
      <c r="K5" s="46" t="s">
        <v>3</v>
      </c>
    </row>
    <row r="6" spans="3:11" x14ac:dyDescent="0.2">
      <c r="C6" s="48">
        <v>2010</v>
      </c>
      <c r="D6" s="49">
        <f>IF(E6&gt;K6,0.8*(E6-K6)+K6,E6)</f>
        <v>2759.7489803146545</v>
      </c>
      <c r="E6" s="49">
        <f>'[1]2010'!P42/1000</f>
        <v>2948.9638434102999</v>
      </c>
      <c r="K6" s="50">
        <f>[1]summary!O$48/1000</f>
        <v>2002.889527932073</v>
      </c>
    </row>
    <row r="7" spans="3:11" x14ac:dyDescent="0.2">
      <c r="C7" s="48">
        <f>C6+1</f>
        <v>2011</v>
      </c>
      <c r="D7" s="49">
        <f t="shared" ref="D7:D13" si="0">IF(E7&gt;K7,0.8*(E7-K7)+K7,E7)</f>
        <v>902.38800000000003</v>
      </c>
      <c r="E7" s="49">
        <f>'[1]2011'!P42/1000</f>
        <v>902.38800000000003</v>
      </c>
      <c r="K7" s="50">
        <f>[1]summary!P$48/1000</f>
        <v>2719.5309390688394</v>
      </c>
    </row>
    <row r="8" spans="3:11" x14ac:dyDescent="0.2">
      <c r="C8" s="48">
        <f t="shared" ref="C8:C13" si="1">C7+1</f>
        <v>2012</v>
      </c>
      <c r="D8" s="49">
        <f t="shared" si="0"/>
        <v>246.93119000000038</v>
      </c>
      <c r="E8" s="49">
        <f>'[1]2012'!P42/1000</f>
        <v>246.93119000000038</v>
      </c>
      <c r="K8" s="50">
        <f>[1]summary!Q$48/1000</f>
        <v>2461.6134024021726</v>
      </c>
    </row>
    <row r="9" spans="3:11" x14ac:dyDescent="0.2">
      <c r="C9" s="48">
        <f t="shared" si="1"/>
        <v>2013</v>
      </c>
      <c r="D9" s="49">
        <f t="shared" si="0"/>
        <v>894.04461999999921</v>
      </c>
      <c r="E9" s="49">
        <f>'[1]2013'!P42/1000</f>
        <v>894.04461999999921</v>
      </c>
      <c r="K9" s="50">
        <f>[1]summary!R$48/1000</f>
        <v>1366.0943911367667</v>
      </c>
    </row>
    <row r="10" spans="3:11" x14ac:dyDescent="0.2">
      <c r="C10" s="48">
        <f t="shared" si="1"/>
        <v>2014</v>
      </c>
      <c r="D10" s="49">
        <f t="shared" si="0"/>
        <v>2775.3971762526708</v>
      </c>
      <c r="E10" s="49">
        <f>'[1]2014'!P42/1000</f>
        <v>3298.9661411491711</v>
      </c>
      <c r="K10" s="50">
        <f>[1]summary!S$48/1000</f>
        <v>681.12131666666642</v>
      </c>
    </row>
    <row r="11" spans="3:11" x14ac:dyDescent="0.2">
      <c r="C11" s="48">
        <f t="shared" si="1"/>
        <v>2015</v>
      </c>
      <c r="D11" s="49">
        <f t="shared" si="0"/>
        <v>496.80964430009919</v>
      </c>
      <c r="E11" s="49">
        <f>'[1]2015'!P42/1000</f>
        <v>496.80964430009919</v>
      </c>
      <c r="K11" s="50">
        <f>[1]summary!T$48/1000</f>
        <v>1479.9806533333333</v>
      </c>
    </row>
    <row r="12" spans="3:11" x14ac:dyDescent="0.2">
      <c r="C12" s="48">
        <f t="shared" si="1"/>
        <v>2016</v>
      </c>
      <c r="D12" s="49">
        <f t="shared" si="0"/>
        <v>683.50882999999953</v>
      </c>
      <c r="E12" s="49">
        <f>'[1]2016'!P42/1000</f>
        <v>683.50882999999953</v>
      </c>
      <c r="K12" s="50">
        <f>[1]summary!U$48/1000</f>
        <v>1563.2734699999996</v>
      </c>
    </row>
    <row r="13" spans="3:11" x14ac:dyDescent="0.2">
      <c r="C13" s="48">
        <f t="shared" si="1"/>
        <v>2017</v>
      </c>
      <c r="D13" s="51">
        <f t="shared" si="0"/>
        <v>1644.9303746666674</v>
      </c>
      <c r="E13" s="51">
        <f>'[1]2017'!Q42/1000</f>
        <v>1682.8892500000011</v>
      </c>
      <c r="K13" s="50">
        <f>[1]summary!V$48/1000</f>
        <v>1493.094873333333</v>
      </c>
    </row>
    <row r="15" spans="3:11" x14ac:dyDescent="0.2">
      <c r="C15" s="47" t="s">
        <v>35</v>
      </c>
      <c r="D15" s="52">
        <f>SUM(D6:D13)</f>
        <v>10403.758815534089</v>
      </c>
      <c r="E15" s="52">
        <f>SUM(E6:E13)</f>
        <v>11154.501518859568</v>
      </c>
    </row>
  </sheetData>
  <mergeCells count="1">
    <mergeCell ref="C3:E3"/>
  </mergeCells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F9F9B-13F6-4C41-B39D-1DDD5DFAF536}">
  <sheetPr>
    <pageSetUpPr fitToPage="1"/>
  </sheetPr>
  <dimension ref="A1:R106"/>
  <sheetViews>
    <sheetView tabSelected="1" zoomScaleNormal="100" workbookViewId="0">
      <pane xSplit="3" ySplit="7" topLeftCell="E8" activePane="bottomRight" state="frozen"/>
      <selection pane="topRight" activeCell="D1" sqref="D1"/>
      <selection pane="bottomLeft" activeCell="A8" sqref="A8"/>
      <selection pane="bottomRight" activeCell="AA43" sqref="Z43:AA43"/>
    </sheetView>
  </sheetViews>
  <sheetFormatPr defaultRowHeight="15.75" x14ac:dyDescent="0.25"/>
  <cols>
    <col min="1" max="1" width="7.5703125" style="1" customWidth="1"/>
    <col min="2" max="2" width="20.7109375" style="1" customWidth="1"/>
    <col min="3" max="3" width="20.7109375" style="41" customWidth="1"/>
    <col min="4" max="4" width="26.85546875" style="1" hidden="1" customWidth="1"/>
    <col min="5" max="12" width="26.85546875" style="1" customWidth="1"/>
    <col min="13" max="13" width="12.7109375" style="1" bestFit="1" customWidth="1"/>
    <col min="14" max="14" width="10.140625" style="1" customWidth="1"/>
    <col min="15" max="15" width="14.42578125" style="1" customWidth="1"/>
    <col min="16" max="16" width="12.7109375" style="1" customWidth="1"/>
    <col min="17" max="17" width="9.140625" style="1"/>
    <col min="18" max="18" width="12.140625" style="1" bestFit="1" customWidth="1"/>
    <col min="19" max="245" width="9.140625" style="1"/>
    <col min="246" max="246" width="7.5703125" style="1" customWidth="1"/>
    <col min="247" max="248" width="20.7109375" style="1" customWidth="1"/>
    <col min="249" max="263" width="0" style="1" hidden="1" customWidth="1"/>
    <col min="264" max="267" width="26.85546875" style="1" customWidth="1"/>
    <col min="268" max="268" width="23.42578125" style="1" customWidth="1"/>
    <col min="269" max="269" width="12.7109375" style="1" bestFit="1" customWidth="1"/>
    <col min="270" max="270" width="10.140625" style="1" customWidth="1"/>
    <col min="271" max="271" width="14.42578125" style="1" customWidth="1"/>
    <col min="272" max="272" width="12.7109375" style="1" customWidth="1"/>
    <col min="273" max="273" width="9.140625" style="1"/>
    <col min="274" max="274" width="12.140625" style="1" bestFit="1" customWidth="1"/>
    <col min="275" max="501" width="9.140625" style="1"/>
    <col min="502" max="502" width="7.5703125" style="1" customWidth="1"/>
    <col min="503" max="504" width="20.7109375" style="1" customWidth="1"/>
    <col min="505" max="519" width="0" style="1" hidden="1" customWidth="1"/>
    <col min="520" max="523" width="26.85546875" style="1" customWidth="1"/>
    <col min="524" max="524" width="23.42578125" style="1" customWidth="1"/>
    <col min="525" max="525" width="12.7109375" style="1" bestFit="1" customWidth="1"/>
    <col min="526" max="526" width="10.140625" style="1" customWidth="1"/>
    <col min="527" max="527" width="14.42578125" style="1" customWidth="1"/>
    <col min="528" max="528" width="12.7109375" style="1" customWidth="1"/>
    <col min="529" max="529" width="9.140625" style="1"/>
    <col min="530" max="530" width="12.140625" style="1" bestFit="1" customWidth="1"/>
    <col min="531" max="757" width="9.140625" style="1"/>
    <col min="758" max="758" width="7.5703125" style="1" customWidth="1"/>
    <col min="759" max="760" width="20.7109375" style="1" customWidth="1"/>
    <col min="761" max="775" width="0" style="1" hidden="1" customWidth="1"/>
    <col min="776" max="779" width="26.85546875" style="1" customWidth="1"/>
    <col min="780" max="780" width="23.42578125" style="1" customWidth="1"/>
    <col min="781" max="781" width="12.7109375" style="1" bestFit="1" customWidth="1"/>
    <col min="782" max="782" width="10.140625" style="1" customWidth="1"/>
    <col min="783" max="783" width="14.42578125" style="1" customWidth="1"/>
    <col min="784" max="784" width="12.7109375" style="1" customWidth="1"/>
    <col min="785" max="785" width="9.140625" style="1"/>
    <col min="786" max="786" width="12.140625" style="1" bestFit="1" customWidth="1"/>
    <col min="787" max="1013" width="9.140625" style="1"/>
    <col min="1014" max="1014" width="7.5703125" style="1" customWidth="1"/>
    <col min="1015" max="1016" width="20.7109375" style="1" customWidth="1"/>
    <col min="1017" max="1031" width="0" style="1" hidden="1" customWidth="1"/>
    <col min="1032" max="1035" width="26.85546875" style="1" customWidth="1"/>
    <col min="1036" max="1036" width="23.42578125" style="1" customWidth="1"/>
    <col min="1037" max="1037" width="12.7109375" style="1" bestFit="1" customWidth="1"/>
    <col min="1038" max="1038" width="10.140625" style="1" customWidth="1"/>
    <col min="1039" max="1039" width="14.42578125" style="1" customWidth="1"/>
    <col min="1040" max="1040" width="12.7109375" style="1" customWidth="1"/>
    <col min="1041" max="1041" width="9.140625" style="1"/>
    <col min="1042" max="1042" width="12.140625" style="1" bestFit="1" customWidth="1"/>
    <col min="1043" max="1269" width="9.140625" style="1"/>
    <col min="1270" max="1270" width="7.5703125" style="1" customWidth="1"/>
    <col min="1271" max="1272" width="20.7109375" style="1" customWidth="1"/>
    <col min="1273" max="1287" width="0" style="1" hidden="1" customWidth="1"/>
    <col min="1288" max="1291" width="26.85546875" style="1" customWidth="1"/>
    <col min="1292" max="1292" width="23.42578125" style="1" customWidth="1"/>
    <col min="1293" max="1293" width="12.7109375" style="1" bestFit="1" customWidth="1"/>
    <col min="1294" max="1294" width="10.140625" style="1" customWidth="1"/>
    <col min="1295" max="1295" width="14.42578125" style="1" customWidth="1"/>
    <col min="1296" max="1296" width="12.7109375" style="1" customWidth="1"/>
    <col min="1297" max="1297" width="9.140625" style="1"/>
    <col min="1298" max="1298" width="12.140625" style="1" bestFit="1" customWidth="1"/>
    <col min="1299" max="1525" width="9.140625" style="1"/>
    <col min="1526" max="1526" width="7.5703125" style="1" customWidth="1"/>
    <col min="1527" max="1528" width="20.7109375" style="1" customWidth="1"/>
    <col min="1529" max="1543" width="0" style="1" hidden="1" customWidth="1"/>
    <col min="1544" max="1547" width="26.85546875" style="1" customWidth="1"/>
    <col min="1548" max="1548" width="23.42578125" style="1" customWidth="1"/>
    <col min="1549" max="1549" width="12.7109375" style="1" bestFit="1" customWidth="1"/>
    <col min="1550" max="1550" width="10.140625" style="1" customWidth="1"/>
    <col min="1551" max="1551" width="14.42578125" style="1" customWidth="1"/>
    <col min="1552" max="1552" width="12.7109375" style="1" customWidth="1"/>
    <col min="1553" max="1553" width="9.140625" style="1"/>
    <col min="1554" max="1554" width="12.140625" style="1" bestFit="1" customWidth="1"/>
    <col min="1555" max="1781" width="9.140625" style="1"/>
    <col min="1782" max="1782" width="7.5703125" style="1" customWidth="1"/>
    <col min="1783" max="1784" width="20.7109375" style="1" customWidth="1"/>
    <col min="1785" max="1799" width="0" style="1" hidden="1" customWidth="1"/>
    <col min="1800" max="1803" width="26.85546875" style="1" customWidth="1"/>
    <col min="1804" max="1804" width="23.42578125" style="1" customWidth="1"/>
    <col min="1805" max="1805" width="12.7109375" style="1" bestFit="1" customWidth="1"/>
    <col min="1806" max="1806" width="10.140625" style="1" customWidth="1"/>
    <col min="1807" max="1807" width="14.42578125" style="1" customWidth="1"/>
    <col min="1808" max="1808" width="12.7109375" style="1" customWidth="1"/>
    <col min="1809" max="1809" width="9.140625" style="1"/>
    <col min="1810" max="1810" width="12.140625" style="1" bestFit="1" customWidth="1"/>
    <col min="1811" max="2037" width="9.140625" style="1"/>
    <col min="2038" max="2038" width="7.5703125" style="1" customWidth="1"/>
    <col min="2039" max="2040" width="20.7109375" style="1" customWidth="1"/>
    <col min="2041" max="2055" width="0" style="1" hidden="1" customWidth="1"/>
    <col min="2056" max="2059" width="26.85546875" style="1" customWidth="1"/>
    <col min="2060" max="2060" width="23.42578125" style="1" customWidth="1"/>
    <col min="2061" max="2061" width="12.7109375" style="1" bestFit="1" customWidth="1"/>
    <col min="2062" max="2062" width="10.140625" style="1" customWidth="1"/>
    <col min="2063" max="2063" width="14.42578125" style="1" customWidth="1"/>
    <col min="2064" max="2064" width="12.7109375" style="1" customWidth="1"/>
    <col min="2065" max="2065" width="9.140625" style="1"/>
    <col min="2066" max="2066" width="12.140625" style="1" bestFit="1" customWidth="1"/>
    <col min="2067" max="2293" width="9.140625" style="1"/>
    <col min="2294" max="2294" width="7.5703125" style="1" customWidth="1"/>
    <col min="2295" max="2296" width="20.7109375" style="1" customWidth="1"/>
    <col min="2297" max="2311" width="0" style="1" hidden="1" customWidth="1"/>
    <col min="2312" max="2315" width="26.85546875" style="1" customWidth="1"/>
    <col min="2316" max="2316" width="23.42578125" style="1" customWidth="1"/>
    <col min="2317" max="2317" width="12.7109375" style="1" bestFit="1" customWidth="1"/>
    <col min="2318" max="2318" width="10.140625" style="1" customWidth="1"/>
    <col min="2319" max="2319" width="14.42578125" style="1" customWidth="1"/>
    <col min="2320" max="2320" width="12.7109375" style="1" customWidth="1"/>
    <col min="2321" max="2321" width="9.140625" style="1"/>
    <col min="2322" max="2322" width="12.140625" style="1" bestFit="1" customWidth="1"/>
    <col min="2323" max="2549" width="9.140625" style="1"/>
    <col min="2550" max="2550" width="7.5703125" style="1" customWidth="1"/>
    <col min="2551" max="2552" width="20.7109375" style="1" customWidth="1"/>
    <col min="2553" max="2567" width="0" style="1" hidden="1" customWidth="1"/>
    <col min="2568" max="2571" width="26.85546875" style="1" customWidth="1"/>
    <col min="2572" max="2572" width="23.42578125" style="1" customWidth="1"/>
    <col min="2573" max="2573" width="12.7109375" style="1" bestFit="1" customWidth="1"/>
    <col min="2574" max="2574" width="10.140625" style="1" customWidth="1"/>
    <col min="2575" max="2575" width="14.42578125" style="1" customWidth="1"/>
    <col min="2576" max="2576" width="12.7109375" style="1" customWidth="1"/>
    <col min="2577" max="2577" width="9.140625" style="1"/>
    <col min="2578" max="2578" width="12.140625" style="1" bestFit="1" customWidth="1"/>
    <col min="2579" max="2805" width="9.140625" style="1"/>
    <col min="2806" max="2806" width="7.5703125" style="1" customWidth="1"/>
    <col min="2807" max="2808" width="20.7109375" style="1" customWidth="1"/>
    <col min="2809" max="2823" width="0" style="1" hidden="1" customWidth="1"/>
    <col min="2824" max="2827" width="26.85546875" style="1" customWidth="1"/>
    <col min="2828" max="2828" width="23.42578125" style="1" customWidth="1"/>
    <col min="2829" max="2829" width="12.7109375" style="1" bestFit="1" customWidth="1"/>
    <col min="2830" max="2830" width="10.140625" style="1" customWidth="1"/>
    <col min="2831" max="2831" width="14.42578125" style="1" customWidth="1"/>
    <col min="2832" max="2832" width="12.7109375" style="1" customWidth="1"/>
    <col min="2833" max="2833" width="9.140625" style="1"/>
    <col min="2834" max="2834" width="12.140625" style="1" bestFit="1" customWidth="1"/>
    <col min="2835" max="3061" width="9.140625" style="1"/>
    <col min="3062" max="3062" width="7.5703125" style="1" customWidth="1"/>
    <col min="3063" max="3064" width="20.7109375" style="1" customWidth="1"/>
    <col min="3065" max="3079" width="0" style="1" hidden="1" customWidth="1"/>
    <col min="3080" max="3083" width="26.85546875" style="1" customWidth="1"/>
    <col min="3084" max="3084" width="23.42578125" style="1" customWidth="1"/>
    <col min="3085" max="3085" width="12.7109375" style="1" bestFit="1" customWidth="1"/>
    <col min="3086" max="3086" width="10.140625" style="1" customWidth="1"/>
    <col min="3087" max="3087" width="14.42578125" style="1" customWidth="1"/>
    <col min="3088" max="3088" width="12.7109375" style="1" customWidth="1"/>
    <col min="3089" max="3089" width="9.140625" style="1"/>
    <col min="3090" max="3090" width="12.140625" style="1" bestFit="1" customWidth="1"/>
    <col min="3091" max="3317" width="9.140625" style="1"/>
    <col min="3318" max="3318" width="7.5703125" style="1" customWidth="1"/>
    <col min="3319" max="3320" width="20.7109375" style="1" customWidth="1"/>
    <col min="3321" max="3335" width="0" style="1" hidden="1" customWidth="1"/>
    <col min="3336" max="3339" width="26.85546875" style="1" customWidth="1"/>
    <col min="3340" max="3340" width="23.42578125" style="1" customWidth="1"/>
    <col min="3341" max="3341" width="12.7109375" style="1" bestFit="1" customWidth="1"/>
    <col min="3342" max="3342" width="10.140625" style="1" customWidth="1"/>
    <col min="3343" max="3343" width="14.42578125" style="1" customWidth="1"/>
    <col min="3344" max="3344" width="12.7109375" style="1" customWidth="1"/>
    <col min="3345" max="3345" width="9.140625" style="1"/>
    <col min="3346" max="3346" width="12.140625" style="1" bestFit="1" customWidth="1"/>
    <col min="3347" max="3573" width="9.140625" style="1"/>
    <col min="3574" max="3574" width="7.5703125" style="1" customWidth="1"/>
    <col min="3575" max="3576" width="20.7109375" style="1" customWidth="1"/>
    <col min="3577" max="3591" width="0" style="1" hidden="1" customWidth="1"/>
    <col min="3592" max="3595" width="26.85546875" style="1" customWidth="1"/>
    <col min="3596" max="3596" width="23.42578125" style="1" customWidth="1"/>
    <col min="3597" max="3597" width="12.7109375" style="1" bestFit="1" customWidth="1"/>
    <col min="3598" max="3598" width="10.140625" style="1" customWidth="1"/>
    <col min="3599" max="3599" width="14.42578125" style="1" customWidth="1"/>
    <col min="3600" max="3600" width="12.7109375" style="1" customWidth="1"/>
    <col min="3601" max="3601" width="9.140625" style="1"/>
    <col min="3602" max="3602" width="12.140625" style="1" bestFit="1" customWidth="1"/>
    <col min="3603" max="3829" width="9.140625" style="1"/>
    <col min="3830" max="3830" width="7.5703125" style="1" customWidth="1"/>
    <col min="3831" max="3832" width="20.7109375" style="1" customWidth="1"/>
    <col min="3833" max="3847" width="0" style="1" hidden="1" customWidth="1"/>
    <col min="3848" max="3851" width="26.85546875" style="1" customWidth="1"/>
    <col min="3852" max="3852" width="23.42578125" style="1" customWidth="1"/>
    <col min="3853" max="3853" width="12.7109375" style="1" bestFit="1" customWidth="1"/>
    <col min="3854" max="3854" width="10.140625" style="1" customWidth="1"/>
    <col min="3855" max="3855" width="14.42578125" style="1" customWidth="1"/>
    <col min="3856" max="3856" width="12.7109375" style="1" customWidth="1"/>
    <col min="3857" max="3857" width="9.140625" style="1"/>
    <col min="3858" max="3858" width="12.140625" style="1" bestFit="1" customWidth="1"/>
    <col min="3859" max="4085" width="9.140625" style="1"/>
    <col min="4086" max="4086" width="7.5703125" style="1" customWidth="1"/>
    <col min="4087" max="4088" width="20.7109375" style="1" customWidth="1"/>
    <col min="4089" max="4103" width="0" style="1" hidden="1" customWidth="1"/>
    <col min="4104" max="4107" width="26.85546875" style="1" customWidth="1"/>
    <col min="4108" max="4108" width="23.42578125" style="1" customWidth="1"/>
    <col min="4109" max="4109" width="12.7109375" style="1" bestFit="1" customWidth="1"/>
    <col min="4110" max="4110" width="10.140625" style="1" customWidth="1"/>
    <col min="4111" max="4111" width="14.42578125" style="1" customWidth="1"/>
    <col min="4112" max="4112" width="12.7109375" style="1" customWidth="1"/>
    <col min="4113" max="4113" width="9.140625" style="1"/>
    <col min="4114" max="4114" width="12.140625" style="1" bestFit="1" customWidth="1"/>
    <col min="4115" max="4341" width="9.140625" style="1"/>
    <col min="4342" max="4342" width="7.5703125" style="1" customWidth="1"/>
    <col min="4343" max="4344" width="20.7109375" style="1" customWidth="1"/>
    <col min="4345" max="4359" width="0" style="1" hidden="1" customWidth="1"/>
    <col min="4360" max="4363" width="26.85546875" style="1" customWidth="1"/>
    <col min="4364" max="4364" width="23.42578125" style="1" customWidth="1"/>
    <col min="4365" max="4365" width="12.7109375" style="1" bestFit="1" customWidth="1"/>
    <col min="4366" max="4366" width="10.140625" style="1" customWidth="1"/>
    <col min="4367" max="4367" width="14.42578125" style="1" customWidth="1"/>
    <col min="4368" max="4368" width="12.7109375" style="1" customWidth="1"/>
    <col min="4369" max="4369" width="9.140625" style="1"/>
    <col min="4370" max="4370" width="12.140625" style="1" bestFit="1" customWidth="1"/>
    <col min="4371" max="4597" width="9.140625" style="1"/>
    <col min="4598" max="4598" width="7.5703125" style="1" customWidth="1"/>
    <col min="4599" max="4600" width="20.7109375" style="1" customWidth="1"/>
    <col min="4601" max="4615" width="0" style="1" hidden="1" customWidth="1"/>
    <col min="4616" max="4619" width="26.85546875" style="1" customWidth="1"/>
    <col min="4620" max="4620" width="23.42578125" style="1" customWidth="1"/>
    <col min="4621" max="4621" width="12.7109375" style="1" bestFit="1" customWidth="1"/>
    <col min="4622" max="4622" width="10.140625" style="1" customWidth="1"/>
    <col min="4623" max="4623" width="14.42578125" style="1" customWidth="1"/>
    <col min="4624" max="4624" width="12.7109375" style="1" customWidth="1"/>
    <col min="4625" max="4625" width="9.140625" style="1"/>
    <col min="4626" max="4626" width="12.140625" style="1" bestFit="1" customWidth="1"/>
    <col min="4627" max="4853" width="9.140625" style="1"/>
    <col min="4854" max="4854" width="7.5703125" style="1" customWidth="1"/>
    <col min="4855" max="4856" width="20.7109375" style="1" customWidth="1"/>
    <col min="4857" max="4871" width="0" style="1" hidden="1" customWidth="1"/>
    <col min="4872" max="4875" width="26.85546875" style="1" customWidth="1"/>
    <col min="4876" max="4876" width="23.42578125" style="1" customWidth="1"/>
    <col min="4877" max="4877" width="12.7109375" style="1" bestFit="1" customWidth="1"/>
    <col min="4878" max="4878" width="10.140625" style="1" customWidth="1"/>
    <col min="4879" max="4879" width="14.42578125" style="1" customWidth="1"/>
    <col min="4880" max="4880" width="12.7109375" style="1" customWidth="1"/>
    <col min="4881" max="4881" width="9.140625" style="1"/>
    <col min="4882" max="4882" width="12.140625" style="1" bestFit="1" customWidth="1"/>
    <col min="4883" max="5109" width="9.140625" style="1"/>
    <col min="5110" max="5110" width="7.5703125" style="1" customWidth="1"/>
    <col min="5111" max="5112" width="20.7109375" style="1" customWidth="1"/>
    <col min="5113" max="5127" width="0" style="1" hidden="1" customWidth="1"/>
    <col min="5128" max="5131" width="26.85546875" style="1" customWidth="1"/>
    <col min="5132" max="5132" width="23.42578125" style="1" customWidth="1"/>
    <col min="5133" max="5133" width="12.7109375" style="1" bestFit="1" customWidth="1"/>
    <col min="5134" max="5134" width="10.140625" style="1" customWidth="1"/>
    <col min="5135" max="5135" width="14.42578125" style="1" customWidth="1"/>
    <col min="5136" max="5136" width="12.7109375" style="1" customWidth="1"/>
    <col min="5137" max="5137" width="9.140625" style="1"/>
    <col min="5138" max="5138" width="12.140625" style="1" bestFit="1" customWidth="1"/>
    <col min="5139" max="5365" width="9.140625" style="1"/>
    <col min="5366" max="5366" width="7.5703125" style="1" customWidth="1"/>
    <col min="5367" max="5368" width="20.7109375" style="1" customWidth="1"/>
    <col min="5369" max="5383" width="0" style="1" hidden="1" customWidth="1"/>
    <col min="5384" max="5387" width="26.85546875" style="1" customWidth="1"/>
    <col min="5388" max="5388" width="23.42578125" style="1" customWidth="1"/>
    <col min="5389" max="5389" width="12.7109375" style="1" bestFit="1" customWidth="1"/>
    <col min="5390" max="5390" width="10.140625" style="1" customWidth="1"/>
    <col min="5391" max="5391" width="14.42578125" style="1" customWidth="1"/>
    <col min="5392" max="5392" width="12.7109375" style="1" customWidth="1"/>
    <col min="5393" max="5393" width="9.140625" style="1"/>
    <col min="5394" max="5394" width="12.140625" style="1" bestFit="1" customWidth="1"/>
    <col min="5395" max="5621" width="9.140625" style="1"/>
    <col min="5622" max="5622" width="7.5703125" style="1" customWidth="1"/>
    <col min="5623" max="5624" width="20.7109375" style="1" customWidth="1"/>
    <col min="5625" max="5639" width="0" style="1" hidden="1" customWidth="1"/>
    <col min="5640" max="5643" width="26.85546875" style="1" customWidth="1"/>
    <col min="5644" max="5644" width="23.42578125" style="1" customWidth="1"/>
    <col min="5645" max="5645" width="12.7109375" style="1" bestFit="1" customWidth="1"/>
    <col min="5646" max="5646" width="10.140625" style="1" customWidth="1"/>
    <col min="5647" max="5647" width="14.42578125" style="1" customWidth="1"/>
    <col min="5648" max="5648" width="12.7109375" style="1" customWidth="1"/>
    <col min="5649" max="5649" width="9.140625" style="1"/>
    <col min="5650" max="5650" width="12.140625" style="1" bestFit="1" customWidth="1"/>
    <col min="5651" max="5877" width="9.140625" style="1"/>
    <col min="5878" max="5878" width="7.5703125" style="1" customWidth="1"/>
    <col min="5879" max="5880" width="20.7109375" style="1" customWidth="1"/>
    <col min="5881" max="5895" width="0" style="1" hidden="1" customWidth="1"/>
    <col min="5896" max="5899" width="26.85546875" style="1" customWidth="1"/>
    <col min="5900" max="5900" width="23.42578125" style="1" customWidth="1"/>
    <col min="5901" max="5901" width="12.7109375" style="1" bestFit="1" customWidth="1"/>
    <col min="5902" max="5902" width="10.140625" style="1" customWidth="1"/>
    <col min="5903" max="5903" width="14.42578125" style="1" customWidth="1"/>
    <col min="5904" max="5904" width="12.7109375" style="1" customWidth="1"/>
    <col min="5905" max="5905" width="9.140625" style="1"/>
    <col min="5906" max="5906" width="12.140625" style="1" bestFit="1" customWidth="1"/>
    <col min="5907" max="6133" width="9.140625" style="1"/>
    <col min="6134" max="6134" width="7.5703125" style="1" customWidth="1"/>
    <col min="6135" max="6136" width="20.7109375" style="1" customWidth="1"/>
    <col min="6137" max="6151" width="0" style="1" hidden="1" customWidth="1"/>
    <col min="6152" max="6155" width="26.85546875" style="1" customWidth="1"/>
    <col min="6156" max="6156" width="23.42578125" style="1" customWidth="1"/>
    <col min="6157" max="6157" width="12.7109375" style="1" bestFit="1" customWidth="1"/>
    <col min="6158" max="6158" width="10.140625" style="1" customWidth="1"/>
    <col min="6159" max="6159" width="14.42578125" style="1" customWidth="1"/>
    <col min="6160" max="6160" width="12.7109375" style="1" customWidth="1"/>
    <col min="6161" max="6161" width="9.140625" style="1"/>
    <col min="6162" max="6162" width="12.140625" style="1" bestFit="1" customWidth="1"/>
    <col min="6163" max="6389" width="9.140625" style="1"/>
    <col min="6390" max="6390" width="7.5703125" style="1" customWidth="1"/>
    <col min="6391" max="6392" width="20.7109375" style="1" customWidth="1"/>
    <col min="6393" max="6407" width="0" style="1" hidden="1" customWidth="1"/>
    <col min="6408" max="6411" width="26.85546875" style="1" customWidth="1"/>
    <col min="6412" max="6412" width="23.42578125" style="1" customWidth="1"/>
    <col min="6413" max="6413" width="12.7109375" style="1" bestFit="1" customWidth="1"/>
    <col min="6414" max="6414" width="10.140625" style="1" customWidth="1"/>
    <col min="6415" max="6415" width="14.42578125" style="1" customWidth="1"/>
    <col min="6416" max="6416" width="12.7109375" style="1" customWidth="1"/>
    <col min="6417" max="6417" width="9.140625" style="1"/>
    <col min="6418" max="6418" width="12.140625" style="1" bestFit="1" customWidth="1"/>
    <col min="6419" max="6645" width="9.140625" style="1"/>
    <col min="6646" max="6646" width="7.5703125" style="1" customWidth="1"/>
    <col min="6647" max="6648" width="20.7109375" style="1" customWidth="1"/>
    <col min="6649" max="6663" width="0" style="1" hidden="1" customWidth="1"/>
    <col min="6664" max="6667" width="26.85546875" style="1" customWidth="1"/>
    <col min="6668" max="6668" width="23.42578125" style="1" customWidth="1"/>
    <col min="6669" max="6669" width="12.7109375" style="1" bestFit="1" customWidth="1"/>
    <col min="6670" max="6670" width="10.140625" style="1" customWidth="1"/>
    <col min="6671" max="6671" width="14.42578125" style="1" customWidth="1"/>
    <col min="6672" max="6672" width="12.7109375" style="1" customWidth="1"/>
    <col min="6673" max="6673" width="9.140625" style="1"/>
    <col min="6674" max="6674" width="12.140625" style="1" bestFit="1" customWidth="1"/>
    <col min="6675" max="6901" width="9.140625" style="1"/>
    <col min="6902" max="6902" width="7.5703125" style="1" customWidth="1"/>
    <col min="6903" max="6904" width="20.7109375" style="1" customWidth="1"/>
    <col min="6905" max="6919" width="0" style="1" hidden="1" customWidth="1"/>
    <col min="6920" max="6923" width="26.85546875" style="1" customWidth="1"/>
    <col min="6924" max="6924" width="23.42578125" style="1" customWidth="1"/>
    <col min="6925" max="6925" width="12.7109375" style="1" bestFit="1" customWidth="1"/>
    <col min="6926" max="6926" width="10.140625" style="1" customWidth="1"/>
    <col min="6927" max="6927" width="14.42578125" style="1" customWidth="1"/>
    <col min="6928" max="6928" width="12.7109375" style="1" customWidth="1"/>
    <col min="6929" max="6929" width="9.140625" style="1"/>
    <col min="6930" max="6930" width="12.140625" style="1" bestFit="1" customWidth="1"/>
    <col min="6931" max="7157" width="9.140625" style="1"/>
    <col min="7158" max="7158" width="7.5703125" style="1" customWidth="1"/>
    <col min="7159" max="7160" width="20.7109375" style="1" customWidth="1"/>
    <col min="7161" max="7175" width="0" style="1" hidden="1" customWidth="1"/>
    <col min="7176" max="7179" width="26.85546875" style="1" customWidth="1"/>
    <col min="7180" max="7180" width="23.42578125" style="1" customWidth="1"/>
    <col min="7181" max="7181" width="12.7109375" style="1" bestFit="1" customWidth="1"/>
    <col min="7182" max="7182" width="10.140625" style="1" customWidth="1"/>
    <col min="7183" max="7183" width="14.42578125" style="1" customWidth="1"/>
    <col min="7184" max="7184" width="12.7109375" style="1" customWidth="1"/>
    <col min="7185" max="7185" width="9.140625" style="1"/>
    <col min="7186" max="7186" width="12.140625" style="1" bestFit="1" customWidth="1"/>
    <col min="7187" max="7413" width="9.140625" style="1"/>
    <col min="7414" max="7414" width="7.5703125" style="1" customWidth="1"/>
    <col min="7415" max="7416" width="20.7109375" style="1" customWidth="1"/>
    <col min="7417" max="7431" width="0" style="1" hidden="1" customWidth="1"/>
    <col min="7432" max="7435" width="26.85546875" style="1" customWidth="1"/>
    <col min="7436" max="7436" width="23.42578125" style="1" customWidth="1"/>
    <col min="7437" max="7437" width="12.7109375" style="1" bestFit="1" customWidth="1"/>
    <col min="7438" max="7438" width="10.140625" style="1" customWidth="1"/>
    <col min="7439" max="7439" width="14.42578125" style="1" customWidth="1"/>
    <col min="7440" max="7440" width="12.7109375" style="1" customWidth="1"/>
    <col min="7441" max="7441" width="9.140625" style="1"/>
    <col min="7442" max="7442" width="12.140625" style="1" bestFit="1" customWidth="1"/>
    <col min="7443" max="7669" width="9.140625" style="1"/>
    <col min="7670" max="7670" width="7.5703125" style="1" customWidth="1"/>
    <col min="7671" max="7672" width="20.7109375" style="1" customWidth="1"/>
    <col min="7673" max="7687" width="0" style="1" hidden="1" customWidth="1"/>
    <col min="7688" max="7691" width="26.85546875" style="1" customWidth="1"/>
    <col min="7692" max="7692" width="23.42578125" style="1" customWidth="1"/>
    <col min="7693" max="7693" width="12.7109375" style="1" bestFit="1" customWidth="1"/>
    <col min="7694" max="7694" width="10.140625" style="1" customWidth="1"/>
    <col min="7695" max="7695" width="14.42578125" style="1" customWidth="1"/>
    <col min="7696" max="7696" width="12.7109375" style="1" customWidth="1"/>
    <col min="7697" max="7697" width="9.140625" style="1"/>
    <col min="7698" max="7698" width="12.140625" style="1" bestFit="1" customWidth="1"/>
    <col min="7699" max="7925" width="9.140625" style="1"/>
    <col min="7926" max="7926" width="7.5703125" style="1" customWidth="1"/>
    <col min="7927" max="7928" width="20.7109375" style="1" customWidth="1"/>
    <col min="7929" max="7943" width="0" style="1" hidden="1" customWidth="1"/>
    <col min="7944" max="7947" width="26.85546875" style="1" customWidth="1"/>
    <col min="7948" max="7948" width="23.42578125" style="1" customWidth="1"/>
    <col min="7949" max="7949" width="12.7109375" style="1" bestFit="1" customWidth="1"/>
    <col min="7950" max="7950" width="10.140625" style="1" customWidth="1"/>
    <col min="7951" max="7951" width="14.42578125" style="1" customWidth="1"/>
    <col min="7952" max="7952" width="12.7109375" style="1" customWidth="1"/>
    <col min="7953" max="7953" width="9.140625" style="1"/>
    <col min="7954" max="7954" width="12.140625" style="1" bestFit="1" customWidth="1"/>
    <col min="7955" max="8181" width="9.140625" style="1"/>
    <col min="8182" max="8182" width="7.5703125" style="1" customWidth="1"/>
    <col min="8183" max="8184" width="20.7109375" style="1" customWidth="1"/>
    <col min="8185" max="8199" width="0" style="1" hidden="1" customWidth="1"/>
    <col min="8200" max="8203" width="26.85546875" style="1" customWidth="1"/>
    <col min="8204" max="8204" width="23.42578125" style="1" customWidth="1"/>
    <col min="8205" max="8205" width="12.7109375" style="1" bestFit="1" customWidth="1"/>
    <col min="8206" max="8206" width="10.140625" style="1" customWidth="1"/>
    <col min="8207" max="8207" width="14.42578125" style="1" customWidth="1"/>
    <col min="8208" max="8208" width="12.7109375" style="1" customWidth="1"/>
    <col min="8209" max="8209" width="9.140625" style="1"/>
    <col min="8210" max="8210" width="12.140625" style="1" bestFit="1" customWidth="1"/>
    <col min="8211" max="8437" width="9.140625" style="1"/>
    <col min="8438" max="8438" width="7.5703125" style="1" customWidth="1"/>
    <col min="8439" max="8440" width="20.7109375" style="1" customWidth="1"/>
    <col min="8441" max="8455" width="0" style="1" hidden="1" customWidth="1"/>
    <col min="8456" max="8459" width="26.85546875" style="1" customWidth="1"/>
    <col min="8460" max="8460" width="23.42578125" style="1" customWidth="1"/>
    <col min="8461" max="8461" width="12.7109375" style="1" bestFit="1" customWidth="1"/>
    <col min="8462" max="8462" width="10.140625" style="1" customWidth="1"/>
    <col min="8463" max="8463" width="14.42578125" style="1" customWidth="1"/>
    <col min="8464" max="8464" width="12.7109375" style="1" customWidth="1"/>
    <col min="8465" max="8465" width="9.140625" style="1"/>
    <col min="8466" max="8466" width="12.140625" style="1" bestFit="1" customWidth="1"/>
    <col min="8467" max="8693" width="9.140625" style="1"/>
    <col min="8694" max="8694" width="7.5703125" style="1" customWidth="1"/>
    <col min="8695" max="8696" width="20.7109375" style="1" customWidth="1"/>
    <col min="8697" max="8711" width="0" style="1" hidden="1" customWidth="1"/>
    <col min="8712" max="8715" width="26.85546875" style="1" customWidth="1"/>
    <col min="8716" max="8716" width="23.42578125" style="1" customWidth="1"/>
    <col min="8717" max="8717" width="12.7109375" style="1" bestFit="1" customWidth="1"/>
    <col min="8718" max="8718" width="10.140625" style="1" customWidth="1"/>
    <col min="8719" max="8719" width="14.42578125" style="1" customWidth="1"/>
    <col min="8720" max="8720" width="12.7109375" style="1" customWidth="1"/>
    <col min="8721" max="8721" width="9.140625" style="1"/>
    <col min="8722" max="8722" width="12.140625" style="1" bestFit="1" customWidth="1"/>
    <col min="8723" max="8949" width="9.140625" style="1"/>
    <col min="8950" max="8950" width="7.5703125" style="1" customWidth="1"/>
    <col min="8951" max="8952" width="20.7109375" style="1" customWidth="1"/>
    <col min="8953" max="8967" width="0" style="1" hidden="1" customWidth="1"/>
    <col min="8968" max="8971" width="26.85546875" style="1" customWidth="1"/>
    <col min="8972" max="8972" width="23.42578125" style="1" customWidth="1"/>
    <col min="8973" max="8973" width="12.7109375" style="1" bestFit="1" customWidth="1"/>
    <col min="8974" max="8974" width="10.140625" style="1" customWidth="1"/>
    <col min="8975" max="8975" width="14.42578125" style="1" customWidth="1"/>
    <col min="8976" max="8976" width="12.7109375" style="1" customWidth="1"/>
    <col min="8977" max="8977" width="9.140625" style="1"/>
    <col min="8978" max="8978" width="12.140625" style="1" bestFit="1" customWidth="1"/>
    <col min="8979" max="9205" width="9.140625" style="1"/>
    <col min="9206" max="9206" width="7.5703125" style="1" customWidth="1"/>
    <col min="9207" max="9208" width="20.7109375" style="1" customWidth="1"/>
    <col min="9209" max="9223" width="0" style="1" hidden="1" customWidth="1"/>
    <col min="9224" max="9227" width="26.85546875" style="1" customWidth="1"/>
    <col min="9228" max="9228" width="23.42578125" style="1" customWidth="1"/>
    <col min="9229" max="9229" width="12.7109375" style="1" bestFit="1" customWidth="1"/>
    <col min="9230" max="9230" width="10.140625" style="1" customWidth="1"/>
    <col min="9231" max="9231" width="14.42578125" style="1" customWidth="1"/>
    <col min="9232" max="9232" width="12.7109375" style="1" customWidth="1"/>
    <col min="9233" max="9233" width="9.140625" style="1"/>
    <col min="9234" max="9234" width="12.140625" style="1" bestFit="1" customWidth="1"/>
    <col min="9235" max="9461" width="9.140625" style="1"/>
    <col min="9462" max="9462" width="7.5703125" style="1" customWidth="1"/>
    <col min="9463" max="9464" width="20.7109375" style="1" customWidth="1"/>
    <col min="9465" max="9479" width="0" style="1" hidden="1" customWidth="1"/>
    <col min="9480" max="9483" width="26.85546875" style="1" customWidth="1"/>
    <col min="9484" max="9484" width="23.42578125" style="1" customWidth="1"/>
    <col min="9485" max="9485" width="12.7109375" style="1" bestFit="1" customWidth="1"/>
    <col min="9486" max="9486" width="10.140625" style="1" customWidth="1"/>
    <col min="9487" max="9487" width="14.42578125" style="1" customWidth="1"/>
    <col min="9488" max="9488" width="12.7109375" style="1" customWidth="1"/>
    <col min="9489" max="9489" width="9.140625" style="1"/>
    <col min="9490" max="9490" width="12.140625" style="1" bestFit="1" customWidth="1"/>
    <col min="9491" max="9717" width="9.140625" style="1"/>
    <col min="9718" max="9718" width="7.5703125" style="1" customWidth="1"/>
    <col min="9719" max="9720" width="20.7109375" style="1" customWidth="1"/>
    <col min="9721" max="9735" width="0" style="1" hidden="1" customWidth="1"/>
    <col min="9736" max="9739" width="26.85546875" style="1" customWidth="1"/>
    <col min="9740" max="9740" width="23.42578125" style="1" customWidth="1"/>
    <col min="9741" max="9741" width="12.7109375" style="1" bestFit="1" customWidth="1"/>
    <col min="9742" max="9742" width="10.140625" style="1" customWidth="1"/>
    <col min="9743" max="9743" width="14.42578125" style="1" customWidth="1"/>
    <col min="9744" max="9744" width="12.7109375" style="1" customWidth="1"/>
    <col min="9745" max="9745" width="9.140625" style="1"/>
    <col min="9746" max="9746" width="12.140625" style="1" bestFit="1" customWidth="1"/>
    <col min="9747" max="9973" width="9.140625" style="1"/>
    <col min="9974" max="9974" width="7.5703125" style="1" customWidth="1"/>
    <col min="9975" max="9976" width="20.7109375" style="1" customWidth="1"/>
    <col min="9977" max="9991" width="0" style="1" hidden="1" customWidth="1"/>
    <col min="9992" max="9995" width="26.85546875" style="1" customWidth="1"/>
    <col min="9996" max="9996" width="23.42578125" style="1" customWidth="1"/>
    <col min="9997" max="9997" width="12.7109375" style="1" bestFit="1" customWidth="1"/>
    <col min="9998" max="9998" width="10.140625" style="1" customWidth="1"/>
    <col min="9999" max="9999" width="14.42578125" style="1" customWidth="1"/>
    <col min="10000" max="10000" width="12.7109375" style="1" customWidth="1"/>
    <col min="10001" max="10001" width="9.140625" style="1"/>
    <col min="10002" max="10002" width="12.140625" style="1" bestFit="1" customWidth="1"/>
    <col min="10003" max="10229" width="9.140625" style="1"/>
    <col min="10230" max="10230" width="7.5703125" style="1" customWidth="1"/>
    <col min="10231" max="10232" width="20.7109375" style="1" customWidth="1"/>
    <col min="10233" max="10247" width="0" style="1" hidden="1" customWidth="1"/>
    <col min="10248" max="10251" width="26.85546875" style="1" customWidth="1"/>
    <col min="10252" max="10252" width="23.42578125" style="1" customWidth="1"/>
    <col min="10253" max="10253" width="12.7109375" style="1" bestFit="1" customWidth="1"/>
    <col min="10254" max="10254" width="10.140625" style="1" customWidth="1"/>
    <col min="10255" max="10255" width="14.42578125" style="1" customWidth="1"/>
    <col min="10256" max="10256" width="12.7109375" style="1" customWidth="1"/>
    <col min="10257" max="10257" width="9.140625" style="1"/>
    <col min="10258" max="10258" width="12.140625" style="1" bestFit="1" customWidth="1"/>
    <col min="10259" max="10485" width="9.140625" style="1"/>
    <col min="10486" max="10486" width="7.5703125" style="1" customWidth="1"/>
    <col min="10487" max="10488" width="20.7109375" style="1" customWidth="1"/>
    <col min="10489" max="10503" width="0" style="1" hidden="1" customWidth="1"/>
    <col min="10504" max="10507" width="26.85546875" style="1" customWidth="1"/>
    <col min="10508" max="10508" width="23.42578125" style="1" customWidth="1"/>
    <col min="10509" max="10509" width="12.7109375" style="1" bestFit="1" customWidth="1"/>
    <col min="10510" max="10510" width="10.140625" style="1" customWidth="1"/>
    <col min="10511" max="10511" width="14.42578125" style="1" customWidth="1"/>
    <col min="10512" max="10512" width="12.7109375" style="1" customWidth="1"/>
    <col min="10513" max="10513" width="9.140625" style="1"/>
    <col min="10514" max="10514" width="12.140625" style="1" bestFit="1" customWidth="1"/>
    <col min="10515" max="10741" width="9.140625" style="1"/>
    <col min="10742" max="10742" width="7.5703125" style="1" customWidth="1"/>
    <col min="10743" max="10744" width="20.7109375" style="1" customWidth="1"/>
    <col min="10745" max="10759" width="0" style="1" hidden="1" customWidth="1"/>
    <col min="10760" max="10763" width="26.85546875" style="1" customWidth="1"/>
    <col min="10764" max="10764" width="23.42578125" style="1" customWidth="1"/>
    <col min="10765" max="10765" width="12.7109375" style="1" bestFit="1" customWidth="1"/>
    <col min="10766" max="10766" width="10.140625" style="1" customWidth="1"/>
    <col min="10767" max="10767" width="14.42578125" style="1" customWidth="1"/>
    <col min="10768" max="10768" width="12.7109375" style="1" customWidth="1"/>
    <col min="10769" max="10769" width="9.140625" style="1"/>
    <col min="10770" max="10770" width="12.140625" style="1" bestFit="1" customWidth="1"/>
    <col min="10771" max="10997" width="9.140625" style="1"/>
    <col min="10998" max="10998" width="7.5703125" style="1" customWidth="1"/>
    <col min="10999" max="11000" width="20.7109375" style="1" customWidth="1"/>
    <col min="11001" max="11015" width="0" style="1" hidden="1" customWidth="1"/>
    <col min="11016" max="11019" width="26.85546875" style="1" customWidth="1"/>
    <col min="11020" max="11020" width="23.42578125" style="1" customWidth="1"/>
    <col min="11021" max="11021" width="12.7109375" style="1" bestFit="1" customWidth="1"/>
    <col min="11022" max="11022" width="10.140625" style="1" customWidth="1"/>
    <col min="11023" max="11023" width="14.42578125" style="1" customWidth="1"/>
    <col min="11024" max="11024" width="12.7109375" style="1" customWidth="1"/>
    <col min="11025" max="11025" width="9.140625" style="1"/>
    <col min="11026" max="11026" width="12.140625" style="1" bestFit="1" customWidth="1"/>
    <col min="11027" max="11253" width="9.140625" style="1"/>
    <col min="11254" max="11254" width="7.5703125" style="1" customWidth="1"/>
    <col min="11255" max="11256" width="20.7109375" style="1" customWidth="1"/>
    <col min="11257" max="11271" width="0" style="1" hidden="1" customWidth="1"/>
    <col min="11272" max="11275" width="26.85546875" style="1" customWidth="1"/>
    <col min="11276" max="11276" width="23.42578125" style="1" customWidth="1"/>
    <col min="11277" max="11277" width="12.7109375" style="1" bestFit="1" customWidth="1"/>
    <col min="11278" max="11278" width="10.140625" style="1" customWidth="1"/>
    <col min="11279" max="11279" width="14.42578125" style="1" customWidth="1"/>
    <col min="11280" max="11280" width="12.7109375" style="1" customWidth="1"/>
    <col min="11281" max="11281" width="9.140625" style="1"/>
    <col min="11282" max="11282" width="12.140625" style="1" bestFit="1" customWidth="1"/>
    <col min="11283" max="11509" width="9.140625" style="1"/>
    <col min="11510" max="11510" width="7.5703125" style="1" customWidth="1"/>
    <col min="11511" max="11512" width="20.7109375" style="1" customWidth="1"/>
    <col min="11513" max="11527" width="0" style="1" hidden="1" customWidth="1"/>
    <col min="11528" max="11531" width="26.85546875" style="1" customWidth="1"/>
    <col min="11532" max="11532" width="23.42578125" style="1" customWidth="1"/>
    <col min="11533" max="11533" width="12.7109375" style="1" bestFit="1" customWidth="1"/>
    <col min="11534" max="11534" width="10.140625" style="1" customWidth="1"/>
    <col min="11535" max="11535" width="14.42578125" style="1" customWidth="1"/>
    <col min="11536" max="11536" width="12.7109375" style="1" customWidth="1"/>
    <col min="11537" max="11537" width="9.140625" style="1"/>
    <col min="11538" max="11538" width="12.140625" style="1" bestFit="1" customWidth="1"/>
    <col min="11539" max="11765" width="9.140625" style="1"/>
    <col min="11766" max="11766" width="7.5703125" style="1" customWidth="1"/>
    <col min="11767" max="11768" width="20.7109375" style="1" customWidth="1"/>
    <col min="11769" max="11783" width="0" style="1" hidden="1" customWidth="1"/>
    <col min="11784" max="11787" width="26.85546875" style="1" customWidth="1"/>
    <col min="11788" max="11788" width="23.42578125" style="1" customWidth="1"/>
    <col min="11789" max="11789" width="12.7109375" style="1" bestFit="1" customWidth="1"/>
    <col min="11790" max="11790" width="10.140625" style="1" customWidth="1"/>
    <col min="11791" max="11791" width="14.42578125" style="1" customWidth="1"/>
    <col min="11792" max="11792" width="12.7109375" style="1" customWidth="1"/>
    <col min="11793" max="11793" width="9.140625" style="1"/>
    <col min="11794" max="11794" width="12.140625" style="1" bestFit="1" customWidth="1"/>
    <col min="11795" max="12021" width="9.140625" style="1"/>
    <col min="12022" max="12022" width="7.5703125" style="1" customWidth="1"/>
    <col min="12023" max="12024" width="20.7109375" style="1" customWidth="1"/>
    <col min="12025" max="12039" width="0" style="1" hidden="1" customWidth="1"/>
    <col min="12040" max="12043" width="26.85546875" style="1" customWidth="1"/>
    <col min="12044" max="12044" width="23.42578125" style="1" customWidth="1"/>
    <col min="12045" max="12045" width="12.7109375" style="1" bestFit="1" customWidth="1"/>
    <col min="12046" max="12046" width="10.140625" style="1" customWidth="1"/>
    <col min="12047" max="12047" width="14.42578125" style="1" customWidth="1"/>
    <col min="12048" max="12048" width="12.7109375" style="1" customWidth="1"/>
    <col min="12049" max="12049" width="9.140625" style="1"/>
    <col min="12050" max="12050" width="12.140625" style="1" bestFit="1" customWidth="1"/>
    <col min="12051" max="12277" width="9.140625" style="1"/>
    <col min="12278" max="12278" width="7.5703125" style="1" customWidth="1"/>
    <col min="12279" max="12280" width="20.7109375" style="1" customWidth="1"/>
    <col min="12281" max="12295" width="0" style="1" hidden="1" customWidth="1"/>
    <col min="12296" max="12299" width="26.85546875" style="1" customWidth="1"/>
    <col min="12300" max="12300" width="23.42578125" style="1" customWidth="1"/>
    <col min="12301" max="12301" width="12.7109375" style="1" bestFit="1" customWidth="1"/>
    <col min="12302" max="12302" width="10.140625" style="1" customWidth="1"/>
    <col min="12303" max="12303" width="14.42578125" style="1" customWidth="1"/>
    <col min="12304" max="12304" width="12.7109375" style="1" customWidth="1"/>
    <col min="12305" max="12305" width="9.140625" style="1"/>
    <col min="12306" max="12306" width="12.140625" style="1" bestFit="1" customWidth="1"/>
    <col min="12307" max="12533" width="9.140625" style="1"/>
    <col min="12534" max="12534" width="7.5703125" style="1" customWidth="1"/>
    <col min="12535" max="12536" width="20.7109375" style="1" customWidth="1"/>
    <col min="12537" max="12551" width="0" style="1" hidden="1" customWidth="1"/>
    <col min="12552" max="12555" width="26.85546875" style="1" customWidth="1"/>
    <col min="12556" max="12556" width="23.42578125" style="1" customWidth="1"/>
    <col min="12557" max="12557" width="12.7109375" style="1" bestFit="1" customWidth="1"/>
    <col min="12558" max="12558" width="10.140625" style="1" customWidth="1"/>
    <col min="12559" max="12559" width="14.42578125" style="1" customWidth="1"/>
    <col min="12560" max="12560" width="12.7109375" style="1" customWidth="1"/>
    <col min="12561" max="12561" width="9.140625" style="1"/>
    <col min="12562" max="12562" width="12.140625" style="1" bestFit="1" customWidth="1"/>
    <col min="12563" max="12789" width="9.140625" style="1"/>
    <col min="12790" max="12790" width="7.5703125" style="1" customWidth="1"/>
    <col min="12791" max="12792" width="20.7109375" style="1" customWidth="1"/>
    <col min="12793" max="12807" width="0" style="1" hidden="1" customWidth="1"/>
    <col min="12808" max="12811" width="26.85546875" style="1" customWidth="1"/>
    <col min="12812" max="12812" width="23.42578125" style="1" customWidth="1"/>
    <col min="12813" max="12813" width="12.7109375" style="1" bestFit="1" customWidth="1"/>
    <col min="12814" max="12814" width="10.140625" style="1" customWidth="1"/>
    <col min="12815" max="12815" width="14.42578125" style="1" customWidth="1"/>
    <col min="12816" max="12816" width="12.7109375" style="1" customWidth="1"/>
    <col min="12817" max="12817" width="9.140625" style="1"/>
    <col min="12818" max="12818" width="12.140625" style="1" bestFit="1" customWidth="1"/>
    <col min="12819" max="13045" width="9.140625" style="1"/>
    <col min="13046" max="13046" width="7.5703125" style="1" customWidth="1"/>
    <col min="13047" max="13048" width="20.7109375" style="1" customWidth="1"/>
    <col min="13049" max="13063" width="0" style="1" hidden="1" customWidth="1"/>
    <col min="13064" max="13067" width="26.85546875" style="1" customWidth="1"/>
    <col min="13068" max="13068" width="23.42578125" style="1" customWidth="1"/>
    <col min="13069" max="13069" width="12.7109375" style="1" bestFit="1" customWidth="1"/>
    <col min="13070" max="13070" width="10.140625" style="1" customWidth="1"/>
    <col min="13071" max="13071" width="14.42578125" style="1" customWidth="1"/>
    <col min="13072" max="13072" width="12.7109375" style="1" customWidth="1"/>
    <col min="13073" max="13073" width="9.140625" style="1"/>
    <col min="13074" max="13074" width="12.140625" style="1" bestFit="1" customWidth="1"/>
    <col min="13075" max="13301" width="9.140625" style="1"/>
    <col min="13302" max="13302" width="7.5703125" style="1" customWidth="1"/>
    <col min="13303" max="13304" width="20.7109375" style="1" customWidth="1"/>
    <col min="13305" max="13319" width="0" style="1" hidden="1" customWidth="1"/>
    <col min="13320" max="13323" width="26.85546875" style="1" customWidth="1"/>
    <col min="13324" max="13324" width="23.42578125" style="1" customWidth="1"/>
    <col min="13325" max="13325" width="12.7109375" style="1" bestFit="1" customWidth="1"/>
    <col min="13326" max="13326" width="10.140625" style="1" customWidth="1"/>
    <col min="13327" max="13327" width="14.42578125" style="1" customWidth="1"/>
    <col min="13328" max="13328" width="12.7109375" style="1" customWidth="1"/>
    <col min="13329" max="13329" width="9.140625" style="1"/>
    <col min="13330" max="13330" width="12.140625" style="1" bestFit="1" customWidth="1"/>
    <col min="13331" max="13557" width="9.140625" style="1"/>
    <col min="13558" max="13558" width="7.5703125" style="1" customWidth="1"/>
    <col min="13559" max="13560" width="20.7109375" style="1" customWidth="1"/>
    <col min="13561" max="13575" width="0" style="1" hidden="1" customWidth="1"/>
    <col min="13576" max="13579" width="26.85546875" style="1" customWidth="1"/>
    <col min="13580" max="13580" width="23.42578125" style="1" customWidth="1"/>
    <col min="13581" max="13581" width="12.7109375" style="1" bestFit="1" customWidth="1"/>
    <col min="13582" max="13582" width="10.140625" style="1" customWidth="1"/>
    <col min="13583" max="13583" width="14.42578125" style="1" customWidth="1"/>
    <col min="13584" max="13584" width="12.7109375" style="1" customWidth="1"/>
    <col min="13585" max="13585" width="9.140625" style="1"/>
    <col min="13586" max="13586" width="12.140625" style="1" bestFit="1" customWidth="1"/>
    <col min="13587" max="13813" width="9.140625" style="1"/>
    <col min="13814" max="13814" width="7.5703125" style="1" customWidth="1"/>
    <col min="13815" max="13816" width="20.7109375" style="1" customWidth="1"/>
    <col min="13817" max="13831" width="0" style="1" hidden="1" customWidth="1"/>
    <col min="13832" max="13835" width="26.85546875" style="1" customWidth="1"/>
    <col min="13836" max="13836" width="23.42578125" style="1" customWidth="1"/>
    <col min="13837" max="13837" width="12.7109375" style="1" bestFit="1" customWidth="1"/>
    <col min="13838" max="13838" width="10.140625" style="1" customWidth="1"/>
    <col min="13839" max="13839" width="14.42578125" style="1" customWidth="1"/>
    <col min="13840" max="13840" width="12.7109375" style="1" customWidth="1"/>
    <col min="13841" max="13841" width="9.140625" style="1"/>
    <col min="13842" max="13842" width="12.140625" style="1" bestFit="1" customWidth="1"/>
    <col min="13843" max="14069" width="9.140625" style="1"/>
    <col min="14070" max="14070" width="7.5703125" style="1" customWidth="1"/>
    <col min="14071" max="14072" width="20.7109375" style="1" customWidth="1"/>
    <col min="14073" max="14087" width="0" style="1" hidden="1" customWidth="1"/>
    <col min="14088" max="14091" width="26.85546875" style="1" customWidth="1"/>
    <col min="14092" max="14092" width="23.42578125" style="1" customWidth="1"/>
    <col min="14093" max="14093" width="12.7109375" style="1" bestFit="1" customWidth="1"/>
    <col min="14094" max="14094" width="10.140625" style="1" customWidth="1"/>
    <col min="14095" max="14095" width="14.42578125" style="1" customWidth="1"/>
    <col min="14096" max="14096" width="12.7109375" style="1" customWidth="1"/>
    <col min="14097" max="14097" width="9.140625" style="1"/>
    <col min="14098" max="14098" width="12.140625" style="1" bestFit="1" customWidth="1"/>
    <col min="14099" max="14325" width="9.140625" style="1"/>
    <col min="14326" max="14326" width="7.5703125" style="1" customWidth="1"/>
    <col min="14327" max="14328" width="20.7109375" style="1" customWidth="1"/>
    <col min="14329" max="14343" width="0" style="1" hidden="1" customWidth="1"/>
    <col min="14344" max="14347" width="26.85546875" style="1" customWidth="1"/>
    <col min="14348" max="14348" width="23.42578125" style="1" customWidth="1"/>
    <col min="14349" max="14349" width="12.7109375" style="1" bestFit="1" customWidth="1"/>
    <col min="14350" max="14350" width="10.140625" style="1" customWidth="1"/>
    <col min="14351" max="14351" width="14.42578125" style="1" customWidth="1"/>
    <col min="14352" max="14352" width="12.7109375" style="1" customWidth="1"/>
    <col min="14353" max="14353" width="9.140625" style="1"/>
    <col min="14354" max="14354" width="12.140625" style="1" bestFit="1" customWidth="1"/>
    <col min="14355" max="14581" width="9.140625" style="1"/>
    <col min="14582" max="14582" width="7.5703125" style="1" customWidth="1"/>
    <col min="14583" max="14584" width="20.7109375" style="1" customWidth="1"/>
    <col min="14585" max="14599" width="0" style="1" hidden="1" customWidth="1"/>
    <col min="14600" max="14603" width="26.85546875" style="1" customWidth="1"/>
    <col min="14604" max="14604" width="23.42578125" style="1" customWidth="1"/>
    <col min="14605" max="14605" width="12.7109375" style="1" bestFit="1" customWidth="1"/>
    <col min="14606" max="14606" width="10.140625" style="1" customWidth="1"/>
    <col min="14607" max="14607" width="14.42578125" style="1" customWidth="1"/>
    <col min="14608" max="14608" width="12.7109375" style="1" customWidth="1"/>
    <col min="14609" max="14609" width="9.140625" style="1"/>
    <col min="14610" max="14610" width="12.140625" style="1" bestFit="1" customWidth="1"/>
    <col min="14611" max="14837" width="9.140625" style="1"/>
    <col min="14838" max="14838" width="7.5703125" style="1" customWidth="1"/>
    <col min="14839" max="14840" width="20.7109375" style="1" customWidth="1"/>
    <col min="14841" max="14855" width="0" style="1" hidden="1" customWidth="1"/>
    <col min="14856" max="14859" width="26.85546875" style="1" customWidth="1"/>
    <col min="14860" max="14860" width="23.42578125" style="1" customWidth="1"/>
    <col min="14861" max="14861" width="12.7109375" style="1" bestFit="1" customWidth="1"/>
    <col min="14862" max="14862" width="10.140625" style="1" customWidth="1"/>
    <col min="14863" max="14863" width="14.42578125" style="1" customWidth="1"/>
    <col min="14864" max="14864" width="12.7109375" style="1" customWidth="1"/>
    <col min="14865" max="14865" width="9.140625" style="1"/>
    <col min="14866" max="14866" width="12.140625" style="1" bestFit="1" customWidth="1"/>
    <col min="14867" max="15093" width="9.140625" style="1"/>
    <col min="15094" max="15094" width="7.5703125" style="1" customWidth="1"/>
    <col min="15095" max="15096" width="20.7109375" style="1" customWidth="1"/>
    <col min="15097" max="15111" width="0" style="1" hidden="1" customWidth="1"/>
    <col min="15112" max="15115" width="26.85546875" style="1" customWidth="1"/>
    <col min="15116" max="15116" width="23.42578125" style="1" customWidth="1"/>
    <col min="15117" max="15117" width="12.7109375" style="1" bestFit="1" customWidth="1"/>
    <col min="15118" max="15118" width="10.140625" style="1" customWidth="1"/>
    <col min="15119" max="15119" width="14.42578125" style="1" customWidth="1"/>
    <col min="15120" max="15120" width="12.7109375" style="1" customWidth="1"/>
    <col min="15121" max="15121" width="9.140625" style="1"/>
    <col min="15122" max="15122" width="12.140625" style="1" bestFit="1" customWidth="1"/>
    <col min="15123" max="15349" width="9.140625" style="1"/>
    <col min="15350" max="15350" width="7.5703125" style="1" customWidth="1"/>
    <col min="15351" max="15352" width="20.7109375" style="1" customWidth="1"/>
    <col min="15353" max="15367" width="0" style="1" hidden="1" customWidth="1"/>
    <col min="15368" max="15371" width="26.85546875" style="1" customWidth="1"/>
    <col min="15372" max="15372" width="23.42578125" style="1" customWidth="1"/>
    <col min="15373" max="15373" width="12.7109375" style="1" bestFit="1" customWidth="1"/>
    <col min="15374" max="15374" width="10.140625" style="1" customWidth="1"/>
    <col min="15375" max="15375" width="14.42578125" style="1" customWidth="1"/>
    <col min="15376" max="15376" width="12.7109375" style="1" customWidth="1"/>
    <col min="15377" max="15377" width="9.140625" style="1"/>
    <col min="15378" max="15378" width="12.140625" style="1" bestFit="1" customWidth="1"/>
    <col min="15379" max="15605" width="9.140625" style="1"/>
    <col min="15606" max="15606" width="7.5703125" style="1" customWidth="1"/>
    <col min="15607" max="15608" width="20.7109375" style="1" customWidth="1"/>
    <col min="15609" max="15623" width="0" style="1" hidden="1" customWidth="1"/>
    <col min="15624" max="15627" width="26.85546875" style="1" customWidth="1"/>
    <col min="15628" max="15628" width="23.42578125" style="1" customWidth="1"/>
    <col min="15629" max="15629" width="12.7109375" style="1" bestFit="1" customWidth="1"/>
    <col min="15630" max="15630" width="10.140625" style="1" customWidth="1"/>
    <col min="15631" max="15631" width="14.42578125" style="1" customWidth="1"/>
    <col min="15632" max="15632" width="12.7109375" style="1" customWidth="1"/>
    <col min="15633" max="15633" width="9.140625" style="1"/>
    <col min="15634" max="15634" width="12.140625" style="1" bestFit="1" customWidth="1"/>
    <col min="15635" max="15861" width="9.140625" style="1"/>
    <col min="15862" max="15862" width="7.5703125" style="1" customWidth="1"/>
    <col min="15863" max="15864" width="20.7109375" style="1" customWidth="1"/>
    <col min="15865" max="15879" width="0" style="1" hidden="1" customWidth="1"/>
    <col min="15880" max="15883" width="26.85546875" style="1" customWidth="1"/>
    <col min="15884" max="15884" width="23.42578125" style="1" customWidth="1"/>
    <col min="15885" max="15885" width="12.7109375" style="1" bestFit="1" customWidth="1"/>
    <col min="15886" max="15886" width="10.140625" style="1" customWidth="1"/>
    <col min="15887" max="15887" width="14.42578125" style="1" customWidth="1"/>
    <col min="15888" max="15888" width="12.7109375" style="1" customWidth="1"/>
    <col min="15889" max="15889" width="9.140625" style="1"/>
    <col min="15890" max="15890" width="12.140625" style="1" bestFit="1" customWidth="1"/>
    <col min="15891" max="16117" width="9.140625" style="1"/>
    <col min="16118" max="16118" width="7.5703125" style="1" customWidth="1"/>
    <col min="16119" max="16120" width="20.7109375" style="1" customWidth="1"/>
    <col min="16121" max="16135" width="0" style="1" hidden="1" customWidth="1"/>
    <col min="16136" max="16139" width="26.85546875" style="1" customWidth="1"/>
    <col min="16140" max="16140" width="23.42578125" style="1" customWidth="1"/>
    <col min="16141" max="16141" width="12.7109375" style="1" bestFit="1" customWidth="1"/>
    <col min="16142" max="16142" width="10.140625" style="1" customWidth="1"/>
    <col min="16143" max="16143" width="14.42578125" style="1" customWidth="1"/>
    <col min="16144" max="16144" width="12.7109375" style="1" customWidth="1"/>
    <col min="16145" max="16145" width="9.140625" style="1"/>
    <col min="16146" max="16146" width="12.140625" style="1" bestFit="1" customWidth="1"/>
    <col min="16147" max="16384" width="9.140625" style="1"/>
  </cols>
  <sheetData>
    <row r="1" spans="1:16" ht="16.5" thickBot="1" x14ac:dyDescent="0.3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6" s="2" customFormat="1" ht="16.5" hidden="1" thickBot="1" x14ac:dyDescent="0.3">
      <c r="C2" s="3"/>
    </row>
    <row r="3" spans="1:16" x14ac:dyDescent="0.25">
      <c r="B3" s="4" t="s">
        <v>1</v>
      </c>
      <c r="C3" s="5"/>
      <c r="D3" s="6"/>
      <c r="E3" s="6"/>
      <c r="F3" s="6"/>
      <c r="G3" s="6"/>
      <c r="H3" s="6"/>
      <c r="I3" s="6"/>
      <c r="J3" s="6"/>
      <c r="K3" s="6"/>
      <c r="L3" s="6"/>
    </row>
    <row r="4" spans="1:16" x14ac:dyDescent="0.25">
      <c r="B4" s="7" t="s">
        <v>2</v>
      </c>
      <c r="C4" s="8"/>
      <c r="D4" s="9">
        <v>2009</v>
      </c>
      <c r="E4" s="9">
        <v>2010</v>
      </c>
      <c r="F4" s="9">
        <v>2011</v>
      </c>
      <c r="G4" s="9">
        <v>2012</v>
      </c>
      <c r="H4" s="9">
        <v>2013</v>
      </c>
      <c r="I4" s="9">
        <v>2014</v>
      </c>
      <c r="J4" s="9">
        <v>2015</v>
      </c>
      <c r="K4" s="9">
        <v>2016</v>
      </c>
      <c r="L4" s="9">
        <v>2017</v>
      </c>
    </row>
    <row r="5" spans="1:16" x14ac:dyDescent="0.25">
      <c r="B5" s="56"/>
      <c r="C5" s="57"/>
      <c r="D5" s="9"/>
      <c r="E5" s="9"/>
      <c r="F5" s="9"/>
      <c r="G5" s="9"/>
      <c r="H5" s="9"/>
      <c r="I5" s="9"/>
      <c r="J5" s="9"/>
      <c r="K5" s="9"/>
      <c r="L5" s="9"/>
    </row>
    <row r="6" spans="1:16" x14ac:dyDescent="0.25">
      <c r="B6" s="56"/>
      <c r="C6" s="57"/>
      <c r="D6" s="9"/>
      <c r="E6" s="9"/>
      <c r="F6" s="9"/>
      <c r="G6" s="9"/>
      <c r="H6" s="9"/>
      <c r="I6" s="9"/>
      <c r="J6" s="9"/>
      <c r="K6" s="9"/>
      <c r="L6" s="9"/>
    </row>
    <row r="7" spans="1:16" x14ac:dyDescent="0.25">
      <c r="B7" s="56"/>
      <c r="C7" s="57"/>
      <c r="D7" s="11"/>
      <c r="E7" s="11"/>
      <c r="F7" s="11"/>
      <c r="G7" s="11"/>
      <c r="H7" s="11"/>
      <c r="I7" s="11"/>
      <c r="J7" s="11"/>
      <c r="K7" s="11"/>
      <c r="L7" s="11"/>
    </row>
    <row r="8" spans="1:16" x14ac:dyDescent="0.25">
      <c r="B8" s="12" t="s">
        <v>4</v>
      </c>
      <c r="C8" s="13"/>
      <c r="D8" s="14"/>
      <c r="E8" s="14"/>
      <c r="F8" s="14"/>
      <c r="G8" s="14"/>
      <c r="H8" s="14"/>
      <c r="I8" s="14"/>
      <c r="J8" s="14"/>
      <c r="K8" s="14"/>
      <c r="L8" s="14"/>
    </row>
    <row r="9" spans="1:16" x14ac:dyDescent="0.25">
      <c r="B9" s="15" t="s">
        <v>5</v>
      </c>
      <c r="C9" s="13" t="s">
        <v>6</v>
      </c>
      <c r="D9" s="16">
        <v>0</v>
      </c>
      <c r="E9" s="16">
        <v>12731</v>
      </c>
      <c r="F9" s="16">
        <v>3217</v>
      </c>
      <c r="G9" s="16">
        <v>1342</v>
      </c>
      <c r="H9" s="16">
        <v>4635</v>
      </c>
      <c r="I9" s="16">
        <v>1197</v>
      </c>
      <c r="J9" s="16">
        <v>112</v>
      </c>
      <c r="K9" s="16">
        <f>+[2]YTD!$B$38</f>
        <v>50</v>
      </c>
      <c r="L9" s="16">
        <v>68</v>
      </c>
      <c r="N9" s="17"/>
    </row>
    <row r="10" spans="1:16" s="2" customFormat="1" x14ac:dyDescent="0.25">
      <c r="B10" s="18" t="s">
        <v>7</v>
      </c>
      <c r="C10" s="19" t="s">
        <v>6</v>
      </c>
      <c r="D10" s="20">
        <v>0</v>
      </c>
      <c r="E10" s="20">
        <v>732378.74999999988</v>
      </c>
      <c r="F10" s="20">
        <v>203196.37</v>
      </c>
      <c r="G10" s="20">
        <v>37646.260000000009</v>
      </c>
      <c r="H10" s="20">
        <v>134406.44000000003</v>
      </c>
      <c r="I10" s="20">
        <v>47850.83</v>
      </c>
      <c r="J10" s="20">
        <v>2775.65</v>
      </c>
      <c r="K10" s="20">
        <f>+[2]YTD!$M$38</f>
        <v>1271</v>
      </c>
      <c r="L10" s="20">
        <v>1894.5299999999997</v>
      </c>
      <c r="N10" s="17"/>
    </row>
    <row r="11" spans="1:16" s="2" customFormat="1" x14ac:dyDescent="0.25">
      <c r="B11" s="18" t="s">
        <v>8</v>
      </c>
      <c r="C11" s="19" t="s">
        <v>6</v>
      </c>
      <c r="D11" s="20">
        <v>0</v>
      </c>
      <c r="E11" s="20">
        <v>487747.2</v>
      </c>
      <c r="F11" s="20">
        <v>115006.32</v>
      </c>
      <c r="G11" s="20">
        <v>27720.959999999999</v>
      </c>
      <c r="H11" s="20">
        <v>110215.5</v>
      </c>
      <c r="I11" s="20">
        <v>37035.550000000003</v>
      </c>
      <c r="J11" s="20">
        <v>2121.0500000000002</v>
      </c>
      <c r="K11" s="20">
        <f>+[2]YTD!$D$38</f>
        <v>870</v>
      </c>
      <c r="L11" s="20">
        <v>142.12</v>
      </c>
      <c r="N11" s="17"/>
    </row>
    <row r="12" spans="1:16" s="2" customFormat="1" x14ac:dyDescent="0.25">
      <c r="B12" s="18" t="s">
        <v>9</v>
      </c>
      <c r="C12" s="19" t="s">
        <v>6</v>
      </c>
      <c r="D12" s="20">
        <v>0</v>
      </c>
      <c r="E12" s="20">
        <v>41827.259999999995</v>
      </c>
      <c r="F12" s="20">
        <v>6884.38</v>
      </c>
      <c r="G12" s="20">
        <v>1285.2</v>
      </c>
      <c r="H12" s="20">
        <v>3797.6400000000003</v>
      </c>
      <c r="I12" s="20">
        <v>3126.42</v>
      </c>
      <c r="J12" s="20">
        <v>213.86</v>
      </c>
      <c r="K12" s="20">
        <f>+[2]YTD!$F$38</f>
        <v>96.5</v>
      </c>
      <c r="L12" s="20">
        <v>1465.6</v>
      </c>
      <c r="N12" s="17"/>
    </row>
    <row r="13" spans="1:16" s="2" customFormat="1" x14ac:dyDescent="0.25">
      <c r="B13" s="18" t="s">
        <v>10</v>
      </c>
      <c r="C13" s="19" t="s">
        <v>6</v>
      </c>
      <c r="D13" s="20">
        <v>0</v>
      </c>
      <c r="E13" s="20">
        <v>-1.1018963519404679E-13</v>
      </c>
      <c r="F13" s="20">
        <v>-1.1018963519404679E-13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N13" s="17"/>
    </row>
    <row r="14" spans="1:16" s="2" customFormat="1" x14ac:dyDescent="0.25">
      <c r="B14" s="18" t="s">
        <v>11</v>
      </c>
      <c r="C14" s="19" t="s">
        <v>6</v>
      </c>
      <c r="D14" s="20">
        <v>0</v>
      </c>
      <c r="E14" s="20">
        <v>53.94</v>
      </c>
      <c r="F14" s="20">
        <v>0.32</v>
      </c>
      <c r="G14" s="20">
        <v>0.85</v>
      </c>
      <c r="H14" s="20">
        <v>20.84</v>
      </c>
      <c r="I14" s="20">
        <v>5.05</v>
      </c>
      <c r="J14" s="20">
        <v>0.09</v>
      </c>
      <c r="K14" s="20">
        <v>0</v>
      </c>
      <c r="L14" s="20">
        <v>0</v>
      </c>
      <c r="N14" s="17"/>
    </row>
    <row r="15" spans="1:16" s="2" customFormat="1" x14ac:dyDescent="0.25">
      <c r="B15" s="21" t="s">
        <v>12</v>
      </c>
      <c r="C15" s="19"/>
      <c r="D15" s="20">
        <v>0</v>
      </c>
      <c r="E15" s="20">
        <f t="shared" ref="E15:L15" si="0">+E10-E11-E12-E13-E14</f>
        <v>202750.34999999986</v>
      </c>
      <c r="F15" s="20">
        <f t="shared" si="0"/>
        <v>81305.349999999977</v>
      </c>
      <c r="G15" s="20">
        <f t="shared" si="0"/>
        <v>8639.2500000000091</v>
      </c>
      <c r="H15" s="20">
        <f t="shared" si="0"/>
        <v>20372.460000000032</v>
      </c>
      <c r="I15" s="20">
        <f t="shared" si="0"/>
        <v>7683.8099999999986</v>
      </c>
      <c r="J15" s="20">
        <f t="shared" si="0"/>
        <v>440.64999999999992</v>
      </c>
      <c r="K15" s="20">
        <f t="shared" si="0"/>
        <v>304.5</v>
      </c>
      <c r="L15" s="20">
        <f t="shared" si="0"/>
        <v>286.80999999999995</v>
      </c>
      <c r="N15" s="17"/>
    </row>
    <row r="16" spans="1:16" x14ac:dyDescent="0.25">
      <c r="B16" s="22"/>
      <c r="C16" s="13"/>
      <c r="D16" s="10"/>
      <c r="E16" s="10"/>
      <c r="F16" s="23"/>
      <c r="G16" s="23"/>
      <c r="H16" s="10"/>
      <c r="I16" s="10"/>
      <c r="J16" s="10"/>
      <c r="K16" s="10"/>
      <c r="L16" s="10"/>
      <c r="N16" s="17"/>
      <c r="P16" s="2"/>
    </row>
    <row r="17" spans="2:18" x14ac:dyDescent="0.25">
      <c r="B17" s="12" t="s">
        <v>13</v>
      </c>
      <c r="C17" s="13"/>
      <c r="D17" s="24"/>
      <c r="E17" s="24"/>
      <c r="F17" s="25"/>
      <c r="G17" s="25"/>
      <c r="H17" s="24"/>
      <c r="I17" s="24"/>
      <c r="J17" s="24"/>
      <c r="K17" s="24"/>
      <c r="L17" s="24"/>
      <c r="N17" s="17"/>
    </row>
    <row r="18" spans="2:18" x14ac:dyDescent="0.25">
      <c r="B18" s="15" t="s">
        <v>5</v>
      </c>
      <c r="C18" s="13" t="s">
        <v>6</v>
      </c>
      <c r="D18" s="16">
        <v>0</v>
      </c>
      <c r="E18" s="16">
        <v>12943</v>
      </c>
      <c r="F18" s="16">
        <v>165472</v>
      </c>
      <c r="G18" s="16">
        <v>140212</v>
      </c>
      <c r="H18" s="16">
        <v>148658</v>
      </c>
      <c r="I18" s="16">
        <v>97242</v>
      </c>
      <c r="J18" s="16">
        <v>80028</v>
      </c>
      <c r="K18" s="16">
        <f>+[2]YTD!$B$48</f>
        <v>93861</v>
      </c>
      <c r="L18" s="16">
        <v>21393</v>
      </c>
      <c r="N18" s="17"/>
    </row>
    <row r="19" spans="2:18" x14ac:dyDescent="0.25">
      <c r="B19" s="18" t="s">
        <v>7</v>
      </c>
      <c r="C19" s="19" t="s">
        <v>6</v>
      </c>
      <c r="D19" s="20">
        <v>0</v>
      </c>
      <c r="E19" s="20">
        <v>692031.32380832103</v>
      </c>
      <c r="F19" s="20">
        <f>263504.81+598685.29+7216.07+208714.76+6173982.16+68.34</f>
        <v>7252171.4299999997</v>
      </c>
      <c r="G19" s="20">
        <v>4564907.1500000004</v>
      </c>
      <c r="H19" s="20">
        <v>5725077.9699999997</v>
      </c>
      <c r="I19" s="20">
        <f>4279398.5-263343.34</f>
        <v>4016055.16</v>
      </c>
      <c r="J19" s="20">
        <f>2940902.15-124686.46</f>
        <v>2816215.69</v>
      </c>
      <c r="K19" s="20">
        <f>[2]YTD!$M$48-[2]YTD!$J$48</f>
        <v>2926097.1599999997</v>
      </c>
      <c r="L19" s="20">
        <v>506583.13000000006</v>
      </c>
      <c r="N19" s="17"/>
    </row>
    <row r="20" spans="2:18" x14ac:dyDescent="0.25">
      <c r="B20" s="18" t="s">
        <v>8</v>
      </c>
      <c r="C20" s="19" t="s">
        <v>6</v>
      </c>
      <c r="D20" s="20">
        <v>0</v>
      </c>
      <c r="E20" s="20">
        <v>546704.14</v>
      </c>
      <c r="F20" s="20">
        <v>6173982.1600000001</v>
      </c>
      <c r="G20" s="20">
        <v>3914654.2199999997</v>
      </c>
      <c r="H20" s="20">
        <v>4492105.8100000005</v>
      </c>
      <c r="I20" s="20">
        <v>3003728.92</v>
      </c>
      <c r="J20" s="20">
        <v>1958213.95</v>
      </c>
      <c r="K20" s="20">
        <f>+[2]YTD!$D$48</f>
        <v>2100851.8800000004</v>
      </c>
      <c r="L20" s="20">
        <v>416909.27</v>
      </c>
      <c r="N20" s="17"/>
      <c r="R20" s="2"/>
    </row>
    <row r="21" spans="2:18" x14ac:dyDescent="0.25">
      <c r="B21" s="18" t="s">
        <v>9</v>
      </c>
      <c r="C21" s="19" t="s">
        <v>6</v>
      </c>
      <c r="D21" s="20">
        <v>0</v>
      </c>
      <c r="E21" s="20">
        <v>39603.449999999997</v>
      </c>
      <c r="F21" s="20">
        <v>263504.81</v>
      </c>
      <c r="G21" s="20">
        <v>259385.11</v>
      </c>
      <c r="H21" s="20">
        <v>262665.09999999998</v>
      </c>
      <c r="I21" s="20">
        <v>269284.27</v>
      </c>
      <c r="J21" s="20">
        <v>204989.99</v>
      </c>
      <c r="K21" s="20">
        <f>+[2]YTD!$F$48</f>
        <v>204277.51</v>
      </c>
      <c r="L21" s="20">
        <v>37750.03</v>
      </c>
      <c r="N21" s="17"/>
    </row>
    <row r="22" spans="2:18" x14ac:dyDescent="0.25">
      <c r="B22" s="18" t="s">
        <v>10</v>
      </c>
      <c r="C22" s="19" t="s">
        <v>6</v>
      </c>
      <c r="D22" s="20">
        <v>0</v>
      </c>
      <c r="E22" s="20">
        <v>47217.009999999995</v>
      </c>
      <c r="F22" s="20">
        <f>579217.18+6981.42+19468.11+234.65</f>
        <v>605901.3600000001</v>
      </c>
      <c r="G22" s="20">
        <v>372071.72000000003</v>
      </c>
      <c r="H22" s="20">
        <v>517640.90999999992</v>
      </c>
      <c r="I22" s="20">
        <f>431241.15+5060.83</f>
        <v>436301.98000000004</v>
      </c>
      <c r="J22" s="20">
        <v>438973.11</v>
      </c>
      <c r="K22" s="20">
        <f>+[2]YTD!$G$48+[2]YTD!$H$48</f>
        <v>404583.22</v>
      </c>
      <c r="L22" s="20">
        <v>9381.76</v>
      </c>
      <c r="N22" s="17"/>
    </row>
    <row r="23" spans="2:18" x14ac:dyDescent="0.25">
      <c r="B23" s="18" t="s">
        <v>11</v>
      </c>
      <c r="C23" s="19" t="s">
        <v>6</v>
      </c>
      <c r="D23" s="20">
        <v>0</v>
      </c>
      <c r="E23" s="20">
        <v>47.98</v>
      </c>
      <c r="F23" s="20">
        <v>68.34</v>
      </c>
      <c r="G23" s="20">
        <v>31.38</v>
      </c>
      <c r="H23" s="20">
        <v>1088.5200000000002</v>
      </c>
      <c r="I23" s="20">
        <v>268.23</v>
      </c>
      <c r="J23" s="20">
        <v>104.03</v>
      </c>
      <c r="K23" s="20">
        <f>+[2]YTD!$K$48</f>
        <v>37.700000000000003</v>
      </c>
      <c r="L23" s="20">
        <v>0</v>
      </c>
      <c r="N23" s="17"/>
    </row>
    <row r="24" spans="2:18" x14ac:dyDescent="0.25">
      <c r="B24" s="21" t="s">
        <v>12</v>
      </c>
      <c r="C24" s="19"/>
      <c r="D24" s="20">
        <v>0</v>
      </c>
      <c r="E24" s="20">
        <f t="shared" ref="E24:L24" si="1">+E19-E20-E21-E22-E23</f>
        <v>58458.743808321022</v>
      </c>
      <c r="F24" s="20">
        <f t="shared" si="1"/>
        <v>208714.7599999994</v>
      </c>
      <c r="G24" s="20">
        <f t="shared" si="1"/>
        <v>18764.720000000616</v>
      </c>
      <c r="H24" s="20">
        <f t="shared" si="1"/>
        <v>451577.62999999931</v>
      </c>
      <c r="I24" s="20">
        <f t="shared" si="1"/>
        <v>306471.76000000018</v>
      </c>
      <c r="J24" s="20">
        <f t="shared" si="1"/>
        <v>213934.61000000002</v>
      </c>
      <c r="K24" s="20">
        <f t="shared" si="1"/>
        <v>216346.84999999934</v>
      </c>
      <c r="L24" s="20">
        <f t="shared" si="1"/>
        <v>42542.070000000043</v>
      </c>
      <c r="M24" s="2"/>
      <c r="N24" s="17"/>
    </row>
    <row r="25" spans="2:18" x14ac:dyDescent="0.25">
      <c r="B25" s="22"/>
      <c r="C25" s="13"/>
      <c r="D25" s="10"/>
      <c r="E25" s="10"/>
      <c r="F25" s="23"/>
      <c r="G25" s="23"/>
      <c r="H25" s="10"/>
      <c r="I25" s="10"/>
      <c r="J25" s="10"/>
      <c r="K25" s="10"/>
      <c r="L25" s="10"/>
      <c r="N25" s="17"/>
    </row>
    <row r="26" spans="2:18" x14ac:dyDescent="0.25">
      <c r="B26" s="12" t="s">
        <v>14</v>
      </c>
      <c r="C26" s="13"/>
      <c r="D26" s="14"/>
      <c r="E26" s="14"/>
      <c r="F26" s="26"/>
      <c r="G26" s="26"/>
      <c r="H26" s="14"/>
      <c r="I26" s="14"/>
      <c r="J26" s="14"/>
      <c r="K26" s="14"/>
      <c r="L26" s="14"/>
      <c r="N26" s="17"/>
      <c r="O26" s="2"/>
    </row>
    <row r="27" spans="2:18" x14ac:dyDescent="0.25">
      <c r="B27" s="15" t="s">
        <v>5</v>
      </c>
      <c r="C27" s="13" t="s">
        <v>6</v>
      </c>
      <c r="D27" s="16">
        <v>13832</v>
      </c>
      <c r="E27" s="16">
        <v>17117</v>
      </c>
      <c r="F27" s="16">
        <v>14276.5</v>
      </c>
      <c r="G27" s="16">
        <v>18202.8</v>
      </c>
      <c r="H27" s="16">
        <v>15089.3</v>
      </c>
      <c r="I27" s="16">
        <v>21301.599999999999</v>
      </c>
      <c r="J27" s="16">
        <f>5367-3</f>
        <v>5364</v>
      </c>
      <c r="K27" s="16">
        <f>+[2]YTD!$B$16</f>
        <v>4667</v>
      </c>
      <c r="L27" s="16">
        <v>17363</v>
      </c>
      <c r="N27" s="17"/>
    </row>
    <row r="28" spans="2:18" x14ac:dyDescent="0.25">
      <c r="B28" s="18" t="s">
        <v>7</v>
      </c>
      <c r="C28" s="19" t="s">
        <v>6</v>
      </c>
      <c r="D28" s="20">
        <v>422199.52</v>
      </c>
      <c r="E28" s="20">
        <v>536325.85000000009</v>
      </c>
      <c r="F28" s="20">
        <f>55577.11-12788.68+427884.3</f>
        <v>470672.73</v>
      </c>
      <c r="G28" s="20">
        <v>489945.79300000018</v>
      </c>
      <c r="H28" s="20">
        <v>457838.14000000007</v>
      </c>
      <c r="I28" s="20">
        <v>730393.58</v>
      </c>
      <c r="J28" s="20">
        <v>132887.32999999999</v>
      </c>
      <c r="K28" s="20">
        <f>[2]YTD!$M$16-[2]YTD!$J$16-[2]YTD!$L$16</f>
        <v>122856.22999999998</v>
      </c>
      <c r="L28" s="20">
        <v>450807.16</v>
      </c>
      <c r="N28" s="17"/>
    </row>
    <row r="29" spans="2:18" x14ac:dyDescent="0.25">
      <c r="B29" s="18" t="s">
        <v>8</v>
      </c>
      <c r="C29" s="19" t="s">
        <v>6</v>
      </c>
      <c r="D29" s="20">
        <v>385784.13</v>
      </c>
      <c r="E29" s="20">
        <v>487568.92000000004</v>
      </c>
      <c r="F29" s="20">
        <v>427884.3</v>
      </c>
      <c r="G29" s="20">
        <v>445405.27000000008</v>
      </c>
      <c r="H29" s="20">
        <v>416216.49</v>
      </c>
      <c r="I29" s="20">
        <v>663994.16</v>
      </c>
      <c r="J29" s="20">
        <v>120806.67</v>
      </c>
      <c r="K29" s="20">
        <f>+[2]YTD!$D$16</f>
        <v>91704.78</v>
      </c>
      <c r="L29" s="20">
        <v>357263.6</v>
      </c>
      <c r="N29" s="17"/>
    </row>
    <row r="30" spans="2:18" x14ac:dyDescent="0.25">
      <c r="B30" s="18" t="s">
        <v>9</v>
      </c>
      <c r="C30" s="19" t="s">
        <v>6</v>
      </c>
      <c r="D30" s="20">
        <v>29118.65</v>
      </c>
      <c r="E30" s="20">
        <f>+[3]vom!D77+66.57</f>
        <v>76042.140000000014</v>
      </c>
      <c r="F30" s="20">
        <v>55577.11</v>
      </c>
      <c r="G30" s="20">
        <v>38920.792999999998</v>
      </c>
      <c r="H30" s="20">
        <v>18839.41</v>
      </c>
      <c r="I30" s="20">
        <v>18877.599999999999</v>
      </c>
      <c r="J30" s="20">
        <v>6796.52</v>
      </c>
      <c r="K30" s="20">
        <f>+[2]YTD!$F$16</f>
        <v>4262.5200000000004</v>
      </c>
      <c r="L30" s="20">
        <v>20717.419999999998</v>
      </c>
      <c r="N30" s="17"/>
    </row>
    <row r="31" spans="2:18" x14ac:dyDescent="0.25">
      <c r="B31" s="18" t="s">
        <v>10</v>
      </c>
      <c r="C31" s="19" t="s">
        <v>6</v>
      </c>
      <c r="D31" s="20">
        <v>0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f>+[2]YTD!$I$16</f>
        <v>21972.119999999995</v>
      </c>
      <c r="L31" s="20">
        <v>57817.179999999993</v>
      </c>
      <c r="N31" s="17"/>
    </row>
    <row r="32" spans="2:18" x14ac:dyDescent="0.25">
      <c r="B32" s="18" t="s">
        <v>11</v>
      </c>
      <c r="C32" s="19" t="s">
        <v>6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N32" s="17"/>
    </row>
    <row r="33" spans="2:18" x14ac:dyDescent="0.25">
      <c r="B33" s="21" t="s">
        <v>12</v>
      </c>
      <c r="C33" s="19"/>
      <c r="D33" s="20">
        <v>7296.7400000000125</v>
      </c>
      <c r="E33" s="20">
        <f t="shared" ref="E33:J33" si="2">+E28-E29-E30-E31-E32</f>
        <v>-27285.209999999963</v>
      </c>
      <c r="F33" s="20">
        <f t="shared" si="2"/>
        <v>-12788.680000000008</v>
      </c>
      <c r="G33" s="20">
        <f t="shared" si="2"/>
        <v>5619.7300000001051</v>
      </c>
      <c r="H33" s="20">
        <f t="shared" si="2"/>
        <v>22782.240000000082</v>
      </c>
      <c r="I33" s="20">
        <f t="shared" si="2"/>
        <v>47521.819999999927</v>
      </c>
      <c r="J33" s="20">
        <f t="shared" si="2"/>
        <v>5284.1399999999885</v>
      </c>
      <c r="K33" s="20">
        <f>+K28-K29-K30-K31-K32</f>
        <v>4916.8099999999868</v>
      </c>
      <c r="L33" s="20">
        <f>+L28-L29-L30-L31-L32</f>
        <v>15008.960000000006</v>
      </c>
      <c r="M33" s="2"/>
      <c r="N33" s="17"/>
    </row>
    <row r="34" spans="2:18" x14ac:dyDescent="0.25">
      <c r="B34" s="22"/>
      <c r="C34" s="13"/>
      <c r="D34" s="10"/>
      <c r="E34" s="10"/>
      <c r="F34" s="23"/>
      <c r="G34" s="23"/>
      <c r="H34" s="10"/>
      <c r="I34" s="10"/>
      <c r="J34" s="10"/>
      <c r="K34" s="10"/>
      <c r="L34" s="10"/>
      <c r="N34" s="17"/>
    </row>
    <row r="35" spans="2:18" x14ac:dyDescent="0.25">
      <c r="B35" s="12" t="s">
        <v>15</v>
      </c>
      <c r="C35" s="13"/>
      <c r="D35" s="14"/>
      <c r="E35" s="14"/>
      <c r="F35" s="26"/>
      <c r="G35" s="26"/>
      <c r="H35" s="14"/>
      <c r="I35" s="14"/>
      <c r="J35" s="14"/>
      <c r="K35" s="14"/>
      <c r="L35" s="14"/>
      <c r="N35" s="17"/>
    </row>
    <row r="36" spans="2:18" x14ac:dyDescent="0.25">
      <c r="B36" s="15" t="s">
        <v>5</v>
      </c>
      <c r="C36" s="13" t="s">
        <v>6</v>
      </c>
      <c r="D36" s="16">
        <v>240131</v>
      </c>
      <c r="E36" s="16">
        <v>164872</v>
      </c>
      <c r="F36" s="16">
        <v>71486</v>
      </c>
      <c r="G36" s="16">
        <v>34129</v>
      </c>
      <c r="H36" s="16">
        <v>53882</v>
      </c>
      <c r="I36" s="16">
        <v>139432</v>
      </c>
      <c r="J36" s="16">
        <v>29782</v>
      </c>
      <c r="K36" s="16">
        <f>+[2]YTD!$B$31</f>
        <v>98535</v>
      </c>
      <c r="L36" s="16">
        <v>198192</v>
      </c>
      <c r="N36" s="17"/>
    </row>
    <row r="37" spans="2:18" x14ac:dyDescent="0.25">
      <c r="B37" s="18" t="s">
        <v>7</v>
      </c>
      <c r="C37" s="19" t="s">
        <v>6</v>
      </c>
      <c r="D37" s="20">
        <v>13347016.92379622</v>
      </c>
      <c r="E37" s="20">
        <v>11340572.589601979</v>
      </c>
      <c r="F37" s="20">
        <v>3425966.51</v>
      </c>
      <c r="G37" s="20">
        <v>1150373.49</v>
      </c>
      <c r="H37" s="27">
        <v>2192054.5</v>
      </c>
      <c r="I37" s="20">
        <v>8790458.9900000002</v>
      </c>
      <c r="J37" s="20">
        <f>1125625.13</f>
        <v>1125625.1299999999</v>
      </c>
      <c r="K37" s="20">
        <f>+[2]YTD!$M$31</f>
        <v>3001674.83</v>
      </c>
      <c r="L37" s="20">
        <v>7896157.9000000004</v>
      </c>
      <c r="N37" s="17"/>
    </row>
    <row r="38" spans="2:18" x14ac:dyDescent="0.25">
      <c r="B38" s="18" t="s">
        <v>8</v>
      </c>
      <c r="C38" s="19" t="s">
        <v>6</v>
      </c>
      <c r="D38" s="20">
        <v>8459984.9600000009</v>
      </c>
      <c r="E38" s="20">
        <v>7695417.3099999996</v>
      </c>
      <c r="F38" s="20">
        <v>2521359.4</v>
      </c>
      <c r="G38" s="20">
        <v>743931.21000000008</v>
      </c>
      <c r="H38" s="20">
        <v>1489166.6600000001</v>
      </c>
      <c r="I38" s="20">
        <v>4723681.1500000004</v>
      </c>
      <c r="J38" s="20">
        <v>645769.02</v>
      </c>
      <c r="K38" s="20">
        <f>+[2]YTD!$D$31</f>
        <v>2075295.9700000002</v>
      </c>
      <c r="L38" s="20">
        <v>4775702.8599999994</v>
      </c>
      <c r="M38" s="2"/>
      <c r="N38" s="17"/>
    </row>
    <row r="39" spans="2:18" x14ac:dyDescent="0.25">
      <c r="B39" s="18" t="s">
        <v>9</v>
      </c>
      <c r="C39" s="19" t="s">
        <v>6</v>
      </c>
      <c r="D39" s="20">
        <v>659798.21</v>
      </c>
      <c r="E39" s="20">
        <v>413952.54</v>
      </c>
      <c r="F39" s="20">
        <v>85822.27</v>
      </c>
      <c r="G39" s="20">
        <v>33580.980000000003</v>
      </c>
      <c r="H39" s="20">
        <v>79391.990000000005</v>
      </c>
      <c r="I39" s="20">
        <v>327246.26</v>
      </c>
      <c r="J39" s="20">
        <f>72113.86</f>
        <v>72113.86</v>
      </c>
      <c r="K39" s="20">
        <f>+[2]YTD!$F$31</f>
        <v>229360.49</v>
      </c>
      <c r="L39" s="20">
        <v>410837.68999999994</v>
      </c>
      <c r="N39" s="17"/>
    </row>
    <row r="40" spans="2:18" x14ac:dyDescent="0.25">
      <c r="B40" s="18" t="s">
        <v>10</v>
      </c>
      <c r="C40" s="19" t="s">
        <v>6</v>
      </c>
      <c r="D40" s="20">
        <v>686740.85</v>
      </c>
      <c r="E40" s="20">
        <v>513800.84</v>
      </c>
      <c r="F40" s="20">
        <v>193492.51</v>
      </c>
      <c r="G40" s="20">
        <v>158894.97</v>
      </c>
      <c r="H40" s="20">
        <v>223911.91999999995</v>
      </c>
      <c r="I40" s="20">
        <f>794419.22+6986.88</f>
        <v>801406.1</v>
      </c>
      <c r="J40" s="20">
        <f>'[4]MKT BASED SALES'!$O$32+'[4]MKT BASED SALES'!$O$33</f>
        <v>130550.13999999998</v>
      </c>
      <c r="K40" s="20">
        <f>+[2]YTD!$H$31+[2]YTD!$G$31</f>
        <v>235067.16</v>
      </c>
      <c r="L40" s="20">
        <v>1084565.94</v>
      </c>
      <c r="N40" s="17"/>
    </row>
    <row r="41" spans="2:18" x14ac:dyDescent="0.25">
      <c r="B41" s="18" t="s">
        <v>11</v>
      </c>
      <c r="C41" s="19" t="s">
        <v>6</v>
      </c>
      <c r="D41" s="20">
        <v>14301.42</v>
      </c>
      <c r="E41" s="20">
        <v>2361.94</v>
      </c>
      <c r="F41" s="20">
        <v>135.62</v>
      </c>
      <c r="G41" s="20">
        <v>65.440000000000012</v>
      </c>
      <c r="H41" s="20">
        <v>271.64000000000004</v>
      </c>
      <c r="I41" s="20">
        <v>795.72</v>
      </c>
      <c r="J41" s="20">
        <v>37.07</v>
      </c>
      <c r="K41" s="20">
        <f>+[2]YTD!$K$31</f>
        <v>10.54</v>
      </c>
      <c r="L41" s="20">
        <v>0</v>
      </c>
      <c r="N41" s="17"/>
    </row>
    <row r="42" spans="2:18" x14ac:dyDescent="0.25">
      <c r="B42" s="21" t="s">
        <v>12</v>
      </c>
      <c r="C42" s="19"/>
      <c r="D42" s="20">
        <v>3526191.4837962189</v>
      </c>
      <c r="E42" s="20">
        <f t="shared" ref="E42:L42" si="3">+E37-E38-E39-E40-E41</f>
        <v>2715039.9596019792</v>
      </c>
      <c r="F42" s="20">
        <f t="shared" si="3"/>
        <v>625156.70999999985</v>
      </c>
      <c r="G42" s="20">
        <f t="shared" si="3"/>
        <v>213900.88999999993</v>
      </c>
      <c r="H42" s="20">
        <f t="shared" si="3"/>
        <v>399312.28999999992</v>
      </c>
      <c r="I42" s="20">
        <f t="shared" si="3"/>
        <v>2937329.76</v>
      </c>
      <c r="J42" s="20">
        <f t="shared" si="3"/>
        <v>277155.03999999986</v>
      </c>
      <c r="K42" s="20">
        <f t="shared" si="3"/>
        <v>461940.66999999987</v>
      </c>
      <c r="L42" s="20">
        <f t="shared" si="3"/>
        <v>1625051.4100000011</v>
      </c>
      <c r="M42" s="2"/>
      <c r="N42" s="17"/>
    </row>
    <row r="43" spans="2:18" x14ac:dyDescent="0.25">
      <c r="B43" s="28" t="s">
        <v>16</v>
      </c>
      <c r="C43" s="29"/>
      <c r="D43" s="30"/>
      <c r="E43" s="30"/>
      <c r="F43" s="30"/>
      <c r="G43" s="30"/>
      <c r="H43" s="30"/>
      <c r="I43" s="30"/>
      <c r="J43" s="30"/>
      <c r="K43" s="30"/>
      <c r="L43" s="30"/>
      <c r="N43" s="17"/>
    </row>
    <row r="44" spans="2:18" x14ac:dyDescent="0.25">
      <c r="B44" s="28" t="s">
        <v>17</v>
      </c>
      <c r="C44" s="29"/>
      <c r="D44" s="30"/>
      <c r="E44" s="30"/>
      <c r="F44" s="30"/>
      <c r="G44" s="30"/>
      <c r="H44" s="30"/>
      <c r="I44" s="30"/>
      <c r="J44" s="30"/>
      <c r="K44" s="30"/>
      <c r="L44" s="30"/>
      <c r="N44" s="17"/>
    </row>
    <row r="45" spans="2:18" x14ac:dyDescent="0.25">
      <c r="B45" s="31" t="s">
        <v>5</v>
      </c>
      <c r="C45" s="29"/>
      <c r="D45" s="32">
        <f t="shared" ref="D45:L45" si="4">+D9+D27+D18+D36</f>
        <v>253963</v>
      </c>
      <c r="E45" s="32">
        <f t="shared" si="4"/>
        <v>207663</v>
      </c>
      <c r="F45" s="32">
        <f t="shared" si="4"/>
        <v>254451.5</v>
      </c>
      <c r="G45" s="32">
        <f t="shared" si="4"/>
        <v>193885.8</v>
      </c>
      <c r="H45" s="32">
        <f t="shared" si="4"/>
        <v>222264.3</v>
      </c>
      <c r="I45" s="32">
        <f t="shared" si="4"/>
        <v>259172.6</v>
      </c>
      <c r="J45" s="32">
        <f t="shared" si="4"/>
        <v>115286</v>
      </c>
      <c r="K45" s="32">
        <f t="shared" si="4"/>
        <v>197113</v>
      </c>
      <c r="L45" s="32">
        <f t="shared" si="4"/>
        <v>237016</v>
      </c>
      <c r="N45" s="17"/>
    </row>
    <row r="46" spans="2:18" ht="46.5" customHeight="1" x14ac:dyDescent="0.25">
      <c r="B46" s="31" t="s">
        <v>12</v>
      </c>
      <c r="C46" s="29"/>
      <c r="D46" s="33">
        <f t="shared" ref="D46" si="5">+D15+D33+D24+D42</f>
        <v>3533488.2237962191</v>
      </c>
      <c r="E46" s="33">
        <f>+E15+E33+E24+E42</f>
        <v>2948963.8434103001</v>
      </c>
      <c r="F46" s="33">
        <f>+F15+F33+F24+F42</f>
        <v>902388.1399999992</v>
      </c>
      <c r="G46" s="33">
        <f>+G15+G33+G24+G42+6.6</f>
        <v>246931.19000000067</v>
      </c>
      <c r="H46" s="33">
        <f>+H15+H33+H24+H42</f>
        <v>894044.61999999941</v>
      </c>
      <c r="I46" s="33">
        <f>+I15+I33+I24+I42-41</f>
        <v>3298966.15</v>
      </c>
      <c r="J46" s="33">
        <f>+J15+J33+J24+J42-4.8</f>
        <v>496809.63999999984</v>
      </c>
      <c r="K46" s="33">
        <f>+K15+K33+K24+K42</f>
        <v>683508.82999999914</v>
      </c>
      <c r="L46" s="33">
        <f>+L15+L33+L24+L42</f>
        <v>1682889.2500000012</v>
      </c>
      <c r="N46" s="17"/>
    </row>
    <row r="47" spans="2:18" x14ac:dyDescent="0.25">
      <c r="B47" s="31"/>
      <c r="C47" s="29"/>
      <c r="D47" s="34" t="s">
        <v>18</v>
      </c>
      <c r="E47" s="34" t="s">
        <v>19</v>
      </c>
      <c r="F47" s="34" t="s">
        <v>20</v>
      </c>
      <c r="G47" s="34" t="s">
        <v>21</v>
      </c>
      <c r="H47" s="34" t="s">
        <v>22</v>
      </c>
      <c r="I47" s="34" t="s">
        <v>23</v>
      </c>
      <c r="J47" s="34" t="s">
        <v>24</v>
      </c>
      <c r="K47" s="34" t="s">
        <v>25</v>
      </c>
      <c r="L47" s="34" t="s">
        <v>31</v>
      </c>
      <c r="M47" s="35"/>
      <c r="N47" s="17"/>
      <c r="R47" s="36"/>
    </row>
    <row r="48" spans="2:18" ht="16.5" thickBot="1" x14ac:dyDescent="0.3">
      <c r="B48" s="37" t="s">
        <v>26</v>
      </c>
      <c r="C48" s="38"/>
      <c r="D48" s="39" t="e">
        <f>(+D46+#REF!+#REF!)/3</f>
        <v>#REF!</v>
      </c>
      <c r="E48" s="39">
        <v>2719530.9390688394</v>
      </c>
      <c r="F48" s="39">
        <f t="shared" ref="F48:I48" si="6">(+F46+E46+D46)/3</f>
        <v>2461613.4024021728</v>
      </c>
      <c r="G48" s="39">
        <f t="shared" si="6"/>
        <v>1366094.3911367666</v>
      </c>
      <c r="H48" s="39">
        <f t="shared" si="6"/>
        <v>681121.31666666642</v>
      </c>
      <c r="I48" s="39">
        <f t="shared" si="6"/>
        <v>1479980.6533333333</v>
      </c>
      <c r="J48" s="39">
        <f>(+J46+I46+H46)/3</f>
        <v>1563273.4699999997</v>
      </c>
      <c r="K48" s="39">
        <f>(+K46+J46+I46)/3</f>
        <v>1493094.8733333331</v>
      </c>
      <c r="L48" s="39">
        <f>(+L46+K46+J46)/3</f>
        <v>954402.57333333325</v>
      </c>
      <c r="N48" s="17"/>
      <c r="R48" s="35"/>
    </row>
    <row r="49" spans="2:16" x14ac:dyDescent="0.25">
      <c r="B49" s="40"/>
      <c r="D49" s="2"/>
      <c r="E49" s="2"/>
      <c r="F49" s="2"/>
      <c r="G49" s="2"/>
      <c r="H49" s="2"/>
      <c r="I49" s="2"/>
      <c r="J49" s="2"/>
      <c r="K49" s="2"/>
      <c r="L49" s="2"/>
      <c r="M49" s="35"/>
    </row>
    <row r="50" spans="2:16" ht="14.25" customHeight="1" x14ac:dyDescent="0.25">
      <c r="B50" s="42" t="s">
        <v>27</v>
      </c>
      <c r="C50" s="42"/>
      <c r="D50" s="2"/>
      <c r="E50" s="43"/>
      <c r="F50" s="43"/>
      <c r="G50" s="43"/>
      <c r="H50" s="43"/>
      <c r="I50" s="43"/>
      <c r="J50" s="43"/>
      <c r="K50" s="43"/>
      <c r="L50" s="43"/>
    </row>
    <row r="51" spans="2:16" ht="12" hidden="1" customHeight="1" x14ac:dyDescent="0.25">
      <c r="B51" s="1" t="s">
        <v>28</v>
      </c>
      <c r="E51" s="43"/>
      <c r="F51" s="43"/>
      <c r="G51" s="43"/>
      <c r="H51" s="43"/>
      <c r="I51" s="43"/>
      <c r="J51" s="43"/>
      <c r="K51" s="43"/>
      <c r="L51" s="43"/>
    </row>
    <row r="52" spans="2:16" ht="13.5" hidden="1" customHeight="1" x14ac:dyDescent="0.25">
      <c r="B52" s="44" t="s">
        <v>29</v>
      </c>
      <c r="C52" s="44"/>
      <c r="E52" s="43"/>
      <c r="F52" s="43"/>
      <c r="G52" s="43"/>
      <c r="H52" s="43"/>
      <c r="I52" s="43"/>
      <c r="J52" s="43"/>
      <c r="K52" s="43"/>
      <c r="L52" s="43"/>
    </row>
    <row r="53" spans="2:16" ht="13.5" customHeight="1" x14ac:dyDescent="0.25">
      <c r="D53" s="17"/>
      <c r="E53" s="43"/>
      <c r="F53" s="43"/>
      <c r="G53" s="43"/>
      <c r="H53" s="43"/>
      <c r="I53" s="43"/>
      <c r="J53" s="43"/>
      <c r="K53" s="43"/>
      <c r="L53" s="43"/>
    </row>
    <row r="54" spans="2:16" ht="13.5" customHeight="1" x14ac:dyDescent="0.25">
      <c r="D54" s="17"/>
      <c r="E54" s="17"/>
      <c r="F54" s="17"/>
      <c r="G54" s="17"/>
      <c r="H54" s="17"/>
      <c r="I54" s="17"/>
      <c r="J54" s="17"/>
      <c r="K54" s="17"/>
      <c r="L54" s="17"/>
    </row>
    <row r="55" spans="2:16" ht="13.5" customHeight="1" x14ac:dyDescent="0.25">
      <c r="D55" s="17"/>
      <c r="E55" s="17"/>
      <c r="F55" s="17"/>
      <c r="G55" s="17"/>
      <c r="H55" s="17"/>
      <c r="I55" s="17"/>
      <c r="J55" s="17"/>
      <c r="K55" s="17"/>
      <c r="L55" s="17"/>
    </row>
    <row r="56" spans="2:16" x14ac:dyDescent="0.25">
      <c r="D56" s="35"/>
      <c r="E56" s="35"/>
      <c r="F56" s="35"/>
      <c r="G56" s="35"/>
      <c r="H56" s="35"/>
      <c r="I56" s="35"/>
      <c r="J56" s="35"/>
      <c r="K56" s="35"/>
      <c r="L56" s="35"/>
    </row>
    <row r="57" spans="2:16" x14ac:dyDescent="0.25">
      <c r="D57" s="2"/>
      <c r="E57" s="2"/>
      <c r="F57" s="2"/>
      <c r="G57" s="2"/>
      <c r="H57" s="2"/>
      <c r="I57" s="2"/>
      <c r="J57" s="2"/>
      <c r="K57" s="2"/>
      <c r="L57" s="2"/>
    </row>
    <row r="58" spans="2:16" x14ac:dyDescent="0.25">
      <c r="D58" s="2"/>
      <c r="E58" s="2"/>
      <c r="F58" s="2"/>
      <c r="G58" s="2"/>
      <c r="H58" s="2"/>
      <c r="I58" s="2"/>
      <c r="J58" s="2"/>
      <c r="K58" s="2"/>
      <c r="L58" s="2"/>
    </row>
    <row r="59" spans="2:16" x14ac:dyDescent="0.25">
      <c r="D59" s="2"/>
      <c r="E59" s="2"/>
      <c r="F59" s="2"/>
      <c r="G59" s="2"/>
      <c r="H59" s="2"/>
      <c r="I59" s="2"/>
      <c r="J59" s="2"/>
      <c r="K59" s="2"/>
      <c r="L59" s="2"/>
    </row>
    <row r="60" spans="2:16" x14ac:dyDescent="0.25">
      <c r="E60" s="17"/>
      <c r="F60" s="17"/>
      <c r="G60" s="17"/>
      <c r="H60" s="17"/>
      <c r="I60" s="17"/>
      <c r="J60" s="17"/>
      <c r="K60" s="17"/>
      <c r="L60" s="17"/>
    </row>
    <row r="61" spans="2:16" x14ac:dyDescent="0.25">
      <c r="E61" s="17"/>
      <c r="F61" s="17"/>
      <c r="G61" s="17"/>
      <c r="H61" s="17"/>
      <c r="I61" s="17"/>
      <c r="J61" s="17"/>
      <c r="K61" s="17"/>
      <c r="L61" s="17"/>
      <c r="P61" s="1" t="s">
        <v>30</v>
      </c>
    </row>
    <row r="62" spans="2:16" x14ac:dyDescent="0.25">
      <c r="D62" s="17"/>
      <c r="E62" s="17"/>
      <c r="F62" s="17"/>
      <c r="G62" s="17"/>
      <c r="H62" s="17"/>
      <c r="I62" s="17"/>
      <c r="J62" s="17"/>
      <c r="K62" s="17"/>
      <c r="L62" s="17"/>
    </row>
    <row r="63" spans="2:16" x14ac:dyDescent="0.25">
      <c r="D63" s="35"/>
      <c r="E63" s="17"/>
      <c r="F63" s="17"/>
      <c r="G63" s="17"/>
      <c r="H63" s="17"/>
      <c r="I63" s="17"/>
      <c r="J63" s="17"/>
      <c r="K63" s="17"/>
      <c r="L63" s="17"/>
    </row>
    <row r="64" spans="2:16" x14ac:dyDescent="0.25">
      <c r="D64" s="45"/>
      <c r="E64" s="17"/>
      <c r="F64" s="17"/>
      <c r="G64" s="17"/>
      <c r="H64" s="17"/>
      <c r="I64" s="17"/>
      <c r="J64" s="17"/>
      <c r="K64" s="17"/>
      <c r="L64" s="17"/>
    </row>
    <row r="65" spans="4:12" x14ac:dyDescent="0.25">
      <c r="D65" s="35"/>
      <c r="E65" s="17"/>
      <c r="F65" s="17"/>
      <c r="G65" s="17"/>
      <c r="H65" s="17"/>
      <c r="I65" s="17"/>
      <c r="J65" s="17"/>
      <c r="K65" s="17"/>
      <c r="L65" s="17"/>
    </row>
    <row r="66" spans="4:12" x14ac:dyDescent="0.25">
      <c r="E66" s="17"/>
      <c r="F66" s="17"/>
      <c r="G66" s="17"/>
      <c r="H66" s="17"/>
      <c r="I66" s="17"/>
      <c r="J66" s="17"/>
      <c r="K66" s="17"/>
      <c r="L66" s="17"/>
    </row>
    <row r="67" spans="4:12" x14ac:dyDescent="0.25">
      <c r="E67" s="17"/>
      <c r="F67" s="17"/>
      <c r="G67" s="17"/>
      <c r="H67" s="17"/>
      <c r="I67" s="17"/>
      <c r="J67" s="17"/>
      <c r="K67" s="17"/>
      <c r="L67" s="17"/>
    </row>
    <row r="68" spans="4:12" x14ac:dyDescent="0.25">
      <c r="E68" s="17"/>
      <c r="F68" s="17"/>
      <c r="G68" s="17"/>
      <c r="H68" s="17"/>
      <c r="I68" s="17"/>
      <c r="J68" s="17"/>
      <c r="K68" s="17"/>
      <c r="L68" s="17"/>
    </row>
    <row r="69" spans="4:12" x14ac:dyDescent="0.25">
      <c r="E69" s="17"/>
      <c r="F69" s="17"/>
      <c r="G69" s="17"/>
      <c r="H69" s="17"/>
      <c r="I69" s="17"/>
      <c r="J69" s="17"/>
      <c r="K69" s="17"/>
      <c r="L69" s="17"/>
    </row>
    <row r="70" spans="4:12" x14ac:dyDescent="0.25">
      <c r="E70" s="17"/>
      <c r="F70" s="17"/>
      <c r="G70" s="17"/>
      <c r="H70" s="17"/>
      <c r="I70" s="17"/>
      <c r="J70" s="17"/>
      <c r="K70" s="17"/>
      <c r="L70" s="17"/>
    </row>
    <row r="71" spans="4:12" x14ac:dyDescent="0.25">
      <c r="E71" s="17"/>
      <c r="F71" s="17"/>
      <c r="G71" s="17"/>
      <c r="H71" s="17"/>
      <c r="I71" s="17"/>
      <c r="J71" s="17"/>
      <c r="K71" s="17"/>
      <c r="L71" s="17"/>
    </row>
    <row r="72" spans="4:12" x14ac:dyDescent="0.25">
      <c r="E72" s="17"/>
      <c r="F72" s="17"/>
      <c r="G72" s="17"/>
      <c r="H72" s="17"/>
      <c r="I72" s="17"/>
      <c r="J72" s="17"/>
      <c r="K72" s="17"/>
      <c r="L72" s="17"/>
    </row>
    <row r="73" spans="4:12" x14ac:dyDescent="0.25">
      <c r="E73" s="17"/>
      <c r="F73" s="17"/>
      <c r="G73" s="17"/>
      <c r="H73" s="17"/>
      <c r="I73" s="17"/>
      <c r="J73" s="17"/>
      <c r="K73" s="17"/>
      <c r="L73" s="17"/>
    </row>
    <row r="74" spans="4:12" x14ac:dyDescent="0.25">
      <c r="E74" s="17"/>
      <c r="F74" s="17"/>
      <c r="G74" s="17"/>
      <c r="H74" s="17"/>
      <c r="I74" s="17"/>
      <c r="J74" s="17"/>
      <c r="K74" s="17"/>
      <c r="L74" s="17"/>
    </row>
    <row r="75" spans="4:12" x14ac:dyDescent="0.25">
      <c r="E75" s="17"/>
      <c r="F75" s="17"/>
      <c r="G75" s="17"/>
      <c r="H75" s="17"/>
      <c r="I75" s="17"/>
      <c r="J75" s="17"/>
      <c r="K75" s="17"/>
      <c r="L75" s="17"/>
    </row>
    <row r="76" spans="4:12" x14ac:dyDescent="0.25">
      <c r="E76" s="17"/>
      <c r="F76" s="17"/>
      <c r="G76" s="17"/>
      <c r="H76" s="17"/>
      <c r="I76" s="17"/>
      <c r="J76" s="17"/>
      <c r="K76" s="17"/>
      <c r="L76" s="17"/>
    </row>
    <row r="77" spans="4:12" x14ac:dyDescent="0.25">
      <c r="E77" s="17"/>
      <c r="F77" s="17"/>
      <c r="G77" s="17"/>
      <c r="H77" s="17"/>
      <c r="I77" s="17"/>
      <c r="J77" s="17"/>
      <c r="K77" s="17"/>
      <c r="L77" s="17"/>
    </row>
    <row r="78" spans="4:12" x14ac:dyDescent="0.25">
      <c r="E78" s="17"/>
      <c r="F78" s="17"/>
      <c r="G78" s="17"/>
      <c r="H78" s="17"/>
      <c r="I78" s="17"/>
      <c r="J78" s="17"/>
      <c r="K78" s="17"/>
      <c r="L78" s="17"/>
    </row>
    <row r="79" spans="4:12" x14ac:dyDescent="0.25">
      <c r="E79" s="17"/>
      <c r="F79" s="17"/>
      <c r="G79" s="17"/>
      <c r="H79" s="17"/>
      <c r="I79" s="17"/>
      <c r="J79" s="17"/>
      <c r="K79" s="17"/>
      <c r="L79" s="17"/>
    </row>
    <row r="80" spans="4:12" x14ac:dyDescent="0.25">
      <c r="E80" s="17"/>
      <c r="F80" s="17"/>
      <c r="G80" s="17"/>
      <c r="H80" s="17"/>
      <c r="I80" s="17"/>
      <c r="J80" s="17"/>
      <c r="K80" s="17"/>
      <c r="L80" s="17"/>
    </row>
    <row r="81" spans="5:12" x14ac:dyDescent="0.25">
      <c r="E81" s="17"/>
      <c r="F81" s="17"/>
      <c r="G81" s="17"/>
      <c r="H81" s="17"/>
      <c r="I81" s="17"/>
      <c r="J81" s="17"/>
      <c r="K81" s="17"/>
      <c r="L81" s="17"/>
    </row>
    <row r="82" spans="5:12" x14ac:dyDescent="0.25">
      <c r="E82" s="17"/>
      <c r="F82" s="17"/>
      <c r="G82" s="17"/>
      <c r="H82" s="17"/>
      <c r="I82" s="17"/>
      <c r="J82" s="17"/>
      <c r="K82" s="17"/>
      <c r="L82" s="17"/>
    </row>
    <row r="83" spans="5:12" x14ac:dyDescent="0.25">
      <c r="E83" s="17"/>
      <c r="F83" s="17"/>
      <c r="G83" s="17"/>
      <c r="H83" s="17"/>
      <c r="I83" s="17"/>
      <c r="J83" s="17"/>
      <c r="K83" s="17"/>
      <c r="L83" s="17"/>
    </row>
    <row r="84" spans="5:12" x14ac:dyDescent="0.25">
      <c r="E84" s="17"/>
      <c r="F84" s="17"/>
      <c r="G84" s="17"/>
      <c r="H84" s="17"/>
      <c r="I84" s="17"/>
      <c r="J84" s="17"/>
      <c r="K84" s="17"/>
      <c r="L84" s="17"/>
    </row>
    <row r="85" spans="5:12" x14ac:dyDescent="0.25">
      <c r="E85" s="17"/>
      <c r="F85" s="17"/>
      <c r="G85" s="17"/>
      <c r="H85" s="17"/>
      <c r="I85" s="17"/>
      <c r="J85" s="17"/>
      <c r="K85" s="17"/>
      <c r="L85" s="17"/>
    </row>
    <row r="86" spans="5:12" x14ac:dyDescent="0.25">
      <c r="E86" s="17"/>
      <c r="F86" s="17"/>
      <c r="G86" s="17"/>
      <c r="H86" s="17"/>
      <c r="I86" s="17"/>
      <c r="J86" s="17"/>
      <c r="K86" s="17"/>
      <c r="L86" s="17"/>
    </row>
    <row r="87" spans="5:12" x14ac:dyDescent="0.25">
      <c r="E87" s="17"/>
      <c r="F87" s="17"/>
      <c r="G87" s="17"/>
      <c r="H87" s="17"/>
      <c r="I87" s="17"/>
      <c r="J87" s="17"/>
      <c r="K87" s="17"/>
      <c r="L87" s="17"/>
    </row>
    <row r="88" spans="5:12" x14ac:dyDescent="0.25">
      <c r="E88" s="17"/>
      <c r="F88" s="17"/>
      <c r="G88" s="17"/>
      <c r="H88" s="17"/>
      <c r="I88" s="17"/>
      <c r="J88" s="17"/>
      <c r="K88" s="17"/>
      <c r="L88" s="17"/>
    </row>
    <row r="89" spans="5:12" x14ac:dyDescent="0.25">
      <c r="E89" s="17"/>
      <c r="F89" s="17"/>
      <c r="G89" s="17"/>
      <c r="H89" s="17"/>
      <c r="I89" s="17"/>
      <c r="J89" s="17"/>
      <c r="K89" s="17"/>
      <c r="L89" s="17"/>
    </row>
    <row r="90" spans="5:12" x14ac:dyDescent="0.25">
      <c r="E90" s="17"/>
      <c r="F90" s="17"/>
      <c r="G90" s="17"/>
      <c r="H90" s="17"/>
      <c r="I90" s="17"/>
      <c r="J90" s="17"/>
      <c r="K90" s="17"/>
      <c r="L90" s="17"/>
    </row>
    <row r="91" spans="5:12" x14ac:dyDescent="0.25">
      <c r="E91" s="17"/>
      <c r="F91" s="17"/>
      <c r="G91" s="17"/>
      <c r="H91" s="17"/>
      <c r="I91" s="17"/>
      <c r="J91" s="17"/>
      <c r="K91" s="17"/>
      <c r="L91" s="17"/>
    </row>
    <row r="92" spans="5:12" x14ac:dyDescent="0.25">
      <c r="E92" s="17"/>
      <c r="F92" s="17"/>
      <c r="G92" s="17"/>
      <c r="H92" s="17"/>
      <c r="I92" s="17"/>
      <c r="J92" s="17"/>
      <c r="K92" s="17"/>
      <c r="L92" s="17"/>
    </row>
    <row r="93" spans="5:12" x14ac:dyDescent="0.25">
      <c r="E93" s="17"/>
      <c r="F93" s="17"/>
      <c r="G93" s="17"/>
      <c r="H93" s="17"/>
      <c r="I93" s="17"/>
      <c r="J93" s="17"/>
      <c r="K93" s="17"/>
      <c r="L93" s="17"/>
    </row>
    <row r="94" spans="5:12" x14ac:dyDescent="0.25">
      <c r="E94" s="17"/>
      <c r="F94" s="17"/>
      <c r="G94" s="17"/>
      <c r="H94" s="17"/>
      <c r="I94" s="17"/>
      <c r="J94" s="17"/>
      <c r="K94" s="17"/>
      <c r="L94" s="17"/>
    </row>
    <row r="95" spans="5:12" x14ac:dyDescent="0.25">
      <c r="E95" s="17"/>
      <c r="F95" s="17"/>
      <c r="G95" s="17"/>
      <c r="H95" s="17"/>
      <c r="I95" s="17"/>
      <c r="J95" s="17"/>
      <c r="K95" s="17"/>
      <c r="L95" s="17"/>
    </row>
    <row r="96" spans="5:12" x14ac:dyDescent="0.25">
      <c r="E96" s="17"/>
      <c r="F96" s="17"/>
      <c r="G96" s="17"/>
      <c r="H96" s="17"/>
      <c r="I96" s="17"/>
      <c r="J96" s="17"/>
      <c r="K96" s="17"/>
      <c r="L96" s="17"/>
    </row>
    <row r="97" spans="5:12" x14ac:dyDescent="0.25">
      <c r="E97" s="17"/>
      <c r="F97" s="17"/>
      <c r="G97" s="17"/>
      <c r="H97" s="17"/>
      <c r="I97" s="17"/>
      <c r="J97" s="17"/>
      <c r="K97" s="17"/>
      <c r="L97" s="17"/>
    </row>
    <row r="98" spans="5:12" x14ac:dyDescent="0.25">
      <c r="E98" s="17"/>
      <c r="F98" s="17"/>
      <c r="G98" s="17"/>
      <c r="H98" s="17"/>
      <c r="I98" s="17"/>
      <c r="J98" s="17"/>
      <c r="K98" s="17"/>
      <c r="L98" s="17"/>
    </row>
    <row r="99" spans="5:12" x14ac:dyDescent="0.25">
      <c r="E99" s="17"/>
    </row>
    <row r="100" spans="5:12" x14ac:dyDescent="0.25">
      <c r="E100" s="17"/>
    </row>
    <row r="101" spans="5:12" x14ac:dyDescent="0.25">
      <c r="E101" s="17"/>
    </row>
    <row r="102" spans="5:12" x14ac:dyDescent="0.25">
      <c r="E102" s="17"/>
    </row>
    <row r="103" spans="5:12" x14ac:dyDescent="0.25">
      <c r="E103" s="17"/>
    </row>
    <row r="104" spans="5:12" x14ac:dyDescent="0.25">
      <c r="E104" s="17"/>
    </row>
    <row r="105" spans="5:12" x14ac:dyDescent="0.25">
      <c r="E105" s="17"/>
    </row>
    <row r="106" spans="5:12" x14ac:dyDescent="0.25">
      <c r="E106" s="17"/>
    </row>
  </sheetData>
  <mergeCells count="2">
    <mergeCell ref="A1:L1"/>
    <mergeCell ref="B5:C7"/>
  </mergeCells>
  <printOptions horizontalCentered="1"/>
  <pageMargins left="0.25" right="0.25" top="0.25" bottom="0.27" header="0.25" footer="0.2"/>
  <pageSetup paperSize="3" scale="63" orientation="landscape" r:id="rId1"/>
  <headerFooter alignWithMargins="0">
    <oddFooter>&amp;L&amp;D   &amp;T&amp;RH:\mary2002\incentive updates\&amp;F</oddFooter>
  </headerFooter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25A2C5DF03324DB9C3C8C13C43B7E4" ma:contentTypeVersion="2" ma:contentTypeDescription="Create a new document." ma:contentTypeScope="" ma:versionID="cd14d18e5dae38e917880ec0cd7e0826">
  <xsd:schema xmlns:xsd="http://www.w3.org/2001/XMLSchema" xmlns:xs="http://www.w3.org/2001/XMLSchema" xmlns:p="http://schemas.microsoft.com/office/2006/metadata/properties" xmlns:ns2="fefaed5c-05a3-4042-96c9-7499aea4ff34" targetNamespace="http://schemas.microsoft.com/office/2006/metadata/properties" ma:root="true" ma:fieldsID="42f26d15095ea174884cbd62bfda1b78" ns2:_="">
    <xsd:import namespace="fefaed5c-05a3-4042-96c9-7499aea4ff3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faed5c-05a3-4042-96c9-7499aea4ff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6C76A96-8006-43FE-A4FB-FA33021BC9A7}"/>
</file>

<file path=customXml/itemProps2.xml><?xml version="1.0" encoding="utf-8"?>
<ds:datastoreItem xmlns:ds="http://schemas.openxmlformats.org/officeDocument/2006/customXml" ds:itemID="{6894ACF3-0495-4C7D-A8E8-4BE27BFB0B49}"/>
</file>

<file path=customXml/itemProps3.xml><?xml version="1.0" encoding="utf-8"?>
<ds:datastoreItem xmlns:ds="http://schemas.openxmlformats.org/officeDocument/2006/customXml" ds:itemID="{DC163024-553E-4DE9-BA28-A804DE306D0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2010-2017 Cust &amp; Total Gains</vt:lpstr>
      <vt:lpstr>2010-2017 Gains</vt:lpstr>
      <vt:lpstr>'2010-2017 Gains'!Print_Area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2021-07-13T16:44:06Z</dcterms:created>
  <dcterms:modified xsi:type="dcterms:W3CDTF">2021-07-13T16:44:15Z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0x0101008525A2C5DF03324DB9C3C8C13C43B7E4</vt:lpwstr>
  </property>
</Properties>
</file>