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rst Coast Regional Utility\FPSC Discovery Requests\Production to PSC\5th POD\"/>
    </mc:Choice>
  </mc:AlternateContent>
  <xr:revisionPtr revIDLastSave="0" documentId="8_{0390562B-29EC-4839-B731-FE236635F0B7}" xr6:coauthVersionLast="45" xr6:coauthVersionMax="45" xr10:uidLastSave="{00000000-0000-0000-0000-000000000000}"/>
  <bookViews>
    <workbookView xWindow="-108" yWindow="-108" windowWidth="23256" windowHeight="12600" xr2:uid="{7E897B96-E61D-407C-BB9F-0DF61415FF69}"/>
  </bookViews>
  <sheets>
    <sheet name="Depreciation Schedu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D" localSheetId="0">#REF!</definedName>
    <definedName name="\D">#REF!</definedName>
    <definedName name="\G">#REF!</definedName>
    <definedName name="\P" localSheetId="0">[1]Macros!#REF!</definedName>
    <definedName name="\P">[2]Macros!#REF!</definedName>
    <definedName name="\Q" localSheetId="0">[1]Macros!#REF!</definedName>
    <definedName name="\Q">[2]Macros!#REF!</definedName>
    <definedName name="\S">#REF!</definedName>
    <definedName name="___________pri0061">#REF!</definedName>
    <definedName name="___________pri0062">'[3]F-1'!#REF!</definedName>
    <definedName name="___________pri0065">'[3]F-1'!#REF!</definedName>
    <definedName name="___________pri0066">'[3]F-1'!#REF!</definedName>
    <definedName name="___________pri0067">'[3]F-1'!#REF!</definedName>
    <definedName name="___________pri0068">'[3]F-1'!#REF!</definedName>
    <definedName name="__________pri0061" localSheetId="0">#REF!</definedName>
    <definedName name="__________pri0061">#REF!</definedName>
    <definedName name="__________pri0062">#REF!</definedName>
    <definedName name="__________pri0065">#REF!</definedName>
    <definedName name="__________pri0066">#REF!</definedName>
    <definedName name="__________pri0067">#REF!</definedName>
    <definedName name="__________pri0068">#REF!</definedName>
    <definedName name="_____pg1">'[4]A 7'!$D$4</definedName>
    <definedName name="_____TY2" localSheetId="0">[4]Macros!#REF!</definedName>
    <definedName name="_____TY2">[4]Macros!#REF!</definedName>
    <definedName name="____pg1">'[5]A 7'!$D$4</definedName>
    <definedName name="____pri0004" localSheetId="0">#REF!</definedName>
    <definedName name="____pri0004">#REF!</definedName>
    <definedName name="____pri0005">#REF!</definedName>
    <definedName name="____pri0006">#REF!</definedName>
    <definedName name="____pri0007">#REF!</definedName>
    <definedName name="____pri0008">#REF!</definedName>
    <definedName name="____pri0009">#REF!</definedName>
    <definedName name="____pri0010">#REF!</definedName>
    <definedName name="____pri0011">#REF!</definedName>
    <definedName name="____pri0012">#REF!</definedName>
    <definedName name="____pri0013">#REF!</definedName>
    <definedName name="____pri0014">#REF!</definedName>
    <definedName name="____pri0015">#REF!</definedName>
    <definedName name="____pri0016">#REF!</definedName>
    <definedName name="____pri0017">#REF!</definedName>
    <definedName name="____pri0018">#REF!</definedName>
    <definedName name="____pri0019">#REF!</definedName>
    <definedName name="____pri0061">#REF!</definedName>
    <definedName name="____pri0062">#REF!</definedName>
    <definedName name="____pri0065">#REF!</definedName>
    <definedName name="____pri0066">#REF!</definedName>
    <definedName name="____pri0067">#REF!</definedName>
    <definedName name="____pri0068">#REF!</definedName>
    <definedName name="____TY2">[5]Macros!#REF!</definedName>
    <definedName name="___pg1">'[6]A 7'!$D$4</definedName>
    <definedName name="___pri0004" localSheetId="0">#REF!</definedName>
    <definedName name="___pri0004">#REF!</definedName>
    <definedName name="___pri0005">#REF!</definedName>
    <definedName name="___pri0006">#REF!</definedName>
    <definedName name="___pri0007">#REF!</definedName>
    <definedName name="___pri0008">#REF!</definedName>
    <definedName name="___pri0009">#REF!</definedName>
    <definedName name="___pri0010">#REF!</definedName>
    <definedName name="___pri0011">#REF!</definedName>
    <definedName name="___pri0012">#REF!</definedName>
    <definedName name="___pri0013">#REF!</definedName>
    <definedName name="___pri0014">#REF!</definedName>
    <definedName name="___pri0015">#REF!</definedName>
    <definedName name="___pri0016">#REF!</definedName>
    <definedName name="___pri0017">#REF!</definedName>
    <definedName name="___pri0018">#REF!</definedName>
    <definedName name="___pri0019">#REF!</definedName>
    <definedName name="___pri0061">#REF!</definedName>
    <definedName name="___pri0062">#REF!</definedName>
    <definedName name="___pri0065">#REF!</definedName>
    <definedName name="___pri0066">#REF!</definedName>
    <definedName name="___pri0067">#REF!</definedName>
    <definedName name="___pri0068">#REF!</definedName>
    <definedName name="___TY2">[5]Macros!#REF!</definedName>
    <definedName name="__pg1">'[5]A 7'!$D$4</definedName>
    <definedName name="__pri0004" localSheetId="0">#REF!</definedName>
    <definedName name="__pri0004">#REF!</definedName>
    <definedName name="__pri0005">#REF!</definedName>
    <definedName name="__pri0006">#REF!</definedName>
    <definedName name="__pri0007">#REF!</definedName>
    <definedName name="__pri0008">#REF!</definedName>
    <definedName name="__pri0009">#REF!</definedName>
    <definedName name="__pri0010">#REF!</definedName>
    <definedName name="__pri0011">#REF!</definedName>
    <definedName name="__pri0012">#REF!</definedName>
    <definedName name="__pri0013">#REF!</definedName>
    <definedName name="__pri0014">#REF!</definedName>
    <definedName name="__pri0015">#REF!</definedName>
    <definedName name="__pri0016">#REF!</definedName>
    <definedName name="__pri0017">#REF!</definedName>
    <definedName name="__pri0018">#REF!</definedName>
    <definedName name="__pri0019">#REF!</definedName>
    <definedName name="__pri0061">#REF!</definedName>
    <definedName name="__pri0062">#REF!</definedName>
    <definedName name="__pri0065">#REF!</definedName>
    <definedName name="__pri0066">#REF!</definedName>
    <definedName name="__pri0067">#REF!</definedName>
    <definedName name="__pri0068">#REF!</definedName>
    <definedName name="__TY2">[5]Macros!#REF!</definedName>
    <definedName name="_1PLANT_W">[7]Plnt!$A$1</definedName>
    <definedName name="_2S_RATEAL" localSheetId="0">#REF!</definedName>
    <definedName name="_2S_RATEAL">#REF!</definedName>
    <definedName name="_3S_RATES">#REF!</definedName>
    <definedName name="_4W_RATEAL">#REF!</definedName>
    <definedName name="_CY2">[8]Macros!$E$14</definedName>
    <definedName name="_pg_1">'[9]A 7'!$C$4</definedName>
    <definedName name="_pg1" localSheetId="0">'[1]A 7'!$C$4</definedName>
    <definedName name="_pg1">'[2]A 7'!$C$4</definedName>
    <definedName name="_pri0004">#REF!</definedName>
    <definedName name="_pri0005">#REF!</definedName>
    <definedName name="_pri0006">#REF!</definedName>
    <definedName name="_pri0007">#REF!</definedName>
    <definedName name="_pri0008">#REF!</definedName>
    <definedName name="_pri0009">#REF!</definedName>
    <definedName name="_pri0010">#REF!</definedName>
    <definedName name="_pri0011">#REF!</definedName>
    <definedName name="_pri0012">#REF!</definedName>
    <definedName name="_pri0013">#REF!</definedName>
    <definedName name="_pri0014">#REF!</definedName>
    <definedName name="_pri0015">#REF!</definedName>
    <definedName name="_pri0016">#REF!</definedName>
    <definedName name="_pri0017">#REF!</definedName>
    <definedName name="_pri0018">#REF!</definedName>
    <definedName name="_pri0019">#REF!</definedName>
    <definedName name="_pri0061">#REF!</definedName>
    <definedName name="_pri0062">#REF!</definedName>
    <definedName name="_pri0065">#REF!</definedName>
    <definedName name="_pri0066">#REF!</definedName>
    <definedName name="_pri0067">#REF!</definedName>
    <definedName name="_pri0068">#REF!</definedName>
    <definedName name="_TY1" localSheetId="0">[1]Macros!$E$14</definedName>
    <definedName name="_TY1">[2]Macros!$E$14</definedName>
    <definedName name="_TY2" localSheetId="0">[1]Macros!#REF!</definedName>
    <definedName name="_TY2">[2]Macros!#REF!</definedName>
    <definedName name="a" localSheetId="0">#REF!</definedName>
    <definedName name="a">#REF!</definedName>
    <definedName name="A_1">#REF!</definedName>
    <definedName name="A_17">#REF!</definedName>
    <definedName name="A_18">#REF!</definedName>
    <definedName name="A_19">#REF!</definedName>
    <definedName name="A_5">#REF!</definedName>
    <definedName name="A_9">#REF!</definedName>
    <definedName name="a10x">#REF!</definedName>
    <definedName name="a11x">#REF!</definedName>
    <definedName name="a12x">#REF!</definedName>
    <definedName name="a13x">#REF!</definedName>
    <definedName name="a14x">#REF!</definedName>
    <definedName name="a15x">#REF!</definedName>
    <definedName name="a16x">#REF!</definedName>
    <definedName name="a17x">#REF!</definedName>
    <definedName name="a18x">#REF!</definedName>
    <definedName name="a19x">#REF!</definedName>
    <definedName name="a1i">#REF!</definedName>
    <definedName name="a1x">#REF!</definedName>
    <definedName name="a2i">#REF!</definedName>
    <definedName name="a2x">#REF!</definedName>
    <definedName name="a3i">#REF!</definedName>
    <definedName name="a3x">#REF!</definedName>
    <definedName name="a4x">#REF!</definedName>
    <definedName name="a5x">#REF!</definedName>
    <definedName name="a6x">#REF!</definedName>
    <definedName name="a7x">#REF!</definedName>
    <definedName name="a8x">#REF!</definedName>
    <definedName name="a9x">#REF!</definedName>
    <definedName name="AccumDepr">[10]Data!$I$13:$J$131</definedName>
    <definedName name="AFUDC" localSheetId="0">#REF!</definedName>
    <definedName name="AFUDC">#REF!</definedName>
    <definedName name="AIAC">[10]Data!$O$13:$P$131</definedName>
    <definedName name="ANNAACIAC" localSheetId="0">#REF!</definedName>
    <definedName name="ANNAACIAC">#REF!</definedName>
    <definedName name="ANNAD">#REF!</definedName>
    <definedName name="ANNAFC">#REF!</definedName>
    <definedName name="ANNCIAC">#REF!</definedName>
    <definedName name="ANNPL">#REF!</definedName>
    <definedName name="ARB">#REF!</definedName>
    <definedName name="ASECT" localSheetId="0">[1]Macros!#REF!</definedName>
    <definedName name="ASECT">[2]Macros!#REF!</definedName>
    <definedName name="b" localSheetId="0">#REF!</definedName>
    <definedName name="b">#REF!</definedName>
    <definedName name="B_1">#REF!</definedName>
    <definedName name="B_10">#REF!</definedName>
    <definedName name="B_11">#REF!</definedName>
    <definedName name="B_12">#REF!</definedName>
    <definedName name="B_13">#REF!</definedName>
    <definedName name="B_14">#REF!</definedName>
    <definedName name="B_3">#REF!</definedName>
    <definedName name="B_3A">#REF!</definedName>
    <definedName name="B_3B">#REF!</definedName>
    <definedName name="B_4">#REF!</definedName>
    <definedName name="B_5">#REF!</definedName>
    <definedName name="B_7">#REF!</definedName>
    <definedName name="B_8">#REF!</definedName>
    <definedName name="B_9">#REF!</definedName>
    <definedName name="b10x">#REF!</definedName>
    <definedName name="b11x">#REF!</definedName>
    <definedName name="b12x">#REF!</definedName>
    <definedName name="b13x">#REF!</definedName>
    <definedName name="B14x">#REF!</definedName>
    <definedName name="b15i">#REF!</definedName>
    <definedName name="b15x">#REF!</definedName>
    <definedName name="b1i">#REF!</definedName>
    <definedName name="b1x">#REF!</definedName>
    <definedName name="b2i">#REF!</definedName>
    <definedName name="b2x">#REF!</definedName>
    <definedName name="B3B">'[11]A1 OPERATING INCOME ADJUST'!$A$49:$P$97</definedName>
    <definedName name="b3i" localSheetId="0">#REF!</definedName>
    <definedName name="b3i">#REF!</definedName>
    <definedName name="B3R">'[11]A1 OPERATING INCOME ADJUST'!$A$1:$P$48</definedName>
    <definedName name="b3x" localSheetId="0">#REF!</definedName>
    <definedName name="b3x">#REF!</definedName>
    <definedName name="b4x">#REF!</definedName>
    <definedName name="b5x">#REF!</definedName>
    <definedName name="b6x">#REF!</definedName>
    <definedName name="b7x">#REF!</definedName>
    <definedName name="b8x">#REF!</definedName>
    <definedName name="b9x">#REF!</definedName>
    <definedName name="BALANCE">#REF!</definedName>
    <definedName name="BSECT" localSheetId="0">[1]Macros!#REF!</definedName>
    <definedName name="BSECT">[2]Macros!#REF!</definedName>
    <definedName name="C_1" localSheetId="0">#REF!</definedName>
    <definedName name="C_1">#REF!</definedName>
    <definedName name="C_10">#REF!</definedName>
    <definedName name="c_10x">#REF!</definedName>
    <definedName name="c_1i">#REF!</definedName>
    <definedName name="c_1x">#REF!</definedName>
    <definedName name="C_2">#REF!</definedName>
    <definedName name="c_2i">#REF!</definedName>
    <definedName name="c_2x">#REF!</definedName>
    <definedName name="C_3">#REF!</definedName>
    <definedName name="c_3x">#REF!</definedName>
    <definedName name="C_4">#REF!</definedName>
    <definedName name="c_4x">#REF!</definedName>
    <definedName name="C_5">#REF!</definedName>
    <definedName name="c_5i">#REF!</definedName>
    <definedName name="c_5x">#REF!</definedName>
    <definedName name="C_6">#REF!</definedName>
    <definedName name="c_6x1">#REF!</definedName>
    <definedName name="c_6x2">#REF!</definedName>
    <definedName name="c_6x3">#REF!</definedName>
    <definedName name="C_7">#REF!</definedName>
    <definedName name="C_7A">#REF!</definedName>
    <definedName name="c_7x1">#REF!</definedName>
    <definedName name="c_7x2">#REF!</definedName>
    <definedName name="c_7x3">#REF!</definedName>
    <definedName name="c_7x4">#REF!</definedName>
    <definedName name="C_8">#REF!</definedName>
    <definedName name="c_8x">#REF!</definedName>
    <definedName name="C_9">#REF!</definedName>
    <definedName name="c_9x">#REF!</definedName>
    <definedName name="CIAC">[10]Data!$R$13:$S$131</definedName>
    <definedName name="CNC2.CE" localSheetId="0">'[12]Cust Eq Input'!#REF!</definedName>
    <definedName name="CNC2.CE">'[12]Cust Eq Input'!#REF!</definedName>
    <definedName name="CO__02" localSheetId="0">#REF!</definedName>
    <definedName name="CO__02">#REF!</definedName>
    <definedName name="COMPANY" localSheetId="0">[1]Macros!$E$4</definedName>
    <definedName name="COMPANY">[2]Macros!$E$4</definedName>
    <definedName name="CSECT" localSheetId="0">[1]Macros!#REF!</definedName>
    <definedName name="CSECT">[2]Macros!#REF!</definedName>
    <definedName name="CustomerDeposits">[10]Data!$AA$13:$AB$131</definedName>
    <definedName name="CWIP">[10]Data!$F$13:$G$131</definedName>
    <definedName name="CWS.CE" localSheetId="0">'[12]Cust Eq Input'!#REF!</definedName>
    <definedName name="CWS.CE">'[12]Cust Eq Input'!#REF!</definedName>
    <definedName name="D_1">#REF!</definedName>
    <definedName name="D_2">#REF!</definedName>
    <definedName name="D_3">#REF!</definedName>
    <definedName name="D_4">#REF!</definedName>
    <definedName name="D_5">#REF!</definedName>
    <definedName name="D_6">#REF!</definedName>
    <definedName name="D_7">#REF!</definedName>
    <definedName name="D1I">#REF!</definedName>
    <definedName name="d1x">#REF!</definedName>
    <definedName name="d2i">#REF!</definedName>
    <definedName name="D2x">#REF!</definedName>
    <definedName name="D3x">#REF!</definedName>
    <definedName name="D4x">#REF!</definedName>
    <definedName name="D5x">#REF!</definedName>
    <definedName name="D6x">#REF!</definedName>
    <definedName name="D7x">#REF!</definedName>
    <definedName name="DeferredCharges">[10]Data!$U$13:$V$131</definedName>
    <definedName name="DeferredIncomeTaxes">[10]Data!$X$13:$Y$131</definedName>
    <definedName name="DIR" localSheetId="0">#REF!</definedName>
    <definedName name="DIR">#REF!</definedName>
    <definedName name="DisallowedPAA">[10]Data!$CF$13:$CG$131</definedName>
    <definedName name="DOCKET">[13]INFO!$D$15</definedName>
    <definedName name="DSECT" localSheetId="0">[1]Macros!#REF!</definedName>
    <definedName name="DSECT">[2]Macros!#REF!</definedName>
    <definedName name="E_1">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2">#REF!</definedName>
    <definedName name="E_2A">#REF!</definedName>
    <definedName name="E_3">#REF!</definedName>
    <definedName name="E_4">#REF!</definedName>
    <definedName name="E_5">#REF!</definedName>
    <definedName name="E_6">#REF!</definedName>
    <definedName name="E_7">#REF!</definedName>
    <definedName name="E_8">#REF!</definedName>
    <definedName name="E_9">#REF!</definedName>
    <definedName name="e10x1">#REF!</definedName>
    <definedName name="e10x2">#REF!</definedName>
    <definedName name="e11x">#REF!</definedName>
    <definedName name="e12x">#REF!</definedName>
    <definedName name="e13x">#REF!</definedName>
    <definedName name="e14x">#REF!</definedName>
    <definedName name="e1x">#REF!</definedName>
    <definedName name="e1x2">#REF!</definedName>
    <definedName name="e2i">#REF!</definedName>
    <definedName name="e2i2">#REF!</definedName>
    <definedName name="e2x">#REF!</definedName>
    <definedName name="e2x2">#REF!</definedName>
    <definedName name="E3s">#REF!</definedName>
    <definedName name="E3w">#REF!</definedName>
    <definedName name="e3x">#REF!</definedName>
    <definedName name="e4x">#REF!</definedName>
    <definedName name="e5x">#REF!</definedName>
    <definedName name="e6x">#REF!</definedName>
    <definedName name="e7x">#REF!</definedName>
    <definedName name="e8x">#REF!</definedName>
    <definedName name="e9x">#REF!</definedName>
    <definedName name="ERC_S">#REF!</definedName>
    <definedName name="ERC_W">#REF!</definedName>
    <definedName name="ESECT" localSheetId="0">[1]Macros!#REF!</definedName>
    <definedName name="ESECT">[2]Macros!#REF!</definedName>
    <definedName name="F_1">#REF!</definedName>
    <definedName name="F_10">#REF!</definedName>
    <definedName name="F_1A">#REF!</definedName>
    <definedName name="F_2">#REF!</definedName>
    <definedName name="F_3">#REF!</definedName>
    <definedName name="F_4">#REF!</definedName>
    <definedName name="F_5">#REF!</definedName>
    <definedName name="F_6">#REF!</definedName>
    <definedName name="F_7">#REF!</definedName>
    <definedName name="F_8">#REF!</definedName>
    <definedName name="F_9">#REF!</definedName>
    <definedName name="f10x">#REF!</definedName>
    <definedName name="f1x">#REF!</definedName>
    <definedName name="f2x">#REF!</definedName>
    <definedName name="f3x">#REF!</definedName>
    <definedName name="f4x">#REF!</definedName>
    <definedName name="f5x">#REF!</definedName>
    <definedName name="f6x">#REF!</definedName>
    <definedName name="f7x">#REF!</definedName>
    <definedName name="f8x">#REF!</definedName>
    <definedName name="f9x">#REF!</definedName>
    <definedName name="Finance__WSC.Work.Papers.WSC.Other.Prepayments">#REF!</definedName>
    <definedName name="FL.1">#REF!</definedName>
    <definedName name="FL.3">#REF!</definedName>
    <definedName name="FL.5">#REF!</definedName>
    <definedName name="FSECT" localSheetId="0">[1]Macros!#REF!</definedName>
    <definedName name="FSECT">[2]Macros!#REF!</definedName>
    <definedName name="GA.1" localSheetId="0">#REF!</definedName>
    <definedName name="GA.1">#REF!</definedName>
    <definedName name="GA.3">#REF!</definedName>
    <definedName name="GA.5">#REF!</definedName>
    <definedName name="GEN" localSheetId="0">[1]Macros!#REF!</definedName>
    <definedName name="GEN">[2]Macros!#REF!</definedName>
    <definedName name="i" localSheetId="0">#REF!</definedName>
    <definedName name="i">#REF!</definedName>
    <definedName name="ii">#REF!</definedName>
    <definedName name="iii">#REF!</definedName>
    <definedName name="iiii">#REF!</definedName>
    <definedName name="IL.1">#REF!</definedName>
    <definedName name="IL.3">#REF!</definedName>
    <definedName name="IL.5">#REF!</definedName>
    <definedName name="IN.3">#REF!</definedName>
    <definedName name="IN.5">#REF!</definedName>
    <definedName name="INST">#REF!</definedName>
    <definedName name="kdsjdfh">[14]Macros!$E$6</definedName>
    <definedName name="LA.1">#REF!</definedName>
    <definedName name="LA.3">#REF!</definedName>
    <definedName name="LA.5">#REF!</definedName>
    <definedName name="LEXINGTON">#REF!</definedName>
    <definedName name="MARGIN">#REF!</definedName>
    <definedName name="MD.1">#REF!</definedName>
    <definedName name="MD.3">#REF!</definedName>
    <definedName name="MD.5">#REF!</definedName>
    <definedName name="MS.1">#REF!</definedName>
    <definedName name="MS.3">#REF!</definedName>
    <definedName name="MS.5">#REF!</definedName>
    <definedName name="NAME">[13]INFO!$D$14</definedName>
    <definedName name="NC.1" localSheetId="0">#REF!</definedName>
    <definedName name="NC.1">#REF!</definedName>
    <definedName name="NC.3">#REF!</definedName>
    <definedName name="NC.5">#REF!</definedName>
    <definedName name="OCC.CE">'[12]Cust Eq Input'!#REF!</definedName>
    <definedName name="OH.1" localSheetId="0">#REF!</definedName>
    <definedName name="OH.1">#REF!</definedName>
    <definedName name="OH.3">#REF!</definedName>
    <definedName name="OH.5">#REF!</definedName>
    <definedName name="OH.CE">'[12]Cust Eq Input'!#REF!</definedName>
    <definedName name="OH.CEP">'[12]Cust Eq Input'!#REF!</definedName>
    <definedName name="PAA">[10]Data!$L$13:$M$131</definedName>
    <definedName name="Plant">[10]Data!$C$13:$D$131</definedName>
    <definedName name="PREP">[15]Macros!$E$10</definedName>
    <definedName name="prep2" localSheetId="0">[1]Macros!$E$11</definedName>
    <definedName name="prep2">[2]Macros!$E$11</definedName>
    <definedName name="_xlnm.Print_Area" localSheetId="0">'Depreciation Schedule'!$A$5:$L$175</definedName>
    <definedName name="_xlnm.Print_Titles" localSheetId="0">'Depreciation Schedule'!$A:$D,'Depreciation Schedule'!$5:$8</definedName>
    <definedName name="PUMPED">#REF!</definedName>
    <definedName name="S_STATS">#REF!</definedName>
    <definedName name="SADPRIM">#REF!</definedName>
    <definedName name="SC.1">#REF!</definedName>
    <definedName name="SC.3">#REF!</definedName>
    <definedName name="SC.5">#REF!</definedName>
    <definedName name="SCU.CE" localSheetId="0">'[12]Cust Eq Input'!#REF!</definedName>
    <definedName name="SCU.CE">'[12]Cust Eq Input'!#REF!</definedName>
    <definedName name="SE.SE60D.ALLOC." localSheetId="0">#REF!</definedName>
    <definedName name="SE.SE60D.ALLOC.">#REF!</definedName>
    <definedName name="SPPRIM">#REF!</definedName>
    <definedName name="SRB">#REF!</definedName>
    <definedName name="SUMU_U">#REF!</definedName>
    <definedName name="test">#REF!</definedName>
    <definedName name="TN.1">#REF!</definedName>
    <definedName name="TN.3">#REF!</definedName>
    <definedName name="TN.5">#REF!</definedName>
    <definedName name="TOT.CNC.CE" localSheetId="0">'[12]Cust Eq Input'!#REF!</definedName>
    <definedName name="TOT.CNC.CE">'[12]Cust Eq Input'!#REF!</definedName>
    <definedName name="TREATED" localSheetId="0">#REF!</definedName>
    <definedName name="TREATED">#REF!</definedName>
    <definedName name="U_U_MAINS">#REF!</definedName>
    <definedName name="U_U_SEWER">#REF!</definedName>
    <definedName name="U_U_WATER">#REF!</definedName>
    <definedName name="VA.1">#REF!</definedName>
    <definedName name="VA.3">#REF!</definedName>
    <definedName name="VA.5">#REF!</definedName>
    <definedName name="W_STATS">#REF!</definedName>
    <definedName name="WADPRIM">#REF!</definedName>
    <definedName name="WastewaterAccumulatedDepreciation">'[16]Plant Inputs'!$A$149:$N$192</definedName>
    <definedName name="WaterPlantInService">'[16]Plant Inputs'!$A$4:$N$48</definedName>
    <definedName name="WCA" localSheetId="0">#REF!</definedName>
    <definedName name="WCA">#REF!</definedName>
    <definedName name="WD.CE" localSheetId="0">'[12]Cust Eq Input'!#REF!</definedName>
    <definedName name="WD.CE">'[12]Cust Eq Input'!#REF!</definedName>
    <definedName name="WPPRIM" localSheetId="0">#REF!</definedName>
    <definedName name="WPPRIM">#REF!</definedName>
    <definedName name="WRB">#REF!</definedName>
    <definedName name="WSCBSAllocation">[10]Data!$BE$13:$BF$131</definedName>
    <definedName name="x">[17]Macros!$E$12</definedName>
    <definedName name="YEAR">[13]INFO!$D$16</definedName>
    <definedName name="Year_End_Results_for_1997__1996____1995" localSheetId="0">#REF!</definedName>
    <definedName name="Year_End_Results_for_1997__1996____1995">#REF!</definedName>
    <definedName name="z" localSheetId="0">'[12]Cust Eq Input'!#REF!</definedName>
    <definedName name="z">'[12]Cust Eq Input'!#REF!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 l="1"/>
  <c r="F17" i="2"/>
  <c r="K17" i="2" s="1"/>
  <c r="K19" i="2" s="1"/>
  <c r="D19" i="2"/>
  <c r="D23" i="2"/>
  <c r="F23" i="2" s="1"/>
  <c r="F24" i="2"/>
  <c r="G24" i="2" s="1"/>
  <c r="D25" i="2"/>
  <c r="F25" i="2" s="1"/>
  <c r="H25" i="2"/>
  <c r="F30" i="2"/>
  <c r="H30" i="2" s="1"/>
  <c r="J30" i="2"/>
  <c r="K30" i="2"/>
  <c r="D31" i="2"/>
  <c r="F31" i="2" s="1"/>
  <c r="D32" i="2"/>
  <c r="F36" i="2"/>
  <c r="K36" i="2"/>
  <c r="F37" i="2"/>
  <c r="K37" i="2" s="1"/>
  <c r="F38" i="2"/>
  <c r="K38" i="2" s="1"/>
  <c r="D39" i="2"/>
  <c r="F44" i="2"/>
  <c r="J44" i="2" s="1"/>
  <c r="D45" i="2"/>
  <c r="F45" i="2" s="1"/>
  <c r="K45" i="2" s="1"/>
  <c r="F50" i="2"/>
  <c r="H50" i="2" s="1"/>
  <c r="F51" i="2"/>
  <c r="H51" i="2"/>
  <c r="F52" i="2"/>
  <c r="H52" i="2" s="1"/>
  <c r="D53" i="2"/>
  <c r="F58" i="2"/>
  <c r="F59" i="2"/>
  <c r="I59" i="2" s="1"/>
  <c r="F60" i="2"/>
  <c r="G60" i="2"/>
  <c r="I60" i="2"/>
  <c r="F61" i="2"/>
  <c r="G61" i="2" s="1"/>
  <c r="I61" i="2"/>
  <c r="D62" i="2"/>
  <c r="F62" i="2" s="1"/>
  <c r="F66" i="2"/>
  <c r="G66" i="2"/>
  <c r="H66" i="2"/>
  <c r="I66" i="2"/>
  <c r="J66" i="2"/>
  <c r="K66" i="2"/>
  <c r="D67" i="2"/>
  <c r="F67" i="2" s="1"/>
  <c r="D72" i="2"/>
  <c r="F72" i="2" s="1"/>
  <c r="D73" i="2"/>
  <c r="F73" i="2" s="1"/>
  <c r="F74" i="2"/>
  <c r="G74" i="2" s="1"/>
  <c r="D75" i="2"/>
  <c r="F75" i="2"/>
  <c r="H75" i="2" s="1"/>
  <c r="M85" i="2"/>
  <c r="D86" i="2"/>
  <c r="F89" i="2"/>
  <c r="D90" i="2"/>
  <c r="D94" i="2"/>
  <c r="F94" i="2"/>
  <c r="G94" i="2" s="1"/>
  <c r="F95" i="2"/>
  <c r="G95" i="2" s="1"/>
  <c r="F96" i="2"/>
  <c r="G96" i="2" s="1"/>
  <c r="I96" i="2"/>
  <c r="F97" i="2"/>
  <c r="G97" i="2" s="1"/>
  <c r="F98" i="2"/>
  <c r="F99" i="2"/>
  <c r="I99" i="2" s="1"/>
  <c r="D100" i="2"/>
  <c r="F100" i="2"/>
  <c r="H100" i="2"/>
  <c r="F106" i="2"/>
  <c r="K106" i="2" s="1"/>
  <c r="G106" i="2"/>
  <c r="H106" i="2"/>
  <c r="J106" i="2"/>
  <c r="D107" i="2"/>
  <c r="F107" i="2"/>
  <c r="G107" i="2" s="1"/>
  <c r="D108" i="2"/>
  <c r="F108" i="2"/>
  <c r="F112" i="2"/>
  <c r="G112" i="2"/>
  <c r="H112" i="2"/>
  <c r="I112" i="2"/>
  <c r="J112" i="2"/>
  <c r="K112" i="2"/>
  <c r="F113" i="2"/>
  <c r="H113" i="2" s="1"/>
  <c r="G113" i="2"/>
  <c r="J113" i="2"/>
  <c r="K113" i="2"/>
  <c r="D114" i="2"/>
  <c r="F114" i="2" s="1"/>
  <c r="D115" i="2"/>
  <c r="F119" i="2"/>
  <c r="G119" i="2" s="1"/>
  <c r="I119" i="2"/>
  <c r="J119" i="2"/>
  <c r="F120" i="2"/>
  <c r="G120" i="2" s="1"/>
  <c r="I120" i="2"/>
  <c r="J120" i="2"/>
  <c r="D121" i="2"/>
  <c r="F121" i="2" s="1"/>
  <c r="H121" i="2" s="1"/>
  <c r="F126" i="2"/>
  <c r="H126" i="2" s="1"/>
  <c r="G126" i="2"/>
  <c r="K126" i="2"/>
  <c r="D127" i="2"/>
  <c r="F127" i="2" s="1"/>
  <c r="F132" i="2"/>
  <c r="J132" i="2" s="1"/>
  <c r="F133" i="2"/>
  <c r="D134" i="2"/>
  <c r="F139" i="2"/>
  <c r="J139" i="2" s="1"/>
  <c r="G139" i="2"/>
  <c r="K139" i="2"/>
  <c r="D140" i="2"/>
  <c r="F140" i="2" s="1"/>
  <c r="F145" i="2"/>
  <c r="D146" i="2"/>
  <c r="F151" i="2"/>
  <c r="H151" i="2" s="1"/>
  <c r="F152" i="2"/>
  <c r="J152" i="2" s="1"/>
  <c r="G152" i="2"/>
  <c r="H152" i="2"/>
  <c r="I152" i="2"/>
  <c r="K152" i="2"/>
  <c r="F153" i="2"/>
  <c r="K153" i="2" s="1"/>
  <c r="I153" i="2"/>
  <c r="D154" i="2"/>
  <c r="D159" i="2"/>
  <c r="F159" i="2"/>
  <c r="K159" i="2" s="1"/>
  <c r="D160" i="2"/>
  <c r="F161" i="2"/>
  <c r="J161" i="2" s="1"/>
  <c r="D162" i="2"/>
  <c r="F162" i="2" s="1"/>
  <c r="F167" i="2"/>
  <c r="K167" i="2" s="1"/>
  <c r="J167" i="2"/>
  <c r="D168" i="2"/>
  <c r="I162" i="2" l="1"/>
  <c r="G162" i="2"/>
  <c r="H162" i="2"/>
  <c r="K72" i="2"/>
  <c r="G72" i="2"/>
  <c r="J72" i="2"/>
  <c r="H72" i="2"/>
  <c r="G67" i="2"/>
  <c r="G68" i="2" s="1"/>
  <c r="G69" i="2" s="1"/>
  <c r="F68" i="2"/>
  <c r="G31" i="2"/>
  <c r="J31" i="2"/>
  <c r="I31" i="2"/>
  <c r="K140" i="2"/>
  <c r="K141" i="2" s="1"/>
  <c r="H140" i="2"/>
  <c r="J140" i="2"/>
  <c r="J141" i="2" s="1"/>
  <c r="G127" i="2"/>
  <c r="G128" i="2" s="1"/>
  <c r="G129" i="2" s="1"/>
  <c r="H127" i="2"/>
  <c r="H128" i="2" s="1"/>
  <c r="H129" i="2" s="1"/>
  <c r="I129" i="2" s="1"/>
  <c r="J129" i="2" s="1"/>
  <c r="I127" i="2"/>
  <c r="J127" i="2"/>
  <c r="K114" i="2"/>
  <c r="J114" i="2"/>
  <c r="J115" i="2" s="1"/>
  <c r="G114" i="2"/>
  <c r="G115" i="2" s="1"/>
  <c r="G116" i="2" s="1"/>
  <c r="F115" i="2"/>
  <c r="H114" i="2"/>
  <c r="I73" i="2"/>
  <c r="G73" i="2"/>
  <c r="K161" i="2"/>
  <c r="H115" i="2"/>
  <c r="D76" i="2"/>
  <c r="D46" i="2"/>
  <c r="I44" i="2"/>
  <c r="J32" i="2"/>
  <c r="I167" i="2"/>
  <c r="H161" i="2"/>
  <c r="L161" i="2" s="1"/>
  <c r="M161" i="2" s="1"/>
  <c r="J159" i="2"/>
  <c r="I139" i="2"/>
  <c r="J126" i="2"/>
  <c r="J128" i="2" s="1"/>
  <c r="H120" i="2"/>
  <c r="H122" i="2" s="1"/>
  <c r="H119" i="2"/>
  <c r="I113" i="2"/>
  <c r="I97" i="2"/>
  <c r="I74" i="2"/>
  <c r="D68" i="2"/>
  <c r="H44" i="2"/>
  <c r="G30" i="2"/>
  <c r="G32" i="2" s="1"/>
  <c r="G33" i="2" s="1"/>
  <c r="J24" i="2"/>
  <c r="I161" i="2"/>
  <c r="G161" i="2"/>
  <c r="I159" i="2"/>
  <c r="J153" i="2"/>
  <c r="G151" i="2"/>
  <c r="D141" i="2"/>
  <c r="H139" i="2"/>
  <c r="L139" i="2" s="1"/>
  <c r="M139" i="2" s="1"/>
  <c r="D128" i="2"/>
  <c r="I126" i="2"/>
  <c r="I128" i="2" s="1"/>
  <c r="G99" i="2"/>
  <c r="D63" i="2"/>
  <c r="G59" i="2"/>
  <c r="G44" i="2"/>
  <c r="I24" i="2"/>
  <c r="I89" i="2"/>
  <c r="I90" i="2" s="1"/>
  <c r="J89" i="2"/>
  <c r="J90" i="2" s="1"/>
  <c r="K89" i="2"/>
  <c r="K90" i="2" s="1"/>
  <c r="G89" i="2"/>
  <c r="F90" i="2"/>
  <c r="H89" i="2"/>
  <c r="H90" i="2" s="1"/>
  <c r="I62" i="2"/>
  <c r="J62" i="2"/>
  <c r="K62" i="2"/>
  <c r="G62" i="2"/>
  <c r="H62" i="2"/>
  <c r="H116" i="2"/>
  <c r="G121" i="2"/>
  <c r="G122" i="2" s="1"/>
  <c r="G123" i="2" s="1"/>
  <c r="F122" i="2"/>
  <c r="J121" i="2"/>
  <c r="J122" i="2" s="1"/>
  <c r="G25" i="2"/>
  <c r="I25" i="2"/>
  <c r="J25" i="2"/>
  <c r="D163" i="2"/>
  <c r="H159" i="2"/>
  <c r="L152" i="2"/>
  <c r="M152" i="2" s="1"/>
  <c r="F146" i="2"/>
  <c r="D147" i="2"/>
  <c r="K132" i="2"/>
  <c r="L112" i="2"/>
  <c r="I107" i="2"/>
  <c r="I94" i="2"/>
  <c r="J74" i="2"/>
  <c r="K74" i="2"/>
  <c r="H74" i="2"/>
  <c r="I67" i="2"/>
  <c r="I68" i="2" s="1"/>
  <c r="L66" i="2"/>
  <c r="J60" i="2"/>
  <c r="K60" i="2"/>
  <c r="H60" i="2"/>
  <c r="G36" i="2"/>
  <c r="H36" i="2"/>
  <c r="I36" i="2"/>
  <c r="J36" i="2"/>
  <c r="G108" i="2"/>
  <c r="G109" i="2" s="1"/>
  <c r="G23" i="2"/>
  <c r="H23" i="2"/>
  <c r="F26" i="2"/>
  <c r="J23" i="2"/>
  <c r="K23" i="2"/>
  <c r="G45" i="2"/>
  <c r="F46" i="2"/>
  <c r="H45" i="2"/>
  <c r="I45" i="2"/>
  <c r="J45" i="2"/>
  <c r="J46" i="2" s="1"/>
  <c r="H167" i="2"/>
  <c r="H153" i="2"/>
  <c r="D169" i="2"/>
  <c r="F168" i="2"/>
  <c r="F169" i="2" s="1"/>
  <c r="G167" i="2"/>
  <c r="F160" i="2"/>
  <c r="G159" i="2"/>
  <c r="D155" i="2"/>
  <c r="F154" i="2"/>
  <c r="G153" i="2"/>
  <c r="L153" i="2" s="1"/>
  <c r="M153" i="2" s="1"/>
  <c r="J97" i="2"/>
  <c r="K97" i="2"/>
  <c r="H97" i="2"/>
  <c r="L97" i="2" s="1"/>
  <c r="M97" i="2" s="1"/>
  <c r="I52" i="2"/>
  <c r="J52" i="2"/>
  <c r="K52" i="2"/>
  <c r="G52" i="2"/>
  <c r="K145" i="2"/>
  <c r="G145" i="2"/>
  <c r="J58" i="2"/>
  <c r="K58" i="2"/>
  <c r="H58" i="2"/>
  <c r="F63" i="2"/>
  <c r="I50" i="2"/>
  <c r="J50" i="2"/>
  <c r="K50" i="2"/>
  <c r="G50" i="2"/>
  <c r="F134" i="2"/>
  <c r="D135" i="2"/>
  <c r="G132" i="2"/>
  <c r="H132" i="2"/>
  <c r="F135" i="2"/>
  <c r="I132" i="2"/>
  <c r="L113" i="2"/>
  <c r="M113" i="2" s="1"/>
  <c r="J107" i="2"/>
  <c r="K107" i="2"/>
  <c r="K108" i="2" s="1"/>
  <c r="H107" i="2"/>
  <c r="H108" i="2" s="1"/>
  <c r="J94" i="2"/>
  <c r="K94" i="2"/>
  <c r="H94" i="2"/>
  <c r="L94" i="2" s="1"/>
  <c r="F102" i="2"/>
  <c r="J67" i="2"/>
  <c r="K67" i="2"/>
  <c r="K68" i="2" s="1"/>
  <c r="H67" i="2"/>
  <c r="L59" i="2"/>
  <c r="M59" i="2" s="1"/>
  <c r="G38" i="2"/>
  <c r="H38" i="2"/>
  <c r="I38" i="2"/>
  <c r="J38" i="2"/>
  <c r="F53" i="2"/>
  <c r="D54" i="2"/>
  <c r="I100" i="2"/>
  <c r="J100" i="2"/>
  <c r="K100" i="2"/>
  <c r="G100" i="2"/>
  <c r="K162" i="2"/>
  <c r="K151" i="2"/>
  <c r="J145" i="2"/>
  <c r="H141" i="2"/>
  <c r="J99" i="2"/>
  <c r="K99" i="2"/>
  <c r="H99" i="2"/>
  <c r="J73" i="2"/>
  <c r="K73" i="2"/>
  <c r="H73" i="2"/>
  <c r="H76" i="2" s="1"/>
  <c r="J59" i="2"/>
  <c r="K59" i="2"/>
  <c r="H59" i="2"/>
  <c r="I46" i="2"/>
  <c r="G133" i="2"/>
  <c r="H133" i="2"/>
  <c r="I133" i="2"/>
  <c r="J98" i="2"/>
  <c r="K98" i="2"/>
  <c r="H98" i="2"/>
  <c r="J95" i="2"/>
  <c r="K95" i="2"/>
  <c r="H95" i="2"/>
  <c r="F39" i="2"/>
  <c r="F40" i="2" s="1"/>
  <c r="D40" i="2"/>
  <c r="J162" i="2"/>
  <c r="L162" i="2" s="1"/>
  <c r="M162" i="2" s="1"/>
  <c r="K133" i="2"/>
  <c r="L126" i="2"/>
  <c r="K121" i="2"/>
  <c r="K115" i="2"/>
  <c r="J108" i="2"/>
  <c r="D102" i="2"/>
  <c r="I98" i="2"/>
  <c r="J96" i="2"/>
  <c r="K96" i="2"/>
  <c r="H96" i="2"/>
  <c r="I75" i="2"/>
  <c r="J75" i="2"/>
  <c r="K75" i="2"/>
  <c r="G75" i="2"/>
  <c r="I58" i="2"/>
  <c r="I63" i="2" s="1"/>
  <c r="I51" i="2"/>
  <c r="J51" i="2"/>
  <c r="K51" i="2"/>
  <c r="G51" i="2"/>
  <c r="H46" i="2"/>
  <c r="G17" i="2"/>
  <c r="F19" i="2"/>
  <c r="H17" i="2"/>
  <c r="H19" i="2" s="1"/>
  <c r="I17" i="2"/>
  <c r="I19" i="2" s="1"/>
  <c r="J17" i="2"/>
  <c r="J19" i="2" s="1"/>
  <c r="J151" i="2"/>
  <c r="I145" i="2"/>
  <c r="I151" i="2"/>
  <c r="H145" i="2"/>
  <c r="G140" i="2"/>
  <c r="F141" i="2"/>
  <c r="I140" i="2"/>
  <c r="I141" i="2" s="1"/>
  <c r="J133" i="2"/>
  <c r="I121" i="2"/>
  <c r="I122" i="2" s="1"/>
  <c r="G98" i="2"/>
  <c r="I95" i="2"/>
  <c r="J68" i="2"/>
  <c r="J61" i="2"/>
  <c r="K61" i="2"/>
  <c r="H61" i="2"/>
  <c r="L61" i="2" s="1"/>
  <c r="M61" i="2" s="1"/>
  <c r="G58" i="2"/>
  <c r="G46" i="2"/>
  <c r="G47" i="2" s="1"/>
  <c r="G37" i="2"/>
  <c r="H37" i="2"/>
  <c r="I37" i="2"/>
  <c r="J37" i="2"/>
  <c r="K25" i="2"/>
  <c r="I23" i="2"/>
  <c r="I26" i="2" s="1"/>
  <c r="K127" i="2"/>
  <c r="K128" i="2" s="1"/>
  <c r="K120" i="2"/>
  <c r="K119" i="2"/>
  <c r="I114" i="2"/>
  <c r="I115" i="2" s="1"/>
  <c r="I116" i="2" s="1"/>
  <c r="J116" i="2" s="1"/>
  <c r="I106" i="2"/>
  <c r="F76" i="2"/>
  <c r="I72" i="2"/>
  <c r="K31" i="2"/>
  <c r="K32" i="2" s="1"/>
  <c r="K24" i="2"/>
  <c r="K44" i="2"/>
  <c r="K46" i="2" s="1"/>
  <c r="H31" i="2"/>
  <c r="H32" i="2" s="1"/>
  <c r="H33" i="2" s="1"/>
  <c r="I30" i="2"/>
  <c r="H24" i="2"/>
  <c r="F128" i="2"/>
  <c r="D122" i="2"/>
  <c r="F32" i="2"/>
  <c r="D26" i="2"/>
  <c r="D79" i="2" s="1"/>
  <c r="I76" i="2" l="1"/>
  <c r="L98" i="2"/>
  <c r="M98" i="2" s="1"/>
  <c r="L51" i="2"/>
  <c r="M51" i="2" s="1"/>
  <c r="K76" i="2"/>
  <c r="L67" i="2"/>
  <c r="M67" i="2" s="1"/>
  <c r="L52" i="2"/>
  <c r="M52" i="2" s="1"/>
  <c r="J26" i="2"/>
  <c r="H123" i="2"/>
  <c r="L24" i="2"/>
  <c r="M24" i="2" s="1"/>
  <c r="L120" i="2"/>
  <c r="M120" i="2" s="1"/>
  <c r="L151" i="2"/>
  <c r="G76" i="2"/>
  <c r="G77" i="2" s="1"/>
  <c r="H77" i="2" s="1"/>
  <c r="I77" i="2" s="1"/>
  <c r="J77" i="2" s="1"/>
  <c r="K77" i="2" s="1"/>
  <c r="L96" i="2"/>
  <c r="M96" i="2" s="1"/>
  <c r="J76" i="2"/>
  <c r="L74" i="2"/>
  <c r="M74" i="2" s="1"/>
  <c r="L25" i="2"/>
  <c r="M25" i="2" s="1"/>
  <c r="G102" i="2"/>
  <c r="G103" i="2" s="1"/>
  <c r="I32" i="2"/>
  <c r="I33" i="2" s="1"/>
  <c r="J33" i="2" s="1"/>
  <c r="K33" i="2" s="1"/>
  <c r="L30" i="2"/>
  <c r="I108" i="2"/>
  <c r="L95" i="2"/>
  <c r="M95" i="2" s="1"/>
  <c r="L133" i="2"/>
  <c r="M133" i="2" s="1"/>
  <c r="L99" i="2"/>
  <c r="M99" i="2" s="1"/>
  <c r="J102" i="2"/>
  <c r="L60" i="2"/>
  <c r="M60" i="2" s="1"/>
  <c r="I102" i="2"/>
  <c r="M94" i="2"/>
  <c r="L102" i="2"/>
  <c r="I123" i="2"/>
  <c r="J123" i="2" s="1"/>
  <c r="M151" i="2"/>
  <c r="L100" i="2"/>
  <c r="M100" i="2" s="1"/>
  <c r="H135" i="2"/>
  <c r="J154" i="2"/>
  <c r="J155" i="2" s="1"/>
  <c r="K154" i="2"/>
  <c r="H154" i="2"/>
  <c r="G154" i="2"/>
  <c r="I154" i="2"/>
  <c r="I155" i="2" s="1"/>
  <c r="L106" i="2"/>
  <c r="J146" i="2"/>
  <c r="I146" i="2"/>
  <c r="K146" i="2"/>
  <c r="G146" i="2"/>
  <c r="H146" i="2"/>
  <c r="L62" i="2"/>
  <c r="M62" i="2" s="1"/>
  <c r="L107" i="2"/>
  <c r="M107" i="2" s="1"/>
  <c r="M30" i="2"/>
  <c r="M126" i="2"/>
  <c r="H63" i="2"/>
  <c r="L159" i="2"/>
  <c r="M66" i="2"/>
  <c r="M68" i="2" s="1"/>
  <c r="L68" i="2"/>
  <c r="F155" i="2"/>
  <c r="H68" i="2"/>
  <c r="H69" i="2" s="1"/>
  <c r="I69" i="2" s="1"/>
  <c r="J69" i="2" s="1"/>
  <c r="K69" i="2" s="1"/>
  <c r="K129" i="2"/>
  <c r="H109" i="2"/>
  <c r="K26" i="2"/>
  <c r="L114" i="2"/>
  <c r="M114" i="2" s="1"/>
  <c r="L73" i="2"/>
  <c r="M73" i="2" s="1"/>
  <c r="G134" i="2"/>
  <c r="H134" i="2"/>
  <c r="K134" i="2"/>
  <c r="I134" i="2"/>
  <c r="I135" i="2" s="1"/>
  <c r="J134" i="2"/>
  <c r="J135" i="2" s="1"/>
  <c r="J172" i="2" s="1"/>
  <c r="K63" i="2"/>
  <c r="J160" i="2"/>
  <c r="J163" i="2" s="1"/>
  <c r="K160" i="2"/>
  <c r="K163" i="2" s="1"/>
  <c r="F163" i="2"/>
  <c r="I160" i="2"/>
  <c r="I163" i="2" s="1"/>
  <c r="G160" i="2"/>
  <c r="G163" i="2" s="1"/>
  <c r="G164" i="2" s="1"/>
  <c r="H160" i="2"/>
  <c r="H163" i="2" s="1"/>
  <c r="I109" i="2"/>
  <c r="J109" i="2" s="1"/>
  <c r="K109" i="2" s="1"/>
  <c r="L140" i="2"/>
  <c r="G141" i="2"/>
  <c r="G142" i="2" s="1"/>
  <c r="H142" i="2" s="1"/>
  <c r="I142" i="2" s="1"/>
  <c r="J142" i="2" s="1"/>
  <c r="K142" i="2" s="1"/>
  <c r="L31" i="2"/>
  <c r="M31" i="2" s="1"/>
  <c r="H147" i="2"/>
  <c r="L17" i="2"/>
  <c r="G19" i="2"/>
  <c r="G20" i="2" s="1"/>
  <c r="H20" i="2" s="1"/>
  <c r="I20" i="2" s="1"/>
  <c r="J20" i="2" s="1"/>
  <c r="K20" i="2" s="1"/>
  <c r="L38" i="2"/>
  <c r="M38" i="2" s="1"/>
  <c r="L50" i="2"/>
  <c r="J63" i="2"/>
  <c r="L167" i="2"/>
  <c r="H26" i="2"/>
  <c r="M112" i="2"/>
  <c r="L121" i="2"/>
  <c r="M121" i="2" s="1"/>
  <c r="L58" i="2"/>
  <c r="G63" i="2"/>
  <c r="G64" i="2" s="1"/>
  <c r="H155" i="2"/>
  <c r="L132" i="2"/>
  <c r="L72" i="2"/>
  <c r="K122" i="2"/>
  <c r="L37" i="2"/>
  <c r="M37" i="2" s="1"/>
  <c r="J147" i="2"/>
  <c r="G155" i="2"/>
  <c r="G156" i="2" s="1"/>
  <c r="L44" i="2"/>
  <c r="H102" i="2"/>
  <c r="H103" i="2" s="1"/>
  <c r="L127" i="2"/>
  <c r="M127" i="2" s="1"/>
  <c r="L145" i="2"/>
  <c r="G147" i="2"/>
  <c r="G148" i="2" s="1"/>
  <c r="J168" i="2"/>
  <c r="J169" i="2" s="1"/>
  <c r="K168" i="2"/>
  <c r="K169" i="2" s="1"/>
  <c r="I168" i="2"/>
  <c r="I169" i="2" s="1"/>
  <c r="H168" i="2"/>
  <c r="H169" i="2" s="1"/>
  <c r="G168" i="2"/>
  <c r="G169" i="2" s="1"/>
  <c r="G170" i="2" s="1"/>
  <c r="L23" i="2"/>
  <c r="G26" i="2"/>
  <c r="L36" i="2"/>
  <c r="L119" i="2"/>
  <c r="F147" i="2"/>
  <c r="F172" i="2" s="1"/>
  <c r="H53" i="2"/>
  <c r="H54" i="2" s="1"/>
  <c r="I53" i="2"/>
  <c r="I54" i="2" s="1"/>
  <c r="J53" i="2"/>
  <c r="J54" i="2" s="1"/>
  <c r="K53" i="2"/>
  <c r="K54" i="2" s="1"/>
  <c r="G53" i="2"/>
  <c r="K116" i="2"/>
  <c r="I147" i="2"/>
  <c r="H47" i="2"/>
  <c r="I47" i="2" s="1"/>
  <c r="J47" i="2" s="1"/>
  <c r="K47" i="2" s="1"/>
  <c r="L75" i="2"/>
  <c r="M75" i="2" s="1"/>
  <c r="D172" i="2"/>
  <c r="D174" i="2" s="1"/>
  <c r="G39" i="2"/>
  <c r="G40" i="2" s="1"/>
  <c r="G41" i="2" s="1"/>
  <c r="H39" i="2"/>
  <c r="H40" i="2" s="1"/>
  <c r="I39" i="2"/>
  <c r="I40" i="2" s="1"/>
  <c r="K39" i="2"/>
  <c r="K40" i="2" s="1"/>
  <c r="J39" i="2"/>
  <c r="J40" i="2" s="1"/>
  <c r="K155" i="2"/>
  <c r="F54" i="2"/>
  <c r="F79" i="2" s="1"/>
  <c r="K102" i="2"/>
  <c r="K147" i="2"/>
  <c r="L45" i="2"/>
  <c r="M45" i="2" s="1"/>
  <c r="K135" i="2"/>
  <c r="L89" i="2"/>
  <c r="G90" i="2"/>
  <c r="H41" i="2" l="1"/>
  <c r="L53" i="2"/>
  <c r="M53" i="2" s="1"/>
  <c r="H170" i="2"/>
  <c r="L134" i="2"/>
  <c r="M134" i="2" s="1"/>
  <c r="L32" i="2"/>
  <c r="I103" i="2"/>
  <c r="J103" i="2" s="1"/>
  <c r="K103" i="2" s="1"/>
  <c r="M102" i="2"/>
  <c r="I41" i="2"/>
  <c r="J41" i="2" s="1"/>
  <c r="K41" i="2" s="1"/>
  <c r="I79" i="2"/>
  <c r="F174" i="2"/>
  <c r="J79" i="2"/>
  <c r="M36" i="2"/>
  <c r="M132" i="2"/>
  <c r="M135" i="2" s="1"/>
  <c r="M167" i="2"/>
  <c r="M159" i="2"/>
  <c r="M163" i="2" s="1"/>
  <c r="G27" i="2"/>
  <c r="H27" i="2" s="1"/>
  <c r="I27" i="2" s="1"/>
  <c r="J27" i="2" s="1"/>
  <c r="K27" i="2" s="1"/>
  <c r="M145" i="2"/>
  <c r="G135" i="2"/>
  <c r="G136" i="2" s="1"/>
  <c r="H136" i="2" s="1"/>
  <c r="I136" i="2" s="1"/>
  <c r="J136" i="2" s="1"/>
  <c r="K136" i="2" s="1"/>
  <c r="M58" i="2"/>
  <c r="M63" i="2" s="1"/>
  <c r="L63" i="2"/>
  <c r="H164" i="2"/>
  <c r="H64" i="2"/>
  <c r="I64" i="2" s="1"/>
  <c r="J64" i="2" s="1"/>
  <c r="K64" i="2" s="1"/>
  <c r="M72" i="2"/>
  <c r="M76" i="2" s="1"/>
  <c r="L76" i="2"/>
  <c r="M17" i="2"/>
  <c r="L19" i="2"/>
  <c r="H148" i="2"/>
  <c r="I148" i="2" s="1"/>
  <c r="J148" i="2" s="1"/>
  <c r="K148" i="2" s="1"/>
  <c r="L39" i="2"/>
  <c r="M39" i="2" s="1"/>
  <c r="M23" i="2"/>
  <c r="M26" i="2" s="1"/>
  <c r="L26" i="2"/>
  <c r="K123" i="2"/>
  <c r="M50" i="2"/>
  <c r="M54" i="2" s="1"/>
  <c r="K79" i="2"/>
  <c r="M128" i="2"/>
  <c r="H156" i="2"/>
  <c r="I156" i="2" s="1"/>
  <c r="J156" i="2" s="1"/>
  <c r="K156" i="2" s="1"/>
  <c r="H172" i="2"/>
  <c r="M106" i="2"/>
  <c r="M108" i="2" s="1"/>
  <c r="L108" i="2"/>
  <c r="L168" i="2"/>
  <c r="M168" i="2" s="1"/>
  <c r="L115" i="2"/>
  <c r="G54" i="2"/>
  <c r="G55" i="2" s="1"/>
  <c r="M140" i="2"/>
  <c r="M141" i="2" s="1"/>
  <c r="L141" i="2"/>
  <c r="L128" i="2"/>
  <c r="L154" i="2"/>
  <c r="H79" i="2"/>
  <c r="G91" i="2"/>
  <c r="H91" i="2" s="1"/>
  <c r="I91" i="2" s="1"/>
  <c r="J91" i="2" s="1"/>
  <c r="K91" i="2" s="1"/>
  <c r="H55" i="2"/>
  <c r="I55" i="2" s="1"/>
  <c r="J55" i="2" s="1"/>
  <c r="K55" i="2" s="1"/>
  <c r="K172" i="2"/>
  <c r="M115" i="2"/>
  <c r="L160" i="2"/>
  <c r="M160" i="2" s="1"/>
  <c r="L146" i="2"/>
  <c r="M146" i="2" s="1"/>
  <c r="L90" i="2"/>
  <c r="M89" i="2"/>
  <c r="I170" i="2"/>
  <c r="J170" i="2" s="1"/>
  <c r="K170" i="2" s="1"/>
  <c r="L46" i="2"/>
  <c r="M44" i="2"/>
  <c r="M46" i="2" s="1"/>
  <c r="I164" i="2"/>
  <c r="J164" i="2" s="1"/>
  <c r="K164" i="2" s="1"/>
  <c r="I172" i="2"/>
  <c r="M32" i="2"/>
  <c r="M119" i="2"/>
  <c r="M122" i="2" s="1"/>
  <c r="L122" i="2"/>
  <c r="L169" i="2" l="1"/>
  <c r="M147" i="2"/>
  <c r="L135" i="2"/>
  <c r="L147" i="2"/>
  <c r="G172" i="2"/>
  <c r="G173" i="2" s="1"/>
  <c r="L54" i="2"/>
  <c r="G79" i="2"/>
  <c r="G80" i="2" s="1"/>
  <c r="M169" i="2"/>
  <c r="M154" i="2"/>
  <c r="M155" i="2" s="1"/>
  <c r="L155" i="2"/>
  <c r="M90" i="2"/>
  <c r="H173" i="2"/>
  <c r="I173" i="2" s="1"/>
  <c r="J173" i="2" s="1"/>
  <c r="K173" i="2" s="1"/>
  <c r="L40" i="2"/>
  <c r="L79" i="2" s="1"/>
  <c r="O79" i="2" s="1"/>
  <c r="M19" i="2"/>
  <c r="L163" i="2"/>
  <c r="M40" i="2"/>
  <c r="M79" i="2" s="1"/>
  <c r="H80" i="2"/>
  <c r="I80" i="2" s="1"/>
  <c r="J80" i="2" s="1"/>
  <c r="K80" i="2" s="1"/>
  <c r="M172" i="2" l="1"/>
  <c r="L172" i="2"/>
  <c r="O172" i="2" s="1"/>
  <c r="L174" i="2" l="1"/>
</calcChain>
</file>

<file path=xl/sharedStrings.xml><?xml version="1.0" encoding="utf-8"?>
<sst xmlns="http://schemas.openxmlformats.org/spreadsheetml/2006/main" count="155" uniqueCount="110">
  <si>
    <t>TOTAL UPIS</t>
  </si>
  <si>
    <t>TOTAL UPIS - WASTEWATER</t>
  </si>
  <si>
    <t>Accumulated Depreciation</t>
  </si>
  <si>
    <t>Total 397 Miscellaneous Equipment</t>
  </si>
  <si>
    <t>Engineering &amp; Contingency (25%)</t>
  </si>
  <si>
    <t>General Conditions</t>
  </si>
  <si>
    <t>397 MISCELLANEOUS EQUIPMENT</t>
  </si>
  <si>
    <t>Total 341 Transportation</t>
  </si>
  <si>
    <t>1 Medium Sedan</t>
  </si>
  <si>
    <t>2 Light Pick-up Trucks</t>
  </si>
  <si>
    <t>1 Heavy Duty Pick-up Truck</t>
  </si>
  <si>
    <t>1 'Fully Equiped Service Truck</t>
  </si>
  <si>
    <t>391 TRANSPORTATION EQUIPMENT</t>
  </si>
  <si>
    <t>Total 380 Treatment &amp; Disposal Equipment</t>
  </si>
  <si>
    <t>Aerobic Digester Tank/Pumps</t>
  </si>
  <si>
    <t>Chlorination System / Contact Chambers</t>
  </si>
  <si>
    <t>Disc Filters</t>
  </si>
  <si>
    <t>380 TREATMENT &amp; DISPOSAL EQUIPMENT</t>
  </si>
  <si>
    <t>Total 375 Reuse T &amp; D</t>
  </si>
  <si>
    <t>12" and smaller Reclaimed Water Mains</t>
  </si>
  <si>
    <t>375 REUSE T &amp; D</t>
  </si>
  <si>
    <t>Total 374 Reuse Distribution Reservoirs</t>
  </si>
  <si>
    <t>Reuse Ground Storage Tank</t>
  </si>
  <si>
    <t>374 REUSE DISTRIBUTION RESERVOIRS</t>
  </si>
  <si>
    <t>Total 371 Pumping Equipment</t>
  </si>
  <si>
    <t>Decant tank/Pumps</t>
  </si>
  <si>
    <t>SBR/Tanks/Blowers &amp; Building/Mixers/Pumps</t>
  </si>
  <si>
    <t xml:space="preserve">371 PUMPING EQUIPMENT </t>
  </si>
  <si>
    <t>Total 361 Manholes</t>
  </si>
  <si>
    <t>190 Manholes</t>
  </si>
  <si>
    <t>361 MANHOLES</t>
  </si>
  <si>
    <t>Total 361 Gravity Main</t>
  </si>
  <si>
    <t>1,900 Sewer Laterals</t>
  </si>
  <si>
    <t>76,000 LF Gravity Sewer Mains</t>
  </si>
  <si>
    <t>361 GRAVITY MAIN</t>
  </si>
  <si>
    <t>Total 355 Power Generation Equipment</t>
  </si>
  <si>
    <t>16" Sewer Force Main - 2,000 LF</t>
  </si>
  <si>
    <t>&lt;16" Sewer Force Main - 20,000 LF</t>
  </si>
  <si>
    <t>360 FORCE MAIN</t>
  </si>
  <si>
    <t>Electrical /Generator/instrumentation &amp; Controls</t>
  </si>
  <si>
    <t>355 POWER GENERATION EQUIPMENT</t>
  </si>
  <si>
    <t>Total 354 Structures &amp; Improvements</t>
  </si>
  <si>
    <t>Sewer Lift Station</t>
  </si>
  <si>
    <t>Yard Piping</t>
  </si>
  <si>
    <t>Site Work</t>
  </si>
  <si>
    <t>Reuse Pump Stations</t>
  </si>
  <si>
    <t xml:space="preserve">Headworks and Influent Pump Station </t>
  </si>
  <si>
    <t>Administration Building</t>
  </si>
  <si>
    <t>354 STRUCTURE &amp; IMPROVEMENTS</t>
  </si>
  <si>
    <t>Total 351 Organization</t>
  </si>
  <si>
    <t>351 ORGANIZATION</t>
  </si>
  <si>
    <t>Total 353 Land</t>
  </si>
  <si>
    <t xml:space="preserve">2/3 Phase 1 Land Cost </t>
  </si>
  <si>
    <t xml:space="preserve">353 LAND </t>
  </si>
  <si>
    <t>UTILITY PLANT IN SERVICE</t>
  </si>
  <si>
    <t>WASTEWATER</t>
  </si>
  <si>
    <t>TOTAL UPIS - WATER</t>
  </si>
  <si>
    <t>341 TRANSPORTATION EQUIPMENT</t>
  </si>
  <si>
    <t>Total 335 Hydrants</t>
  </si>
  <si>
    <t>170 Fire Hydrants</t>
  </si>
  <si>
    <t>335 HYDRANTS</t>
  </si>
  <si>
    <t>Total 333 Services</t>
  </si>
  <si>
    <t>2 Valves 20"</t>
  </si>
  <si>
    <t>25 Valves 16"</t>
  </si>
  <si>
    <t xml:space="preserve"> </t>
  </si>
  <si>
    <t>200 Valves &lt;16"</t>
  </si>
  <si>
    <t>Water Services</t>
  </si>
  <si>
    <t>333 SERVICES</t>
  </si>
  <si>
    <t>Total 331 T &amp; D Mains</t>
  </si>
  <si>
    <t>20" Water Main - 2,000 LF</t>
  </si>
  <si>
    <t>16" Water Main - 17,000 LF</t>
  </si>
  <si>
    <t>&lt;16" Water Main - 102,000LF</t>
  </si>
  <si>
    <t>331 T &amp; D MAINS</t>
  </si>
  <si>
    <t>Total 311 Pumping Equipment</t>
  </si>
  <si>
    <t>High Service Pumps/Building</t>
  </si>
  <si>
    <t>311 PUMPING EQUIPMENT</t>
  </si>
  <si>
    <t>Total 307 Wells &amp; Springs</t>
  </si>
  <si>
    <t>Electrical/ Instrumentation &amp; Controls</t>
  </si>
  <si>
    <t>Chemical Storage and Feed</t>
  </si>
  <si>
    <t>Ground Storage Tank and Mixer</t>
  </si>
  <si>
    <t>320 WATER TREATMENT EQUIPMENT</t>
  </si>
  <si>
    <t>Raw Water Wells</t>
  </si>
  <si>
    <t>307 WELLS &amp; SPRINGS</t>
  </si>
  <si>
    <t>Total 304 Structures &amp; Improvements</t>
  </si>
  <si>
    <t>304 STRUCTURE &amp; IMPROVEMENTS</t>
  </si>
  <si>
    <t>Total 301 Organization</t>
  </si>
  <si>
    <t>301 ORGANIZATION</t>
  </si>
  <si>
    <t>Total 303 Land</t>
  </si>
  <si>
    <t xml:space="preserve">1/3 Phase 1 Land Cost </t>
  </si>
  <si>
    <t>303 LAND</t>
  </si>
  <si>
    <t>WATER</t>
  </si>
  <si>
    <t>NBV</t>
  </si>
  <si>
    <t>Depreciation</t>
  </si>
  <si>
    <t>Year 5</t>
  </si>
  <si>
    <t>Year 4</t>
  </si>
  <si>
    <t>Year 3</t>
  </si>
  <si>
    <t>Year 2</t>
  </si>
  <si>
    <t xml:space="preserve">Year1 </t>
  </si>
  <si>
    <t>Expense</t>
  </si>
  <si>
    <t>Life</t>
  </si>
  <si>
    <t>Cost</t>
  </si>
  <si>
    <t>Service</t>
  </si>
  <si>
    <t>Accumulated</t>
  </si>
  <si>
    <t xml:space="preserve">Depr </t>
  </si>
  <si>
    <t xml:space="preserve">Asset </t>
  </si>
  <si>
    <t>Date In</t>
  </si>
  <si>
    <t xml:space="preserve">Regulatory </t>
  </si>
  <si>
    <t>FCRU 001667</t>
  </si>
  <si>
    <t>Exhibit 1</t>
  </si>
  <si>
    <r>
      <t>12\18\20 5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POD to PSC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</si>
</sst>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3" fillId="0" borderId="0" xfId="1" applyFont="1"/>
    <xf numFmtId="41" fontId="3" fillId="0" borderId="0" xfId="1" applyNumberFormat="1" applyFont="1"/>
    <xf numFmtId="0" fontId="4" fillId="0" borderId="0" xfId="1" applyFont="1" applyAlignment="1">
      <alignment horizontal="left"/>
    </xf>
    <xf numFmtId="0" fontId="4" fillId="0" borderId="0" xfId="1" applyFont="1"/>
    <xf numFmtId="41" fontId="4" fillId="0" borderId="0" xfId="1" applyNumberFormat="1" applyFont="1"/>
    <xf numFmtId="0" fontId="4" fillId="0" borderId="1" xfId="1" applyFont="1" applyBorder="1"/>
    <xf numFmtId="43" fontId="4" fillId="0" borderId="0" xfId="1" applyNumberFormat="1" applyFont="1" applyAlignment="1">
      <alignment horizontal="right"/>
    </xf>
    <xf numFmtId="41" fontId="4" fillId="0" borderId="2" xfId="1" applyNumberFormat="1" applyFont="1" applyBorder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 indent="1"/>
    </xf>
    <xf numFmtId="43" fontId="4" fillId="0" borderId="0" xfId="1" applyNumberFormat="1" applyFont="1"/>
    <xf numFmtId="164" fontId="4" fillId="0" borderId="0" xfId="1" applyNumberFormat="1" applyFont="1"/>
    <xf numFmtId="41" fontId="4" fillId="0" borderId="3" xfId="1" applyNumberFormat="1" applyFont="1" applyBorder="1"/>
    <xf numFmtId="41" fontId="4" fillId="0" borderId="4" xfId="1" applyNumberFormat="1" applyFont="1" applyBorder="1"/>
    <xf numFmtId="43" fontId="4" fillId="0" borderId="1" xfId="1" applyNumberFormat="1" applyFont="1" applyBorder="1"/>
    <xf numFmtId="43" fontId="4" fillId="0" borderId="0" xfId="1" applyNumberFormat="1" applyFont="1" applyAlignment="1">
      <alignment horizontal="left" indent="1"/>
    </xf>
    <xf numFmtId="41" fontId="3" fillId="0" borderId="5" xfId="1" applyNumberFormat="1" applyFont="1" applyBorder="1"/>
    <xf numFmtId="0" fontId="3" fillId="0" borderId="1" xfId="1" applyFont="1" applyBorder="1" applyAlignment="1">
      <alignment horizontal="center"/>
    </xf>
    <xf numFmtId="14" fontId="3" fillId="0" borderId="0" xfId="1" applyNumberFormat="1" applyFont="1"/>
    <xf numFmtId="0" fontId="3" fillId="0" borderId="0" xfId="1" applyFont="1" applyAlignment="1">
      <alignment horizontal="left"/>
    </xf>
    <xf numFmtId="41" fontId="3" fillId="0" borderId="0" xfId="1" applyNumberFormat="1" applyFont="1" applyAlignment="1">
      <alignment horizontal="center"/>
    </xf>
    <xf numFmtId="41" fontId="3" fillId="0" borderId="5" xfId="1" applyNumberFormat="1" applyFont="1" applyBorder="1" applyAlignment="1">
      <alignment horizontal="center"/>
    </xf>
    <xf numFmtId="14" fontId="3" fillId="0" borderId="0" xfId="1" quotePrefix="1" applyNumberFormat="1" applyFont="1"/>
    <xf numFmtId="0" fontId="3" fillId="0" borderId="0" xfId="1" applyFont="1" applyAlignment="1">
      <alignment horizontal="right"/>
    </xf>
    <xf numFmtId="41" fontId="3" fillId="0" borderId="6" xfId="1" applyNumberFormat="1" applyFont="1" applyBorder="1"/>
    <xf numFmtId="41" fontId="3" fillId="0" borderId="7" xfId="1" applyNumberFormat="1" applyFont="1" applyBorder="1"/>
    <xf numFmtId="41" fontId="3" fillId="0" borderId="8" xfId="1" applyNumberFormat="1" applyFont="1" applyBorder="1"/>
    <xf numFmtId="41" fontId="3" fillId="0" borderId="1" xfId="1" applyNumberFormat="1" applyFont="1" applyBorder="1"/>
    <xf numFmtId="41" fontId="5" fillId="0" borderId="5" xfId="1" applyNumberFormat="1" applyFont="1" applyBorder="1"/>
    <xf numFmtId="0" fontId="4" fillId="0" borderId="0" xfId="1" quotePrefix="1" applyFont="1" applyAlignment="1">
      <alignment horizontal="left" indent="1"/>
    </xf>
    <xf numFmtId="41" fontId="3" fillId="0" borderId="9" xfId="1" applyNumberFormat="1" applyFont="1" applyBorder="1"/>
    <xf numFmtId="0" fontId="3" fillId="0" borderId="0" xfId="1" quotePrefix="1" applyFont="1" applyAlignment="1">
      <alignment horizontal="right"/>
    </xf>
    <xf numFmtId="0" fontId="3" fillId="0" borderId="0" xfId="1" quotePrefix="1" applyFont="1" applyAlignment="1">
      <alignment horizontal="left"/>
    </xf>
    <xf numFmtId="0" fontId="3" fillId="0" borderId="0" xfId="1" quotePrefix="1" applyFont="1"/>
    <xf numFmtId="0" fontId="4" fillId="0" borderId="0" xfId="1" quotePrefix="1" applyFont="1" applyAlignment="1">
      <alignment horizontal="left"/>
    </xf>
    <xf numFmtId="41" fontId="3" fillId="0" borderId="0" xfId="1" applyNumberFormat="1" applyFont="1" applyAlignment="1">
      <alignment horizontal="left" indent="1"/>
    </xf>
    <xf numFmtId="41" fontId="3" fillId="0" borderId="6" xfId="1" applyNumberFormat="1" applyFont="1" applyBorder="1" applyAlignment="1">
      <alignment horizontal="center"/>
    </xf>
    <xf numFmtId="41" fontId="3" fillId="0" borderId="7" xfId="1" applyNumberFormat="1" applyFont="1" applyBorder="1" applyAlignment="1">
      <alignment horizontal="center"/>
    </xf>
    <xf numFmtId="41" fontId="3" fillId="0" borderId="8" xfId="1" applyNumberFormat="1" applyFont="1" applyBorder="1" applyAlignment="1">
      <alignment horizontal="center"/>
    </xf>
    <xf numFmtId="0" fontId="3" fillId="0" borderId="1" xfId="1" applyFont="1" applyBorder="1"/>
    <xf numFmtId="0" fontId="4" fillId="0" borderId="10" xfId="1" applyFont="1" applyBorder="1" applyAlignment="1">
      <alignment horizontal="left"/>
    </xf>
    <xf numFmtId="0" fontId="3" fillId="0" borderId="10" xfId="1" applyFont="1" applyBorder="1"/>
    <xf numFmtId="41" fontId="4" fillId="0" borderId="5" xfId="1" applyNumberFormat="1" applyFont="1" applyBorder="1"/>
    <xf numFmtId="43" fontId="4" fillId="0" borderId="4" xfId="1" applyNumberFormat="1" applyFont="1" applyBorder="1"/>
    <xf numFmtId="0" fontId="3" fillId="0" borderId="0" xfId="1" quotePrefix="1" applyFont="1" applyAlignment="1">
      <alignment horizontal="right" indent="1"/>
    </xf>
    <xf numFmtId="41" fontId="1" fillId="0" borderId="0" xfId="1" applyNumberFormat="1" applyFont="1" applyAlignment="1">
      <alignment horizontal="center"/>
    </xf>
    <xf numFmtId="0" fontId="1" fillId="0" borderId="0" xfId="1" applyFont="1" applyAlignment="1">
      <alignment horizontal="center"/>
    </xf>
    <xf numFmtId="41" fontId="1" fillId="0" borderId="11" xfId="1" applyNumberFormat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41" fontId="1" fillId="0" borderId="10" xfId="1" quotePrefix="1" applyNumberFormat="1" applyFont="1" applyBorder="1" applyAlignment="1">
      <alignment horizontal="center"/>
    </xf>
    <xf numFmtId="0" fontId="1" fillId="0" borderId="10" xfId="1" quotePrefix="1" applyFont="1" applyBorder="1" applyAlignment="1">
      <alignment horizontal="center"/>
    </xf>
    <xf numFmtId="0" fontId="3" fillId="0" borderId="0" xfId="1" applyFont="1" applyAlignment="1">
      <alignment horizontal="center"/>
    </xf>
    <xf numFmtId="41" fontId="1" fillId="0" borderId="0" xfId="1" quotePrefix="1" applyNumberFormat="1" applyFont="1" applyAlignment="1">
      <alignment horizontal="right"/>
    </xf>
    <xf numFmtId="41" fontId="1" fillId="0" borderId="8" xfId="1" applyNumberFormat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41" fontId="1" fillId="0" borderId="0" xfId="1" quotePrefix="1" applyNumberFormat="1" applyFont="1" applyAlignment="1">
      <alignment horizontal="center"/>
    </xf>
    <xf numFmtId="0" fontId="1" fillId="0" borderId="0" xfId="1" quotePrefix="1" applyFont="1" applyAlignment="1">
      <alignment horizontal="center"/>
    </xf>
    <xf numFmtId="41" fontId="1" fillId="0" borderId="0" xfId="1" applyNumberFormat="1" applyFont="1"/>
    <xf numFmtId="41" fontId="1" fillId="0" borderId="9" xfId="1" applyNumberFormat="1" applyFont="1" applyBorder="1" applyAlignment="1">
      <alignment horizontal="centerContinuous"/>
    </xf>
    <xf numFmtId="0" fontId="1" fillId="0" borderId="7" xfId="1" applyFont="1" applyBorder="1" applyAlignment="1">
      <alignment horizontal="centerContinuous"/>
    </xf>
    <xf numFmtId="0" fontId="1" fillId="0" borderId="0" xfId="1" applyFont="1"/>
    <xf numFmtId="0" fontId="6" fillId="0" borderId="0" xfId="0" applyFont="1" applyAlignment="1">
      <alignment vertical="center"/>
    </xf>
  </cellXfs>
  <cellStyles count="2">
    <cellStyle name="Normal" xfId="0" builtinId="0"/>
    <cellStyle name="Normal 2" xfId="1" xr:uid="{7C4E0B86-0F3C-402C-AD5A-60243E8958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(PROJ)\K08-03%20KWRU%20RATE%20CASE%202014\2014%20KWRU%20RATE%20CASE%20MFR'S\SUBMITTED%20FOR%20FILING\KWRU%20MFRs%20TY%2012-31-14__cy_6-29-15_100Equit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FINANCIAL%20DEPT\FPA\ROE%20Schedules\2005%2012%20December\123105%20ROE%202-3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IA%20ELENA%20BRAVO\Local%20Settings\Temporary%20Internet%20Files\Content.IE5\URWN6DU1\Documents%20and%20Settings\mbravo\My%20Documents\RATE%20CASES%20-%20UTILITIES,%20INC\SOUTH%20GATE\SCHEDULES\SOUTHGATE%20MFR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Documents%20and%20Settings\Phyllis%20Dobbs\Desktop\SE50%20063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yapp\AppData\Local\Microsoft\Windows\Temporary%20Internet%20Files\Content.Outlook\9H6EJUU6\Sandalhaven%20Final%20Revenue%20Requirement%20workshee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U02-39%20UTILITIES%20INC%20CONSOLIDATED%20RATE%20CASE%20FILING\MFR's\LONGWOOD%20-%20DS\LONGWOOD%20%20MFR%20TY%2012-31-2015_Class%20A_v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(PROJ)\U02-39%20UTILITIES%20INC%20CONSOLIDATED%20RATE%20CASE%20FILING\MFR's\SANLANDO\SANLANDO%20MFRs%20TY%2012-31-15_FINAL%208-18-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Documents%20and%20Settings\epovich\Local%20Settings\Temporary%20Internet%20Files\OLK16\CYPRESS%20LAKES%20Applic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files.uiwater.com\Rate%20Case\Florida\103-UI%20of%20Sandalhaven\Sandalhaven%202011%20RC\Filing\Tax%20Schedule%20Attempt\Sandalhaven%20Draft%20MFR%209-7%202011%20Erin%20Tax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K08-03%20KWRU%20RATE%20CASE%202014\2014%20KWRU%20RATE%20CASE%20MFR'S\SUBMITTED%20FOR%20FILING\KWRU%20MFRs%20TY%2012-31-14__cy_6-29-15_100Equi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%202014%20MSA\2014%20LABRADOR\PRIOR%20RATE%20CASE\LABRADOR%20FINAL%20MFRs%207%20for%20PDF%20TO%20USE%20AS%20WORKFIL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.uiwater.com\Miles%20Grant%20SUBMITTED%20FOR%20FILING\Miles%20Grant%20MFRs%206-30-07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U02-14%20Miles%20Grant\Miles%20Grant%20Rate%20Increase%20Application%20TY%206-30-07\Miles%20Grant%20MFRs\Miles%20Grant%20MFRs%206-30-07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U02-20%20Tierra%20Verde%20Utilities,%20Inc%20(2007)\Tierra%20Verde%20MFRs%2012-31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ynthia\2009%20FILINGS%20UI%20RATE%20CASES\Staff%20Workpapers\Sanlando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U02-38%20%20UI%20-%20Sandalhaven%202014\MFRs\FINAL%20MFRs%20SIBMITTED%20for%20FILING\SANDALHAVEN%20MFR1%20draft_cy%206-3-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PROJ)\U02-39%20UTILITIES%20INC%20CONSOLIDATED%20RATE%20CASE%20FILING\MFR's\LABRADOR%20-%20DS\LABRADOR%20MFRs%20TY%2012-31-15_Class%20A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2 "/>
      <sheetName val="A 3 "/>
      <sheetName val="A 4"/>
      <sheetName val="A 6"/>
      <sheetName val="A 6 (a)"/>
      <sheetName val="A 7"/>
      <sheetName val="A 8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 "/>
      <sheetName val="A 18"/>
      <sheetName val="A 18 (a)"/>
      <sheetName val="A 19 "/>
      <sheetName val="A 19 (a) "/>
      <sheetName val="B 2 "/>
      <sheetName val="B 3"/>
      <sheetName val="B 4"/>
      <sheetName val="B 6"/>
      <sheetName val="B 8"/>
      <sheetName val="B 9 "/>
      <sheetName val="B 10"/>
      <sheetName val="B 11"/>
      <sheetName val="B12"/>
      <sheetName val="B 14"/>
      <sheetName val="B 15"/>
      <sheetName val="C INSTRUCT"/>
      <sheetName val="C 1"/>
      <sheetName val="D 1 "/>
      <sheetName val="D 2 "/>
      <sheetName val="D-3"/>
      <sheetName val="D-4"/>
      <sheetName val="D-5"/>
      <sheetName val="D-6"/>
      <sheetName val="D 7"/>
      <sheetName val="E 1 S"/>
      <sheetName val="E-2 S"/>
      <sheetName val="E-3"/>
      <sheetName val="E-4 Sewer"/>
      <sheetName val="E-5"/>
      <sheetName val="E-6"/>
      <sheetName val="E-7"/>
      <sheetName val="E 8"/>
      <sheetName val="E 9 "/>
      <sheetName val="E-10"/>
      <sheetName val="E 11"/>
      <sheetName val="E 12"/>
      <sheetName val="E 13"/>
      <sheetName val="E 14"/>
      <sheetName val="F 2"/>
      <sheetName val="F 4"/>
      <sheetName val="F 6"/>
      <sheetName val="F 6 (2)"/>
      <sheetName val="F 6 (3)"/>
      <sheetName val="F 6 (4)"/>
      <sheetName val="F 7"/>
      <sheetName val="F 8"/>
      <sheetName val="F 10"/>
      <sheetName val="A 2 (I) "/>
      <sheetName val="A 3 (I) "/>
      <sheetName val="B 2 (I) "/>
      <sheetName val="B 3 (I)"/>
      <sheetName val="B 15 (I)"/>
      <sheetName val="D-1 (I) "/>
      <sheetName val="D-2 (I) "/>
      <sheetName val="D 4 (I)"/>
      <sheetName val="E 1 S (I)"/>
      <sheetName val="E-2 S (I)"/>
      <sheetName val="Other BalSheet Acct_PerAR"/>
      <sheetName val="Working Capital_PerAR"/>
      <sheetName val="12-31-14 Depreciation Exp_PerAR"/>
      <sheetName val="ADJUSTED MONTHLY FINAL"/>
      <sheetName val="APPENDIX B INC. STAT.ACCT RECON"/>
      <sheetName val="Interest Expense Adj_PerAR"/>
      <sheetName val="RateCase&amp;Other Deferred_PerAR"/>
      <sheetName val="Property Taxes"/>
      <sheetName val="AR to MFR Reconciliation"/>
      <sheetName val="Pro Forma Plant"/>
      <sheetName val="Deferred Rate Case Expenses"/>
      <sheetName val="Revenues Per Kaitlin"/>
      <sheetName val="Rev Requirements Final"/>
      <sheetName val="Rev Requirements Interim"/>
      <sheetName val="Sheet10"/>
    </sheetNames>
    <sheetDataSet>
      <sheetData sheetId="0">
        <row r="4">
          <cell r="E4" t="str">
            <v>Company:  K W Resort Utilities Corp</v>
          </cell>
        </row>
        <row r="11">
          <cell r="E11" t="str">
            <v>Preparer: Milian, Swain &amp; Associates, Inc.</v>
          </cell>
        </row>
        <row r="14">
          <cell r="E14" t="str">
            <v>Test Year Ended:  12/31/2014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Page 1 of 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8">
          <cell r="I18">
            <v>9.3634979492551951E-2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in ,000"/>
      <sheetName val="ROE"/>
      <sheetName val="UI ROE Relief"/>
      <sheetName val="Com ROE Relief"/>
      <sheetName val="Rate Case Revenue"/>
      <sheetName val="Ratebase"/>
      <sheetName val="Net Plant"/>
      <sheetName val="IS"/>
      <sheetName val="Effective Tax"/>
      <sheetName val="Jurisd Tax"/>
      <sheetName val="D-E"/>
      <sheetName val="Data"/>
      <sheetName val="Reports"/>
      <sheetName val="Closed Reg Rev"/>
      <sheetName val="Pending Reg Rev"/>
      <sheetName val="FORM.COS.SUBS.LIST"/>
      <sheetName val="Co by State"/>
      <sheetName val="9000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>
            <v>1</v>
          </cell>
          <cell r="D13">
            <v>688555.68</v>
          </cell>
          <cell r="F13">
            <v>4</v>
          </cell>
          <cell r="G13">
            <v>0</v>
          </cell>
          <cell r="I13">
            <v>1</v>
          </cell>
          <cell r="J13">
            <v>-149165.1</v>
          </cell>
          <cell r="L13">
            <v>1</v>
          </cell>
          <cell r="M13">
            <v>-9632854</v>
          </cell>
          <cell r="O13">
            <v>4</v>
          </cell>
          <cell r="P13">
            <v>450000</v>
          </cell>
          <cell r="R13">
            <v>4</v>
          </cell>
          <cell r="S13">
            <v>-340495.16</v>
          </cell>
          <cell r="U13">
            <v>2</v>
          </cell>
          <cell r="V13">
            <v>0</v>
          </cell>
          <cell r="X13">
            <v>1</v>
          </cell>
          <cell r="Y13">
            <v>-1412616.3</v>
          </cell>
          <cell r="AA13">
            <v>6</v>
          </cell>
          <cell r="AB13">
            <v>-350</v>
          </cell>
          <cell r="BE13">
            <v>5</v>
          </cell>
          <cell r="BF13">
            <v>24823.043409200007</v>
          </cell>
          <cell r="CF13">
            <v>1</v>
          </cell>
          <cell r="CG13" t="str">
            <v>Y</v>
          </cell>
        </row>
        <row r="14">
          <cell r="C14">
            <v>2</v>
          </cell>
          <cell r="D14">
            <v>6756002.0199999996</v>
          </cell>
          <cell r="F14">
            <v>5</v>
          </cell>
          <cell r="G14">
            <v>0</v>
          </cell>
          <cell r="I14">
            <v>2</v>
          </cell>
          <cell r="J14">
            <v>-4691567.1500000004</v>
          </cell>
          <cell r="L14">
            <v>18</v>
          </cell>
          <cell r="M14">
            <v>27837.56</v>
          </cell>
          <cell r="O14">
            <v>5</v>
          </cell>
          <cell r="P14">
            <v>-450000</v>
          </cell>
          <cell r="R14">
            <v>5</v>
          </cell>
          <cell r="S14">
            <v>-583336.21</v>
          </cell>
          <cell r="U14">
            <v>5</v>
          </cell>
          <cell r="V14">
            <v>3446.76</v>
          </cell>
          <cell r="X14">
            <v>2</v>
          </cell>
          <cell r="Y14">
            <v>-417573</v>
          </cell>
          <cell r="AA14">
            <v>13</v>
          </cell>
          <cell r="AB14">
            <v>-145</v>
          </cell>
          <cell r="BE14">
            <v>6</v>
          </cell>
          <cell r="BF14">
            <v>6108.3140748000005</v>
          </cell>
          <cell r="CF14">
            <v>2</v>
          </cell>
          <cell r="CG14" t="str">
            <v>Y</v>
          </cell>
        </row>
        <row r="15">
          <cell r="C15">
            <v>5</v>
          </cell>
          <cell r="D15">
            <v>2276220.59</v>
          </cell>
          <cell r="F15">
            <v>12</v>
          </cell>
          <cell r="G15">
            <v>-153268.37</v>
          </cell>
          <cell r="I15">
            <v>5</v>
          </cell>
          <cell r="J15">
            <v>-538733.71</v>
          </cell>
          <cell r="L15">
            <v>21</v>
          </cell>
          <cell r="M15">
            <v>102722.39</v>
          </cell>
          <cell r="O15">
            <v>23</v>
          </cell>
          <cell r="P15">
            <v>-975</v>
          </cell>
          <cell r="R15">
            <v>6</v>
          </cell>
          <cell r="S15">
            <v>-272780</v>
          </cell>
          <cell r="U15">
            <v>7</v>
          </cell>
          <cell r="V15">
            <v>3101.75</v>
          </cell>
          <cell r="X15">
            <v>4</v>
          </cell>
          <cell r="Y15">
            <v>1405724</v>
          </cell>
          <cell r="AA15">
            <v>24</v>
          </cell>
          <cell r="AB15">
            <v>-312</v>
          </cell>
          <cell r="BE15">
            <v>7</v>
          </cell>
          <cell r="BF15">
            <v>1074.4178665000002</v>
          </cell>
          <cell r="CF15">
            <v>4</v>
          </cell>
          <cell r="CG15" t="str">
            <v>Y</v>
          </cell>
        </row>
        <row r="16">
          <cell r="C16">
            <v>6</v>
          </cell>
          <cell r="D16">
            <v>1433009.07</v>
          </cell>
          <cell r="F16">
            <v>25</v>
          </cell>
          <cell r="G16">
            <v>0</v>
          </cell>
          <cell r="I16">
            <v>6</v>
          </cell>
          <cell r="J16">
            <v>-213683.09</v>
          </cell>
          <cell r="L16">
            <v>25</v>
          </cell>
          <cell r="M16">
            <v>24482</v>
          </cell>
          <cell r="O16">
            <v>28</v>
          </cell>
          <cell r="P16">
            <v>-5475</v>
          </cell>
          <cell r="R16">
            <v>7</v>
          </cell>
          <cell r="S16">
            <v>-1672</v>
          </cell>
          <cell r="U16">
            <v>8</v>
          </cell>
          <cell r="V16">
            <v>3964.03</v>
          </cell>
          <cell r="X16">
            <v>5</v>
          </cell>
          <cell r="Y16">
            <v>-93194</v>
          </cell>
          <cell r="AA16">
            <v>30</v>
          </cell>
          <cell r="AB16">
            <v>-36</v>
          </cell>
          <cell r="BE16">
            <v>8</v>
          </cell>
          <cell r="BF16">
            <v>4739.6431473000011</v>
          </cell>
          <cell r="CF16">
            <v>5</v>
          </cell>
          <cell r="CG16" t="str">
            <v>Y</v>
          </cell>
        </row>
        <row r="17">
          <cell r="C17">
            <v>7</v>
          </cell>
          <cell r="D17">
            <v>149716.32999999999</v>
          </cell>
          <cell r="F17">
            <v>34</v>
          </cell>
          <cell r="G17">
            <v>3168.25</v>
          </cell>
          <cell r="I17">
            <v>7</v>
          </cell>
          <cell r="J17">
            <v>-8889.58</v>
          </cell>
          <cell r="L17">
            <v>27</v>
          </cell>
          <cell r="M17">
            <v>-963620.89</v>
          </cell>
          <cell r="O17">
            <v>36</v>
          </cell>
          <cell r="P17">
            <v>-56796</v>
          </cell>
          <cell r="R17">
            <v>8</v>
          </cell>
          <cell r="S17">
            <v>-3043.45</v>
          </cell>
          <cell r="U17">
            <v>11</v>
          </cell>
          <cell r="V17">
            <v>0</v>
          </cell>
          <cell r="X17">
            <v>6</v>
          </cell>
          <cell r="Y17">
            <v>-147945</v>
          </cell>
          <cell r="AA17">
            <v>32</v>
          </cell>
          <cell r="AB17">
            <v>-280</v>
          </cell>
          <cell r="BE17">
            <v>9</v>
          </cell>
          <cell r="BF17">
            <v>7262.0274267000023</v>
          </cell>
          <cell r="CF17">
            <v>6</v>
          </cell>
          <cell r="CG17" t="str">
            <v>Y</v>
          </cell>
        </row>
        <row r="18">
          <cell r="C18">
            <v>8</v>
          </cell>
          <cell r="D18">
            <v>205138.07</v>
          </cell>
          <cell r="F18">
            <v>35</v>
          </cell>
          <cell r="G18">
            <v>461446.03</v>
          </cell>
          <cell r="I18">
            <v>8</v>
          </cell>
          <cell r="J18">
            <v>-18446.599999999999</v>
          </cell>
          <cell r="L18">
            <v>34</v>
          </cell>
          <cell r="M18">
            <v>485498.88</v>
          </cell>
          <cell r="O18">
            <v>70</v>
          </cell>
          <cell r="P18">
            <v>2400</v>
          </cell>
          <cell r="R18">
            <v>9</v>
          </cell>
          <cell r="S18">
            <v>-33384.82</v>
          </cell>
          <cell r="U18">
            <v>12</v>
          </cell>
          <cell r="V18">
            <v>8414.3700000000008</v>
          </cell>
          <cell r="X18">
            <v>7</v>
          </cell>
          <cell r="Y18">
            <v>-16011</v>
          </cell>
          <cell r="AA18">
            <v>33</v>
          </cell>
          <cell r="AB18">
            <v>-250</v>
          </cell>
          <cell r="BE18">
            <v>10</v>
          </cell>
          <cell r="BF18">
            <v>0</v>
          </cell>
          <cell r="CF18">
            <v>7</v>
          </cell>
          <cell r="CG18" t="str">
            <v>Y</v>
          </cell>
        </row>
        <row r="19">
          <cell r="C19">
            <v>9</v>
          </cell>
          <cell r="D19">
            <v>484758.46</v>
          </cell>
          <cell r="F19">
            <v>36</v>
          </cell>
          <cell r="G19">
            <v>663847.37</v>
          </cell>
          <cell r="I19">
            <v>9</v>
          </cell>
          <cell r="J19">
            <v>-52441.39</v>
          </cell>
          <cell r="L19">
            <v>36</v>
          </cell>
          <cell r="M19">
            <v>-117417.65</v>
          </cell>
          <cell r="O19">
            <v>80</v>
          </cell>
          <cell r="P19">
            <v>-34510</v>
          </cell>
          <cell r="R19">
            <v>11</v>
          </cell>
          <cell r="S19">
            <v>-17294.22</v>
          </cell>
          <cell r="U19">
            <v>13</v>
          </cell>
          <cell r="V19">
            <v>2984.25</v>
          </cell>
          <cell r="X19">
            <v>8</v>
          </cell>
          <cell r="Y19">
            <v>-11577</v>
          </cell>
          <cell r="AA19">
            <v>34</v>
          </cell>
          <cell r="AB19">
            <v>-84250</v>
          </cell>
          <cell r="BE19">
            <v>11</v>
          </cell>
          <cell r="BF19">
            <v>2277.1194064000001</v>
          </cell>
          <cell r="CF19">
            <v>8</v>
          </cell>
          <cell r="CG19" t="str">
            <v>Y</v>
          </cell>
        </row>
        <row r="20">
          <cell r="C20">
            <v>11</v>
          </cell>
          <cell r="D20">
            <v>116028.15</v>
          </cell>
          <cell r="F20">
            <v>38</v>
          </cell>
          <cell r="G20">
            <v>554049.14</v>
          </cell>
          <cell r="I20">
            <v>11</v>
          </cell>
          <cell r="J20">
            <v>-18023.96</v>
          </cell>
          <cell r="L20">
            <v>38</v>
          </cell>
          <cell r="M20">
            <v>-6341801.4500000002</v>
          </cell>
          <cell r="O20">
            <v>89</v>
          </cell>
          <cell r="P20">
            <v>-38400</v>
          </cell>
          <cell r="R20">
            <v>13</v>
          </cell>
          <cell r="S20">
            <v>-1032850.1</v>
          </cell>
          <cell r="U20">
            <v>14</v>
          </cell>
          <cell r="V20">
            <v>0</v>
          </cell>
          <cell r="X20">
            <v>9</v>
          </cell>
          <cell r="Y20">
            <v>-40240</v>
          </cell>
          <cell r="AA20">
            <v>35</v>
          </cell>
          <cell r="AB20">
            <v>-33840.53</v>
          </cell>
          <cell r="BE20">
            <v>12</v>
          </cell>
          <cell r="BF20">
            <v>1040.1696474999999</v>
          </cell>
          <cell r="CF20">
            <v>9</v>
          </cell>
          <cell r="CG20" t="str">
            <v>Y</v>
          </cell>
        </row>
        <row r="21">
          <cell r="C21">
            <v>12</v>
          </cell>
          <cell r="D21">
            <v>291422.34999999998</v>
          </cell>
          <cell r="F21">
            <v>40</v>
          </cell>
          <cell r="G21">
            <v>12530</v>
          </cell>
          <cell r="I21">
            <v>12</v>
          </cell>
          <cell r="J21">
            <v>22146.25</v>
          </cell>
          <cell r="L21">
            <v>40</v>
          </cell>
          <cell r="M21">
            <v>65673.55</v>
          </cell>
          <cell r="O21">
            <v>90</v>
          </cell>
          <cell r="P21">
            <v>-97052</v>
          </cell>
          <cell r="R21">
            <v>14</v>
          </cell>
          <cell r="S21">
            <v>-3091748.55</v>
          </cell>
          <cell r="U21">
            <v>15</v>
          </cell>
          <cell r="V21">
            <v>1175.3</v>
          </cell>
          <cell r="X21">
            <v>11</v>
          </cell>
          <cell r="Y21">
            <v>-9391</v>
          </cell>
          <cell r="AA21">
            <v>36</v>
          </cell>
          <cell r="AB21">
            <v>-193723.6</v>
          </cell>
          <cell r="BE21">
            <v>13</v>
          </cell>
          <cell r="BF21">
            <v>10580.711716199998</v>
          </cell>
          <cell r="CF21">
            <v>11</v>
          </cell>
          <cell r="CG21" t="str">
            <v>Y</v>
          </cell>
        </row>
        <row r="22">
          <cell r="C22">
            <v>13</v>
          </cell>
          <cell r="D22">
            <v>2576779.79</v>
          </cell>
          <cell r="F22">
            <v>44</v>
          </cell>
          <cell r="G22">
            <v>326.75</v>
          </cell>
          <cell r="I22">
            <v>13</v>
          </cell>
          <cell r="J22">
            <v>-821309.92</v>
          </cell>
          <cell r="L22">
            <v>42</v>
          </cell>
          <cell r="M22">
            <v>40720.080000000002</v>
          </cell>
          <cell r="O22">
            <v>135</v>
          </cell>
          <cell r="P22">
            <v>-658710.19999999995</v>
          </cell>
          <cell r="R22">
            <v>15</v>
          </cell>
          <cell r="S22">
            <v>-32215.34</v>
          </cell>
          <cell r="U22">
            <v>16</v>
          </cell>
          <cell r="V22">
            <v>4276</v>
          </cell>
          <cell r="X22">
            <v>12</v>
          </cell>
          <cell r="Y22">
            <v>-56556</v>
          </cell>
          <cell r="AA22">
            <v>38</v>
          </cell>
          <cell r="AB22">
            <v>-102861.1</v>
          </cell>
          <cell r="BE22">
            <v>14</v>
          </cell>
          <cell r="BF22">
            <v>45948.676116100003</v>
          </cell>
          <cell r="CF22">
            <v>12</v>
          </cell>
          <cell r="CG22" t="str">
            <v>Y</v>
          </cell>
        </row>
        <row r="23">
          <cell r="C23">
            <v>14</v>
          </cell>
          <cell r="D23">
            <v>7411838.9100000001</v>
          </cell>
          <cell r="F23">
            <v>47</v>
          </cell>
          <cell r="G23">
            <v>585306.77</v>
          </cell>
          <cell r="I23">
            <v>14</v>
          </cell>
          <cell r="J23">
            <v>-1853280.79</v>
          </cell>
          <cell r="L23">
            <v>43</v>
          </cell>
          <cell r="M23">
            <v>198411.88</v>
          </cell>
          <cell r="O23">
            <v>160</v>
          </cell>
          <cell r="P23">
            <v>-113080.53</v>
          </cell>
          <cell r="R23">
            <v>16</v>
          </cell>
          <cell r="S23">
            <v>-380488</v>
          </cell>
          <cell r="U23">
            <v>17</v>
          </cell>
          <cell r="V23">
            <v>0</v>
          </cell>
          <cell r="X23">
            <v>13</v>
          </cell>
          <cell r="Y23">
            <v>-90076</v>
          </cell>
          <cell r="AA23">
            <v>40</v>
          </cell>
          <cell r="AB23">
            <v>-42215.58</v>
          </cell>
          <cell r="BE23">
            <v>15</v>
          </cell>
          <cell r="BF23">
            <v>6754.151913900002</v>
          </cell>
          <cell r="CF23">
            <v>13</v>
          </cell>
          <cell r="CG23" t="str">
            <v>Y</v>
          </cell>
        </row>
        <row r="24">
          <cell r="C24">
            <v>15</v>
          </cell>
          <cell r="D24">
            <v>293165.89</v>
          </cell>
          <cell r="F24">
            <v>51</v>
          </cell>
          <cell r="G24">
            <v>70367.09</v>
          </cell>
          <cell r="I24">
            <v>15</v>
          </cell>
          <cell r="J24">
            <v>-78528.899999999994</v>
          </cell>
          <cell r="L24">
            <v>44</v>
          </cell>
          <cell r="M24">
            <v>-87611.65</v>
          </cell>
          <cell r="R24">
            <v>17</v>
          </cell>
          <cell r="S24">
            <v>-109915.67</v>
          </cell>
          <cell r="U24">
            <v>18</v>
          </cell>
          <cell r="V24">
            <v>3950.24</v>
          </cell>
          <cell r="X24">
            <v>14</v>
          </cell>
          <cell r="Y24">
            <v>-312170</v>
          </cell>
          <cell r="AA24">
            <v>44</v>
          </cell>
          <cell r="AB24">
            <v>-12905</v>
          </cell>
          <cell r="BE24">
            <v>16</v>
          </cell>
          <cell r="BF24">
            <v>35390.350280199993</v>
          </cell>
          <cell r="CF24">
            <v>14</v>
          </cell>
          <cell r="CG24" t="str">
            <v>Y</v>
          </cell>
        </row>
        <row r="25">
          <cell r="C25">
            <v>16</v>
          </cell>
          <cell r="D25">
            <v>2236448.91</v>
          </cell>
          <cell r="F25">
            <v>53</v>
          </cell>
          <cell r="G25">
            <v>0</v>
          </cell>
          <cell r="I25">
            <v>16</v>
          </cell>
          <cell r="J25">
            <v>-623130.59</v>
          </cell>
          <cell r="L25">
            <v>51</v>
          </cell>
          <cell r="M25">
            <v>136624</v>
          </cell>
          <cell r="R25">
            <v>18</v>
          </cell>
          <cell r="S25">
            <v>-321287.40999999997</v>
          </cell>
          <cell r="U25">
            <v>20</v>
          </cell>
          <cell r="V25">
            <v>2395</v>
          </cell>
          <cell r="X25">
            <v>15</v>
          </cell>
          <cell r="Y25">
            <v>-34102</v>
          </cell>
          <cell r="AA25">
            <v>47</v>
          </cell>
          <cell r="AB25">
            <v>-36412.5</v>
          </cell>
          <cell r="BE25">
            <v>17</v>
          </cell>
          <cell r="BF25">
            <v>16165.407129700001</v>
          </cell>
          <cell r="CF25">
            <v>15</v>
          </cell>
          <cell r="CG25" t="str">
            <v>Y</v>
          </cell>
        </row>
        <row r="26">
          <cell r="C26">
            <v>17</v>
          </cell>
          <cell r="D26">
            <v>950144.29</v>
          </cell>
          <cell r="F26">
            <v>55</v>
          </cell>
          <cell r="G26">
            <v>416572.64</v>
          </cell>
          <cell r="I26">
            <v>17</v>
          </cell>
          <cell r="J26">
            <v>-340533.38</v>
          </cell>
          <cell r="L26">
            <v>52</v>
          </cell>
          <cell r="M26">
            <v>-561576</v>
          </cell>
          <cell r="R26">
            <v>20</v>
          </cell>
          <cell r="S26">
            <v>-20875.810000000001</v>
          </cell>
          <cell r="U26">
            <v>24</v>
          </cell>
          <cell r="V26">
            <v>13373.75</v>
          </cell>
          <cell r="X26">
            <v>16</v>
          </cell>
          <cell r="Y26">
            <v>-81770</v>
          </cell>
          <cell r="AA26">
            <v>53</v>
          </cell>
          <cell r="AB26">
            <v>-6238.44</v>
          </cell>
          <cell r="BE26">
            <v>18</v>
          </cell>
          <cell r="BF26">
            <v>5298.7770282999991</v>
          </cell>
          <cell r="CF26">
            <v>16</v>
          </cell>
          <cell r="CG26" t="str">
            <v>Y</v>
          </cell>
        </row>
        <row r="27">
          <cell r="C27">
            <v>18</v>
          </cell>
          <cell r="D27">
            <v>874161.07</v>
          </cell>
          <cell r="F27">
            <v>57</v>
          </cell>
          <cell r="G27">
            <v>57827.01</v>
          </cell>
          <cell r="I27">
            <v>18</v>
          </cell>
          <cell r="J27">
            <v>-332223.99</v>
          </cell>
          <cell r="L27">
            <v>53</v>
          </cell>
          <cell r="M27">
            <v>-2798273.96</v>
          </cell>
          <cell r="R27">
            <v>23</v>
          </cell>
          <cell r="S27">
            <v>-20239.14</v>
          </cell>
          <cell r="U27">
            <v>26</v>
          </cell>
          <cell r="V27">
            <v>0</v>
          </cell>
          <cell r="X27">
            <v>17</v>
          </cell>
          <cell r="Y27">
            <v>-30767</v>
          </cell>
          <cell r="AA27">
            <v>57</v>
          </cell>
          <cell r="AB27">
            <v>-47465.43</v>
          </cell>
          <cell r="BE27">
            <v>20</v>
          </cell>
          <cell r="BF27">
            <v>6115.2491770000015</v>
          </cell>
          <cell r="CF27">
            <v>17</v>
          </cell>
          <cell r="CG27" t="str">
            <v>Y</v>
          </cell>
        </row>
        <row r="28">
          <cell r="C28">
            <v>20</v>
          </cell>
          <cell r="D28">
            <v>610755</v>
          </cell>
          <cell r="F28">
            <v>58</v>
          </cell>
          <cell r="G28">
            <v>0</v>
          </cell>
          <cell r="I28">
            <v>20</v>
          </cell>
          <cell r="J28">
            <v>-172583.83</v>
          </cell>
          <cell r="L28">
            <v>55</v>
          </cell>
          <cell r="M28">
            <v>-1601495.92</v>
          </cell>
          <cell r="R28">
            <v>24</v>
          </cell>
          <cell r="S28">
            <v>-474134.68</v>
          </cell>
          <cell r="U28">
            <v>27</v>
          </cell>
          <cell r="V28">
            <v>33094.400000000001</v>
          </cell>
          <cell r="X28">
            <v>18</v>
          </cell>
          <cell r="Y28">
            <v>-35731</v>
          </cell>
          <cell r="AA28">
            <v>60</v>
          </cell>
          <cell r="AB28">
            <v>-1615</v>
          </cell>
          <cell r="BE28">
            <v>21</v>
          </cell>
          <cell r="BF28">
            <v>4122.2344814999997</v>
          </cell>
          <cell r="CF28">
            <v>18</v>
          </cell>
          <cell r="CG28" t="str">
            <v>N</v>
          </cell>
        </row>
        <row r="29">
          <cell r="C29">
            <v>21</v>
          </cell>
          <cell r="D29">
            <v>235094.33</v>
          </cell>
          <cell r="F29">
            <v>60</v>
          </cell>
          <cell r="G29">
            <v>0</v>
          </cell>
          <cell r="I29">
            <v>21</v>
          </cell>
          <cell r="J29">
            <v>-115696.76</v>
          </cell>
          <cell r="L29">
            <v>56</v>
          </cell>
          <cell r="M29">
            <v>-232530.46</v>
          </cell>
          <cell r="R29">
            <v>25</v>
          </cell>
          <cell r="S29">
            <v>-19067.2</v>
          </cell>
          <cell r="U29">
            <v>28</v>
          </cell>
          <cell r="V29">
            <v>2629.25</v>
          </cell>
          <cell r="X29">
            <v>20</v>
          </cell>
          <cell r="Y29">
            <v>-47458</v>
          </cell>
          <cell r="AA29">
            <v>62</v>
          </cell>
          <cell r="AB29">
            <v>-1524</v>
          </cell>
          <cell r="BE29">
            <v>22</v>
          </cell>
          <cell r="BF29">
            <v>1350.7821603999998</v>
          </cell>
          <cell r="CF29">
            <v>20</v>
          </cell>
          <cell r="CG29" t="str">
            <v>Y</v>
          </cell>
        </row>
        <row r="30">
          <cell r="C30">
            <v>22</v>
          </cell>
          <cell r="D30">
            <v>132153.78</v>
          </cell>
          <cell r="F30">
            <v>61</v>
          </cell>
          <cell r="G30">
            <v>125246</v>
          </cell>
          <cell r="I30">
            <v>22</v>
          </cell>
          <cell r="J30">
            <v>-6767.08</v>
          </cell>
          <cell r="L30">
            <v>61</v>
          </cell>
          <cell r="M30">
            <v>280033.48</v>
          </cell>
          <cell r="R30">
            <v>26</v>
          </cell>
          <cell r="S30">
            <v>-56246.13</v>
          </cell>
          <cell r="U30">
            <v>29</v>
          </cell>
          <cell r="V30">
            <v>1698</v>
          </cell>
          <cell r="X30">
            <v>21</v>
          </cell>
          <cell r="Y30">
            <v>-18874</v>
          </cell>
          <cell r="AA30">
            <v>64</v>
          </cell>
          <cell r="AB30">
            <v>-47743</v>
          </cell>
          <cell r="BE30">
            <v>23</v>
          </cell>
          <cell r="BF30">
            <v>4081.6110252000008</v>
          </cell>
          <cell r="CF30">
            <v>21</v>
          </cell>
          <cell r="CG30" t="str">
            <v>Y</v>
          </cell>
        </row>
        <row r="31">
          <cell r="C31">
            <v>23</v>
          </cell>
          <cell r="D31">
            <v>203461.71</v>
          </cell>
          <cell r="F31">
            <v>62</v>
          </cell>
          <cell r="G31">
            <v>14527.79</v>
          </cell>
          <cell r="I31">
            <v>23</v>
          </cell>
          <cell r="J31">
            <v>-36069.78</v>
          </cell>
          <cell r="L31">
            <v>70</v>
          </cell>
          <cell r="M31">
            <v>-464265.59</v>
          </cell>
          <cell r="R31">
            <v>27</v>
          </cell>
          <cell r="S31">
            <v>-1842389.92</v>
          </cell>
          <cell r="U31">
            <v>31</v>
          </cell>
          <cell r="V31">
            <v>11394.74</v>
          </cell>
          <cell r="X31">
            <v>22</v>
          </cell>
          <cell r="Y31">
            <v>-17440</v>
          </cell>
          <cell r="AA31">
            <v>65</v>
          </cell>
          <cell r="AB31">
            <v>-35468</v>
          </cell>
          <cell r="BE31">
            <v>24</v>
          </cell>
          <cell r="BF31">
            <v>44815.010341200003</v>
          </cell>
          <cell r="CF31">
            <v>22</v>
          </cell>
          <cell r="CG31" t="str">
            <v>Y</v>
          </cell>
        </row>
        <row r="32">
          <cell r="C32">
            <v>24</v>
          </cell>
          <cell r="D32">
            <v>3596536.84</v>
          </cell>
          <cell r="F32">
            <v>64</v>
          </cell>
          <cell r="G32">
            <v>724.25</v>
          </cell>
          <cell r="I32">
            <v>24</v>
          </cell>
          <cell r="J32">
            <v>-1005501.67</v>
          </cell>
          <cell r="L32">
            <v>71</v>
          </cell>
          <cell r="M32">
            <v>1220293.1100000001</v>
          </cell>
          <cell r="R32">
            <v>28</v>
          </cell>
          <cell r="S32">
            <v>-209858.6</v>
          </cell>
          <cell r="U32">
            <v>34</v>
          </cell>
          <cell r="V32">
            <v>93182.19</v>
          </cell>
          <cell r="X32">
            <v>23</v>
          </cell>
          <cell r="Y32">
            <v>-18872</v>
          </cell>
          <cell r="AA32">
            <v>66</v>
          </cell>
          <cell r="AB32">
            <v>-50955</v>
          </cell>
          <cell r="BE32">
            <v>25</v>
          </cell>
          <cell r="BF32">
            <v>5164.661117900001</v>
          </cell>
          <cell r="CF32">
            <v>23</v>
          </cell>
          <cell r="CG32" t="str">
            <v>Y</v>
          </cell>
        </row>
        <row r="33">
          <cell r="C33">
            <v>25</v>
          </cell>
          <cell r="D33">
            <v>775698.38</v>
          </cell>
          <cell r="F33">
            <v>65</v>
          </cell>
          <cell r="G33">
            <v>177543.03</v>
          </cell>
          <cell r="I33">
            <v>25</v>
          </cell>
          <cell r="J33">
            <v>-144440.88</v>
          </cell>
          <cell r="L33">
            <v>73</v>
          </cell>
          <cell r="M33">
            <v>336502.6</v>
          </cell>
          <cell r="R33">
            <v>29</v>
          </cell>
          <cell r="S33">
            <v>-623717.93000000005</v>
          </cell>
          <cell r="U33">
            <v>35</v>
          </cell>
          <cell r="V33">
            <v>76688.53</v>
          </cell>
          <cell r="X33">
            <v>24</v>
          </cell>
          <cell r="Y33">
            <v>-350673</v>
          </cell>
          <cell r="AA33">
            <v>67</v>
          </cell>
          <cell r="AB33">
            <v>-128520</v>
          </cell>
          <cell r="BE33">
            <v>26</v>
          </cell>
          <cell r="BF33">
            <v>9044.5252213000022</v>
          </cell>
          <cell r="CF33">
            <v>24</v>
          </cell>
          <cell r="CG33" t="str">
            <v>Y</v>
          </cell>
        </row>
        <row r="34">
          <cell r="C34">
            <v>26</v>
          </cell>
          <cell r="D34">
            <v>943325.53</v>
          </cell>
          <cell r="F34">
            <v>66</v>
          </cell>
          <cell r="G34">
            <v>147.51</v>
          </cell>
          <cell r="I34">
            <v>26</v>
          </cell>
          <cell r="J34">
            <v>-338936.06</v>
          </cell>
          <cell r="L34">
            <v>79</v>
          </cell>
          <cell r="M34">
            <v>284832.56</v>
          </cell>
          <cell r="R34">
            <v>30</v>
          </cell>
          <cell r="S34">
            <v>-109548.74</v>
          </cell>
          <cell r="U34">
            <v>36</v>
          </cell>
          <cell r="V34">
            <v>32834.71</v>
          </cell>
          <cell r="X34">
            <v>25</v>
          </cell>
          <cell r="Y34">
            <v>-38948</v>
          </cell>
          <cell r="AA34">
            <v>68</v>
          </cell>
          <cell r="AB34">
            <v>-30362</v>
          </cell>
          <cell r="BE34">
            <v>27</v>
          </cell>
          <cell r="BF34">
            <v>10698.011668800002</v>
          </cell>
          <cell r="CF34">
            <v>25</v>
          </cell>
          <cell r="CG34" t="str">
            <v>N</v>
          </cell>
        </row>
        <row r="35">
          <cell r="C35">
            <v>27</v>
          </cell>
          <cell r="D35">
            <v>3840653.03</v>
          </cell>
          <cell r="F35">
            <v>67</v>
          </cell>
          <cell r="G35">
            <v>284356.51</v>
          </cell>
          <cell r="I35">
            <v>27</v>
          </cell>
          <cell r="J35">
            <v>-318539.34999999998</v>
          </cell>
          <cell r="L35">
            <v>80</v>
          </cell>
          <cell r="M35">
            <v>-1541397.86</v>
          </cell>
          <cell r="R35">
            <v>34</v>
          </cell>
          <cell r="S35">
            <v>-1756065.79</v>
          </cell>
          <cell r="U35">
            <v>38</v>
          </cell>
          <cell r="V35">
            <v>66039.210000000006</v>
          </cell>
          <cell r="X35">
            <v>26</v>
          </cell>
          <cell r="Y35">
            <v>-144207</v>
          </cell>
          <cell r="AA35">
            <v>69</v>
          </cell>
          <cell r="AB35">
            <v>-31800</v>
          </cell>
          <cell r="BE35">
            <v>28</v>
          </cell>
          <cell r="BF35">
            <v>2454.4645709000006</v>
          </cell>
          <cell r="CF35">
            <v>26</v>
          </cell>
          <cell r="CG35" t="str">
            <v>Y</v>
          </cell>
        </row>
        <row r="36">
          <cell r="C36">
            <v>28</v>
          </cell>
          <cell r="D36">
            <v>439548.09</v>
          </cell>
          <cell r="F36">
            <v>68</v>
          </cell>
          <cell r="G36">
            <v>16881.75</v>
          </cell>
          <cell r="I36">
            <v>28</v>
          </cell>
          <cell r="J36">
            <v>-141469.26</v>
          </cell>
          <cell r="L36">
            <v>83</v>
          </cell>
          <cell r="M36">
            <v>-235041.22</v>
          </cell>
          <cell r="R36">
            <v>35</v>
          </cell>
          <cell r="S36">
            <v>-2337923.81</v>
          </cell>
          <cell r="U36">
            <v>40</v>
          </cell>
          <cell r="V36">
            <v>0</v>
          </cell>
          <cell r="X36">
            <v>27</v>
          </cell>
          <cell r="Y36">
            <v>-113675</v>
          </cell>
          <cell r="AA36">
            <v>70</v>
          </cell>
          <cell r="AB36">
            <v>-215027.33</v>
          </cell>
          <cell r="BE36">
            <v>29</v>
          </cell>
          <cell r="BF36">
            <v>8762.436387400001</v>
          </cell>
          <cell r="CF36">
            <v>27</v>
          </cell>
          <cell r="CG36" t="str">
            <v>Y</v>
          </cell>
        </row>
        <row r="37">
          <cell r="C37">
            <v>29</v>
          </cell>
          <cell r="D37">
            <v>1097276.03</v>
          </cell>
          <cell r="F37">
            <v>69</v>
          </cell>
          <cell r="G37">
            <v>18135.75</v>
          </cell>
          <cell r="I37">
            <v>29</v>
          </cell>
          <cell r="J37">
            <v>-264593.96999999997</v>
          </cell>
          <cell r="L37">
            <v>86</v>
          </cell>
          <cell r="M37">
            <v>341225.02</v>
          </cell>
          <cell r="R37">
            <v>36</v>
          </cell>
          <cell r="S37">
            <v>-6463721.5499999998</v>
          </cell>
          <cell r="U37">
            <v>41</v>
          </cell>
          <cell r="V37">
            <v>5027.5</v>
          </cell>
          <cell r="X37">
            <v>28</v>
          </cell>
          <cell r="Y37">
            <v>-16878</v>
          </cell>
          <cell r="AA37">
            <v>71</v>
          </cell>
          <cell r="AB37">
            <v>-120856.94</v>
          </cell>
          <cell r="BE37">
            <v>30</v>
          </cell>
          <cell r="BF37">
            <v>7574.9101197999998</v>
          </cell>
          <cell r="CF37">
            <v>28</v>
          </cell>
          <cell r="CG37" t="str">
            <v>Y</v>
          </cell>
        </row>
        <row r="38">
          <cell r="C38">
            <v>30</v>
          </cell>
          <cell r="D38">
            <v>584834.87</v>
          </cell>
          <cell r="F38">
            <v>70</v>
          </cell>
          <cell r="G38">
            <v>502973.87</v>
          </cell>
          <cell r="I38">
            <v>30</v>
          </cell>
          <cell r="J38">
            <v>-239932.23</v>
          </cell>
          <cell r="L38">
            <v>87</v>
          </cell>
          <cell r="M38">
            <v>-3777502.16</v>
          </cell>
          <cell r="R38">
            <v>38</v>
          </cell>
          <cell r="S38">
            <v>-3040932.78</v>
          </cell>
          <cell r="U38">
            <v>42</v>
          </cell>
          <cell r="V38">
            <v>12829.22</v>
          </cell>
          <cell r="X38">
            <v>29</v>
          </cell>
          <cell r="Y38">
            <v>-21250</v>
          </cell>
          <cell r="AA38">
            <v>72</v>
          </cell>
          <cell r="AB38">
            <v>-13800</v>
          </cell>
          <cell r="BE38">
            <v>32</v>
          </cell>
          <cell r="BF38">
            <v>160.50348879999993</v>
          </cell>
          <cell r="CF38">
            <v>29</v>
          </cell>
          <cell r="CG38" t="str">
            <v>Y</v>
          </cell>
        </row>
        <row r="39">
          <cell r="C39">
            <v>31</v>
          </cell>
          <cell r="D39">
            <v>424701.88</v>
          </cell>
          <cell r="F39">
            <v>71</v>
          </cell>
          <cell r="G39">
            <v>481354.69</v>
          </cell>
          <cell r="I39">
            <v>31</v>
          </cell>
          <cell r="J39">
            <v>-286864.78000000003</v>
          </cell>
          <cell r="L39">
            <v>90</v>
          </cell>
          <cell r="M39">
            <v>433739.42</v>
          </cell>
          <cell r="R39">
            <v>40</v>
          </cell>
          <cell r="S39">
            <v>-2667782.39</v>
          </cell>
          <cell r="U39">
            <v>43</v>
          </cell>
          <cell r="V39">
            <v>2655.75</v>
          </cell>
          <cell r="X39">
            <v>30</v>
          </cell>
          <cell r="Y39">
            <v>-28960</v>
          </cell>
          <cell r="AA39">
            <v>73</v>
          </cell>
          <cell r="AB39">
            <v>-36730.550000000003</v>
          </cell>
          <cell r="BE39">
            <v>33</v>
          </cell>
          <cell r="BF39">
            <v>895.31728299999975</v>
          </cell>
          <cell r="CF39">
            <v>30</v>
          </cell>
          <cell r="CG39" t="str">
            <v>Y</v>
          </cell>
        </row>
        <row r="40">
          <cell r="C40">
            <v>34</v>
          </cell>
          <cell r="D40">
            <v>4312300.16</v>
          </cell>
          <cell r="F40">
            <v>72</v>
          </cell>
          <cell r="G40">
            <v>0</v>
          </cell>
          <cell r="I40">
            <v>34</v>
          </cell>
          <cell r="J40">
            <v>-524274.72</v>
          </cell>
          <cell r="L40">
            <v>103</v>
          </cell>
          <cell r="M40">
            <v>441303.48</v>
          </cell>
          <cell r="R40">
            <v>41</v>
          </cell>
          <cell r="S40">
            <v>-384013.4</v>
          </cell>
          <cell r="U40">
            <v>44</v>
          </cell>
          <cell r="V40">
            <v>0</v>
          </cell>
          <cell r="X40">
            <v>31</v>
          </cell>
          <cell r="Y40">
            <v>-10408</v>
          </cell>
          <cell r="AA40">
            <v>74</v>
          </cell>
          <cell r="AB40">
            <v>-1200</v>
          </cell>
          <cell r="BE40">
            <v>34</v>
          </cell>
          <cell r="BF40">
            <v>22107.898132900002</v>
          </cell>
          <cell r="CF40">
            <v>31</v>
          </cell>
          <cell r="CG40" t="str">
            <v>Y</v>
          </cell>
        </row>
        <row r="41">
          <cell r="C41">
            <v>35</v>
          </cell>
          <cell r="D41">
            <v>7592242.75</v>
          </cell>
          <cell r="F41">
            <v>73</v>
          </cell>
          <cell r="G41">
            <v>166544.25</v>
          </cell>
          <cell r="I41">
            <v>35</v>
          </cell>
          <cell r="J41">
            <v>-723303.78</v>
          </cell>
          <cell r="L41">
            <v>105</v>
          </cell>
          <cell r="M41">
            <v>958924.18</v>
          </cell>
          <cell r="R41">
            <v>42</v>
          </cell>
          <cell r="S41">
            <v>-328081.02</v>
          </cell>
          <cell r="U41">
            <v>47</v>
          </cell>
          <cell r="V41">
            <v>8730.5</v>
          </cell>
          <cell r="X41">
            <v>34</v>
          </cell>
          <cell r="Y41">
            <v>-269988</v>
          </cell>
          <cell r="AA41">
            <v>75</v>
          </cell>
          <cell r="AB41">
            <v>-35168</v>
          </cell>
          <cell r="BE41">
            <v>35</v>
          </cell>
          <cell r="BF41">
            <v>30831.339511800004</v>
          </cell>
          <cell r="CF41">
            <v>32</v>
          </cell>
          <cell r="CG41" t="str">
            <v>Y</v>
          </cell>
        </row>
        <row r="42">
          <cell r="C42">
            <v>36</v>
          </cell>
          <cell r="D42">
            <v>14628820.08</v>
          </cell>
          <cell r="F42">
            <v>74</v>
          </cell>
          <cell r="G42">
            <v>31.25</v>
          </cell>
          <cell r="I42">
            <v>36</v>
          </cell>
          <cell r="J42">
            <v>-2067870.39</v>
          </cell>
          <cell r="L42">
            <v>106</v>
          </cell>
          <cell r="M42">
            <v>-263680.64000000001</v>
          </cell>
          <cell r="R42">
            <v>43</v>
          </cell>
          <cell r="S42">
            <v>-597213.81000000006</v>
          </cell>
          <cell r="U42">
            <v>50</v>
          </cell>
          <cell r="V42">
            <v>20901.91</v>
          </cell>
          <cell r="X42">
            <v>35</v>
          </cell>
          <cell r="Y42">
            <v>-521846</v>
          </cell>
          <cell r="AA42">
            <v>77</v>
          </cell>
          <cell r="AB42">
            <v>0</v>
          </cell>
          <cell r="BE42">
            <v>36</v>
          </cell>
          <cell r="BF42">
            <v>50643.837685499981</v>
          </cell>
          <cell r="CF42">
            <v>33</v>
          </cell>
          <cell r="CG42" t="str">
            <v>Y</v>
          </cell>
        </row>
        <row r="43">
          <cell r="C43">
            <v>38</v>
          </cell>
          <cell r="D43">
            <v>22374298.640000001</v>
          </cell>
          <cell r="F43">
            <v>75</v>
          </cell>
          <cell r="G43">
            <v>266142.37</v>
          </cell>
          <cell r="I43">
            <v>38</v>
          </cell>
          <cell r="J43">
            <v>-4805178.1399999997</v>
          </cell>
          <cell r="L43">
            <v>107</v>
          </cell>
          <cell r="M43">
            <v>476560.11</v>
          </cell>
          <cell r="R43">
            <v>44</v>
          </cell>
          <cell r="S43">
            <v>-1217893.01</v>
          </cell>
          <cell r="U43">
            <v>51</v>
          </cell>
          <cell r="V43">
            <v>24597.439999999999</v>
          </cell>
          <cell r="X43">
            <v>36</v>
          </cell>
          <cell r="Y43">
            <v>-869454</v>
          </cell>
          <cell r="AA43">
            <v>79</v>
          </cell>
          <cell r="AB43">
            <v>-59355</v>
          </cell>
          <cell r="BE43">
            <v>38</v>
          </cell>
          <cell r="BF43">
            <v>41384.864358200015</v>
          </cell>
          <cell r="CF43">
            <v>34</v>
          </cell>
          <cell r="CG43" t="str">
            <v>N</v>
          </cell>
        </row>
        <row r="44">
          <cell r="C44">
            <v>40</v>
          </cell>
          <cell r="D44">
            <v>6854342.9100000001</v>
          </cell>
          <cell r="F44">
            <v>79</v>
          </cell>
          <cell r="G44">
            <v>312.5</v>
          </cell>
          <cell r="I44">
            <v>40</v>
          </cell>
          <cell r="J44">
            <v>-1182417.1299999999</v>
          </cell>
          <cell r="L44">
            <v>108</v>
          </cell>
          <cell r="M44">
            <v>465759</v>
          </cell>
          <cell r="R44">
            <v>47</v>
          </cell>
          <cell r="S44">
            <v>-16854127.93</v>
          </cell>
          <cell r="U44">
            <v>52</v>
          </cell>
          <cell r="V44">
            <v>1055.5</v>
          </cell>
          <cell r="X44">
            <v>38</v>
          </cell>
          <cell r="Y44">
            <v>-818893</v>
          </cell>
          <cell r="AA44">
            <v>80</v>
          </cell>
          <cell r="AB44">
            <v>-451397.88</v>
          </cell>
          <cell r="BE44">
            <v>40</v>
          </cell>
          <cell r="BF44">
            <v>10270.235442000001</v>
          </cell>
          <cell r="CF44">
            <v>35</v>
          </cell>
          <cell r="CG44" t="str">
            <v>Y</v>
          </cell>
        </row>
        <row r="45">
          <cell r="C45">
            <v>41</v>
          </cell>
          <cell r="D45">
            <v>1308825.4099999999</v>
          </cell>
          <cell r="F45">
            <v>80</v>
          </cell>
          <cell r="G45">
            <v>1076879.6599999999</v>
          </cell>
          <cell r="I45">
            <v>41</v>
          </cell>
          <cell r="J45">
            <v>-225019.62</v>
          </cell>
          <cell r="L45">
            <v>120</v>
          </cell>
          <cell r="M45">
            <v>883155.33</v>
          </cell>
          <cell r="R45">
            <v>50</v>
          </cell>
          <cell r="S45">
            <v>-70077.86</v>
          </cell>
          <cell r="U45">
            <v>53</v>
          </cell>
          <cell r="V45">
            <v>53197.79</v>
          </cell>
          <cell r="X45">
            <v>40</v>
          </cell>
          <cell r="Y45">
            <v>-502348</v>
          </cell>
          <cell r="AA45">
            <v>81</v>
          </cell>
          <cell r="AB45">
            <v>-600</v>
          </cell>
          <cell r="BE45">
            <v>41</v>
          </cell>
          <cell r="BF45">
            <v>1371.1207386999999</v>
          </cell>
          <cell r="CF45">
            <v>36</v>
          </cell>
          <cell r="CG45" t="str">
            <v>Y</v>
          </cell>
        </row>
        <row r="46">
          <cell r="C46">
            <v>42</v>
          </cell>
          <cell r="D46">
            <v>1557599.9</v>
          </cell>
          <cell r="F46">
            <v>83</v>
          </cell>
          <cell r="G46">
            <v>236570.77</v>
          </cell>
          <cell r="I46">
            <v>42</v>
          </cell>
          <cell r="J46">
            <v>-405081.52</v>
          </cell>
          <cell r="L46">
            <v>121</v>
          </cell>
          <cell r="M46">
            <v>4106.7</v>
          </cell>
          <cell r="R46">
            <v>51</v>
          </cell>
          <cell r="S46">
            <v>-218902.12</v>
          </cell>
          <cell r="U46">
            <v>55</v>
          </cell>
          <cell r="V46">
            <v>0</v>
          </cell>
          <cell r="X46">
            <v>41</v>
          </cell>
          <cell r="Y46">
            <v>-104020</v>
          </cell>
          <cell r="AA46">
            <v>83</v>
          </cell>
          <cell r="AB46">
            <v>-42845</v>
          </cell>
          <cell r="BE46">
            <v>42</v>
          </cell>
          <cell r="BF46">
            <v>5406.1091174999983</v>
          </cell>
          <cell r="CF46">
            <v>38</v>
          </cell>
          <cell r="CG46" t="str">
            <v>Y</v>
          </cell>
        </row>
        <row r="47">
          <cell r="C47">
            <v>43</v>
          </cell>
          <cell r="D47">
            <v>2207031.3199999998</v>
          </cell>
          <cell r="F47">
            <v>86</v>
          </cell>
          <cell r="G47">
            <v>282956.40000000002</v>
          </cell>
          <cell r="I47">
            <v>43</v>
          </cell>
          <cell r="J47">
            <v>-869173.47</v>
          </cell>
          <cell r="L47">
            <v>123</v>
          </cell>
          <cell r="M47">
            <v>45333.52</v>
          </cell>
          <cell r="R47">
            <v>52</v>
          </cell>
          <cell r="S47">
            <v>-1658405.65</v>
          </cell>
          <cell r="U47">
            <v>56</v>
          </cell>
          <cell r="V47">
            <v>12769.75</v>
          </cell>
          <cell r="X47">
            <v>42</v>
          </cell>
          <cell r="Y47">
            <v>-78231</v>
          </cell>
          <cell r="AA47">
            <v>86</v>
          </cell>
          <cell r="AB47">
            <v>-5725</v>
          </cell>
          <cell r="BE47">
            <v>43</v>
          </cell>
          <cell r="BF47">
            <v>8572.7909542999987</v>
          </cell>
          <cell r="CF47">
            <v>40</v>
          </cell>
          <cell r="CG47" t="str">
            <v>Y</v>
          </cell>
        </row>
        <row r="48">
          <cell r="C48">
            <v>44</v>
          </cell>
          <cell r="D48">
            <v>4326803.03</v>
          </cell>
          <cell r="F48">
            <v>87</v>
          </cell>
          <cell r="G48">
            <v>120592.92</v>
          </cell>
          <cell r="I48">
            <v>44</v>
          </cell>
          <cell r="J48">
            <v>-1447080.49</v>
          </cell>
          <cell r="L48">
            <v>133</v>
          </cell>
          <cell r="M48">
            <v>-1300309.8600000001</v>
          </cell>
          <cell r="R48">
            <v>55</v>
          </cell>
          <cell r="S48">
            <v>-13016904.640000001</v>
          </cell>
          <cell r="U48">
            <v>57</v>
          </cell>
          <cell r="V48">
            <v>253545.27</v>
          </cell>
          <cell r="X48">
            <v>43</v>
          </cell>
          <cell r="Y48">
            <v>-179342</v>
          </cell>
          <cell r="AA48">
            <v>87</v>
          </cell>
          <cell r="AB48">
            <v>-350</v>
          </cell>
          <cell r="BE48">
            <v>44</v>
          </cell>
          <cell r="BF48">
            <v>7985.5789596999994</v>
          </cell>
          <cell r="CF48">
            <v>41</v>
          </cell>
          <cell r="CG48" t="str">
            <v>Y</v>
          </cell>
        </row>
        <row r="49">
          <cell r="C49">
            <v>47</v>
          </cell>
          <cell r="D49">
            <v>23902484.170000002</v>
          </cell>
          <cell r="F49">
            <v>88</v>
          </cell>
          <cell r="G49">
            <v>255.25</v>
          </cell>
          <cell r="I49">
            <v>47</v>
          </cell>
          <cell r="J49">
            <v>-1720999.26</v>
          </cell>
          <cell r="L49">
            <v>140</v>
          </cell>
          <cell r="M49">
            <v>524032.2</v>
          </cell>
          <cell r="R49">
            <v>56</v>
          </cell>
          <cell r="S49">
            <v>-860113.12</v>
          </cell>
          <cell r="U49">
            <v>58</v>
          </cell>
          <cell r="V49">
            <v>6050.5</v>
          </cell>
          <cell r="X49">
            <v>44</v>
          </cell>
          <cell r="Y49">
            <v>-314366</v>
          </cell>
          <cell r="AA49">
            <v>89</v>
          </cell>
          <cell r="AB49">
            <v>-270975.21000000002</v>
          </cell>
          <cell r="BE49">
            <v>47</v>
          </cell>
          <cell r="BF49">
            <v>21997.196783200012</v>
          </cell>
          <cell r="CF49">
            <v>42</v>
          </cell>
          <cell r="CG49" t="str">
            <v>N</v>
          </cell>
        </row>
        <row r="50">
          <cell r="C50">
            <v>50</v>
          </cell>
          <cell r="D50">
            <v>1285259.99</v>
          </cell>
          <cell r="F50">
            <v>89</v>
          </cell>
          <cell r="G50">
            <v>3112341.05</v>
          </cell>
          <cell r="I50">
            <v>50</v>
          </cell>
          <cell r="J50">
            <v>-377677.53</v>
          </cell>
          <cell r="L50">
            <v>150</v>
          </cell>
          <cell r="M50">
            <v>162244.29999999999</v>
          </cell>
          <cell r="R50">
            <v>57</v>
          </cell>
          <cell r="S50">
            <v>-369385.7</v>
          </cell>
          <cell r="U50">
            <v>60</v>
          </cell>
          <cell r="V50">
            <v>173411.66</v>
          </cell>
          <cell r="X50">
            <v>47</v>
          </cell>
          <cell r="Y50">
            <v>-461936</v>
          </cell>
          <cell r="AA50">
            <v>90</v>
          </cell>
          <cell r="AB50">
            <v>-84690</v>
          </cell>
          <cell r="BE50">
            <v>50</v>
          </cell>
          <cell r="BF50">
            <v>5997.1502156999986</v>
          </cell>
          <cell r="CF50">
            <v>43</v>
          </cell>
          <cell r="CG50" t="str">
            <v>N</v>
          </cell>
        </row>
        <row r="51">
          <cell r="C51">
            <v>51</v>
          </cell>
          <cell r="D51">
            <v>995497.86</v>
          </cell>
          <cell r="F51">
            <v>90</v>
          </cell>
          <cell r="G51">
            <v>122476.85</v>
          </cell>
          <cell r="I51">
            <v>51</v>
          </cell>
          <cell r="J51">
            <v>-401003.12</v>
          </cell>
          <cell r="L51">
            <v>151</v>
          </cell>
          <cell r="M51">
            <v>1209503.26</v>
          </cell>
          <cell r="R51">
            <v>58</v>
          </cell>
          <cell r="S51">
            <v>-103730.28</v>
          </cell>
          <cell r="U51">
            <v>61</v>
          </cell>
          <cell r="V51">
            <v>74441.67</v>
          </cell>
          <cell r="X51">
            <v>50</v>
          </cell>
          <cell r="Y51">
            <v>-68215</v>
          </cell>
          <cell r="AA51">
            <v>91</v>
          </cell>
          <cell r="AB51">
            <v>-16325</v>
          </cell>
          <cell r="BE51">
            <v>51</v>
          </cell>
          <cell r="BF51">
            <v>3767.6126438999981</v>
          </cell>
          <cell r="CF51">
            <v>44</v>
          </cell>
          <cell r="CG51" t="str">
            <v>Y</v>
          </cell>
        </row>
        <row r="52">
          <cell r="C52">
            <v>52</v>
          </cell>
          <cell r="D52">
            <v>4672606</v>
          </cell>
          <cell r="F52">
            <v>91</v>
          </cell>
          <cell r="G52">
            <v>386.5</v>
          </cell>
          <cell r="I52">
            <v>52</v>
          </cell>
          <cell r="J52">
            <v>-1576284.55</v>
          </cell>
          <cell r="L52">
            <v>160</v>
          </cell>
          <cell r="M52">
            <v>-172043.12</v>
          </cell>
          <cell r="R52">
            <v>60</v>
          </cell>
          <cell r="S52">
            <v>-4703721.47</v>
          </cell>
          <cell r="U52">
            <v>62</v>
          </cell>
          <cell r="V52">
            <v>150</v>
          </cell>
          <cell r="X52">
            <v>51</v>
          </cell>
          <cell r="Y52">
            <v>-98179</v>
          </cell>
          <cell r="AA52">
            <v>92</v>
          </cell>
          <cell r="AB52">
            <v>-45</v>
          </cell>
          <cell r="BE52">
            <v>52</v>
          </cell>
          <cell r="BF52">
            <v>7379.2947365000009</v>
          </cell>
          <cell r="CF52">
            <v>47</v>
          </cell>
          <cell r="CG52" t="str">
            <v>Y</v>
          </cell>
        </row>
        <row r="53">
          <cell r="C53">
            <v>53</v>
          </cell>
          <cell r="D53">
            <v>8530989.9800000004</v>
          </cell>
          <cell r="F53">
            <v>93</v>
          </cell>
          <cell r="G53">
            <v>0</v>
          </cell>
          <cell r="I53">
            <v>53</v>
          </cell>
          <cell r="J53">
            <v>-2285484.8199999998</v>
          </cell>
          <cell r="L53">
            <v>165</v>
          </cell>
          <cell r="M53">
            <v>1017337.28</v>
          </cell>
          <cell r="R53">
            <v>61</v>
          </cell>
          <cell r="S53">
            <v>-638289.77</v>
          </cell>
          <cell r="U53">
            <v>64</v>
          </cell>
          <cell r="V53">
            <v>117707.89</v>
          </cell>
          <cell r="X53">
            <v>52</v>
          </cell>
          <cell r="Y53">
            <v>-113062</v>
          </cell>
          <cell r="AA53">
            <v>101</v>
          </cell>
          <cell r="AB53">
            <v>-125339.11</v>
          </cell>
          <cell r="BE53">
            <v>53</v>
          </cell>
          <cell r="BF53">
            <v>16655.742690500003</v>
          </cell>
          <cell r="CF53">
            <v>50</v>
          </cell>
          <cell r="CG53" t="str">
            <v>Y</v>
          </cell>
        </row>
        <row r="54">
          <cell r="C54">
            <v>55</v>
          </cell>
          <cell r="D54">
            <v>21289444.280000001</v>
          </cell>
          <cell r="F54">
            <v>101</v>
          </cell>
          <cell r="G54">
            <v>388441.11</v>
          </cell>
          <cell r="I54">
            <v>55</v>
          </cell>
          <cell r="J54">
            <v>-2861271.17</v>
          </cell>
          <cell r="R54">
            <v>62</v>
          </cell>
          <cell r="S54">
            <v>-96434.69</v>
          </cell>
          <cell r="U54">
            <v>65</v>
          </cell>
          <cell r="V54">
            <v>0</v>
          </cell>
          <cell r="X54">
            <v>53</v>
          </cell>
          <cell r="Y54">
            <v>-293613</v>
          </cell>
          <cell r="AA54">
            <v>103</v>
          </cell>
          <cell r="AB54">
            <v>-16500</v>
          </cell>
          <cell r="BE54">
            <v>55</v>
          </cell>
          <cell r="BF54">
            <v>41382.913161699995</v>
          </cell>
          <cell r="CF54">
            <v>51</v>
          </cell>
          <cell r="CG54" t="str">
            <v>N</v>
          </cell>
        </row>
        <row r="55">
          <cell r="C55">
            <v>56</v>
          </cell>
          <cell r="D55">
            <v>2115622.66</v>
          </cell>
          <cell r="F55">
            <v>103</v>
          </cell>
          <cell r="G55">
            <v>59409.5</v>
          </cell>
          <cell r="I55">
            <v>56</v>
          </cell>
          <cell r="J55">
            <v>-589573.04</v>
          </cell>
          <cell r="R55">
            <v>64</v>
          </cell>
          <cell r="S55">
            <v>-145201.68</v>
          </cell>
          <cell r="U55">
            <v>66</v>
          </cell>
          <cell r="V55">
            <v>29246.61</v>
          </cell>
          <cell r="X55">
            <v>55</v>
          </cell>
          <cell r="Y55">
            <v>185917</v>
          </cell>
          <cell r="AA55">
            <v>104</v>
          </cell>
          <cell r="AB55">
            <v>-11424</v>
          </cell>
          <cell r="BE55">
            <v>56</v>
          </cell>
          <cell r="BF55">
            <v>2453.5620121999991</v>
          </cell>
          <cell r="CF55">
            <v>52</v>
          </cell>
          <cell r="CG55" t="str">
            <v>Y</v>
          </cell>
        </row>
        <row r="56">
          <cell r="C56">
            <v>57</v>
          </cell>
          <cell r="D56">
            <v>2169497.9700000002</v>
          </cell>
          <cell r="F56">
            <v>104</v>
          </cell>
          <cell r="G56">
            <v>0</v>
          </cell>
          <cell r="I56">
            <v>57</v>
          </cell>
          <cell r="J56">
            <v>-747885.22</v>
          </cell>
          <cell r="R56">
            <v>65</v>
          </cell>
          <cell r="S56">
            <v>-78140.649999999994</v>
          </cell>
          <cell r="U56">
            <v>67</v>
          </cell>
          <cell r="V56">
            <v>176495.72</v>
          </cell>
          <cell r="X56">
            <v>56</v>
          </cell>
          <cell r="Y56">
            <v>-48066</v>
          </cell>
          <cell r="AA56">
            <v>105</v>
          </cell>
          <cell r="AB56">
            <v>-41255</v>
          </cell>
          <cell r="BE56">
            <v>57</v>
          </cell>
          <cell r="BF56">
            <v>6736.9271866999961</v>
          </cell>
          <cell r="CF56">
            <v>53</v>
          </cell>
          <cell r="CG56" t="str">
            <v>Y</v>
          </cell>
        </row>
        <row r="57">
          <cell r="C57">
            <v>58</v>
          </cell>
          <cell r="D57">
            <v>1393943.34</v>
          </cell>
          <cell r="F57">
            <v>105</v>
          </cell>
          <cell r="G57">
            <v>0</v>
          </cell>
          <cell r="I57">
            <v>58</v>
          </cell>
          <cell r="J57">
            <v>-136550.89000000001</v>
          </cell>
          <cell r="R57">
            <v>66</v>
          </cell>
          <cell r="S57">
            <v>-1816888.82</v>
          </cell>
          <cell r="U57">
            <v>68</v>
          </cell>
          <cell r="V57">
            <v>56508.37</v>
          </cell>
          <cell r="X57">
            <v>57</v>
          </cell>
          <cell r="Y57">
            <v>-250693</v>
          </cell>
          <cell r="AA57">
            <v>107</v>
          </cell>
          <cell r="AB57">
            <v>-10706</v>
          </cell>
          <cell r="BE57">
            <v>60</v>
          </cell>
          <cell r="BF57">
            <v>42501.437761800007</v>
          </cell>
          <cell r="CF57">
            <v>55</v>
          </cell>
          <cell r="CG57" t="str">
            <v>Y</v>
          </cell>
        </row>
        <row r="58">
          <cell r="C58">
            <v>60</v>
          </cell>
          <cell r="D58">
            <v>16476701.039999999</v>
          </cell>
          <cell r="F58">
            <v>106</v>
          </cell>
          <cell r="G58">
            <v>109930.87</v>
          </cell>
          <cell r="I58">
            <v>60</v>
          </cell>
          <cell r="J58">
            <v>-3634428.02</v>
          </cell>
          <cell r="R58">
            <v>67</v>
          </cell>
          <cell r="S58">
            <v>-9859876.0299999993</v>
          </cell>
          <cell r="U58">
            <v>69</v>
          </cell>
          <cell r="V58">
            <v>40434.93</v>
          </cell>
          <cell r="X58">
            <v>58</v>
          </cell>
          <cell r="Y58">
            <v>-85254</v>
          </cell>
          <cell r="AA58">
            <v>109</v>
          </cell>
          <cell r="AB58">
            <v>-8534</v>
          </cell>
          <cell r="BE58">
            <v>61</v>
          </cell>
          <cell r="BF58">
            <v>5610.7077346999995</v>
          </cell>
          <cell r="CF58">
            <v>56</v>
          </cell>
          <cell r="CG58" t="str">
            <v>Y</v>
          </cell>
        </row>
        <row r="59">
          <cell r="C59">
            <v>61</v>
          </cell>
          <cell r="D59">
            <v>3298819.64</v>
          </cell>
          <cell r="F59">
            <v>107</v>
          </cell>
          <cell r="G59">
            <v>0</v>
          </cell>
          <cell r="I59">
            <v>61</v>
          </cell>
          <cell r="J59">
            <v>-1911967.45</v>
          </cell>
          <cell r="R59">
            <v>68</v>
          </cell>
          <cell r="S59">
            <v>-689127.77</v>
          </cell>
          <cell r="U59">
            <v>70</v>
          </cell>
          <cell r="V59">
            <v>353530.4</v>
          </cell>
          <cell r="X59">
            <v>60</v>
          </cell>
          <cell r="Y59">
            <v>-804889</v>
          </cell>
          <cell r="AA59">
            <v>120</v>
          </cell>
          <cell r="AB59">
            <v>-4742.5</v>
          </cell>
          <cell r="BE59">
            <v>62</v>
          </cell>
          <cell r="BF59">
            <v>1807.3653587999995</v>
          </cell>
          <cell r="CF59">
            <v>57</v>
          </cell>
          <cell r="CG59" t="str">
            <v>Y</v>
          </cell>
        </row>
        <row r="60">
          <cell r="C60">
            <v>62</v>
          </cell>
          <cell r="D60">
            <v>907808.23</v>
          </cell>
          <cell r="F60">
            <v>108</v>
          </cell>
          <cell r="G60">
            <v>75.25</v>
          </cell>
          <cell r="I60">
            <v>62</v>
          </cell>
          <cell r="J60">
            <v>-440381.76</v>
          </cell>
          <cell r="R60">
            <v>69</v>
          </cell>
          <cell r="S60">
            <v>-3846987.72</v>
          </cell>
          <cell r="U60">
            <v>71</v>
          </cell>
          <cell r="V60">
            <v>236274.88</v>
          </cell>
          <cell r="X60">
            <v>61</v>
          </cell>
          <cell r="Y60">
            <v>-87493</v>
          </cell>
          <cell r="AA60">
            <v>121</v>
          </cell>
          <cell r="AB60">
            <v>-1425</v>
          </cell>
          <cell r="BE60">
            <v>64</v>
          </cell>
          <cell r="BF60">
            <v>6913.0273951000017</v>
          </cell>
          <cell r="CF60">
            <v>58</v>
          </cell>
          <cell r="CG60" t="str">
            <v>Y</v>
          </cell>
        </row>
        <row r="61">
          <cell r="C61">
            <v>64</v>
          </cell>
          <cell r="D61">
            <v>4333654.71</v>
          </cell>
          <cell r="F61">
            <v>109</v>
          </cell>
          <cell r="G61">
            <v>304709.61</v>
          </cell>
          <cell r="I61">
            <v>64</v>
          </cell>
          <cell r="J61">
            <v>-2025911.26</v>
          </cell>
          <cell r="R61">
            <v>70</v>
          </cell>
          <cell r="S61">
            <v>-15157623.33</v>
          </cell>
          <cell r="U61">
            <v>72</v>
          </cell>
          <cell r="V61">
            <v>31885.51</v>
          </cell>
          <cell r="X61">
            <v>62</v>
          </cell>
          <cell r="Y61">
            <v>-20502</v>
          </cell>
          <cell r="AA61">
            <v>122</v>
          </cell>
          <cell r="AB61">
            <v>-24100</v>
          </cell>
          <cell r="BE61">
            <v>65</v>
          </cell>
          <cell r="BF61">
            <v>13446.453393099997</v>
          </cell>
          <cell r="CF61">
            <v>60</v>
          </cell>
          <cell r="CG61" t="str">
            <v>Y</v>
          </cell>
        </row>
        <row r="62">
          <cell r="C62">
            <v>65</v>
          </cell>
          <cell r="D62">
            <v>1544826.35</v>
          </cell>
          <cell r="F62">
            <v>120</v>
          </cell>
          <cell r="G62">
            <v>1036269.01</v>
          </cell>
          <cell r="I62">
            <v>65</v>
          </cell>
          <cell r="J62">
            <v>-245734.2</v>
          </cell>
          <cell r="R62">
            <v>71</v>
          </cell>
          <cell r="S62">
            <v>-36562.44</v>
          </cell>
          <cell r="U62">
            <v>73</v>
          </cell>
          <cell r="V62">
            <v>65779.62</v>
          </cell>
          <cell r="X62">
            <v>64</v>
          </cell>
          <cell r="Y62">
            <v>-228794</v>
          </cell>
          <cell r="AA62">
            <v>123</v>
          </cell>
          <cell r="AB62">
            <v>-550</v>
          </cell>
          <cell r="BE62">
            <v>66</v>
          </cell>
          <cell r="BF62">
            <v>14386.646283100003</v>
          </cell>
          <cell r="CF62">
            <v>61</v>
          </cell>
          <cell r="CG62" t="str">
            <v>N</v>
          </cell>
        </row>
        <row r="63">
          <cell r="C63">
            <v>66</v>
          </cell>
          <cell r="D63">
            <v>6542895.0700000003</v>
          </cell>
          <cell r="F63">
            <v>122</v>
          </cell>
          <cell r="G63">
            <v>210.25</v>
          </cell>
          <cell r="I63">
            <v>66</v>
          </cell>
          <cell r="J63">
            <v>-2020524.76</v>
          </cell>
          <cell r="R63">
            <v>72</v>
          </cell>
          <cell r="S63">
            <v>-769694.03</v>
          </cell>
          <cell r="U63">
            <v>74</v>
          </cell>
          <cell r="V63">
            <v>1648</v>
          </cell>
          <cell r="X63">
            <v>65</v>
          </cell>
          <cell r="Y63">
            <v>-186146</v>
          </cell>
          <cell r="AA63">
            <v>133</v>
          </cell>
          <cell r="AB63">
            <v>-3950</v>
          </cell>
          <cell r="BE63">
            <v>67</v>
          </cell>
          <cell r="BF63">
            <v>53238.977536699997</v>
          </cell>
          <cell r="CF63">
            <v>62</v>
          </cell>
          <cell r="CG63" t="str">
            <v>Y</v>
          </cell>
        </row>
        <row r="64">
          <cell r="C64">
            <v>67</v>
          </cell>
          <cell r="D64">
            <v>22426270.309999999</v>
          </cell>
          <cell r="F64">
            <v>123</v>
          </cell>
          <cell r="G64">
            <v>22072</v>
          </cell>
          <cell r="I64">
            <v>67</v>
          </cell>
          <cell r="J64">
            <v>-6106309.0300000003</v>
          </cell>
          <cell r="R64">
            <v>73</v>
          </cell>
          <cell r="S64">
            <v>-1268311.53</v>
          </cell>
          <cell r="U64">
            <v>75</v>
          </cell>
          <cell r="V64">
            <v>33226.559999999998</v>
          </cell>
          <cell r="X64">
            <v>66</v>
          </cell>
          <cell r="Y64">
            <v>-342456</v>
          </cell>
          <cell r="AA64">
            <v>135</v>
          </cell>
          <cell r="AB64">
            <v>-298078.84000000003</v>
          </cell>
          <cell r="BE64">
            <v>68</v>
          </cell>
          <cell r="BF64">
            <v>13272.657975799995</v>
          </cell>
          <cell r="CF64">
            <v>64</v>
          </cell>
          <cell r="CG64" t="str">
            <v>Y</v>
          </cell>
        </row>
        <row r="65">
          <cell r="C65">
            <v>68</v>
          </cell>
          <cell r="D65">
            <v>3623818.45</v>
          </cell>
          <cell r="F65">
            <v>133</v>
          </cell>
          <cell r="G65">
            <v>21245.75</v>
          </cell>
          <cell r="I65">
            <v>68</v>
          </cell>
          <cell r="J65">
            <v>-1616352.38</v>
          </cell>
          <cell r="R65">
            <v>74</v>
          </cell>
          <cell r="S65">
            <v>-100281.8</v>
          </cell>
          <cell r="U65">
            <v>79</v>
          </cell>
          <cell r="V65">
            <v>0</v>
          </cell>
          <cell r="X65">
            <v>67</v>
          </cell>
          <cell r="Y65">
            <v>766</v>
          </cell>
          <cell r="AA65">
            <v>140</v>
          </cell>
          <cell r="AB65">
            <v>-30779.85</v>
          </cell>
          <cell r="BE65">
            <v>69</v>
          </cell>
          <cell r="BF65">
            <v>15384.653113999997</v>
          </cell>
          <cell r="CF65">
            <v>65</v>
          </cell>
          <cell r="CG65" t="str">
            <v>Y</v>
          </cell>
        </row>
        <row r="66">
          <cell r="C66">
            <v>69</v>
          </cell>
          <cell r="D66">
            <v>10712588.039999999</v>
          </cell>
          <cell r="F66">
            <v>135</v>
          </cell>
          <cell r="G66">
            <v>154335.32</v>
          </cell>
          <cell r="I66">
            <v>69</v>
          </cell>
          <cell r="J66">
            <v>-4686497.8499999996</v>
          </cell>
          <cell r="R66">
            <v>75</v>
          </cell>
          <cell r="S66">
            <v>-2596111.9700000002</v>
          </cell>
          <cell r="U66">
            <v>80</v>
          </cell>
          <cell r="V66">
            <v>922879.56</v>
          </cell>
          <cell r="X66">
            <v>68</v>
          </cell>
          <cell r="Y66">
            <v>-271575</v>
          </cell>
          <cell r="AA66">
            <v>151</v>
          </cell>
          <cell r="AB66">
            <v>-21074.25</v>
          </cell>
          <cell r="BE66">
            <v>70</v>
          </cell>
          <cell r="BF66">
            <v>101945.3959799</v>
          </cell>
          <cell r="CF66">
            <v>66</v>
          </cell>
          <cell r="CG66" t="str">
            <v>Y</v>
          </cell>
        </row>
        <row r="67">
          <cell r="C67">
            <v>70</v>
          </cell>
          <cell r="D67">
            <v>39970342.579999998</v>
          </cell>
          <cell r="F67">
            <v>140</v>
          </cell>
          <cell r="G67">
            <v>4721115.71</v>
          </cell>
          <cell r="I67">
            <v>70</v>
          </cell>
          <cell r="J67">
            <v>-5323401.34</v>
          </cell>
          <cell r="R67">
            <v>77</v>
          </cell>
          <cell r="S67">
            <v>0</v>
          </cell>
          <cell r="U67">
            <v>81</v>
          </cell>
          <cell r="V67">
            <v>11436</v>
          </cell>
          <cell r="X67">
            <v>69</v>
          </cell>
          <cell r="Y67">
            <v>229531</v>
          </cell>
          <cell r="AA67">
            <v>160</v>
          </cell>
          <cell r="AB67">
            <v>-118949.1</v>
          </cell>
          <cell r="BE67">
            <v>71</v>
          </cell>
          <cell r="BF67">
            <v>49876.842957700035</v>
          </cell>
          <cell r="CF67">
            <v>67</v>
          </cell>
          <cell r="CG67" t="str">
            <v>Y</v>
          </cell>
        </row>
        <row r="68">
          <cell r="C68">
            <v>71</v>
          </cell>
          <cell r="D68">
            <v>9609705.4900000002</v>
          </cell>
          <cell r="F68">
            <v>151</v>
          </cell>
          <cell r="G68">
            <v>0</v>
          </cell>
          <cell r="I68">
            <v>71</v>
          </cell>
          <cell r="J68">
            <v>-1583103.82</v>
          </cell>
          <cell r="R68">
            <v>79</v>
          </cell>
          <cell r="S68">
            <v>-6777533.75</v>
          </cell>
          <cell r="U68">
            <v>83</v>
          </cell>
          <cell r="V68">
            <v>72005.990000000005</v>
          </cell>
          <cell r="X68">
            <v>70</v>
          </cell>
          <cell r="Y68">
            <v>-1798289</v>
          </cell>
          <cell r="AA68">
            <v>165</v>
          </cell>
          <cell r="AB68">
            <v>-21500</v>
          </cell>
          <cell r="BE68">
            <v>72</v>
          </cell>
          <cell r="BF68">
            <v>11342.433411999995</v>
          </cell>
          <cell r="CF68">
            <v>68</v>
          </cell>
          <cell r="CG68" t="str">
            <v>Y</v>
          </cell>
        </row>
        <row r="69">
          <cell r="C69">
            <v>72</v>
          </cell>
          <cell r="D69">
            <v>4106210.3</v>
          </cell>
          <cell r="F69">
            <v>160</v>
          </cell>
          <cell r="G69">
            <v>217345.06</v>
          </cell>
          <cell r="I69">
            <v>72</v>
          </cell>
          <cell r="J69">
            <v>-1280756.05</v>
          </cell>
          <cell r="R69">
            <v>80</v>
          </cell>
          <cell r="S69">
            <v>-33046498.280000001</v>
          </cell>
          <cell r="U69">
            <v>85</v>
          </cell>
          <cell r="V69">
            <v>0</v>
          </cell>
          <cell r="X69">
            <v>71</v>
          </cell>
          <cell r="Y69">
            <v>-530116</v>
          </cell>
          <cell r="BE69">
            <v>73</v>
          </cell>
          <cell r="BF69">
            <v>14301.041122599996</v>
          </cell>
          <cell r="CF69">
            <v>69</v>
          </cell>
          <cell r="CG69" t="str">
            <v>Y</v>
          </cell>
        </row>
        <row r="70">
          <cell r="C70">
            <v>73</v>
          </cell>
          <cell r="D70">
            <v>6191525.9500000002</v>
          </cell>
          <cell r="F70">
            <v>165</v>
          </cell>
          <cell r="G70">
            <v>0</v>
          </cell>
          <cell r="I70">
            <v>73</v>
          </cell>
          <cell r="J70">
            <v>-2935368.34</v>
          </cell>
          <cell r="R70">
            <v>81</v>
          </cell>
          <cell r="S70">
            <v>-47497.59</v>
          </cell>
          <cell r="U70">
            <v>86</v>
          </cell>
          <cell r="V70">
            <v>3428.44</v>
          </cell>
          <cell r="X70">
            <v>72</v>
          </cell>
          <cell r="Y70">
            <v>-30698</v>
          </cell>
          <cell r="BE70">
            <v>74</v>
          </cell>
          <cell r="BF70">
            <v>1138.7309018999995</v>
          </cell>
          <cell r="CF70">
            <v>70</v>
          </cell>
          <cell r="CG70" t="str">
            <v>Y</v>
          </cell>
        </row>
        <row r="71">
          <cell r="C71">
            <v>74</v>
          </cell>
          <cell r="D71">
            <v>307832.58</v>
          </cell>
          <cell r="I71">
            <v>74</v>
          </cell>
          <cell r="J71">
            <v>-27787.43</v>
          </cell>
          <cell r="R71">
            <v>83</v>
          </cell>
          <cell r="S71">
            <v>-10265035.779999999</v>
          </cell>
          <cell r="U71">
            <v>87</v>
          </cell>
          <cell r="V71">
            <v>60249.8</v>
          </cell>
          <cell r="X71">
            <v>73</v>
          </cell>
          <cell r="Y71">
            <v>-154709</v>
          </cell>
          <cell r="BE71">
            <v>75</v>
          </cell>
          <cell r="BF71">
            <v>12115.671968600003</v>
          </cell>
          <cell r="CF71">
            <v>71</v>
          </cell>
          <cell r="CG71" t="str">
            <v>N</v>
          </cell>
        </row>
        <row r="72">
          <cell r="C72">
            <v>75</v>
          </cell>
          <cell r="D72">
            <v>5431410.4900000002</v>
          </cell>
          <cell r="I72">
            <v>75</v>
          </cell>
          <cell r="J72">
            <v>-599780.57999999996</v>
          </cell>
          <cell r="R72">
            <v>85</v>
          </cell>
          <cell r="S72">
            <v>-50894.94</v>
          </cell>
          <cell r="U72">
            <v>88</v>
          </cell>
          <cell r="V72">
            <v>72969.119999999995</v>
          </cell>
          <cell r="X72">
            <v>74</v>
          </cell>
          <cell r="Y72">
            <v>-42757</v>
          </cell>
          <cell r="BE72">
            <v>77</v>
          </cell>
          <cell r="BF72">
            <v>0</v>
          </cell>
          <cell r="CF72">
            <v>72</v>
          </cell>
          <cell r="CG72" t="str">
            <v>Y</v>
          </cell>
        </row>
        <row r="73">
          <cell r="C73">
            <v>77</v>
          </cell>
          <cell r="D73">
            <v>0</v>
          </cell>
          <cell r="I73">
            <v>77</v>
          </cell>
          <cell r="J73">
            <v>0</v>
          </cell>
          <cell r="R73">
            <v>86</v>
          </cell>
          <cell r="S73">
            <v>-3854909.92</v>
          </cell>
          <cell r="U73">
            <v>89</v>
          </cell>
          <cell r="V73">
            <v>2781</v>
          </cell>
          <cell r="X73">
            <v>75</v>
          </cell>
          <cell r="Y73">
            <v>-384570</v>
          </cell>
          <cell r="BE73">
            <v>79</v>
          </cell>
          <cell r="BF73">
            <v>17336.925242000001</v>
          </cell>
          <cell r="CF73">
            <v>73</v>
          </cell>
          <cell r="CG73" t="str">
            <v>N</v>
          </cell>
        </row>
        <row r="74">
          <cell r="C74">
            <v>79</v>
          </cell>
          <cell r="D74">
            <v>12004929.439999999</v>
          </cell>
          <cell r="I74">
            <v>79</v>
          </cell>
          <cell r="J74">
            <v>-2964792.57</v>
          </cell>
          <cell r="R74">
            <v>87</v>
          </cell>
          <cell r="S74">
            <v>-519851.69</v>
          </cell>
          <cell r="U74">
            <v>90</v>
          </cell>
          <cell r="V74">
            <v>393334.43</v>
          </cell>
          <cell r="X74">
            <v>77</v>
          </cell>
          <cell r="Y74">
            <v>0</v>
          </cell>
          <cell r="BE74">
            <v>80</v>
          </cell>
          <cell r="BF74">
            <v>216066.30235519994</v>
          </cell>
          <cell r="CF74">
            <v>74</v>
          </cell>
          <cell r="CG74" t="str">
            <v>Y</v>
          </cell>
        </row>
        <row r="75">
          <cell r="C75">
            <v>80</v>
          </cell>
          <cell r="D75">
            <v>87305363.549999997</v>
          </cell>
          <cell r="I75">
            <v>80</v>
          </cell>
          <cell r="J75">
            <v>-15777978.869999999</v>
          </cell>
          <cell r="R75">
            <v>88</v>
          </cell>
          <cell r="S75">
            <v>-1521082.66</v>
          </cell>
          <cell r="U75">
            <v>91</v>
          </cell>
          <cell r="V75">
            <v>70160.179999999993</v>
          </cell>
          <cell r="X75">
            <v>79</v>
          </cell>
          <cell r="Y75">
            <v>-511171</v>
          </cell>
          <cell r="BE75">
            <v>81</v>
          </cell>
          <cell r="BF75">
            <v>1967.8688475999993</v>
          </cell>
          <cell r="CF75">
            <v>75</v>
          </cell>
          <cell r="CG75" t="str">
            <v>Y</v>
          </cell>
        </row>
        <row r="76">
          <cell r="C76">
            <v>81</v>
          </cell>
          <cell r="D76">
            <v>1537084.66</v>
          </cell>
          <cell r="I76">
            <v>81</v>
          </cell>
          <cell r="J76">
            <v>-252784.59</v>
          </cell>
          <cell r="R76">
            <v>89</v>
          </cell>
          <cell r="S76">
            <v>-17267824.66</v>
          </cell>
          <cell r="U76">
            <v>92</v>
          </cell>
          <cell r="V76">
            <v>2333</v>
          </cell>
          <cell r="X76">
            <v>80</v>
          </cell>
          <cell r="Y76">
            <v>-4922354</v>
          </cell>
          <cell r="BE76">
            <v>83</v>
          </cell>
          <cell r="BF76">
            <v>61038.529934400009</v>
          </cell>
          <cell r="CF76">
            <v>77</v>
          </cell>
          <cell r="CG76" t="str">
            <v>Y</v>
          </cell>
        </row>
        <row r="77">
          <cell r="C77">
            <v>83</v>
          </cell>
          <cell r="D77">
            <v>20649057.960000001</v>
          </cell>
          <cell r="I77">
            <v>83</v>
          </cell>
          <cell r="J77">
            <v>-4284777.1500000004</v>
          </cell>
          <cell r="R77">
            <v>90</v>
          </cell>
          <cell r="S77">
            <v>-988573.75</v>
          </cell>
          <cell r="U77">
            <v>101</v>
          </cell>
          <cell r="V77">
            <v>31909.05</v>
          </cell>
          <cell r="X77">
            <v>81</v>
          </cell>
          <cell r="Y77">
            <v>-92428</v>
          </cell>
          <cell r="BE77">
            <v>85</v>
          </cell>
          <cell r="BF77">
            <v>1244.4690747999996</v>
          </cell>
          <cell r="CF77">
            <v>79</v>
          </cell>
          <cell r="CG77" t="str">
            <v>N</v>
          </cell>
        </row>
        <row r="78">
          <cell r="C78">
            <v>85</v>
          </cell>
          <cell r="D78">
            <v>277282.78000000003</v>
          </cell>
          <cell r="I78">
            <v>85</v>
          </cell>
          <cell r="J78">
            <v>-42959.86</v>
          </cell>
          <cell r="R78">
            <v>91</v>
          </cell>
          <cell r="S78">
            <v>-473233.51</v>
          </cell>
          <cell r="U78">
            <v>103</v>
          </cell>
          <cell r="V78">
            <v>38183.72</v>
          </cell>
          <cell r="X78">
            <v>83</v>
          </cell>
          <cell r="Y78">
            <v>-1333565</v>
          </cell>
          <cell r="BE78">
            <v>86</v>
          </cell>
          <cell r="BF78">
            <v>13367.725961199996</v>
          </cell>
          <cell r="CF78">
            <v>80</v>
          </cell>
          <cell r="CG78" t="str">
            <v>Y</v>
          </cell>
        </row>
        <row r="79">
          <cell r="C79">
            <v>86</v>
          </cell>
          <cell r="D79">
            <v>6309084.3399999999</v>
          </cell>
          <cell r="I79">
            <v>86</v>
          </cell>
          <cell r="J79">
            <v>-1043550.19</v>
          </cell>
          <cell r="R79">
            <v>92</v>
          </cell>
          <cell r="S79">
            <v>-837770.99</v>
          </cell>
          <cell r="U79">
            <v>104</v>
          </cell>
          <cell r="V79">
            <v>68131.899999999994</v>
          </cell>
          <cell r="X79">
            <v>85</v>
          </cell>
          <cell r="Y79">
            <v>-34693</v>
          </cell>
          <cell r="BE79">
            <v>87</v>
          </cell>
          <cell r="BF79">
            <v>15203.626373500001</v>
          </cell>
          <cell r="CF79">
            <v>81</v>
          </cell>
          <cell r="CG79" t="str">
            <v>Y</v>
          </cell>
        </row>
        <row r="80">
          <cell r="C80">
            <v>87</v>
          </cell>
          <cell r="D80">
            <v>9945525.0199999996</v>
          </cell>
          <cell r="I80">
            <v>87</v>
          </cell>
          <cell r="J80">
            <v>-2825445.2</v>
          </cell>
          <cell r="R80">
            <v>101</v>
          </cell>
          <cell r="S80">
            <v>-7352578.4100000001</v>
          </cell>
          <cell r="U80">
            <v>105</v>
          </cell>
          <cell r="V80">
            <v>31199.89</v>
          </cell>
          <cell r="X80">
            <v>86</v>
          </cell>
          <cell r="Y80">
            <v>-220972</v>
          </cell>
          <cell r="BE80">
            <v>88</v>
          </cell>
          <cell r="BF80">
            <v>15778.216984100003</v>
          </cell>
          <cell r="CF80">
            <v>83</v>
          </cell>
          <cell r="CG80" t="str">
            <v>Y</v>
          </cell>
        </row>
        <row r="81">
          <cell r="C81">
            <v>88</v>
          </cell>
          <cell r="D81">
            <v>6575926.7000000002</v>
          </cell>
          <cell r="I81">
            <v>88</v>
          </cell>
          <cell r="J81">
            <v>-1828359.89</v>
          </cell>
          <cell r="R81">
            <v>103</v>
          </cell>
          <cell r="S81">
            <v>-1495918.53</v>
          </cell>
          <cell r="U81">
            <v>106</v>
          </cell>
          <cell r="V81">
            <v>77097.37</v>
          </cell>
          <cell r="X81">
            <v>87</v>
          </cell>
          <cell r="Y81">
            <v>-288895</v>
          </cell>
          <cell r="BE81">
            <v>89</v>
          </cell>
          <cell r="BF81">
            <v>60526.496573299992</v>
          </cell>
          <cell r="CF81">
            <v>85</v>
          </cell>
          <cell r="CG81" t="str">
            <v>Y</v>
          </cell>
        </row>
        <row r="82">
          <cell r="C82">
            <v>89</v>
          </cell>
          <cell r="D82">
            <v>29794822.359999999</v>
          </cell>
          <cell r="I82">
            <v>89</v>
          </cell>
          <cell r="J82">
            <v>-3753981.35</v>
          </cell>
          <cell r="R82">
            <v>104</v>
          </cell>
          <cell r="S82">
            <v>-9126.7999999999993</v>
          </cell>
          <cell r="U82">
            <v>107</v>
          </cell>
          <cell r="V82">
            <v>150</v>
          </cell>
          <cell r="X82">
            <v>88</v>
          </cell>
          <cell r="Y82">
            <v>-135386</v>
          </cell>
          <cell r="BE82">
            <v>90</v>
          </cell>
          <cell r="BF82">
            <v>58043.765607800007</v>
          </cell>
          <cell r="CF82">
            <v>86</v>
          </cell>
          <cell r="CG82" t="str">
            <v>N</v>
          </cell>
        </row>
        <row r="83">
          <cell r="C83">
            <v>90</v>
          </cell>
          <cell r="D83">
            <v>13495427.01</v>
          </cell>
          <cell r="I83">
            <v>90</v>
          </cell>
          <cell r="J83">
            <v>-4406658.1100000003</v>
          </cell>
          <cell r="R83">
            <v>105</v>
          </cell>
          <cell r="S83">
            <v>-327585.15000000002</v>
          </cell>
          <cell r="U83">
            <v>108</v>
          </cell>
          <cell r="V83">
            <v>23721.26</v>
          </cell>
          <cell r="X83">
            <v>89</v>
          </cell>
          <cell r="Y83">
            <v>-417186.12</v>
          </cell>
          <cell r="BE83">
            <v>91</v>
          </cell>
          <cell r="BF83">
            <v>9717.228866899999</v>
          </cell>
          <cell r="CF83">
            <v>87</v>
          </cell>
          <cell r="CG83" t="str">
            <v>Y</v>
          </cell>
        </row>
        <row r="84">
          <cell r="C84">
            <v>91</v>
          </cell>
          <cell r="D84">
            <v>3826020.21</v>
          </cell>
          <cell r="I84">
            <v>91</v>
          </cell>
          <cell r="J84">
            <v>-1044086.75</v>
          </cell>
          <cell r="R84">
            <v>106</v>
          </cell>
          <cell r="S84">
            <v>-342</v>
          </cell>
          <cell r="U84">
            <v>109</v>
          </cell>
          <cell r="V84">
            <v>9151.7800000000007</v>
          </cell>
          <cell r="X84">
            <v>90</v>
          </cell>
          <cell r="Y84">
            <v>-1076805</v>
          </cell>
          <cell r="BE84">
            <v>92</v>
          </cell>
          <cell r="BF84">
            <v>2081.9724169000006</v>
          </cell>
          <cell r="CF84">
            <v>88</v>
          </cell>
          <cell r="CG84" t="str">
            <v>Y</v>
          </cell>
        </row>
        <row r="85">
          <cell r="C85">
            <v>92</v>
          </cell>
          <cell r="D85">
            <v>1529495.68</v>
          </cell>
          <cell r="I85">
            <v>92</v>
          </cell>
          <cell r="J85">
            <v>-206276.28</v>
          </cell>
          <cell r="R85">
            <v>107</v>
          </cell>
          <cell r="S85">
            <v>-1468875.64</v>
          </cell>
          <cell r="U85">
            <v>120</v>
          </cell>
          <cell r="V85">
            <v>9760.06</v>
          </cell>
          <cell r="X85">
            <v>91</v>
          </cell>
          <cell r="Y85">
            <v>-386189</v>
          </cell>
          <cell r="BE85">
            <v>93</v>
          </cell>
          <cell r="BF85">
            <v>2031.7800385004375</v>
          </cell>
          <cell r="CF85">
            <v>89</v>
          </cell>
          <cell r="CG85" t="str">
            <v>Y</v>
          </cell>
        </row>
        <row r="86">
          <cell r="C86">
            <v>93</v>
          </cell>
          <cell r="D86">
            <v>3046256.94</v>
          </cell>
          <cell r="I86">
            <v>93</v>
          </cell>
          <cell r="J86">
            <v>-1028137.25</v>
          </cell>
          <cell r="R86">
            <v>108</v>
          </cell>
          <cell r="S86">
            <v>-324508.32</v>
          </cell>
          <cell r="U86">
            <v>121</v>
          </cell>
          <cell r="V86">
            <v>24431.82</v>
          </cell>
          <cell r="X86">
            <v>92</v>
          </cell>
          <cell r="Y86">
            <v>-62086</v>
          </cell>
          <cell r="BE86">
            <v>94</v>
          </cell>
          <cell r="BF86">
            <v>976.7031006000002</v>
          </cell>
          <cell r="CF86">
            <v>90</v>
          </cell>
          <cell r="CG86" t="str">
            <v>N</v>
          </cell>
        </row>
        <row r="87">
          <cell r="C87">
            <v>94</v>
          </cell>
          <cell r="D87">
            <v>11634.19</v>
          </cell>
          <cell r="I87">
            <v>94</v>
          </cell>
          <cell r="J87">
            <v>7099.3</v>
          </cell>
          <cell r="R87">
            <v>109</v>
          </cell>
          <cell r="S87">
            <v>-88173.62</v>
          </cell>
          <cell r="U87">
            <v>122</v>
          </cell>
          <cell r="V87">
            <v>47017.13</v>
          </cell>
          <cell r="X87">
            <v>93</v>
          </cell>
          <cell r="Y87">
            <v>37244</v>
          </cell>
          <cell r="BE87">
            <v>101</v>
          </cell>
          <cell r="BF87">
            <v>105625.41562209999</v>
          </cell>
          <cell r="CF87">
            <v>91</v>
          </cell>
          <cell r="CG87" t="str">
            <v>Y</v>
          </cell>
        </row>
        <row r="88">
          <cell r="C88">
            <v>101</v>
          </cell>
          <cell r="D88">
            <v>38755270.740000002</v>
          </cell>
          <cell r="I88">
            <v>101</v>
          </cell>
          <cell r="J88">
            <v>-19234060.050000001</v>
          </cell>
          <cell r="R88">
            <v>120</v>
          </cell>
          <cell r="S88">
            <v>-6636518.1299999999</v>
          </cell>
          <cell r="U88">
            <v>123</v>
          </cell>
          <cell r="V88">
            <v>26600.78</v>
          </cell>
          <cell r="X88">
            <v>94</v>
          </cell>
          <cell r="Y88">
            <v>-10</v>
          </cell>
          <cell r="BE88">
            <v>103</v>
          </cell>
          <cell r="BF88">
            <v>7098.6270731000013</v>
          </cell>
          <cell r="CF88">
            <v>92</v>
          </cell>
          <cell r="CG88" t="str">
            <v>Y</v>
          </cell>
        </row>
        <row r="89">
          <cell r="C89">
            <v>103</v>
          </cell>
          <cell r="D89">
            <v>2570856.2000000002</v>
          </cell>
          <cell r="I89">
            <v>103</v>
          </cell>
          <cell r="J89">
            <v>-833588.68</v>
          </cell>
          <cell r="R89">
            <v>121</v>
          </cell>
          <cell r="S89">
            <v>-18961.72</v>
          </cell>
          <cell r="U89">
            <v>133</v>
          </cell>
          <cell r="V89">
            <v>5167.32</v>
          </cell>
          <cell r="X89">
            <v>101</v>
          </cell>
          <cell r="Y89">
            <v>-47656</v>
          </cell>
          <cell r="BE89">
            <v>104</v>
          </cell>
          <cell r="BF89">
            <v>2270.6207198999982</v>
          </cell>
          <cell r="CF89">
            <v>93</v>
          </cell>
          <cell r="CG89" t="str">
            <v>Y</v>
          </cell>
        </row>
        <row r="90">
          <cell r="C90">
            <v>104</v>
          </cell>
          <cell r="D90">
            <v>716119.17</v>
          </cell>
          <cell r="I90">
            <v>104</v>
          </cell>
          <cell r="J90">
            <v>-329726.15999999997</v>
          </cell>
          <cell r="R90">
            <v>122</v>
          </cell>
          <cell r="S90">
            <v>-280640.56</v>
          </cell>
          <cell r="U90">
            <v>135</v>
          </cell>
          <cell r="V90">
            <v>16920.04</v>
          </cell>
          <cell r="X90">
            <v>103</v>
          </cell>
          <cell r="Y90">
            <v>84835</v>
          </cell>
          <cell r="BE90">
            <v>105</v>
          </cell>
          <cell r="BF90">
            <v>26108.754381600014</v>
          </cell>
          <cell r="CF90">
            <v>94</v>
          </cell>
          <cell r="CG90" t="str">
            <v>Y</v>
          </cell>
        </row>
        <row r="91">
          <cell r="C91">
            <v>105</v>
          </cell>
          <cell r="D91">
            <v>2830210.65</v>
          </cell>
          <cell r="I91">
            <v>105</v>
          </cell>
          <cell r="J91">
            <v>-1539261.59</v>
          </cell>
          <cell r="R91">
            <v>123</v>
          </cell>
          <cell r="S91">
            <v>-409933.66</v>
          </cell>
          <cell r="U91">
            <v>140</v>
          </cell>
          <cell r="V91">
            <v>28890.45</v>
          </cell>
          <cell r="X91">
            <v>104</v>
          </cell>
          <cell r="Y91">
            <v>-51305</v>
          </cell>
          <cell r="BE91">
            <v>106</v>
          </cell>
          <cell r="BF91">
            <v>8369.7166496000027</v>
          </cell>
          <cell r="CF91">
            <v>101</v>
          </cell>
          <cell r="CG91" t="str">
            <v>Y</v>
          </cell>
        </row>
        <row r="92">
          <cell r="C92">
            <v>106</v>
          </cell>
          <cell r="D92">
            <v>2178170.15</v>
          </cell>
          <cell r="I92">
            <v>106</v>
          </cell>
          <cell r="J92">
            <v>-538214.98</v>
          </cell>
          <cell r="R92">
            <v>135</v>
          </cell>
          <cell r="S92">
            <v>-2427089.38</v>
          </cell>
          <cell r="U92">
            <v>150</v>
          </cell>
          <cell r="V92">
            <v>53193.120000000003</v>
          </cell>
          <cell r="X92">
            <v>105</v>
          </cell>
          <cell r="Y92">
            <v>-71259</v>
          </cell>
          <cell r="BE92">
            <v>107</v>
          </cell>
          <cell r="BF92">
            <v>13318.277416699999</v>
          </cell>
          <cell r="CF92">
            <v>103</v>
          </cell>
          <cell r="CG92" t="str">
            <v>N</v>
          </cell>
        </row>
        <row r="93">
          <cell r="C93">
            <v>107</v>
          </cell>
          <cell r="D93">
            <v>4550461.16</v>
          </cell>
          <cell r="I93">
            <v>107</v>
          </cell>
          <cell r="J93">
            <v>-1436091.03</v>
          </cell>
          <cell r="R93">
            <v>140</v>
          </cell>
          <cell r="S93">
            <v>-13532276.01</v>
          </cell>
          <cell r="U93">
            <v>151</v>
          </cell>
          <cell r="V93">
            <v>0</v>
          </cell>
          <cell r="X93">
            <v>106</v>
          </cell>
          <cell r="Y93">
            <v>-118946</v>
          </cell>
          <cell r="BE93">
            <v>108</v>
          </cell>
          <cell r="BF93">
            <v>2207.0997682999996</v>
          </cell>
          <cell r="CF93">
            <v>104</v>
          </cell>
          <cell r="CG93" t="str">
            <v>Y</v>
          </cell>
        </row>
        <row r="94">
          <cell r="C94">
            <v>108</v>
          </cell>
          <cell r="D94">
            <v>3448405.55</v>
          </cell>
          <cell r="I94">
            <v>108</v>
          </cell>
          <cell r="J94">
            <v>-1524294.43</v>
          </cell>
          <cell r="R94">
            <v>150</v>
          </cell>
          <cell r="S94">
            <v>-3242.27</v>
          </cell>
          <cell r="U94">
            <v>160</v>
          </cell>
          <cell r="V94">
            <v>249269.69</v>
          </cell>
          <cell r="X94">
            <v>107</v>
          </cell>
          <cell r="Y94">
            <v>-31625</v>
          </cell>
          <cell r="BE94">
            <v>109</v>
          </cell>
          <cell r="BF94">
            <v>2349.3481518000003</v>
          </cell>
          <cell r="CF94">
            <v>105</v>
          </cell>
          <cell r="CG94" t="str">
            <v>N</v>
          </cell>
        </row>
        <row r="95">
          <cell r="C95">
            <v>109</v>
          </cell>
          <cell r="D95">
            <v>1864421.95</v>
          </cell>
          <cell r="I95">
            <v>109</v>
          </cell>
          <cell r="J95">
            <v>-794791.98</v>
          </cell>
          <cell r="R95">
            <v>151</v>
          </cell>
          <cell r="S95">
            <v>-392975.69</v>
          </cell>
          <cell r="X95">
            <v>108</v>
          </cell>
          <cell r="Y95">
            <v>-24687</v>
          </cell>
          <cell r="BE95">
            <v>120</v>
          </cell>
          <cell r="BF95">
            <v>19795.060191700009</v>
          </cell>
          <cell r="CF95">
            <v>106</v>
          </cell>
          <cell r="CG95" t="str">
            <v>N</v>
          </cell>
        </row>
        <row r="96">
          <cell r="C96">
            <v>120</v>
          </cell>
          <cell r="D96">
            <v>9833724.2599999998</v>
          </cell>
          <cell r="I96">
            <v>120</v>
          </cell>
          <cell r="J96">
            <v>-1744987.04</v>
          </cell>
          <cell r="R96">
            <v>160</v>
          </cell>
          <cell r="S96">
            <v>-76251.429999999993</v>
          </cell>
          <cell r="X96">
            <v>109</v>
          </cell>
          <cell r="Y96">
            <v>-79441</v>
          </cell>
          <cell r="BE96">
            <v>121</v>
          </cell>
          <cell r="BF96">
            <v>1634.3137754000006</v>
          </cell>
          <cell r="CF96">
            <v>107</v>
          </cell>
          <cell r="CG96" t="str">
            <v>N</v>
          </cell>
        </row>
        <row r="97">
          <cell r="C97">
            <v>121</v>
          </cell>
          <cell r="D97">
            <v>461430.26</v>
          </cell>
          <cell r="I97">
            <v>121</v>
          </cell>
          <cell r="J97">
            <v>-310966.19</v>
          </cell>
          <cell r="R97">
            <v>165</v>
          </cell>
          <cell r="S97">
            <v>-46098.14</v>
          </cell>
          <cell r="X97">
            <v>120</v>
          </cell>
          <cell r="Y97">
            <v>-100024</v>
          </cell>
          <cell r="BE97">
            <v>122</v>
          </cell>
          <cell r="BF97">
            <v>10397.667584499997</v>
          </cell>
          <cell r="CF97">
            <v>108</v>
          </cell>
          <cell r="CG97" t="str">
            <v>N</v>
          </cell>
        </row>
        <row r="98">
          <cell r="C98">
            <v>122</v>
          </cell>
          <cell r="D98">
            <v>3989333.29</v>
          </cell>
          <cell r="I98">
            <v>122</v>
          </cell>
          <cell r="J98">
            <v>-888980.55</v>
          </cell>
          <cell r="X98">
            <v>121</v>
          </cell>
          <cell r="Y98">
            <v>-26823</v>
          </cell>
          <cell r="BE98">
            <v>123</v>
          </cell>
          <cell r="BF98">
            <v>1379.4861351</v>
          </cell>
          <cell r="CF98">
            <v>109</v>
          </cell>
          <cell r="CG98" t="str">
            <v>Y</v>
          </cell>
        </row>
        <row r="99">
          <cell r="C99">
            <v>123</v>
          </cell>
          <cell r="D99">
            <v>546039.87</v>
          </cell>
          <cell r="I99">
            <v>123</v>
          </cell>
          <cell r="J99">
            <v>-62611.56</v>
          </cell>
          <cell r="X99">
            <v>122</v>
          </cell>
          <cell r="Y99">
            <v>-181561</v>
          </cell>
          <cell r="BE99">
            <v>133</v>
          </cell>
          <cell r="BF99">
            <v>4597.5310681999963</v>
          </cell>
          <cell r="CF99">
            <v>120</v>
          </cell>
          <cell r="CG99" t="str">
            <v>N</v>
          </cell>
        </row>
        <row r="100">
          <cell r="C100">
            <v>133</v>
          </cell>
          <cell r="D100">
            <v>2356116.27</v>
          </cell>
          <cell r="I100">
            <v>133</v>
          </cell>
          <cell r="J100">
            <v>-373811.89</v>
          </cell>
          <cell r="X100">
            <v>123</v>
          </cell>
          <cell r="Y100">
            <v>-27383</v>
          </cell>
          <cell r="BE100">
            <v>135</v>
          </cell>
          <cell r="BF100">
            <v>60878.416684899996</v>
          </cell>
          <cell r="CF100">
            <v>121</v>
          </cell>
          <cell r="CG100" t="str">
            <v>N</v>
          </cell>
        </row>
        <row r="101">
          <cell r="C101">
            <v>135</v>
          </cell>
          <cell r="D101">
            <v>10390962.67</v>
          </cell>
          <cell r="I101">
            <v>135</v>
          </cell>
          <cell r="J101">
            <v>-3805428.59</v>
          </cell>
          <cell r="X101">
            <v>133</v>
          </cell>
          <cell r="Y101">
            <v>-43217</v>
          </cell>
          <cell r="BE101">
            <v>140</v>
          </cell>
          <cell r="BF101">
            <v>55868.066294499993</v>
          </cell>
          <cell r="CF101">
            <v>122</v>
          </cell>
          <cell r="CG101" t="str">
            <v>Y</v>
          </cell>
        </row>
        <row r="102">
          <cell r="C102">
            <v>140</v>
          </cell>
          <cell r="D102">
            <v>26677223.27</v>
          </cell>
          <cell r="I102">
            <v>140</v>
          </cell>
          <cell r="J102">
            <v>-10111066.41</v>
          </cell>
          <cell r="X102">
            <v>135</v>
          </cell>
          <cell r="Y102">
            <v>-504503</v>
          </cell>
          <cell r="BE102">
            <v>150</v>
          </cell>
          <cell r="BF102">
            <v>5697.056729099997</v>
          </cell>
          <cell r="CF102">
            <v>123</v>
          </cell>
          <cell r="CG102" t="str">
            <v>N</v>
          </cell>
        </row>
        <row r="103">
          <cell r="C103">
            <v>150</v>
          </cell>
          <cell r="D103">
            <v>911439.58</v>
          </cell>
          <cell r="I103">
            <v>150</v>
          </cell>
          <cell r="J103">
            <v>-225628.1</v>
          </cell>
          <cell r="X103">
            <v>140</v>
          </cell>
          <cell r="Y103">
            <v>527767</v>
          </cell>
          <cell r="BE103">
            <v>151</v>
          </cell>
          <cell r="BF103">
            <v>12084.868768700004</v>
          </cell>
          <cell r="CF103">
            <v>133</v>
          </cell>
          <cell r="CG103" t="str">
            <v>Y</v>
          </cell>
        </row>
        <row r="104">
          <cell r="C104">
            <v>151</v>
          </cell>
          <cell r="D104">
            <v>1232028.31</v>
          </cell>
          <cell r="I104">
            <v>151</v>
          </cell>
          <cell r="J104">
            <v>-283063.76</v>
          </cell>
          <cell r="X104">
            <v>150</v>
          </cell>
          <cell r="Y104">
            <v>-146625</v>
          </cell>
          <cell r="BE104">
            <v>160</v>
          </cell>
          <cell r="BF104">
            <v>39447.98193400001</v>
          </cell>
          <cell r="CF104">
            <v>135</v>
          </cell>
          <cell r="CG104" t="str">
            <v>Y</v>
          </cell>
        </row>
        <row r="105">
          <cell r="C105">
            <v>160</v>
          </cell>
          <cell r="D105">
            <v>7692277.9299999997</v>
          </cell>
          <cell r="I105">
            <v>160</v>
          </cell>
          <cell r="J105">
            <v>-3194558</v>
          </cell>
          <cell r="X105">
            <v>151</v>
          </cell>
          <cell r="Y105">
            <v>-114843</v>
          </cell>
          <cell r="BE105">
            <v>165</v>
          </cell>
          <cell r="BF105">
            <v>15260.306241200004</v>
          </cell>
          <cell r="CF105">
            <v>140</v>
          </cell>
          <cell r="CG105" t="str">
            <v>N</v>
          </cell>
        </row>
        <row r="106">
          <cell r="C106">
            <v>165</v>
          </cell>
          <cell r="D106">
            <v>1994603.87</v>
          </cell>
          <cell r="I106">
            <v>165</v>
          </cell>
          <cell r="J106">
            <v>-121322.2</v>
          </cell>
          <cell r="X106">
            <v>160</v>
          </cell>
          <cell r="Y106">
            <v>-358150</v>
          </cell>
          <cell r="CF106">
            <v>150</v>
          </cell>
          <cell r="CG106" t="str">
            <v>Y</v>
          </cell>
        </row>
        <row r="107">
          <cell r="X107">
            <v>165</v>
          </cell>
          <cell r="Y107">
            <v>-160563</v>
          </cell>
          <cell r="CF107">
            <v>151</v>
          </cell>
          <cell r="CG107" t="str">
            <v>N</v>
          </cell>
        </row>
        <row r="108">
          <cell r="CF108">
            <v>160</v>
          </cell>
          <cell r="CG108" t="str">
            <v>Y</v>
          </cell>
        </row>
        <row r="109">
          <cell r="CF109">
            <v>165</v>
          </cell>
          <cell r="CG109" t="str">
            <v>Y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CH A, C, G, H"/>
      <sheetName val="A INC STAT, PROFORMA"/>
      <sheetName val="ACCT RECON EXCERPT"/>
      <sheetName val="B - BAL SHT"/>
      <sheetName val="C, D - RATES &amp; REV"/>
      <sheetName val="E - ANNUALIZED REVENUES"/>
      <sheetName val="F - FIXED ASSETS &amp; DEP"/>
      <sheetName val="PLANT ACCT REC"/>
      <sheetName val="G O&amp;M EXPENSE ADJUSTMENTS"/>
      <sheetName val="B 3"/>
      <sheetName val="A1 OPERATING INCOME ADJUST"/>
      <sheetName val="H - COMP O&amp;M EXP"/>
      <sheetName val="I RATE CASE EXP"/>
      <sheetName val="J1 RATE BASE &amp; ROR EXIST. RATES"/>
      <sheetName val="J2 RATE BASE &amp; ROR PROP. RATES"/>
      <sheetName val="A 3 RATE BASE ADJ."/>
      <sheetName val="R CIAC SCHED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SCHEDULE A</v>
          </cell>
          <cell r="I1" t="str">
            <v>SCHEDULE A</v>
          </cell>
        </row>
        <row r="2">
          <cell r="A2" t="str">
            <v>SANDY CREEK UTILITIES, INC.</v>
          </cell>
          <cell r="I2" t="str">
            <v>SANDY CREEK UTILITIES, INC.</v>
          </cell>
        </row>
        <row r="3">
          <cell r="A3" t="str">
            <v>SUPPORTING SCHEDULE - DETAIL DESCRIPTION OF PRO FORMA ADJUSTMENTS TO RATE BASE - WATER</v>
          </cell>
          <cell r="I3" t="str">
            <v>SUPPORTING SCHEDULE - DETAIL DESCRIPTION OF PRO FORMA ADJUSTMENTS TO RATE BASE - WATER</v>
          </cell>
        </row>
        <row r="5">
          <cell r="A5" t="str">
            <v>Line</v>
          </cell>
          <cell r="I5" t="str">
            <v>Line</v>
          </cell>
        </row>
        <row r="6">
          <cell r="A6" t="str">
            <v>No.</v>
          </cell>
          <cell r="B6" t="str">
            <v>Description</v>
          </cell>
          <cell r="G6" t="str">
            <v>Water</v>
          </cell>
          <cell r="H6" t="str">
            <v>Wastewater</v>
          </cell>
          <cell r="I6" t="str">
            <v>No.</v>
          </cell>
          <cell r="J6" t="str">
            <v>Description</v>
          </cell>
          <cell r="O6" t="str">
            <v>Water</v>
          </cell>
          <cell r="P6" t="str">
            <v>Wastewater</v>
          </cell>
        </row>
        <row r="8">
          <cell r="B8" t="str">
            <v>(A)</v>
          </cell>
          <cell r="C8" t="str">
            <v xml:space="preserve">Test year revenue </v>
          </cell>
          <cell r="J8" t="str">
            <v>(E)</v>
          </cell>
          <cell r="K8" t="str">
            <v>Revenue Increase</v>
          </cell>
        </row>
        <row r="9">
          <cell r="C9" t="str">
            <v>To accrued Fire Protection Revenues for the test year</v>
          </cell>
          <cell r="G9">
            <v>3850.59</v>
          </cell>
          <cell r="K9" t="str">
            <v>Increase in revenue required by the Utility to realize a</v>
          </cell>
        </row>
        <row r="10">
          <cell r="C10" t="str">
            <v>Test year revenue - actual per Schedule B-4</v>
          </cell>
          <cell r="G10">
            <v>0</v>
          </cell>
          <cell r="K10">
            <v>0</v>
          </cell>
          <cell r="L10" t="str">
            <v>% rate of return</v>
          </cell>
          <cell r="O10">
            <v>0</v>
          </cell>
        </row>
        <row r="12">
          <cell r="C12" t="str">
            <v>Adjustment required</v>
          </cell>
          <cell r="G12">
            <v>3850.59</v>
          </cell>
          <cell r="H12">
            <v>0</v>
          </cell>
          <cell r="J12" t="str">
            <v>(F)</v>
          </cell>
          <cell r="K12" t="str">
            <v>Operations &amp; Maintenance (O &amp; M) Expenses</v>
          </cell>
        </row>
        <row r="13">
          <cell r="K13" t="str">
            <v>(1)  Salaries &amp; Wages</v>
          </cell>
        </row>
        <row r="14">
          <cell r="B14" t="str">
            <v>(B)</v>
          </cell>
          <cell r="C14" t="str">
            <v>Operations &amp; Maintenance (O &amp; M) Expenses</v>
          </cell>
          <cell r="K14" t="str">
            <v>A) Add sewer plant laborer</v>
          </cell>
          <cell r="P14">
            <v>0</v>
          </cell>
        </row>
        <row r="15">
          <cell r="C15" t="str">
            <v>(1) Engineering</v>
          </cell>
          <cell r="K15" t="str">
            <v>B) Add plant operator</v>
          </cell>
          <cell r="O15">
            <v>0</v>
          </cell>
        </row>
        <row r="16">
          <cell r="C16" t="str">
            <v>A) Remove engineering expense benefiting future periods</v>
          </cell>
          <cell r="G16">
            <v>0</v>
          </cell>
          <cell r="H16">
            <v>0</v>
          </cell>
          <cell r="K16" t="str">
            <v>C) Reclassify salaries of general and administrative  employees</v>
          </cell>
        </row>
        <row r="17">
          <cell r="C17" t="str">
            <v>B) Remove engineering expense for abandoned projects</v>
          </cell>
          <cell r="K17" t="str">
            <v>to utility per Adjustment (F)(5)(J) (below)</v>
          </cell>
        </row>
        <row r="18">
          <cell r="C18" t="str">
            <v xml:space="preserve">C) Annual amortization of expenses benefiting future </v>
          </cell>
          <cell r="O18" t="str">
            <v>.</v>
          </cell>
        </row>
        <row r="19">
          <cell r="C19" t="str">
            <v>periods (5 years)</v>
          </cell>
          <cell r="G19">
            <v>0</v>
          </cell>
          <cell r="H19">
            <v>0</v>
          </cell>
          <cell r="K19" t="str">
            <v>Total salaries and wages</v>
          </cell>
          <cell r="O19">
            <v>0</v>
          </cell>
          <cell r="P19">
            <v>0</v>
          </cell>
        </row>
        <row r="21">
          <cell r="C21" t="str">
            <v>Net adjustment</v>
          </cell>
          <cell r="G21">
            <v>0</v>
          </cell>
          <cell r="H21">
            <v>0</v>
          </cell>
          <cell r="K21" t="str">
            <v>(2) DEP required expenses per permit renewal conditions (1)</v>
          </cell>
        </row>
        <row r="22">
          <cell r="K22" t="str">
            <v>A) Additional testing</v>
          </cell>
        </row>
        <row r="23">
          <cell r="C23" t="str">
            <v>(2) Legal</v>
          </cell>
          <cell r="K23" t="str">
            <v>B) Annual meter calibration</v>
          </cell>
        </row>
        <row r="24">
          <cell r="C24" t="str">
            <v>A) Reclassify legal expenses to deferred account</v>
          </cell>
          <cell r="K24" t="str">
            <v>C) Clean &amp; scarify pond</v>
          </cell>
        </row>
        <row r="25">
          <cell r="C25" t="str">
            <v>B) Reclassify rate case expense</v>
          </cell>
          <cell r="G25">
            <v>0</v>
          </cell>
          <cell r="H25">
            <v>0</v>
          </cell>
          <cell r="K25" t="str">
            <v>D) Aquatic weed control</v>
          </cell>
        </row>
        <row r="26">
          <cell r="K26" t="str">
            <v>E) Mow &amp; maintain pond embankments and access areas</v>
          </cell>
        </row>
        <row r="27">
          <cell r="C27" t="str">
            <v>Net adjustment</v>
          </cell>
          <cell r="G27">
            <v>0</v>
          </cell>
          <cell r="H27">
            <v>0</v>
          </cell>
          <cell r="K27" t="str">
            <v>F) Increase in purchased power due required plant additions</v>
          </cell>
        </row>
        <row r="28">
          <cell r="K28" t="str">
            <v>G) Monitor 5 sites</v>
          </cell>
        </row>
        <row r="29">
          <cell r="C29" t="str">
            <v>(3) Other Expenses</v>
          </cell>
          <cell r="K29" t="str">
            <v>H) Soil testing</v>
          </cell>
        </row>
        <row r="30">
          <cell r="C30" t="str">
            <v>A) Remove miscellaneous non-utility expenses</v>
          </cell>
          <cell r="K30" t="str">
            <v>I) Engineering reports to DEP</v>
          </cell>
          <cell r="P30">
            <v>0</v>
          </cell>
        </row>
        <row r="31">
          <cell r="C31" t="str">
            <v>B) Adjust management fees for prior period expense</v>
          </cell>
        </row>
        <row r="32">
          <cell r="C32" t="str">
            <v>C) Remove and defer cost of painting facilities</v>
          </cell>
          <cell r="K32" t="str">
            <v>Total DEP required annual expenses</v>
          </cell>
          <cell r="P32">
            <v>0</v>
          </cell>
        </row>
        <row r="33">
          <cell r="C33" t="str">
            <v>D) Amortize deferred cost of painting facilities (5 years)</v>
          </cell>
          <cell r="G33">
            <v>0</v>
          </cell>
          <cell r="H33" t="str">
            <v xml:space="preserve"> </v>
          </cell>
        </row>
        <row r="34">
          <cell r="K34" t="str">
            <v>(3) Y2k compliance expenditures</v>
          </cell>
        </row>
        <row r="35">
          <cell r="C35" t="str">
            <v>Net adjustment</v>
          </cell>
          <cell r="G35">
            <v>0</v>
          </cell>
          <cell r="H35">
            <v>0</v>
          </cell>
          <cell r="K35" t="str">
            <v>A) Service bureau access license</v>
          </cell>
        </row>
        <row r="36">
          <cell r="K36" t="str">
            <v>B) Annual software fees</v>
          </cell>
        </row>
        <row r="37">
          <cell r="C37" t="str">
            <v>Total adjustment to O &amp; M Expense</v>
          </cell>
          <cell r="G37">
            <v>0</v>
          </cell>
          <cell r="H37">
            <v>0</v>
          </cell>
          <cell r="K37" t="str">
            <v>C) Annual telecommunications charges</v>
          </cell>
        </row>
        <row r="38">
          <cell r="K38" t="str">
            <v>D) Remove test year telecommunications charges</v>
          </cell>
        </row>
        <row r="39">
          <cell r="B39" t="str">
            <v>(C)</v>
          </cell>
          <cell r="C39" t="str">
            <v>Non-used and useful depreciation</v>
          </cell>
          <cell r="K39" t="str">
            <v>E) MIS manager allocated charges</v>
          </cell>
        </row>
        <row r="40">
          <cell r="C40" t="str">
            <v>Non-used and useful depreciation per Page B-14</v>
          </cell>
          <cell r="H40">
            <v>0</v>
          </cell>
          <cell r="K40" t="str">
            <v>F) Remove test year MIS manager allocated charges</v>
          </cell>
        </row>
        <row r="41">
          <cell r="K41" t="str">
            <v>G) Service bureau processing fees</v>
          </cell>
        </row>
        <row r="42">
          <cell r="B42" t="str">
            <v>(D)</v>
          </cell>
          <cell r="C42" t="str">
            <v>Taxes Other Than Income</v>
          </cell>
          <cell r="K42" t="str">
            <v>H) Remove test year service bureau processing fees</v>
          </cell>
          <cell r="O42">
            <v>0</v>
          </cell>
          <cell r="P42">
            <v>0</v>
          </cell>
        </row>
        <row r="43">
          <cell r="C43" t="str">
            <v>(2) Regulatory Assessment Fees (RAF's)</v>
          </cell>
        </row>
        <row r="44">
          <cell r="C44" t="str">
            <v xml:space="preserve">     RAF's associated with Adjustment (A) X 4.5%</v>
          </cell>
          <cell r="G44">
            <v>173</v>
          </cell>
          <cell r="H44">
            <v>0</v>
          </cell>
          <cell r="K44" t="str">
            <v>Total Y2k compliance expenditures</v>
          </cell>
          <cell r="O44">
            <v>0</v>
          </cell>
          <cell r="P44">
            <v>0</v>
          </cell>
        </row>
        <row r="49">
          <cell r="A49" t="str">
            <v>SCHEDULE A</v>
          </cell>
          <cell r="I49" t="str">
            <v>SCHEDULE A</v>
          </cell>
        </row>
        <row r="50">
          <cell r="A50" t="str">
            <v>SANDY CREEK UTILITIES, INC.</v>
          </cell>
          <cell r="I50" t="str">
            <v>SANDY CREEK UTILITIES, INC.</v>
          </cell>
        </row>
        <row r="51">
          <cell r="A51" t="str">
            <v>SUPPORTING SCHEDULE - DETAIL DESCRIPTION OF PRO FORMA ADJUSTMENTS TO RATE BASE - WATER</v>
          </cell>
          <cell r="I51" t="str">
            <v>SUPPORTING SCHEDULE - DETAIL DESCRIPTION OF PRO FORMA ADJUSTMENTS TO RATE BASE - WATER</v>
          </cell>
        </row>
        <row r="53">
          <cell r="A53" t="str">
            <v>Line</v>
          </cell>
          <cell r="I53" t="str">
            <v>Line</v>
          </cell>
        </row>
        <row r="54">
          <cell r="A54" t="str">
            <v>No.</v>
          </cell>
          <cell r="B54" t="str">
            <v>Description</v>
          </cell>
          <cell r="G54" t="str">
            <v>Water</v>
          </cell>
          <cell r="H54" t="str">
            <v>Wastewater</v>
          </cell>
          <cell r="I54" t="str">
            <v>No.</v>
          </cell>
          <cell r="J54" t="str">
            <v>Description</v>
          </cell>
          <cell r="O54" t="str">
            <v>Water</v>
          </cell>
          <cell r="P54" t="str">
            <v>Wastewater</v>
          </cell>
        </row>
        <row r="56">
          <cell r="B56" t="str">
            <v>(F)</v>
          </cell>
          <cell r="C56" t="str">
            <v>Operations &amp; Maintenance (O &amp; M) Expenses (Continued)</v>
          </cell>
          <cell r="J56" t="str">
            <v>(G)</v>
          </cell>
          <cell r="K56" t="str">
            <v>Depreciation Expense (Continued)</v>
          </cell>
        </row>
        <row r="57">
          <cell r="C57" t="str">
            <v>(4) Amortization of rate case expense</v>
          </cell>
          <cell r="K57" t="str">
            <v>(1) Depreciation on assets per Schedule A-3 (Continued)</v>
          </cell>
        </row>
        <row r="58">
          <cell r="C58" t="str">
            <v>Amortization per Schedule B-10</v>
          </cell>
          <cell r="G58">
            <v>0</v>
          </cell>
          <cell r="H58">
            <v>0</v>
          </cell>
          <cell r="K58" t="str">
            <v>K) Convert old generator to mobile</v>
          </cell>
          <cell r="O58">
            <v>0</v>
          </cell>
          <cell r="P58">
            <v>0</v>
          </cell>
        </row>
        <row r="59">
          <cell r="C59" t="str">
            <v>Less: Test year amortization</v>
          </cell>
          <cell r="G59">
            <v>0</v>
          </cell>
          <cell r="H59">
            <v>0</v>
          </cell>
          <cell r="K59" t="str">
            <v>L) Capitalize WIP - Indian Mound Rd</v>
          </cell>
        </row>
        <row r="60">
          <cell r="K60" t="str">
            <v>M) Capitalize WIP - Berms at Ponds 6 &amp; 7</v>
          </cell>
          <cell r="O60" t="str">
            <v xml:space="preserve"> </v>
          </cell>
        </row>
        <row r="61">
          <cell r="C61" t="str">
            <v>Net rate case amortization</v>
          </cell>
          <cell r="G61">
            <v>0</v>
          </cell>
          <cell r="H61">
            <v>0</v>
          </cell>
        </row>
        <row r="62">
          <cell r="K62" t="str">
            <v>Total adjustment required</v>
          </cell>
          <cell r="O62">
            <v>0</v>
          </cell>
          <cell r="P62">
            <v>0</v>
          </cell>
        </row>
        <row r="63">
          <cell r="C63" t="str">
            <v>(5) Other Expenses</v>
          </cell>
        </row>
        <row r="64">
          <cell r="C64" t="str">
            <v>A) Indianwood maintenance (2)</v>
          </cell>
          <cell r="K64" t="str">
            <v>(2) Depreciation on assets acquired during the test year</v>
          </cell>
        </row>
        <row r="65">
          <cell r="C65" t="str">
            <v>B) Copier expenses</v>
          </cell>
          <cell r="K65" t="str">
            <v>A) Total annual depreciation</v>
          </cell>
        </row>
        <row r="66">
          <cell r="C66" t="str">
            <v>C) T-1 line expenses</v>
          </cell>
          <cell r="K66" t="str">
            <v>B) Remove depreciation taken during test year</v>
          </cell>
          <cell r="O66">
            <v>0</v>
          </cell>
          <cell r="P66">
            <v>0</v>
          </cell>
        </row>
        <row r="67">
          <cell r="C67" t="str">
            <v>D) Sludge hauling expenses</v>
          </cell>
        </row>
        <row r="68">
          <cell r="C68" t="str">
            <v>E) Remove test year sludge hauling expenses</v>
          </cell>
          <cell r="K68" t="str">
            <v>Total adjustment required</v>
          </cell>
          <cell r="O68">
            <v>0</v>
          </cell>
          <cell r="P68">
            <v>0</v>
          </cell>
        </row>
        <row r="69">
          <cell r="C69" t="str">
            <v>F) Land lease for effluent disposal</v>
          </cell>
        </row>
        <row r="70">
          <cell r="C70" t="str">
            <v>G) Remove test year land lease for effluent disposal</v>
          </cell>
          <cell r="K70" t="str">
            <v>(3) Non-used and useful depreciation</v>
          </cell>
        </row>
        <row r="71">
          <cell r="C71" t="str">
            <v>H) Adjust benefits for increase in health insurance</v>
          </cell>
          <cell r="K71" t="str">
            <v>Non-used and useful depreciation on Adjustment 1(C) above</v>
          </cell>
          <cell r="P71">
            <v>0</v>
          </cell>
        </row>
        <row r="72">
          <cell r="C72" t="str">
            <v>I) Adjust management fees for increase in health insurance</v>
          </cell>
        </row>
        <row r="73">
          <cell r="C73" t="str">
            <v>J) Adjust management fees for reclassification of utility employees</v>
          </cell>
          <cell r="K73" t="str">
            <v>Total depreciation adjustment</v>
          </cell>
          <cell r="O73">
            <v>0</v>
          </cell>
          <cell r="P73">
            <v>0</v>
          </cell>
        </row>
        <row r="74">
          <cell r="C74" t="str">
            <v>from management fees to direct utility</v>
          </cell>
        </row>
        <row r="75">
          <cell r="C75" t="str">
            <v xml:space="preserve">K) Adjust employee benefits for reclassification of utility </v>
          </cell>
          <cell r="J75" t="str">
            <v>(H)</v>
          </cell>
          <cell r="K75" t="str">
            <v>Amortization</v>
          </cell>
        </row>
        <row r="76">
          <cell r="C76" t="str">
            <v>employees per (F)(5)(J) (above)</v>
          </cell>
          <cell r="K76" t="str">
            <v>Annual amortization of deferred legal expenses for acquisition</v>
          </cell>
        </row>
        <row r="77">
          <cell r="C77" t="str">
            <v>L) Employee benefits for new employees per (F)(1)(A) and</v>
          </cell>
          <cell r="K77" t="str">
            <v>of Indianwood system per (B)(2)(A) (above)</v>
          </cell>
          <cell r="O77">
            <v>0</v>
          </cell>
          <cell r="P77">
            <v>0</v>
          </cell>
        </row>
        <row r="78">
          <cell r="C78" t="str">
            <v>(F)(1)(B) (above)</v>
          </cell>
          <cell r="G78">
            <v>0</v>
          </cell>
          <cell r="H78">
            <v>0</v>
          </cell>
        </row>
        <row r="79">
          <cell r="J79" t="str">
            <v>(I)</v>
          </cell>
          <cell r="K79" t="str">
            <v>Taxes Other Than Income</v>
          </cell>
        </row>
        <row r="80">
          <cell r="C80" t="str">
            <v>Total other expenses</v>
          </cell>
          <cell r="G80">
            <v>0</v>
          </cell>
          <cell r="H80">
            <v>0</v>
          </cell>
          <cell r="K80" t="str">
            <v>(1) Regulatory Assessment Fees (RAF's)</v>
          </cell>
        </row>
        <row r="81">
          <cell r="K81" t="str">
            <v>Total revenue requested</v>
          </cell>
          <cell r="O81">
            <v>0</v>
          </cell>
          <cell r="P81">
            <v>0</v>
          </cell>
        </row>
        <row r="82">
          <cell r="C82" t="str">
            <v>Total adjustments to O &amp; M expenses</v>
          </cell>
          <cell r="G82">
            <v>0</v>
          </cell>
          <cell r="H82">
            <v>0</v>
          </cell>
          <cell r="K82" t="str">
            <v>RAF rate</v>
          </cell>
          <cell r="O82">
            <v>4.4999999999999998E-2</v>
          </cell>
        </row>
        <row r="84">
          <cell r="B84" t="str">
            <v>(G)</v>
          </cell>
          <cell r="C84" t="str">
            <v>Depreciation Expense</v>
          </cell>
          <cell r="K84" t="str">
            <v>Total RAF's</v>
          </cell>
          <cell r="O84">
            <v>0</v>
          </cell>
          <cell r="P84">
            <v>0</v>
          </cell>
        </row>
        <row r="85">
          <cell r="C85" t="str">
            <v>(1) Depreciation on assets per Schedule A-3</v>
          </cell>
          <cell r="K85" t="str">
            <v>Adjusted test year RAF's</v>
          </cell>
          <cell r="O85">
            <v>0</v>
          </cell>
        </row>
        <row r="86">
          <cell r="C86" t="str">
            <v>A) Truck addition</v>
          </cell>
          <cell r="G86">
            <v>0</v>
          </cell>
          <cell r="H86">
            <v>0</v>
          </cell>
        </row>
        <row r="87">
          <cell r="C87" t="str">
            <v>B) Truck addition</v>
          </cell>
          <cell r="K87" t="str">
            <v>Adjustment required</v>
          </cell>
          <cell r="O87">
            <v>0</v>
          </cell>
          <cell r="P87">
            <v>0</v>
          </cell>
        </row>
        <row r="88">
          <cell r="C88" t="str">
            <v>C) DEP required improvements</v>
          </cell>
        </row>
        <row r="89">
          <cell r="C89" t="str">
            <v>D) Copier</v>
          </cell>
          <cell r="K89" t="str">
            <v>(2) Payroll Taxes</v>
          </cell>
        </row>
        <row r="90">
          <cell r="C90" t="str">
            <v>F) T-1 line</v>
          </cell>
          <cell r="K90" t="str">
            <v>Total increase in salaries per Adjustment (F)(1) (above)</v>
          </cell>
          <cell r="O90">
            <v>0</v>
          </cell>
          <cell r="P90">
            <v>0</v>
          </cell>
        </row>
        <row r="91">
          <cell r="C91" t="str">
            <v>G) Water plant improvements</v>
          </cell>
          <cell r="K91" t="str">
            <v>Payroll tax rate</v>
          </cell>
          <cell r="O91">
            <v>7.6499999999999999E-2</v>
          </cell>
        </row>
        <row r="92">
          <cell r="C92" t="str">
            <v>H) Phone system</v>
          </cell>
        </row>
        <row r="93">
          <cell r="C93" t="str">
            <v>I) Water plant tie-in to sewer plant</v>
          </cell>
          <cell r="K93" t="str">
            <v>Total increase in payroll taxes</v>
          </cell>
          <cell r="O93">
            <v>0</v>
          </cell>
          <cell r="P93">
            <v>0</v>
          </cell>
        </row>
        <row r="94">
          <cell r="C94" t="str">
            <v>J) Generator</v>
          </cell>
        </row>
        <row r="97">
          <cell r="A97" t="str">
            <v>SCHEDULE A</v>
          </cell>
          <cell r="I97" t="str">
            <v>SCHEDULE A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late"/>
      <sheetName val="Rbase"/>
      <sheetName val="Noi"/>
      <sheetName val="Adjs"/>
      <sheetName val="Audit Adj."/>
      <sheetName val="EWD Sewer Exp."/>
      <sheetName val="Salaries"/>
      <sheetName val="Excessive I&amp;I Adjust"/>
      <sheetName val="O&amp;M Exp"/>
      <sheetName val="Toti"/>
      <sheetName val="WWTP Retirement"/>
      <sheetName val="Pro Forma Plant"/>
      <sheetName val="Cap"/>
      <sheetName val="ADITs"/>
      <sheetName val="Plnt"/>
      <sheetName val="Ciac"/>
      <sheetName val="UUsum"/>
      <sheetName val="Wca"/>
      <sheetName val="AnnualizedRevs"/>
      <sheetName val="RevRq"/>
      <sheetName val="RevAlloc"/>
      <sheetName val="BillDeter"/>
      <sheetName val="RateSch"/>
      <sheetName val="Security"/>
      <sheetName val="Macros"/>
      <sheetName val="RCE"/>
    </sheetNames>
    <sheetDataSet>
      <sheetData sheetId="0">
        <row r="14">
          <cell r="D14" t="str">
            <v>Utilities, Inc. of Sandalhaven</v>
          </cell>
        </row>
        <row r="15">
          <cell r="D15" t="str">
            <v>Docket No. 150102-SU</v>
          </cell>
        </row>
        <row r="16">
          <cell r="D16" t="str">
            <v>Test Year Ended 12/31/14</v>
          </cell>
        </row>
      </sheetData>
      <sheetData sheetId="1"/>
      <sheetData sheetId="2"/>
      <sheetData sheetId="3">
        <row r="17">
          <cell r="I17">
            <v>0</v>
          </cell>
        </row>
      </sheetData>
      <sheetData sheetId="4"/>
      <sheetData sheetId="5"/>
      <sheetData sheetId="6"/>
      <sheetData sheetId="7"/>
      <sheetData sheetId="8"/>
      <sheetData sheetId="9">
        <row r="9">
          <cell r="H9">
            <v>0</v>
          </cell>
        </row>
      </sheetData>
      <sheetData sheetId="10">
        <row r="11">
          <cell r="I11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6">
          <cell r="E36">
            <v>2</v>
          </cell>
        </row>
      </sheetData>
      <sheetData sheetId="23"/>
      <sheetData sheetId="24"/>
      <sheetData sheetId="25"/>
      <sheetData sheetId="2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 2"/>
      <sheetName val="A 3"/>
      <sheetName val="A 4"/>
      <sheetName val="A 6"/>
      <sheetName val="A 6 (a)"/>
      <sheetName val="A 7"/>
      <sheetName val="A 8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2"/>
      <sheetName val="B 3"/>
      <sheetName val="B 4"/>
      <sheetName val="B 6"/>
      <sheetName val="B 8"/>
      <sheetName val="B 9"/>
      <sheetName val="B 10"/>
      <sheetName val="B 11"/>
      <sheetName val="B12 - 1.31.2015"/>
      <sheetName val="B12 - 2.28.2015"/>
      <sheetName val="B12 - 3.31.2015"/>
      <sheetName val="B12 - 4.30.2015"/>
      <sheetName val="B12 - 5.31.2015"/>
      <sheetName val="B12 - 6.30.2015"/>
      <sheetName val="B12 - 7.31.2015"/>
      <sheetName val="B12 - 8.31.2015"/>
      <sheetName val="B12 - 9.30.2015"/>
      <sheetName val="B12 - 10.31.2015"/>
      <sheetName val="B12 - 11.30.2015"/>
      <sheetName val="B12 - 12.31.2015"/>
      <sheetName val="B12 - Test Year"/>
      <sheetName val="B 14"/>
      <sheetName val="B 15"/>
      <sheetName val="C INSTRUCT"/>
      <sheetName val="C 1"/>
      <sheetName val="C 2 (s)"/>
      <sheetName val="C 3"/>
      <sheetName val="C 4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s)"/>
      <sheetName val="E 2 (s)"/>
      <sheetName val="E 3"/>
      <sheetName val="E 4 (s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A 2 (I)"/>
      <sheetName val="A 3 (I)"/>
      <sheetName val="B 2 (I)"/>
      <sheetName val="B 3 (I)"/>
      <sheetName val="B 15 (I)"/>
      <sheetName val="C 1 (I)"/>
      <sheetName val="C 2 (S) (I)"/>
      <sheetName val="C 5 (S) (I)"/>
      <sheetName val="D 1 (I)"/>
      <sheetName val="D 2 (I)"/>
      <sheetName val="E 1 S (I)"/>
      <sheetName val="E 2 S (I)"/>
      <sheetName val="AR to MFR"/>
      <sheetName val="Trial Blc"/>
      <sheetName val="O&amp;M Per TB"/>
      <sheetName val="PROFORMA ADJUSTMENTS"/>
      <sheetName val="12-31-15 Plant Acc Bal_PerAR"/>
      <sheetName val="12-31-15 CIAC Bal &amp; Proj_PerAR"/>
      <sheetName val="Other BalSheet Acct_PerAR"/>
      <sheetName val="O&amp;M"/>
      <sheetName val="12-31-15 Depreciation Exp_PerAR"/>
      <sheetName val="12-31-13 CIAC Amort Exp_PerAR"/>
      <sheetName val="Rev &amp; other exp"/>
      <sheetName val="Working Capital_PerAR"/>
      <sheetName val="Property Taxes"/>
      <sheetName val="IncomeAccountsAllocationPerAR "/>
      <sheetName val="IncomeAccounts_Water BU"/>
      <sheetName val="IncomeAccounts_Sewer BU"/>
      <sheetName val="ADJUSTED MONTHLY FINAL"/>
      <sheetName val="APPENDIX B INC. STAT.ACCT RECON"/>
      <sheetName val="CommonPlant_PerAR"/>
      <sheetName val="APPENDIX A PLANT ACCT REC"/>
      <sheetName val="Interest Expense Adj_PerAR"/>
      <sheetName val="AR_F-23"/>
      <sheetName val="RateCase&amp;Other Deferred_PerAR"/>
      <sheetName val="C 5 Calculation"/>
      <sheetName val="Rev Requirements Final"/>
      <sheetName val="Rev Requirements Interim"/>
      <sheetName val="Reuse RateBase"/>
      <sheetName val="REVENUE REQUIREMENTS"/>
      <sheetName val="PROFORMA YEAR"/>
      <sheetName val="INTERIM COST OF CAPITAL"/>
    </sheetNames>
    <sheetDataSet>
      <sheetData sheetId="0">
        <row r="6">
          <cell r="E6" t="str">
            <v>Docket No.: 160101 - WS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-3 COA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1"/>
      <sheetName val="B 2"/>
      <sheetName val="B 3"/>
      <sheetName val="B-3 COA"/>
      <sheetName val="B 4"/>
      <sheetName val="B 5"/>
      <sheetName val="B 6"/>
      <sheetName val="B 7"/>
      <sheetName val="B 8"/>
      <sheetName val="B 9"/>
      <sheetName val="B 10"/>
      <sheetName val="B 11"/>
      <sheetName val="B12 - 1.31.2015"/>
      <sheetName val="B12 - 2.28.2015"/>
      <sheetName val="B12 - 3.31.2015"/>
      <sheetName val="B12 - 4.30.2015"/>
      <sheetName val="B12 - 5.31.2015"/>
      <sheetName val="B12 - 6.30.2015"/>
      <sheetName val="B12 - 7.31.2015"/>
      <sheetName val="B12 - 8.31.2015"/>
      <sheetName val="B12 - 9.30.2015"/>
      <sheetName val="B12 - 10.31.2015"/>
      <sheetName val="B12 - 11.30.2015"/>
      <sheetName val="B12 - 12.31.2015"/>
      <sheetName val="B12 - Test Year"/>
      <sheetName val="C INSTRUCT"/>
      <sheetName val="B 13"/>
      <sheetName val="B 14"/>
      <sheetName val="B 15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3"/>
      <sheetName val="E 4 (w)"/>
      <sheetName val="E 4 (s)"/>
      <sheetName val="E 5 (w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F 1"/>
      <sheetName val="F 2"/>
      <sheetName val="F 3"/>
      <sheetName val="F 4"/>
      <sheetName val="F 5"/>
      <sheetName val="F 6"/>
      <sheetName val="F 6 (2)"/>
      <sheetName val="F 7"/>
      <sheetName val="F 8"/>
      <sheetName val="F 9"/>
      <sheetName val="F 10"/>
      <sheetName val="A 1 (I)"/>
      <sheetName val="A 2 (I)"/>
      <sheetName val="A 3 (I)"/>
      <sheetName val="B 1 (I)"/>
      <sheetName val="B 2 (I)"/>
      <sheetName val="B 3 (I)"/>
      <sheetName val="B 15 (I)"/>
      <sheetName val="C 1 (I)"/>
      <sheetName val="C 2 (W) (I)"/>
      <sheetName val="C 2 (S) (I)"/>
      <sheetName val="C 5 (W) (I)"/>
      <sheetName val="C 5 (S) (I)"/>
      <sheetName val="D 1 (I)"/>
      <sheetName val="D 2 (I) "/>
      <sheetName val="E 1 W (I)"/>
      <sheetName val="E 1 S (I)"/>
      <sheetName val="E-2 W (I)"/>
      <sheetName val="E-2 S (I)"/>
      <sheetName val="AR to MFR"/>
      <sheetName val="Trial Blc"/>
      <sheetName val="P&amp;L Per TB"/>
      <sheetName val="PROFORMA ADJUSTMENTS"/>
      <sheetName val="12-31-15 Plant Acc Bal_PerAR"/>
      <sheetName val="12-31-15 Depreciation Exp_PerAR"/>
      <sheetName val="12-31-15 CIAC Bal &amp; Proj_PerAR"/>
      <sheetName val="Other BalSheet Acct_PerAR"/>
      <sheetName val="12 Month IS UC"/>
      <sheetName val="IncomeAccountsAllocationPerAR "/>
      <sheetName val="O&amp;M EXPENSES TO BE ALLOCATED"/>
      <sheetName val="O&amp;M EXPENSES ALLOCATED TO WATER"/>
      <sheetName val="O&amp;M EXPENSES ALLOCATED TO SEWER"/>
      <sheetName val="Working Capital_PerAR"/>
      <sheetName val="ADJUSTED MONTHLY FINAL"/>
      <sheetName val="APPENDIX B INC. STAT.ACCT RECON"/>
      <sheetName val="Interest Expense Adj_PerAR"/>
      <sheetName val="C 5 Calculation"/>
      <sheetName val="AR_F-23"/>
      <sheetName val="Property Taxes"/>
      <sheetName val="Rev Requirements Final"/>
      <sheetName val="Rev Requirements Interim"/>
      <sheetName val="Reuse RateBase"/>
      <sheetName val="CommonPlant_PerAR-not used"/>
      <sheetName val="TAX EXPENSE-not used"/>
      <sheetName val="REVENUE REQUIREMENTS"/>
      <sheetName val="PROFORMA YEAR"/>
      <sheetName val="INTERIM COST OF CAPITAL"/>
      <sheetName val="COA Depr Exp DNU"/>
    </sheetNames>
    <sheetDataSet>
      <sheetData sheetId="0" refreshError="1"/>
      <sheetData sheetId="1">
        <row r="10">
          <cell r="E10" t="str">
            <v>Preparer: Deborah Swain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Request"/>
      <sheetName val="General Inputs"/>
      <sheetName val="Plant Inputs"/>
      <sheetName val="TOC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D-1"/>
      <sheetName val="D-2"/>
      <sheetName val="D-3"/>
      <sheetName val="D-4"/>
      <sheetName val="D-5"/>
      <sheetName val="D-6"/>
      <sheetName val="D-7"/>
      <sheetName val="E-1"/>
      <sheetName val="E-2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3"/>
      <sheetName val="E-14"/>
      <sheetName val="F 1"/>
      <sheetName val="F 2"/>
      <sheetName val="F 3"/>
      <sheetName val="F 4"/>
      <sheetName val="F 5"/>
      <sheetName val="F 6"/>
      <sheetName val="F 7"/>
      <sheetName val="F 8"/>
      <sheetName val="F 9"/>
      <sheetName val="F 10"/>
      <sheetName val="Rates Calculations Water"/>
      <sheetName val="Rates Calculations Wastewater"/>
    </sheetNames>
    <sheetDataSet>
      <sheetData sheetId="0" refreshError="1"/>
      <sheetData sheetId="1" refreshError="1"/>
      <sheetData sheetId="2">
        <row r="4">
          <cell r="D4" t="str">
            <v>A-5 Label</v>
          </cell>
          <cell r="F4">
            <v>2002</v>
          </cell>
          <cell r="G4">
            <v>2003</v>
          </cell>
          <cell r="H4">
            <v>2004</v>
          </cell>
          <cell r="I4">
            <v>2005</v>
          </cell>
        </row>
        <row r="5">
          <cell r="A5">
            <v>1</v>
          </cell>
          <cell r="B5" t="str">
            <v>Intangible Plant</v>
          </cell>
          <cell r="D5" t="str">
            <v>INTANGIBLE PLANT</v>
          </cell>
        </row>
        <row r="6">
          <cell r="A6">
            <v>2</v>
          </cell>
          <cell r="B6">
            <v>301</v>
          </cell>
          <cell r="C6">
            <v>1</v>
          </cell>
          <cell r="D6" t="str">
            <v>301.1  Organization</v>
          </cell>
          <cell r="E6" t="str">
            <v>Organization</v>
          </cell>
          <cell r="F6">
            <v>5274</v>
          </cell>
          <cell r="G6">
            <v>15288</v>
          </cell>
          <cell r="H6">
            <v>15288</v>
          </cell>
          <cell r="I6">
            <v>15338</v>
          </cell>
        </row>
        <row r="7">
          <cell r="A7">
            <v>3</v>
          </cell>
          <cell r="B7">
            <v>302</v>
          </cell>
          <cell r="C7">
            <v>1</v>
          </cell>
          <cell r="D7" t="str">
            <v>302.1  Franchises</v>
          </cell>
          <cell r="E7" t="str">
            <v>Franchises</v>
          </cell>
          <cell r="F7">
            <v>7933</v>
          </cell>
          <cell r="G7">
            <v>7933</v>
          </cell>
          <cell r="H7">
            <v>7933</v>
          </cell>
          <cell r="I7">
            <v>7933</v>
          </cell>
        </row>
        <row r="8">
          <cell r="A8">
            <v>4</v>
          </cell>
          <cell r="B8">
            <v>339</v>
          </cell>
          <cell r="C8">
            <v>1</v>
          </cell>
          <cell r="D8" t="str">
            <v>339.1  Other Plant &amp; Misc. Equipment</v>
          </cell>
          <cell r="E8" t="str">
            <v>Other Plant &amp; Misc. Equipment</v>
          </cell>
          <cell r="F8">
            <v>0</v>
          </cell>
        </row>
        <row r="9">
          <cell r="A9">
            <v>5</v>
          </cell>
          <cell r="B9" t="str">
            <v>Source of Supply and Pumping Plant</v>
          </cell>
          <cell r="D9" t="str">
            <v>SOURCE OF SUPPLY AND PUMPING PLANT</v>
          </cell>
        </row>
        <row r="10">
          <cell r="A10">
            <v>6</v>
          </cell>
          <cell r="B10">
            <v>303</v>
          </cell>
          <cell r="C10">
            <v>2</v>
          </cell>
          <cell r="D10" t="str">
            <v>303.2  Land &amp; Land Rights</v>
          </cell>
          <cell r="E10" t="str">
            <v>Land &amp; Land Rights</v>
          </cell>
          <cell r="F10">
            <v>0</v>
          </cell>
        </row>
        <row r="11">
          <cell r="A11">
            <v>7</v>
          </cell>
          <cell r="B11">
            <v>304</v>
          </cell>
          <cell r="C11">
            <v>2</v>
          </cell>
          <cell r="D11" t="str">
            <v>304.2  Structrures &amp; Improvements</v>
          </cell>
          <cell r="E11" t="str">
            <v>Structrures &amp; Improvements</v>
          </cell>
          <cell r="F11">
            <v>280</v>
          </cell>
          <cell r="G11">
            <v>9349</v>
          </cell>
          <cell r="H11">
            <v>9435</v>
          </cell>
          <cell r="I11">
            <v>14759</v>
          </cell>
        </row>
        <row r="12">
          <cell r="A12">
            <v>8</v>
          </cell>
          <cell r="B12">
            <v>305</v>
          </cell>
          <cell r="C12">
            <v>2</v>
          </cell>
          <cell r="D12" t="str">
            <v>305.2  Collect. &amp; Impound. Reservoirs</v>
          </cell>
          <cell r="E12" t="str">
            <v>Collect. &amp; Impound. Reservoirs</v>
          </cell>
          <cell r="F12">
            <v>0</v>
          </cell>
        </row>
        <row r="13">
          <cell r="A13">
            <v>9</v>
          </cell>
          <cell r="B13">
            <v>306</v>
          </cell>
          <cell r="C13">
            <v>2</v>
          </cell>
          <cell r="D13" t="str">
            <v>306.2  Lake, River &amp; Other Intakes</v>
          </cell>
          <cell r="E13" t="str">
            <v>Lake, River &amp; Other Intakes</v>
          </cell>
          <cell r="F13">
            <v>0</v>
          </cell>
        </row>
        <row r="14">
          <cell r="A14">
            <v>10</v>
          </cell>
          <cell r="B14">
            <v>307</v>
          </cell>
          <cell r="C14">
            <v>2</v>
          </cell>
          <cell r="D14" t="str">
            <v>307.2  Wells &amp; Springs</v>
          </cell>
          <cell r="E14" t="str">
            <v>Wells &amp; Springs</v>
          </cell>
          <cell r="F14">
            <v>47406</v>
          </cell>
          <cell r="G14">
            <v>52075</v>
          </cell>
          <cell r="H14">
            <v>52432</v>
          </cell>
          <cell r="I14">
            <v>55401</v>
          </cell>
        </row>
        <row r="15">
          <cell r="A15">
            <v>11</v>
          </cell>
          <cell r="B15">
            <v>308</v>
          </cell>
          <cell r="C15">
            <v>2</v>
          </cell>
          <cell r="D15" t="str">
            <v>308.2  Infiltration Galleries &amp; Tunnels</v>
          </cell>
          <cell r="E15" t="str">
            <v>Infiltration Galleries &amp; Tunnels</v>
          </cell>
          <cell r="F15">
            <v>0</v>
          </cell>
        </row>
        <row r="16">
          <cell r="A16">
            <v>12</v>
          </cell>
          <cell r="B16">
            <v>309</v>
          </cell>
          <cell r="C16">
            <v>2</v>
          </cell>
          <cell r="D16" t="str">
            <v>309.2  Supply Mains</v>
          </cell>
          <cell r="E16" t="str">
            <v>Supply Mains</v>
          </cell>
          <cell r="F16">
            <v>0</v>
          </cell>
        </row>
        <row r="17">
          <cell r="A17">
            <v>13</v>
          </cell>
          <cell r="B17">
            <v>310</v>
          </cell>
          <cell r="C17">
            <v>2</v>
          </cell>
          <cell r="D17" t="str">
            <v>310.2  Power Generation Equipment</v>
          </cell>
          <cell r="E17" t="str">
            <v>Power Generation Equipment</v>
          </cell>
          <cell r="F17">
            <v>0</v>
          </cell>
        </row>
        <row r="18">
          <cell r="A18">
            <v>14</v>
          </cell>
          <cell r="B18">
            <v>311</v>
          </cell>
          <cell r="C18">
            <v>2</v>
          </cell>
          <cell r="D18" t="str">
            <v>311.2  Pumping Equipment</v>
          </cell>
          <cell r="E18" t="str">
            <v>Pumping Equipment</v>
          </cell>
          <cell r="F18">
            <v>15752</v>
          </cell>
          <cell r="G18">
            <v>20314</v>
          </cell>
          <cell r="H18">
            <v>55149</v>
          </cell>
          <cell r="I18">
            <v>54992</v>
          </cell>
        </row>
        <row r="19">
          <cell r="A19">
            <v>15</v>
          </cell>
          <cell r="B19">
            <v>339</v>
          </cell>
          <cell r="C19">
            <v>2</v>
          </cell>
          <cell r="D19" t="str">
            <v>339.2  Other Plant &amp; Misc. Equipment</v>
          </cell>
          <cell r="E19" t="str">
            <v>Other Plant &amp; Misc. Equipment</v>
          </cell>
          <cell r="F19">
            <v>0</v>
          </cell>
        </row>
        <row r="20">
          <cell r="A20">
            <v>16</v>
          </cell>
          <cell r="B20" t="str">
            <v>Water Treatment Plant</v>
          </cell>
          <cell r="D20" t="str">
            <v>WATER TREATMENT PLANT</v>
          </cell>
        </row>
        <row r="21">
          <cell r="A21">
            <v>17</v>
          </cell>
          <cell r="B21">
            <v>303</v>
          </cell>
          <cell r="C21">
            <v>3</v>
          </cell>
          <cell r="D21" t="str">
            <v>303.3  Land &amp; Land Rights</v>
          </cell>
          <cell r="E21" t="str">
            <v>Land &amp; Land Rights</v>
          </cell>
          <cell r="F21">
            <v>0</v>
          </cell>
        </row>
        <row r="22">
          <cell r="A22">
            <v>18</v>
          </cell>
          <cell r="B22">
            <v>304</v>
          </cell>
          <cell r="C22">
            <v>3</v>
          </cell>
          <cell r="D22" t="str">
            <v>304.3  Structrures &amp; Improvements</v>
          </cell>
          <cell r="E22" t="str">
            <v>Structrures &amp; Improvements</v>
          </cell>
          <cell r="F22">
            <v>0</v>
          </cell>
        </row>
        <row r="23">
          <cell r="A23">
            <v>19</v>
          </cell>
          <cell r="B23">
            <v>320</v>
          </cell>
          <cell r="C23">
            <v>3</v>
          </cell>
          <cell r="D23" t="str">
            <v>320.3  Water Treatment Equipment</v>
          </cell>
          <cell r="E23" t="str">
            <v>Water Treatment Equipment</v>
          </cell>
          <cell r="F23">
            <v>5046</v>
          </cell>
          <cell r="G23">
            <v>5283</v>
          </cell>
          <cell r="H23">
            <v>6609</v>
          </cell>
          <cell r="I23">
            <v>10347</v>
          </cell>
        </row>
        <row r="24">
          <cell r="A24">
            <v>20</v>
          </cell>
          <cell r="B24">
            <v>339</v>
          </cell>
          <cell r="C24">
            <v>3</v>
          </cell>
          <cell r="D24" t="str">
            <v>339.3  Other Plant &amp; Misc. Equipment</v>
          </cell>
          <cell r="E24" t="str">
            <v>Other Plant &amp; Misc. Equipment</v>
          </cell>
          <cell r="F24">
            <v>0</v>
          </cell>
        </row>
        <row r="25">
          <cell r="A25">
            <v>21</v>
          </cell>
          <cell r="B25" t="str">
            <v>Transmission and Distribution Plant</v>
          </cell>
          <cell r="D25" t="str">
            <v>TRANSMISSION AND DISTRIBUTION PLANT</v>
          </cell>
        </row>
        <row r="26">
          <cell r="A26">
            <v>22</v>
          </cell>
          <cell r="B26">
            <v>303</v>
          </cell>
          <cell r="C26">
            <v>4</v>
          </cell>
          <cell r="D26" t="str">
            <v>303.4  Land &amp; Land Rights</v>
          </cell>
          <cell r="E26" t="str">
            <v>Land &amp; Land Rights</v>
          </cell>
          <cell r="F26">
            <v>0</v>
          </cell>
        </row>
        <row r="27">
          <cell r="A27">
            <v>23</v>
          </cell>
          <cell r="B27">
            <v>304</v>
          </cell>
          <cell r="C27">
            <v>4</v>
          </cell>
          <cell r="D27" t="str">
            <v>304.4  Structrures &amp; Improvements</v>
          </cell>
          <cell r="E27" t="str">
            <v>Structrures &amp; Improvements</v>
          </cell>
          <cell r="F27">
            <v>0</v>
          </cell>
        </row>
        <row r="28">
          <cell r="A28">
            <v>24</v>
          </cell>
          <cell r="B28">
            <v>330</v>
          </cell>
          <cell r="C28">
            <v>4</v>
          </cell>
          <cell r="D28" t="str">
            <v>330.4  Distr. Reservoirs &amp; Standpipes</v>
          </cell>
          <cell r="E28" t="str">
            <v>Distr. Reservoirs &amp; Standpipes</v>
          </cell>
          <cell r="F28">
            <v>30988</v>
          </cell>
          <cell r="G28">
            <v>31780</v>
          </cell>
          <cell r="H28">
            <v>35581</v>
          </cell>
          <cell r="I28">
            <v>35822</v>
          </cell>
        </row>
        <row r="29">
          <cell r="A29">
            <v>25</v>
          </cell>
          <cell r="B29">
            <v>331</v>
          </cell>
          <cell r="C29">
            <v>4</v>
          </cell>
          <cell r="D29" t="str">
            <v>331.4  Transm. &amp; Distribution Mains</v>
          </cell>
          <cell r="E29" t="str">
            <v>Transm. &amp; Distribution Mains</v>
          </cell>
          <cell r="F29">
            <v>249642</v>
          </cell>
          <cell r="G29">
            <v>249699</v>
          </cell>
          <cell r="H29">
            <v>250269</v>
          </cell>
          <cell r="I29">
            <v>250269</v>
          </cell>
        </row>
        <row r="30">
          <cell r="A30">
            <v>26</v>
          </cell>
          <cell r="B30">
            <v>333</v>
          </cell>
          <cell r="C30">
            <v>4</v>
          </cell>
          <cell r="D30" t="str">
            <v>333.4  Services</v>
          </cell>
          <cell r="E30" t="str">
            <v>Services</v>
          </cell>
          <cell r="F30">
            <v>2975</v>
          </cell>
          <cell r="G30">
            <v>10625</v>
          </cell>
          <cell r="H30">
            <v>14161</v>
          </cell>
          <cell r="I30">
            <v>17949</v>
          </cell>
        </row>
        <row r="31">
          <cell r="A31">
            <v>27</v>
          </cell>
          <cell r="B31">
            <v>334</v>
          </cell>
          <cell r="C31">
            <v>4</v>
          </cell>
          <cell r="D31" t="str">
            <v>334.4  Meters &amp; Meter Installations</v>
          </cell>
          <cell r="E31" t="str">
            <v>Meters &amp; Meter Installations</v>
          </cell>
          <cell r="F31">
            <v>11859</v>
          </cell>
          <cell r="G31">
            <v>16813</v>
          </cell>
          <cell r="H31">
            <v>19654</v>
          </cell>
          <cell r="I31">
            <v>34918</v>
          </cell>
        </row>
        <row r="32">
          <cell r="A32">
            <v>28</v>
          </cell>
          <cell r="B32">
            <v>335</v>
          </cell>
          <cell r="C32">
            <v>4</v>
          </cell>
          <cell r="D32" t="str">
            <v>335.4  Hydrants</v>
          </cell>
          <cell r="E32" t="str">
            <v>Hydrants</v>
          </cell>
          <cell r="F32">
            <v>0</v>
          </cell>
          <cell r="G32">
            <v>56</v>
          </cell>
          <cell r="H32">
            <v>3356</v>
          </cell>
          <cell r="I32">
            <v>3356</v>
          </cell>
        </row>
        <row r="33">
          <cell r="A33">
            <v>29</v>
          </cell>
          <cell r="B33">
            <v>339</v>
          </cell>
          <cell r="C33">
            <v>4</v>
          </cell>
          <cell r="D33" t="str">
            <v>339.4  Other Plant &amp; Misc. Equipment</v>
          </cell>
          <cell r="E33" t="str">
            <v>Other Plant &amp; Misc. Equipment</v>
          </cell>
          <cell r="F33">
            <v>0</v>
          </cell>
        </row>
        <row r="34">
          <cell r="A34">
            <v>30</v>
          </cell>
          <cell r="B34" t="str">
            <v>General Plant</v>
          </cell>
          <cell r="D34" t="str">
            <v>GENERAL PLANT</v>
          </cell>
        </row>
        <row r="35">
          <cell r="A35">
            <v>31</v>
          </cell>
          <cell r="B35">
            <v>303</v>
          </cell>
          <cell r="C35">
            <v>5</v>
          </cell>
          <cell r="D35" t="str">
            <v>303.5  Land &amp; Land Rights</v>
          </cell>
          <cell r="E35" t="str">
            <v>Land &amp; Land Rights</v>
          </cell>
          <cell r="F35">
            <v>0</v>
          </cell>
        </row>
        <row r="36">
          <cell r="A36">
            <v>32</v>
          </cell>
          <cell r="B36">
            <v>304</v>
          </cell>
          <cell r="C36">
            <v>5</v>
          </cell>
          <cell r="D36" t="str">
            <v>304.5  Structrures &amp; Improvements</v>
          </cell>
          <cell r="E36" t="str">
            <v>Structrures &amp; Improvements</v>
          </cell>
          <cell r="F36">
            <v>0</v>
          </cell>
        </row>
        <row r="37">
          <cell r="A37">
            <v>33</v>
          </cell>
          <cell r="B37">
            <v>340</v>
          </cell>
          <cell r="C37">
            <v>5</v>
          </cell>
          <cell r="D37" t="str">
            <v>340.5  Office Furniture &amp; Equipment</v>
          </cell>
          <cell r="E37" t="str">
            <v>Office Furniture &amp; Equipment</v>
          </cell>
          <cell r="F37">
            <v>383</v>
          </cell>
          <cell r="G37">
            <v>765</v>
          </cell>
          <cell r="H37">
            <v>977</v>
          </cell>
          <cell r="I37">
            <v>1711</v>
          </cell>
        </row>
        <row r="38">
          <cell r="A38">
            <v>34</v>
          </cell>
          <cell r="B38">
            <v>341</v>
          </cell>
          <cell r="C38">
            <v>5</v>
          </cell>
          <cell r="D38" t="str">
            <v>341.5  Transportation Equipment</v>
          </cell>
          <cell r="E38" t="str">
            <v>Transportation Equipment</v>
          </cell>
          <cell r="F38">
            <v>19053</v>
          </cell>
          <cell r="G38">
            <v>19053</v>
          </cell>
          <cell r="H38">
            <v>16588</v>
          </cell>
          <cell r="I38">
            <v>-2409</v>
          </cell>
        </row>
        <row r="39">
          <cell r="A39">
            <v>35</v>
          </cell>
          <cell r="B39">
            <v>342</v>
          </cell>
          <cell r="C39">
            <v>5</v>
          </cell>
          <cell r="D39" t="str">
            <v>342.5  Stores Equipment</v>
          </cell>
          <cell r="E39" t="str">
            <v>Stores Equipment</v>
          </cell>
          <cell r="F39">
            <v>0</v>
          </cell>
        </row>
        <row r="40">
          <cell r="A40">
            <v>36</v>
          </cell>
          <cell r="B40">
            <v>343</v>
          </cell>
          <cell r="C40">
            <v>5</v>
          </cell>
          <cell r="D40" t="str">
            <v>343.5  Tools, Shop &amp; Garage Equipment</v>
          </cell>
          <cell r="E40" t="str">
            <v>Tools, Shop &amp; Garage Equipment</v>
          </cell>
          <cell r="F40">
            <v>15573</v>
          </cell>
          <cell r="G40">
            <v>32948</v>
          </cell>
          <cell r="H40">
            <v>33286</v>
          </cell>
          <cell r="I40">
            <v>28720</v>
          </cell>
        </row>
        <row r="41">
          <cell r="A41">
            <v>37</v>
          </cell>
          <cell r="B41">
            <v>344</v>
          </cell>
          <cell r="C41">
            <v>5</v>
          </cell>
          <cell r="D41" t="str">
            <v>344.5  Laboratory Equipment</v>
          </cell>
          <cell r="E41" t="str">
            <v>Laboratory Equipment</v>
          </cell>
          <cell r="F41">
            <v>358</v>
          </cell>
          <cell r="G41">
            <v>358</v>
          </cell>
          <cell r="H41">
            <v>358</v>
          </cell>
          <cell r="I41">
            <v>358</v>
          </cell>
        </row>
        <row r="42">
          <cell r="A42">
            <v>38</v>
          </cell>
          <cell r="B42">
            <v>345</v>
          </cell>
          <cell r="C42">
            <v>5</v>
          </cell>
          <cell r="D42" t="str">
            <v>345.5  Power Operated Equipment</v>
          </cell>
          <cell r="E42" t="str">
            <v>Power Operated Equipment</v>
          </cell>
          <cell r="F42">
            <v>0</v>
          </cell>
        </row>
        <row r="43">
          <cell r="A43">
            <v>39</v>
          </cell>
          <cell r="B43">
            <v>346</v>
          </cell>
          <cell r="C43">
            <v>5</v>
          </cell>
          <cell r="D43" t="str">
            <v>346.5  Communication Equipment</v>
          </cell>
          <cell r="E43" t="str">
            <v>Communication Equipment</v>
          </cell>
          <cell r="F43">
            <v>0</v>
          </cell>
          <cell r="G43">
            <v>1079</v>
          </cell>
          <cell r="H43">
            <v>1079</v>
          </cell>
          <cell r="I43">
            <v>1079</v>
          </cell>
        </row>
        <row r="44">
          <cell r="A44">
            <v>40</v>
          </cell>
          <cell r="B44">
            <v>347</v>
          </cell>
          <cell r="C44">
            <v>5</v>
          </cell>
          <cell r="D44" t="str">
            <v>347.5  Miscellaneous Equipment</v>
          </cell>
          <cell r="E44" t="str">
            <v>Miscellaneous Equipment</v>
          </cell>
          <cell r="F44">
            <v>0</v>
          </cell>
        </row>
        <row r="45">
          <cell r="A45">
            <v>41</v>
          </cell>
          <cell r="B45">
            <v>348</v>
          </cell>
          <cell r="C45">
            <v>5</v>
          </cell>
          <cell r="D45" t="str">
            <v>348.5  Other Tangible Plant</v>
          </cell>
          <cell r="E45" t="str">
            <v>Other Tangible Plant</v>
          </cell>
          <cell r="F45">
            <v>22165</v>
          </cell>
          <cell r="G45">
            <v>34061</v>
          </cell>
          <cell r="H45">
            <v>32405</v>
          </cell>
          <cell r="I45">
            <v>24105</v>
          </cell>
        </row>
        <row r="149">
          <cell r="D149" t="str">
            <v>A-10 Label</v>
          </cell>
          <cell r="F149">
            <v>2002</v>
          </cell>
          <cell r="G149">
            <v>2003</v>
          </cell>
          <cell r="H149">
            <v>2004</v>
          </cell>
          <cell r="I149">
            <v>2005</v>
          </cell>
        </row>
        <row r="150">
          <cell r="A150">
            <v>1</v>
          </cell>
          <cell r="B150" t="str">
            <v>Intangible Plant</v>
          </cell>
          <cell r="D150" t="str">
            <v>INTANGIBLE PLANT</v>
          </cell>
        </row>
        <row r="151">
          <cell r="A151">
            <v>2</v>
          </cell>
          <cell r="B151">
            <v>351</v>
          </cell>
          <cell r="C151">
            <v>1</v>
          </cell>
          <cell r="D151" t="str">
            <v>351.1  Organization</v>
          </cell>
          <cell r="E151" t="str">
            <v>Organization</v>
          </cell>
        </row>
        <row r="152">
          <cell r="A152">
            <v>3</v>
          </cell>
          <cell r="B152">
            <v>352</v>
          </cell>
          <cell r="C152">
            <v>1</v>
          </cell>
          <cell r="D152" t="str">
            <v>352.1  Franchises</v>
          </cell>
          <cell r="E152" t="str">
            <v>Franchises</v>
          </cell>
        </row>
        <row r="153">
          <cell r="A153">
            <v>4</v>
          </cell>
          <cell r="B153">
            <v>389</v>
          </cell>
          <cell r="C153">
            <v>1</v>
          </cell>
          <cell r="D153" t="str">
            <v>389.1  Other Plant &amp; Misc. Equipment</v>
          </cell>
          <cell r="E153" t="str">
            <v>Other Plant &amp; Misc. Equipment</v>
          </cell>
        </row>
        <row r="154">
          <cell r="A154">
            <v>5</v>
          </cell>
          <cell r="B154" t="str">
            <v>Collection Plant</v>
          </cell>
          <cell r="D154" t="str">
            <v>COLLECTION PLANT</v>
          </cell>
        </row>
        <row r="155">
          <cell r="A155">
            <v>6</v>
          </cell>
          <cell r="B155">
            <v>353</v>
          </cell>
          <cell r="C155">
            <v>2</v>
          </cell>
          <cell r="D155" t="str">
            <v>353.2  Land &amp; Land Rights</v>
          </cell>
          <cell r="E155" t="str">
            <v>Land &amp; Land Rights</v>
          </cell>
        </row>
        <row r="156">
          <cell r="A156">
            <v>7</v>
          </cell>
          <cell r="B156">
            <v>354</v>
          </cell>
          <cell r="C156">
            <v>2</v>
          </cell>
          <cell r="D156" t="str">
            <v>354.2  Structrures &amp; Improvements</v>
          </cell>
          <cell r="E156" t="str">
            <v>Structrures &amp; Improvements</v>
          </cell>
          <cell r="F156">
            <v>198</v>
          </cell>
          <cell r="G156">
            <v>-3397</v>
          </cell>
          <cell r="H156">
            <v>-3198</v>
          </cell>
          <cell r="I156">
            <v>203006</v>
          </cell>
        </row>
        <row r="157">
          <cell r="A157">
            <v>8</v>
          </cell>
          <cell r="B157">
            <v>360</v>
          </cell>
          <cell r="C157">
            <v>2</v>
          </cell>
          <cell r="D157" t="str">
            <v>360.2  Collection Sewers - Force</v>
          </cell>
          <cell r="E157" t="str">
            <v>Collection Sewers - Force</v>
          </cell>
          <cell r="F157">
            <v>96188</v>
          </cell>
          <cell r="G157">
            <v>-1942</v>
          </cell>
          <cell r="H157">
            <v>-1858</v>
          </cell>
          <cell r="I157">
            <v>-6167</v>
          </cell>
        </row>
        <row r="158">
          <cell r="A158">
            <v>9</v>
          </cell>
          <cell r="B158">
            <v>361</v>
          </cell>
          <cell r="C158">
            <v>2</v>
          </cell>
          <cell r="D158" t="str">
            <v>361.2  Collection Sewers - Gravity</v>
          </cell>
          <cell r="E158" t="str">
            <v>Collection Sewers - Gravity</v>
          </cell>
          <cell r="G158">
            <v>112949</v>
          </cell>
          <cell r="H158">
            <v>119704</v>
          </cell>
          <cell r="I158">
            <v>127908</v>
          </cell>
        </row>
        <row r="159">
          <cell r="A159">
            <v>10</v>
          </cell>
          <cell r="B159">
            <v>362</v>
          </cell>
          <cell r="C159">
            <v>2</v>
          </cell>
          <cell r="D159" t="str">
            <v>362.2  Special Collecting Structures</v>
          </cell>
          <cell r="E159" t="str">
            <v>Special Collecting Structures</v>
          </cell>
        </row>
        <row r="160">
          <cell r="A160">
            <v>11</v>
          </cell>
          <cell r="B160">
            <v>363</v>
          </cell>
          <cell r="C160">
            <v>2</v>
          </cell>
          <cell r="D160" t="str">
            <v>363.2  Services to Customers</v>
          </cell>
          <cell r="E160" t="str">
            <v>Services to Customers</v>
          </cell>
        </row>
        <row r="161">
          <cell r="A161">
            <v>12</v>
          </cell>
          <cell r="B161">
            <v>364</v>
          </cell>
          <cell r="C161">
            <v>2</v>
          </cell>
          <cell r="D161" t="str">
            <v>364.2  Flow Measuring Devices</v>
          </cell>
          <cell r="E161" t="str">
            <v>Flow Measuring Devices</v>
          </cell>
        </row>
        <row r="162">
          <cell r="A162">
            <v>13</v>
          </cell>
          <cell r="B162">
            <v>365</v>
          </cell>
          <cell r="C162">
            <v>2</v>
          </cell>
          <cell r="D162" t="str">
            <v>365.2  Flow Measuring Installations</v>
          </cell>
          <cell r="E162" t="str">
            <v>Flow Measuring Installations</v>
          </cell>
        </row>
        <row r="163">
          <cell r="A163">
            <v>14</v>
          </cell>
          <cell r="B163">
            <v>375</v>
          </cell>
          <cell r="C163">
            <v>2</v>
          </cell>
          <cell r="D163" t="str">
            <v>375.2  Reuse Services</v>
          </cell>
          <cell r="E163" t="str">
            <v>Reuse Services</v>
          </cell>
        </row>
        <row r="164">
          <cell r="A164">
            <v>15</v>
          </cell>
          <cell r="B164">
            <v>389</v>
          </cell>
          <cell r="C164">
            <v>2</v>
          </cell>
          <cell r="D164" t="str">
            <v>389.2  Other Plant &amp; Misc. Equipment</v>
          </cell>
          <cell r="E164" t="str">
            <v>Other Plant &amp; Misc. Equipment</v>
          </cell>
        </row>
        <row r="165">
          <cell r="A165">
            <v>16</v>
          </cell>
          <cell r="B165" t="str">
            <v>System Pumping Plant</v>
          </cell>
          <cell r="D165" t="str">
            <v>SYSTEM PUMPING PLANT</v>
          </cell>
        </row>
        <row r="166">
          <cell r="A166">
            <v>17</v>
          </cell>
          <cell r="B166">
            <v>353</v>
          </cell>
          <cell r="C166">
            <v>3</v>
          </cell>
          <cell r="D166" t="str">
            <v>353.3  Land &amp; Land Rights</v>
          </cell>
          <cell r="E166" t="str">
            <v>Land &amp; Land Rights</v>
          </cell>
        </row>
        <row r="167">
          <cell r="A167">
            <v>18</v>
          </cell>
          <cell r="B167">
            <v>354</v>
          </cell>
          <cell r="C167">
            <v>3</v>
          </cell>
          <cell r="D167" t="str">
            <v>354.3  Structrures &amp; Improvements</v>
          </cell>
          <cell r="E167" t="str">
            <v>Structrures &amp; Improvements</v>
          </cell>
        </row>
        <row r="168">
          <cell r="A168">
            <v>19</v>
          </cell>
          <cell r="B168">
            <v>370</v>
          </cell>
          <cell r="C168">
            <v>3</v>
          </cell>
          <cell r="D168" t="str">
            <v>370.3  Receiving Wells</v>
          </cell>
          <cell r="E168" t="str">
            <v>Receiving Wells</v>
          </cell>
          <cell r="F168">
            <v>11000</v>
          </cell>
        </row>
        <row r="169">
          <cell r="A169">
            <v>20</v>
          </cell>
          <cell r="B169">
            <v>371</v>
          </cell>
          <cell r="C169">
            <v>3</v>
          </cell>
          <cell r="D169" t="str">
            <v>371.3  Pumping Equipment</v>
          </cell>
          <cell r="E169" t="str">
            <v>Pumping Equipment</v>
          </cell>
        </row>
        <row r="170">
          <cell r="A170">
            <v>21</v>
          </cell>
          <cell r="B170">
            <v>389</v>
          </cell>
          <cell r="C170">
            <v>3</v>
          </cell>
          <cell r="D170" t="str">
            <v>389.3  Other Plant &amp; Misc. Equipment</v>
          </cell>
          <cell r="E170" t="str">
            <v>Other Plant &amp; Misc. Equipment</v>
          </cell>
        </row>
        <row r="171">
          <cell r="A171">
            <v>22</v>
          </cell>
          <cell r="B171" t="str">
            <v>Treatment and Disposal Plant</v>
          </cell>
          <cell r="D171" t="str">
            <v>TREATMENT AND DISPOSAL PLANT</v>
          </cell>
        </row>
        <row r="172">
          <cell r="A172">
            <v>23</v>
          </cell>
          <cell r="B172">
            <v>353</v>
          </cell>
          <cell r="C172">
            <v>4</v>
          </cell>
          <cell r="D172" t="str">
            <v>353.4  Land &amp; Land Rights</v>
          </cell>
          <cell r="E172" t="str">
            <v>Land &amp; Land Rights</v>
          </cell>
        </row>
        <row r="173">
          <cell r="A173">
            <v>24</v>
          </cell>
          <cell r="B173">
            <v>354</v>
          </cell>
          <cell r="C173">
            <v>4</v>
          </cell>
          <cell r="D173" t="str">
            <v>354.4  Structrures &amp; Improvements</v>
          </cell>
          <cell r="E173" t="str">
            <v>Structrures &amp; Improvements</v>
          </cell>
        </row>
        <row r="174">
          <cell r="A174">
            <v>25</v>
          </cell>
          <cell r="B174">
            <v>380</v>
          </cell>
          <cell r="C174">
            <v>4</v>
          </cell>
          <cell r="D174" t="str">
            <v>380.4  Treatment &amp; Disposal Equipment</v>
          </cell>
          <cell r="E174" t="str">
            <v>Treatment &amp; Disposal Equipment</v>
          </cell>
          <cell r="G174">
            <v>235491</v>
          </cell>
          <cell r="H174">
            <v>256760</v>
          </cell>
          <cell r="I174">
            <v>74852</v>
          </cell>
        </row>
        <row r="175">
          <cell r="A175">
            <v>26</v>
          </cell>
          <cell r="B175">
            <v>381</v>
          </cell>
          <cell r="C175">
            <v>4</v>
          </cell>
          <cell r="D175" t="str">
            <v>381.4  Plant Sewers</v>
          </cell>
          <cell r="E175" t="str">
            <v>Plant Sewers</v>
          </cell>
          <cell r="F175">
            <v>153339</v>
          </cell>
        </row>
        <row r="176">
          <cell r="A176">
            <v>27</v>
          </cell>
          <cell r="B176">
            <v>382</v>
          </cell>
          <cell r="C176">
            <v>4</v>
          </cell>
          <cell r="D176" t="str">
            <v>382.4  Outfall Sewer Lines</v>
          </cell>
          <cell r="E176" t="str">
            <v>Outfall Sewer Lines</v>
          </cell>
        </row>
        <row r="177">
          <cell r="A177">
            <v>28</v>
          </cell>
          <cell r="B177">
            <v>389</v>
          </cell>
          <cell r="C177">
            <v>4</v>
          </cell>
          <cell r="D177" t="str">
            <v>389.4  Other Plant &amp; Misc. Equipment</v>
          </cell>
          <cell r="E177" t="str">
            <v>Other Plant &amp; Misc. Equipment</v>
          </cell>
        </row>
        <row r="178">
          <cell r="A178">
            <v>29</v>
          </cell>
          <cell r="B178" t="str">
            <v>General Plant</v>
          </cell>
          <cell r="D178" t="str">
            <v>GENERAL PLANT</v>
          </cell>
        </row>
        <row r="179">
          <cell r="A179">
            <v>30</v>
          </cell>
          <cell r="B179">
            <v>353</v>
          </cell>
          <cell r="C179">
            <v>5</v>
          </cell>
          <cell r="D179" t="str">
            <v>353.5  Land &amp; Land Rights</v>
          </cell>
          <cell r="E179" t="str">
            <v>Land &amp; Land Rights</v>
          </cell>
        </row>
        <row r="180">
          <cell r="A180">
            <v>31</v>
          </cell>
          <cell r="B180">
            <v>354</v>
          </cell>
          <cell r="C180">
            <v>5</v>
          </cell>
          <cell r="D180" t="str">
            <v>354.5  Structrures &amp; Improvements</v>
          </cell>
          <cell r="E180" t="str">
            <v>Structrures &amp; Improvements</v>
          </cell>
        </row>
        <row r="181">
          <cell r="A181">
            <v>32</v>
          </cell>
          <cell r="B181">
            <v>390</v>
          </cell>
          <cell r="C181">
            <v>5</v>
          </cell>
          <cell r="D181" t="str">
            <v>390.5  Office Furniture &amp; Equipment</v>
          </cell>
          <cell r="E181" t="str">
            <v>Office Furniture &amp; Equipment</v>
          </cell>
          <cell r="F181">
            <v>38</v>
          </cell>
          <cell r="G181">
            <v>9</v>
          </cell>
          <cell r="H181">
            <v>18</v>
          </cell>
          <cell r="I181">
            <v>27</v>
          </cell>
        </row>
        <row r="182">
          <cell r="A182">
            <v>33</v>
          </cell>
          <cell r="B182">
            <v>391</v>
          </cell>
          <cell r="C182">
            <v>5</v>
          </cell>
          <cell r="D182" t="str">
            <v>391.5  Transportation Equipment</v>
          </cell>
          <cell r="E182" t="str">
            <v>Transportation Equipment</v>
          </cell>
        </row>
        <row r="183">
          <cell r="A183">
            <v>34</v>
          </cell>
          <cell r="B183">
            <v>392</v>
          </cell>
          <cell r="C183">
            <v>5</v>
          </cell>
          <cell r="D183" t="str">
            <v>392.5  Stores Equipment</v>
          </cell>
          <cell r="E183" t="str">
            <v>Stores Equipment</v>
          </cell>
        </row>
        <row r="184">
          <cell r="A184">
            <v>35</v>
          </cell>
          <cell r="B184">
            <v>393</v>
          </cell>
          <cell r="C184">
            <v>5</v>
          </cell>
          <cell r="D184" t="str">
            <v>393.5  Tools, Shop &amp; Garage Equipment</v>
          </cell>
          <cell r="E184" t="str">
            <v>Tools, Shop &amp; Garage Equipment</v>
          </cell>
          <cell r="F184">
            <v>2020</v>
          </cell>
          <cell r="G184">
            <v>4</v>
          </cell>
          <cell r="H184">
            <v>7</v>
          </cell>
          <cell r="I184">
            <v>11</v>
          </cell>
        </row>
        <row r="185">
          <cell r="A185">
            <v>36</v>
          </cell>
          <cell r="B185">
            <v>394</v>
          </cell>
          <cell r="C185">
            <v>5</v>
          </cell>
          <cell r="D185" t="str">
            <v>394.5  Laboratory Equipment</v>
          </cell>
          <cell r="E185" t="str">
            <v>Laboratory Equipment</v>
          </cell>
        </row>
        <row r="186">
          <cell r="A186">
            <v>37</v>
          </cell>
          <cell r="B186">
            <v>395</v>
          </cell>
          <cell r="C186">
            <v>5</v>
          </cell>
          <cell r="D186" t="str">
            <v>395.5  Power Operated Equipment</v>
          </cell>
          <cell r="E186" t="str">
            <v>Power Operated Equipment</v>
          </cell>
        </row>
        <row r="187">
          <cell r="A187">
            <v>38</v>
          </cell>
          <cell r="B187">
            <v>396</v>
          </cell>
          <cell r="C187">
            <v>5</v>
          </cell>
          <cell r="D187" t="str">
            <v>396.5  Communication Equipment</v>
          </cell>
          <cell r="E187" t="str">
            <v>Communication Equipment</v>
          </cell>
        </row>
        <row r="188">
          <cell r="A188">
            <v>39</v>
          </cell>
          <cell r="B188">
            <v>397</v>
          </cell>
          <cell r="C188">
            <v>5</v>
          </cell>
          <cell r="D188" t="str">
            <v>397.5  Miscellaneous Equipment</v>
          </cell>
          <cell r="E188" t="str">
            <v>Miscellaneous Equipment</v>
          </cell>
        </row>
        <row r="189">
          <cell r="A189">
            <v>40</v>
          </cell>
          <cell r="B189">
            <v>398</v>
          </cell>
          <cell r="C189">
            <v>5</v>
          </cell>
          <cell r="D189" t="str">
            <v>398.5  Other Tangible Plant</v>
          </cell>
          <cell r="E189" t="str">
            <v>Other Tangible Plant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1 (2)"/>
      <sheetName val="H"/>
      <sheetName val="TB2010"/>
      <sheetName val="TB2010 (2)"/>
      <sheetName val="BalComp"/>
      <sheetName val="Dep Adj"/>
      <sheetName val="Alloc Adj"/>
      <sheetName val="RB 1"/>
      <sheetName val="RB 2"/>
      <sheetName val="RB 2 (2)"/>
      <sheetName val="RB 2 (3)"/>
      <sheetName val="RB 2 (4)"/>
      <sheetName val="RB 2 (5)"/>
      <sheetName val="RB 2 (6)"/>
      <sheetName val="RB 3"/>
      <sheetName val="RB 4"/>
      <sheetName val="RB 4 (2)"/>
      <sheetName val="RB 5"/>
      <sheetName val="A 8x"/>
      <sheetName val="RB 6"/>
      <sheetName val="RB 6 (2)"/>
      <sheetName val="A 11x"/>
      <sheetName val="RB 7"/>
      <sheetName val="RB 7 (2)"/>
      <sheetName val="A 13x"/>
      <sheetName val="RB 8"/>
      <sheetName val="RB 8 (2)"/>
      <sheetName val="RB 9"/>
      <sheetName val="RB 10"/>
      <sheetName val="RB 11"/>
      <sheetName val="RB 12"/>
      <sheetName val="RB 12 (2)"/>
      <sheetName val="RB 13"/>
      <sheetName val="RB 13 (2) "/>
      <sheetName val="RB 14"/>
      <sheetName val="OI 1"/>
      <sheetName val="OI 2"/>
      <sheetName val="OI 2 (2)"/>
      <sheetName val="OPINC"/>
      <sheetName val="WSC"/>
      <sheetName val="Salaries"/>
      <sheetName val="B 4x"/>
      <sheetName val="O&amp;M"/>
      <sheetName val="OI 3"/>
      <sheetName val="B 8x"/>
      <sheetName val="B 9x"/>
      <sheetName val="OI 4"/>
      <sheetName val="B 11"/>
      <sheetName val="OI 5"/>
      <sheetName val="OI 6"/>
      <sheetName val="OI 6 (2)"/>
      <sheetName val="OI 7"/>
      <sheetName val="C INSTRUCT"/>
      <sheetName val="IS2010"/>
      <sheetName val="T 1"/>
      <sheetName val="T 2"/>
      <sheetName val="T 3"/>
      <sheetName val="T 4"/>
      <sheetName val="T 5"/>
      <sheetName val="T 6"/>
      <sheetName val="C 6 (2)"/>
      <sheetName val="C 6 (3)"/>
      <sheetName val="T 7"/>
      <sheetName val="T 7 (2)"/>
      <sheetName val="T 7 (3)"/>
      <sheetName val="T 7 (4)"/>
      <sheetName val="C 8x"/>
      <sheetName val="C 9x"/>
      <sheetName val="C 10x"/>
      <sheetName val="C 1"/>
      <sheetName val="C 2"/>
      <sheetName val="C 3"/>
      <sheetName val="C 4"/>
      <sheetName val="C 5"/>
      <sheetName val="C 6"/>
      <sheetName val="C 7"/>
      <sheetName val="LTD"/>
      <sheetName val="STD"/>
      <sheetName val="EQUITY"/>
      <sheetName val="ADIT"/>
      <sheetName val="R 1"/>
      <sheetName val="Sheet1"/>
      <sheetName val="R 2"/>
      <sheetName val="R 2 (2)"/>
      <sheetName val="R 2 (3)"/>
      <sheetName val="R 3"/>
      <sheetName val="R 4"/>
      <sheetName val="E 5x"/>
      <sheetName val="E 6x"/>
      <sheetName val="E 7x"/>
      <sheetName val="R 5"/>
      <sheetName val="R 6"/>
      <sheetName val="R 7"/>
      <sheetName val="R 8"/>
      <sheetName val="E 12"/>
      <sheetName val="E 13"/>
      <sheetName val="R 9"/>
      <sheetName val="E 1"/>
      <sheetName val="E 2"/>
      <sheetName val="E 3"/>
      <sheetName val="E-3 (2)"/>
      <sheetName val="EWD INVEST"/>
      <sheetName val="E 4"/>
      <sheetName val="E 5"/>
      <sheetName val="E 6"/>
      <sheetName val="WWFLOW"/>
      <sheetName val="REUSE"/>
      <sheetName val="Hist Consump"/>
      <sheetName val="Hist Cust"/>
      <sheetName val="Correction"/>
    </sheetNames>
    <sheetDataSet>
      <sheetData sheetId="0" refreshError="1">
        <row r="4">
          <cell r="E4" t="str">
            <v>Utilities, Inc. of Sandalhaven</v>
          </cell>
        </row>
        <row r="12">
          <cell r="E12" t="str">
            <v>Preparer:  Kirsten Weeks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2 "/>
      <sheetName val="A 3 "/>
      <sheetName val="A 4"/>
      <sheetName val="A 6"/>
      <sheetName val="A 6 (a)"/>
      <sheetName val="A 7"/>
      <sheetName val="A 8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 "/>
      <sheetName val="A 18"/>
      <sheetName val="A 18 (a)"/>
      <sheetName val="A 19 "/>
      <sheetName val="A 19 (a) "/>
      <sheetName val="B 2 "/>
      <sheetName val="B 3"/>
      <sheetName val="B 4"/>
      <sheetName val="B 6"/>
      <sheetName val="B 8"/>
      <sheetName val="B 9 "/>
      <sheetName val="B 10"/>
      <sheetName val="B 11"/>
      <sheetName val="B12"/>
      <sheetName val="B 14"/>
      <sheetName val="B 15"/>
      <sheetName val="C INSTRUCT"/>
      <sheetName val="C 1"/>
      <sheetName val="D 1 "/>
      <sheetName val="D 2 "/>
      <sheetName val="D-3"/>
      <sheetName val="D-4"/>
      <sheetName val="D-5"/>
      <sheetName val="D-6"/>
      <sheetName val="D 7"/>
      <sheetName val="E 1 S"/>
      <sheetName val="E-2 S"/>
      <sheetName val="E-3"/>
      <sheetName val="E-4 Sewer"/>
      <sheetName val="E-5"/>
      <sheetName val="E-6"/>
      <sheetName val="E-7"/>
      <sheetName val="E 8"/>
      <sheetName val="E 9 "/>
      <sheetName val="E-10"/>
      <sheetName val="E 11"/>
      <sheetName val="E 12"/>
      <sheetName val="E 13"/>
      <sheetName val="E 14"/>
      <sheetName val="F 2"/>
      <sheetName val="F 4"/>
      <sheetName val="F 6"/>
      <sheetName val="F 6 (2)"/>
      <sheetName val="F 6 (3)"/>
      <sheetName val="F 6 (4)"/>
      <sheetName val="F 7"/>
      <sheetName val="F 8"/>
      <sheetName val="F 10"/>
      <sheetName val="A 2 (I) "/>
      <sheetName val="A 3 (I) "/>
      <sheetName val="B 2 (I) "/>
      <sheetName val="B 3 (I)"/>
      <sheetName val="B 15 (I)"/>
      <sheetName val="D-1 (I) "/>
      <sheetName val="D-2 (I) "/>
      <sheetName val="D 4 (I)"/>
      <sheetName val="E 1 S (I)"/>
      <sheetName val="E-2 S (I)"/>
      <sheetName val="Other BalSheet Acct_PerAR"/>
      <sheetName val="Working Capital_PerAR"/>
      <sheetName val="12-31-14 Depreciation Exp_PerAR"/>
      <sheetName val="ADJUSTED MONTHLY FINAL"/>
      <sheetName val="APPENDIX B INC. STAT.ACCT RECON"/>
      <sheetName val="Interest Expense Adj_PerAR"/>
      <sheetName val="RateCase&amp;Other Deferred_PerAR"/>
      <sheetName val="Property Taxes"/>
      <sheetName val="AR to MFR Reconciliation"/>
      <sheetName val="Pro Forma Plant"/>
      <sheetName val="Deferred Rate Case Expenses"/>
      <sheetName val="Revenues Per Kaitlin"/>
      <sheetName val="Rev Requirements Final"/>
      <sheetName val="Rev Requirements Interim"/>
      <sheetName val="Sheet10"/>
    </sheetNames>
    <sheetDataSet>
      <sheetData sheetId="0">
        <row r="4">
          <cell r="E4" t="str">
            <v>Company:  K W Resort Utilities Corp</v>
          </cell>
        </row>
        <row r="11">
          <cell r="E11" t="str">
            <v>Preparer: Milian, Swain &amp; Associates, Inc.</v>
          </cell>
        </row>
        <row r="14">
          <cell r="E14" t="str">
            <v>Test Year Ended:  12/31/2014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Page 1 of 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8">
          <cell r="I18">
            <v>9.3634979492551951E-2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2"/>
      <sheetName val="CONTENTS vol 1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9 "/>
      <sheetName val="B 1"/>
      <sheetName val="B 2"/>
      <sheetName val="B 3"/>
      <sheetName val="B 4"/>
      <sheetName val="B 5"/>
      <sheetName val="B 5 (a)"/>
      <sheetName val="B 6"/>
      <sheetName val="B 6 (a)"/>
      <sheetName val="B 7"/>
      <sheetName val="B 8"/>
      <sheetName val="B-9"/>
      <sheetName val="B 10"/>
      <sheetName val="B 11"/>
      <sheetName val="B12 - 1.31.2010"/>
      <sheetName val="B12 - 2.28.2010"/>
      <sheetName val="B12 - 3.31.2010"/>
      <sheetName val="B12 - 4.30.2010"/>
      <sheetName val="B12 - 5.31.2010"/>
      <sheetName val="B12 - 6.30.2010"/>
      <sheetName val="B12 - 7.31.2010"/>
      <sheetName val="B12 - 8.31.2010"/>
      <sheetName val="B12 - 9.30.2010"/>
      <sheetName val="B12 - 10.31.2010"/>
      <sheetName val="B12 - 11.30.2010"/>
      <sheetName val="B12 - 12.31.2010"/>
      <sheetName val="B12 - Test Year"/>
      <sheetName val="B 13"/>
      <sheetName val="B 14"/>
      <sheetName val="B 15"/>
      <sheetName val="C INSTRUCT"/>
      <sheetName val="C 1"/>
      <sheetName val="C 2 (W) (S)"/>
      <sheetName val="C 3"/>
      <sheetName val="C 4"/>
      <sheetName val="C 5 (W) (S)"/>
      <sheetName val="C 6"/>
      <sheetName val="C 7"/>
      <sheetName val="C 8"/>
      <sheetName val="C 9"/>
      <sheetName val="C 10"/>
      <sheetName val="D-1"/>
      <sheetName val="D-2"/>
      <sheetName val="D 2 (a)"/>
      <sheetName val="D-3"/>
      <sheetName val="D-4"/>
      <sheetName val="D-5"/>
      <sheetName val="D-6"/>
      <sheetName val="D 7"/>
      <sheetName val="E-1 W"/>
      <sheetName val="E-1 S"/>
      <sheetName val="E-2 W "/>
      <sheetName val="E-2 S"/>
      <sheetName val="E-3"/>
      <sheetName val="E-4 W"/>
      <sheetName val="E-4 S"/>
      <sheetName val="E-5 W"/>
      <sheetName val="E-5 S"/>
      <sheetName val="E-6"/>
      <sheetName val="E 7"/>
      <sheetName val="E 8"/>
      <sheetName val="E 9"/>
      <sheetName val="E 10 Water"/>
      <sheetName val="E 10 Sewer"/>
      <sheetName val="E 11"/>
      <sheetName val="E 12"/>
      <sheetName val="E 13"/>
      <sheetName val="E 14"/>
      <sheetName val="F-1"/>
      <sheetName val="F-2"/>
      <sheetName val="F-3"/>
      <sheetName val="F-4"/>
      <sheetName val="F-5"/>
      <sheetName val="F-6"/>
      <sheetName val="F-6(2)"/>
      <sheetName val="F-7"/>
      <sheetName val="F-8"/>
      <sheetName val="F-9"/>
      <sheetName val="F-10"/>
      <sheetName val="A 1 INT"/>
      <sheetName val="A 2 INT"/>
      <sheetName val="A 3 INT"/>
      <sheetName val="A 7 INT"/>
      <sheetName val="B 1 INT"/>
      <sheetName val="B 2 INT"/>
      <sheetName val="B 3 INT"/>
      <sheetName val="B 15 INT"/>
      <sheetName val="C 1 INT"/>
      <sheetName val="C 2 (W) (S) INT"/>
      <sheetName val="C 3 INT"/>
      <sheetName val="C 5 (W) (S) INT"/>
      <sheetName val="D-1 INT"/>
      <sheetName val="D-2 INT"/>
      <sheetName val="E-1 W INT"/>
      <sheetName val="E-1 S INT"/>
      <sheetName val="E-2 W INT"/>
      <sheetName val="E-2 S INT"/>
      <sheetName val="APPENDIX A PLANT ACCT "/>
      <sheetName val="O&amp;M EXPENSES ALLOCATED"/>
      <sheetName val="TAX EXPENSE"/>
      <sheetName val="REVENUE REQUIREMENTS"/>
      <sheetName val="PROFORMA YEAR"/>
      <sheetName val="INTERIM COST OF CAPITAL"/>
      <sheetName val="EQUITY RETURN CALCULATION"/>
      <sheetName val="259 13 Month BS UC"/>
      <sheetName val="259 12 Month IS UC"/>
      <sheetName val="2007 - 2009 &amp; Test Year BS"/>
      <sheetName val="259 ERC Count Companies 12-10"/>
      <sheetName val="tax calculations"/>
      <sheetName val="SE3"/>
      <sheetName val="LTD-lead"/>
      <sheetName val="LTD-detail"/>
      <sheetName val="STD"/>
      <sheetName val="Common Equity"/>
      <sheetName val="ADIT, CD, ITC"/>
      <sheetName val="Leverage Formula in D schedule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>
        <row r="10">
          <cell r="E10" t="str">
            <v>Preparer: John Hoy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 "/>
      <sheetName val="A 6"/>
      <sheetName val="A 7"/>
      <sheetName val="A 8"/>
      <sheetName val="A 9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12 (1)"/>
      <sheetName val="B12 (2)"/>
      <sheetName val="B12 (3)"/>
      <sheetName val="B12 (4)"/>
      <sheetName val="B 13"/>
      <sheetName val="B 14"/>
      <sheetName val="C INSTRUCT"/>
      <sheetName val="B 15"/>
      <sheetName val="C 1"/>
      <sheetName val="C 2 (W)"/>
      <sheetName val="C 2 (S)"/>
      <sheetName val="C 3 (W)"/>
      <sheetName val="C 3 (S)"/>
      <sheetName val="C 4"/>
      <sheetName val="C 5 (W)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W"/>
      <sheetName val="E 1 S"/>
      <sheetName val="E-2"/>
      <sheetName val="E-3"/>
      <sheetName val="E-4 "/>
      <sheetName val="E-5 (W)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D 4 (I)"/>
      <sheetName val="E 1 W (I)"/>
      <sheetName val="E 1 S (I)"/>
      <sheetName val="E-2 (I)"/>
      <sheetName val="6-30-07 Plant Acc Bal"/>
      <sheetName val="6-30-07 CIAC Bal &amp; Proj"/>
      <sheetName val="6-30-07 Balance Sheet"/>
      <sheetName val="Income Acc  Alloc "/>
      <sheetName val="Interest Expense Adj"/>
      <sheetName val="6-30-07 Depreciation Exp"/>
      <sheetName val="Rev Requirements Final"/>
      <sheetName val="Rev Req Interim"/>
      <sheetName val="Computation of Rates Final"/>
      <sheetName val="Computation of Rates Interim"/>
      <sheetName val="ADJUSTED MONTHLY FINAL"/>
      <sheetName val="APPENDIX B INC. STAT.ACCT RECON"/>
    </sheetNames>
    <sheetDataSet>
      <sheetData sheetId="0">
        <row r="10">
          <cell r="E10" t="str">
            <v>Preparer: John Hoy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4">
          <cell r="D4" t="str">
            <v>Page 1 of 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CONTENTS vol 2"/>
      <sheetName val="APPENDIX A PLANT ACCT REC"/>
      <sheetName val="A 2"/>
      <sheetName val="A 3"/>
      <sheetName val="A 4"/>
      <sheetName val="A 6"/>
      <sheetName val="A 7"/>
      <sheetName val="A 8"/>
      <sheetName val="A 10"/>
      <sheetName val="A 11"/>
      <sheetName val="A 12"/>
      <sheetName val="A 13"/>
      <sheetName val="A 14"/>
      <sheetName val="A 15"/>
      <sheetName val="A 16"/>
      <sheetName val="A 17"/>
      <sheetName val="A 18"/>
      <sheetName val="A 19"/>
      <sheetName val="B 2"/>
      <sheetName val="B 3"/>
      <sheetName val="B 4"/>
      <sheetName val="B 6"/>
      <sheetName val="B 8"/>
      <sheetName val="B 9"/>
      <sheetName val="B 10"/>
      <sheetName val="B 11"/>
      <sheetName val="B12 (1)"/>
      <sheetName val="B12 (2)"/>
      <sheetName val="B12 (3)"/>
      <sheetName val="B12 (4)"/>
      <sheetName val="B12 (5)"/>
      <sheetName val="B 14"/>
      <sheetName val="C INSTRUCT"/>
      <sheetName val="B 15"/>
      <sheetName val="C 1"/>
      <sheetName val="C 2 (S)"/>
      <sheetName val="C 3 (S)"/>
      <sheetName val="C 4"/>
      <sheetName val="C 5 (S)"/>
      <sheetName val="C 6"/>
      <sheetName val="C 7"/>
      <sheetName val="C 8"/>
      <sheetName val="C 9"/>
      <sheetName val="C 10"/>
      <sheetName val="D-1"/>
      <sheetName val="D-2"/>
      <sheetName val="D-3"/>
      <sheetName val="D-4"/>
      <sheetName val="D-5"/>
      <sheetName val="D-6"/>
      <sheetName val="D 7"/>
      <sheetName val="E 1 S"/>
      <sheetName val="E-2"/>
      <sheetName val="E-3"/>
      <sheetName val="E-4 "/>
      <sheetName val="E-5 (S) 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F-2"/>
      <sheetName val="F-4"/>
      <sheetName val="F-6"/>
      <sheetName val="F-6(2)"/>
      <sheetName val="F-7"/>
      <sheetName val="F-8"/>
      <sheetName val="F-10"/>
      <sheetName val="A 2 (I)"/>
      <sheetName val="A 3 (I)"/>
      <sheetName val="B 2 (I)"/>
      <sheetName val="B 3 (I)"/>
      <sheetName val="B 15 (I)"/>
      <sheetName val="C 1 (I)"/>
      <sheetName val="C 2 (I)"/>
      <sheetName val="C 3 (I)"/>
      <sheetName val="C 5 (I) "/>
      <sheetName val="D-1 (I)"/>
      <sheetName val="D-2 (I)"/>
      <sheetName val="D 4 (I)"/>
      <sheetName val="E 1 S (I)"/>
      <sheetName val="E-2 (I)"/>
      <sheetName val=" Plant Acc Bal"/>
      <sheetName val=" CIAC Bal &amp; Proj"/>
      <sheetName val="Balance Sheet"/>
      <sheetName val="Income Acc  Alloc "/>
      <sheetName val="Interest Expense Adj"/>
      <sheetName val=" Depreciation Exp"/>
      <sheetName val="Rev Requirements Final"/>
      <sheetName val="Rev Req Interim"/>
      <sheetName val="Computation of Rates Final"/>
      <sheetName val="ADJUSTED MONTHLY FINAL"/>
      <sheetName val="APPENDIX B INC. STAT.ACCT 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Page 1 of 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base"/>
      <sheetName val="Noi"/>
      <sheetName val="Adjs"/>
      <sheetName val="Cap"/>
      <sheetName val="Plnt"/>
      <sheetName val="Ciac"/>
      <sheetName val="UUsum"/>
      <sheetName val="Wca"/>
      <sheetName val="AnnualizedRevs"/>
      <sheetName val="OMexp"/>
      <sheetName val="Toti"/>
      <sheetName val="RevRq"/>
      <sheetName val="RevAlloc"/>
      <sheetName val="RateSch"/>
      <sheetName val="BillDeter"/>
      <sheetName val="Security"/>
      <sheetName val="Agreed Audit Adjs."/>
      <sheetName val="A.F.No 2 Plant Sample"/>
      <sheetName val="A.F. No. 3 Proforma"/>
      <sheetName val="A.F. No. 4  ERC Proforma Adj."/>
      <sheetName val="A.F. No. 5 Proj. Phoenix"/>
      <sheetName val="A.F. No. 8-Acc.Amort. of CIAC "/>
      <sheetName val="A.F. 11 Salaries"/>
      <sheetName val="A.F. No. 14 Rate Case Exp."/>
      <sheetName val="A.F.No. 15-HDQ Samples "/>
      <sheetName val="A.F. No. 16-Deferred Maint."/>
      <sheetName val="A.F. 17 O&amp;M Sample"/>
      <sheetName val="A.F. No. 19-Alloc. of TOTI"/>
      <sheetName val="Bad Debt Exp. Adj."/>
      <sheetName val="Chem.Exp.Adj."/>
      <sheetName val="Fuel Expense"/>
      <sheetName val="Plant-CWIP"/>
      <sheetName val="Relocation Exp."/>
      <sheetName val="Working Capital Adj. "/>
      <sheetName val="Reuse bills"/>
      <sheetName val="Macros"/>
    </sheetNames>
    <sheetDataSet>
      <sheetData sheetId="0">
        <row r="14">
          <cell r="D14" t="str">
            <v>Sanlando Utilities Corporation</v>
          </cell>
        </row>
      </sheetData>
      <sheetData sheetId="1"/>
      <sheetData sheetId="2">
        <row r="12">
          <cell r="I12">
            <v>3089848.466365152</v>
          </cell>
        </row>
      </sheetData>
      <sheetData sheetId="3"/>
      <sheetData sheetId="4"/>
      <sheetData sheetId="5">
        <row r="1">
          <cell r="A1" t="str">
            <v>Sanlando Utilities Corporation</v>
          </cell>
        </row>
      </sheetData>
      <sheetData sheetId="6"/>
      <sheetData sheetId="7"/>
      <sheetData sheetId="8"/>
      <sheetData sheetId="9"/>
      <sheetData sheetId="10">
        <row r="9">
          <cell r="H9">
            <v>390658.74406797998</v>
          </cell>
        </row>
      </sheetData>
      <sheetData sheetId="11">
        <row r="11">
          <cell r="I11">
            <v>199091.68212887936</v>
          </cell>
        </row>
      </sheetData>
      <sheetData sheetId="12"/>
      <sheetData sheetId="13"/>
      <sheetData sheetId="14"/>
      <sheetData sheetId="15">
        <row r="49">
          <cell r="E49">
            <v>217874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COVER"/>
      <sheetName val="CONTENTS vol 1"/>
      <sheetName val=" A 2"/>
      <sheetName val="A 3"/>
      <sheetName val="A 3 (2)"/>
      <sheetName val="A 4"/>
      <sheetName val="A-6"/>
      <sheetName val=" A 6(2)"/>
      <sheetName val="A 7"/>
      <sheetName val="A 8"/>
      <sheetName val=" A-10"/>
      <sheetName val="A 10(2)"/>
      <sheetName val="A 11"/>
      <sheetName val="A-12"/>
      <sheetName val="A-12(2)"/>
      <sheetName val="A 13"/>
      <sheetName val="A 14"/>
      <sheetName val=" A 14(2)"/>
      <sheetName val="A 15"/>
      <sheetName val="A 16"/>
      <sheetName val="A 17 "/>
      <sheetName val=" A-18"/>
      <sheetName val="A-18(a)"/>
      <sheetName val=" A-19"/>
      <sheetName val=" A-19(a)"/>
      <sheetName val="B-2"/>
      <sheetName val="B 3"/>
      <sheetName val="B 4"/>
      <sheetName val="B-6"/>
      <sheetName val="B 8"/>
      <sheetName val="B-9"/>
      <sheetName val="B 10"/>
      <sheetName val="B 11"/>
      <sheetName val="B12 - 1.31.2014"/>
      <sheetName val="B12 - 2.28.2014"/>
      <sheetName val="B12 - 3.31.2014"/>
      <sheetName val="B12 - 4.30.2014"/>
      <sheetName val="B12 - 5.31.2014"/>
      <sheetName val="B12 - 6.30.2014"/>
      <sheetName val="B12 - 7.31.2014"/>
      <sheetName val="B12 - 8.31.2014"/>
      <sheetName val="B12 - 9.30.2014"/>
      <sheetName val="B12 - 10.31.2014"/>
      <sheetName val="B12 - 11.30.2014"/>
      <sheetName val="B12 - 12.31.2014"/>
      <sheetName val="B12 - Test Year"/>
      <sheetName val=" B-14"/>
      <sheetName val="B 8x"/>
      <sheetName val="B 9x"/>
      <sheetName val="DefRC"/>
      <sheetName val=" B-15"/>
      <sheetName val="C 1"/>
      <sheetName val="C 2"/>
      <sheetName val="C 3"/>
      <sheetName val="C 4"/>
      <sheetName val="C 5"/>
      <sheetName val="C 6"/>
      <sheetName val="C 7"/>
      <sheetName val="C 7 (2)"/>
      <sheetName val="C 7 (3)"/>
      <sheetName val="C 7 (4)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LTD"/>
      <sheetName val="STD"/>
      <sheetName val="EQUITY"/>
      <sheetName val="ADIT"/>
      <sheetName val="E 1 "/>
      <sheetName val="E-2"/>
      <sheetName val="E 3"/>
      <sheetName val="E-4 "/>
      <sheetName val="E-5"/>
      <sheetName val="E 6"/>
      <sheetName val="E 7"/>
      <sheetName val="E 8"/>
      <sheetName val="E 9 "/>
      <sheetName val="E-10"/>
      <sheetName val="E 11"/>
      <sheetName val="E 12"/>
      <sheetName val="E 13"/>
      <sheetName val="E 14"/>
      <sheetName val="F 2"/>
      <sheetName val="F 4"/>
      <sheetName val="F 6"/>
      <sheetName val="F 6 (2)"/>
      <sheetName val="F 6 (3)"/>
      <sheetName val="F 7"/>
      <sheetName val="F 8"/>
      <sheetName val="F 10"/>
      <sheetName val=" A 2 (I)"/>
      <sheetName val="A 3 (I)"/>
      <sheetName val="B-2 (I)"/>
      <sheetName val="B 3 (I)"/>
      <sheetName val=" B-15 (I)"/>
      <sheetName val="C 1 (I)"/>
      <sheetName val="C 2 (I)"/>
      <sheetName val="C 3 (I)"/>
      <sheetName val="C 5 (I)"/>
      <sheetName val="D 1 (I)"/>
      <sheetName val="D 2 (I)"/>
      <sheetName val="E 1  (I)"/>
      <sheetName val="E-2 (I)"/>
      <sheetName val="RB 2 (6)"/>
      <sheetName val="OI 2 (2)"/>
      <sheetName val="OPINC"/>
      <sheetName val="WSC"/>
      <sheetName val="Salaries"/>
      <sheetName val="O&amp;M"/>
      <sheetName val="OI 6 (2)"/>
      <sheetName val="13 Month TB"/>
      <sheetName val="12 Mo IS"/>
      <sheetName val="WWFLOW"/>
      <sheetName val="REUSE"/>
      <sheetName val="Hist Consump"/>
      <sheetName val="Hist Cust"/>
      <sheetName val="AR to MFR"/>
      <sheetName val="Interest Expense Adj_PerAR"/>
      <sheetName val="Rev Requirements Final"/>
      <sheetName val="Rev Requirements Interim"/>
      <sheetName val="Correction"/>
      <sheetName val="Net Loss"/>
      <sheetName val="Da Agreements"/>
      <sheetName val="Recalculation of EWD amort_cy"/>
      <sheetName val="Sheet1"/>
    </sheetNames>
    <sheetDataSet>
      <sheetData sheetId="0">
        <row r="4">
          <cell r="E4" t="str">
            <v>Company: Utilities, Inc. of Sandalhaven</v>
          </cell>
        </row>
        <row r="14">
          <cell r="E14" t="str">
            <v>Test Year Ended: December 31, 2014</v>
          </cell>
        </row>
      </sheetData>
      <sheetData sheetId="1" refreshError="1"/>
      <sheetData sheetId="2" refreshError="1"/>
      <sheetData sheetId="3">
        <row r="1">
          <cell r="F1" t="str">
            <v>Florida Public Service Commission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>
        <row r="23">
          <cell r="I23">
            <v>0</v>
          </cell>
        </row>
      </sheetData>
      <sheetData sheetId="101" refreshError="1"/>
      <sheetData sheetId="102"/>
      <sheetData sheetId="103" refreshError="1"/>
      <sheetData sheetId="104"/>
      <sheetData sheetId="105" refreshError="1"/>
      <sheetData sheetId="106" refreshError="1"/>
      <sheetData sheetId="107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cros"/>
      <sheetName val="COVER"/>
      <sheetName val="CONTENTS vol 1"/>
      <sheetName val="CONTENTS vol 2"/>
      <sheetName val="APPENDIX A PLANT ACCT REC"/>
      <sheetName val="A 1"/>
      <sheetName val="A 2"/>
      <sheetName val="A 3"/>
      <sheetName val="A 4"/>
      <sheetName val="A 5"/>
      <sheetName val="A 5 (a)"/>
      <sheetName val="A 6"/>
      <sheetName val="A 6 (a)"/>
      <sheetName val="A 7"/>
      <sheetName val="A 8"/>
      <sheetName val="A 9"/>
      <sheetName val="A 9 (a)"/>
      <sheetName val="A 10"/>
      <sheetName val="A 10 (a)"/>
      <sheetName val="A 11"/>
      <sheetName val="A 12"/>
      <sheetName val="A 12 (a)"/>
      <sheetName val="A 13"/>
      <sheetName val="A 14"/>
      <sheetName val="A 14 (a)"/>
      <sheetName val="A 15"/>
      <sheetName val="A 16"/>
      <sheetName val="A 17"/>
      <sheetName val="A 18"/>
      <sheetName val="A 18 (a)"/>
      <sheetName val="A 19"/>
      <sheetName val="A 19 (a)"/>
      <sheetName val="B 1"/>
      <sheetName val="B 2"/>
      <sheetName val="B 3"/>
      <sheetName val="B 4"/>
      <sheetName val="B 5"/>
      <sheetName val="B 6"/>
      <sheetName val="B 7"/>
      <sheetName val="B 8"/>
      <sheetName val="B 9"/>
      <sheetName val="B 10"/>
      <sheetName val="B 11"/>
      <sheetName val="B 12"/>
      <sheetName val="B 13"/>
      <sheetName val="B 14"/>
      <sheetName val="B 15"/>
      <sheetName val="C INSTRUCT"/>
      <sheetName val="C 1"/>
      <sheetName val="C 2 (w)"/>
      <sheetName val="C 2 (s)"/>
      <sheetName val="C 3"/>
      <sheetName val="C 4"/>
      <sheetName val="C 5 (w)"/>
      <sheetName val="C 5 (s)"/>
      <sheetName val="C 6"/>
      <sheetName val="C 7"/>
      <sheetName val="C 8"/>
      <sheetName val="C 9"/>
      <sheetName val="C 10"/>
      <sheetName val="D 1"/>
      <sheetName val="D 2"/>
      <sheetName val="D 3"/>
      <sheetName val="D 4"/>
      <sheetName val="D 5"/>
      <sheetName val="D 6"/>
      <sheetName val="D 7"/>
      <sheetName val="E 1 (w)"/>
      <sheetName val="E 1 (s)"/>
      <sheetName val="E 2 (w)"/>
      <sheetName val="E 2 (s)"/>
      <sheetName val="E 3"/>
      <sheetName val="E 4 (w)"/>
      <sheetName val="E 4 (s)"/>
      <sheetName val="E 5 (w)"/>
      <sheetName val="E 5 (s)"/>
      <sheetName val="E 6"/>
      <sheetName val="E 7"/>
      <sheetName val="E 8"/>
      <sheetName val="E 9"/>
      <sheetName val="E 10"/>
      <sheetName val="E 11"/>
      <sheetName val="E 12"/>
      <sheetName val="E 13"/>
      <sheetName val="E 14"/>
      <sheetName val="B 15 (I)"/>
      <sheetName val="A 1 (I)"/>
      <sheetName val="A 2 (I) "/>
      <sheetName val="A 3 (I) "/>
      <sheetName val="B 1 (I) "/>
      <sheetName val="B 2 (I) "/>
      <sheetName val="B 3 (I)"/>
      <sheetName val="C 1 (I)"/>
      <sheetName val="C 2 (W) (I)"/>
      <sheetName val="C 2 (S) (I)"/>
      <sheetName val="C 5 (W) (I)"/>
      <sheetName val="C 5 (S) (I)"/>
      <sheetName val="D 1 (I)"/>
      <sheetName val="D 2 (I)"/>
      <sheetName val="E 1 W (I)"/>
      <sheetName val="E 1 S (I)"/>
      <sheetName val="E 2 W (I)"/>
      <sheetName val="E 2 S (I)"/>
      <sheetName val="Trial Blc"/>
      <sheetName val="P&amp;L Per TB"/>
      <sheetName val="12-31-15 Plant Acc Bal_PerAR"/>
      <sheetName val="12-31-15 Depreciation Exp_PerAR"/>
      <sheetName val="12-31-15 CIAC Bal &amp; Proj_PerAR"/>
      <sheetName val="Other BalSheet Acct_PerAR"/>
      <sheetName val="12 Month IS UC"/>
      <sheetName val="IncomeAccountsAllocationPerAR "/>
      <sheetName val="O&amp;M EXPENSES TO BE ALLOCATED"/>
      <sheetName val="O&amp;M EXPENSES ALLOCATED TO WATER"/>
      <sheetName val="O&amp;M EXPENSES ALLOCATED TO SEWER"/>
      <sheetName val="Working Capital_PerAR"/>
      <sheetName val="ADJUSTED MONTHLY FINAL"/>
      <sheetName val="APPENDIX B INC. STAT.ACCT RECON"/>
      <sheetName val="Interest Expense Adj_PerAR"/>
      <sheetName val="C 5 Calculation"/>
      <sheetName val="Property Taxes"/>
      <sheetName val="AR to MFR"/>
      <sheetName val="Rev Requirements Final"/>
      <sheetName val="Rev Requirements Interim"/>
      <sheetName val="Reuse RateBase"/>
      <sheetName val="CommonPlant_PerAR-not used"/>
      <sheetName val="TAX EXPENSE-not used"/>
      <sheetName val="REVENUE REQUIREMENTS"/>
      <sheetName val="PROFORMA YEAR"/>
      <sheetName val="INTERIM COST OF CAPI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Page 1 of 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5E82-13F9-4101-9B16-9C4D52349E8B}">
  <sheetPr>
    <tabColor rgb="FFFFFF00"/>
  </sheetPr>
  <dimension ref="A1:O198"/>
  <sheetViews>
    <sheetView tabSelected="1" workbookViewId="0">
      <selection activeCell="B3" sqref="B3"/>
    </sheetView>
  </sheetViews>
  <sheetFormatPr defaultColWidth="9.6640625" defaultRowHeight="14.4" x14ac:dyDescent="0.3"/>
  <cols>
    <col min="1" max="1" width="4.6640625" style="3" customWidth="1"/>
    <col min="2" max="2" width="36.88671875" style="1" customWidth="1"/>
    <col min="3" max="3" width="10.5546875" style="1" bestFit="1" customWidth="1"/>
    <col min="4" max="4" width="14.109375" style="2" customWidth="1"/>
    <col min="5" max="5" width="8.5546875" style="1" customWidth="1"/>
    <col min="6" max="6" width="13.33203125" style="2" customWidth="1"/>
    <col min="7" max="11" width="11.88671875" style="2" customWidth="1"/>
    <col min="12" max="12" width="11.21875" style="2" customWidth="1"/>
    <col min="13" max="13" width="12.88671875" style="2" customWidth="1"/>
    <col min="14" max="16384" width="9.6640625" style="1"/>
  </cols>
  <sheetData>
    <row r="1" spans="1:13" x14ac:dyDescent="0.3">
      <c r="A1" s="62" t="s">
        <v>107</v>
      </c>
    </row>
    <row r="2" spans="1:13" ht="16.2" x14ac:dyDescent="0.3">
      <c r="A2" s="62" t="s">
        <v>109</v>
      </c>
    </row>
    <row r="3" spans="1:13" x14ac:dyDescent="0.3">
      <c r="A3" s="62" t="s">
        <v>108</v>
      </c>
    </row>
    <row r="6" spans="1:13" ht="15" customHeight="1" x14ac:dyDescent="0.3">
      <c r="C6" s="61"/>
      <c r="D6" s="58"/>
      <c r="E6" s="60" t="s">
        <v>106</v>
      </c>
      <c r="F6" s="59"/>
      <c r="G6" s="58"/>
      <c r="H6" s="58"/>
      <c r="I6" s="58"/>
      <c r="J6" s="58"/>
      <c r="K6" s="58"/>
      <c r="L6" s="58"/>
    </row>
    <row r="7" spans="1:13" ht="15" customHeight="1" x14ac:dyDescent="0.3">
      <c r="C7" s="57" t="s">
        <v>105</v>
      </c>
      <c r="D7" s="56"/>
      <c r="E7" s="55" t="s">
        <v>104</v>
      </c>
      <c r="F7" s="54" t="s">
        <v>103</v>
      </c>
      <c r="G7" s="53"/>
      <c r="H7" s="53"/>
      <c r="I7" s="53"/>
      <c r="J7" s="53"/>
      <c r="K7" s="53"/>
      <c r="L7" s="46" t="s">
        <v>102</v>
      </c>
    </row>
    <row r="8" spans="1:13" ht="15" customHeight="1" x14ac:dyDescent="0.3">
      <c r="B8" s="52"/>
      <c r="C8" s="51" t="s">
        <v>101</v>
      </c>
      <c r="D8" s="50" t="s">
        <v>100</v>
      </c>
      <c r="E8" s="49" t="s">
        <v>99</v>
      </c>
      <c r="F8" s="48" t="s">
        <v>98</v>
      </c>
      <c r="G8" s="47" t="s">
        <v>97</v>
      </c>
      <c r="H8" s="47" t="s">
        <v>96</v>
      </c>
      <c r="I8" s="47" t="s">
        <v>95</v>
      </c>
      <c r="J8" s="47" t="s">
        <v>94</v>
      </c>
      <c r="K8" s="47" t="s">
        <v>93</v>
      </c>
      <c r="L8" s="46" t="s">
        <v>92</v>
      </c>
      <c r="M8" s="21" t="s">
        <v>91</v>
      </c>
    </row>
    <row r="9" spans="1:13" ht="15" customHeight="1" x14ac:dyDescent="0.3">
      <c r="A9" s="42"/>
      <c r="B9" s="41" t="s">
        <v>90</v>
      </c>
      <c r="D9" s="21"/>
      <c r="E9" s="18"/>
      <c r="F9" s="27"/>
    </row>
    <row r="10" spans="1:13" ht="15" customHeight="1" x14ac:dyDescent="0.3">
      <c r="A10" s="4" t="s">
        <v>54</v>
      </c>
      <c r="B10" s="3"/>
      <c r="D10" s="21"/>
      <c r="E10" s="18"/>
      <c r="F10" s="17"/>
    </row>
    <row r="11" spans="1:13" ht="15" customHeight="1" x14ac:dyDescent="0.3">
      <c r="A11" s="4"/>
      <c r="B11" s="3"/>
      <c r="D11" s="21"/>
      <c r="E11" s="18"/>
      <c r="F11" s="17"/>
    </row>
    <row r="12" spans="1:13" ht="15" customHeight="1" x14ac:dyDescent="0.3">
      <c r="A12" s="10" t="s">
        <v>89</v>
      </c>
      <c r="D12" s="21"/>
      <c r="E12" s="18"/>
      <c r="F12" s="17"/>
    </row>
    <row r="13" spans="1:13" ht="15" customHeight="1" x14ac:dyDescent="0.3">
      <c r="A13" s="10"/>
      <c r="B13" s="3" t="s">
        <v>88</v>
      </c>
      <c r="D13" s="21">
        <v>50000</v>
      </c>
      <c r="E13" s="18"/>
      <c r="F13" s="17"/>
    </row>
    <row r="14" spans="1:13" ht="15" customHeight="1" x14ac:dyDescent="0.3">
      <c r="A14" s="10"/>
      <c r="B14" s="24" t="s">
        <v>87</v>
      </c>
      <c r="D14" s="37">
        <f>SUM(D12:D13)</f>
        <v>50000</v>
      </c>
      <c r="E14" s="18"/>
      <c r="F14" s="17"/>
    </row>
    <row r="15" spans="1:13" ht="15" customHeight="1" x14ac:dyDescent="0.3">
      <c r="A15" s="10"/>
      <c r="B15" s="24"/>
      <c r="D15" s="21"/>
      <c r="E15" s="18"/>
      <c r="F15" s="17"/>
    </row>
    <row r="16" spans="1:13" ht="15" customHeight="1" x14ac:dyDescent="0.3">
      <c r="A16" s="10" t="s">
        <v>86</v>
      </c>
      <c r="B16" s="20"/>
      <c r="C16" s="23"/>
      <c r="D16" s="21"/>
      <c r="E16" s="18"/>
      <c r="F16" s="17"/>
    </row>
    <row r="17" spans="1:13" ht="15" customHeight="1" x14ac:dyDescent="0.3">
      <c r="A17" s="1"/>
      <c r="D17" s="2">
        <v>80000</v>
      </c>
      <c r="E17" s="18">
        <v>40</v>
      </c>
      <c r="F17" s="29">
        <f>ROUND(D17/E17,2)</f>
        <v>2000</v>
      </c>
      <c r="G17" s="2">
        <f>+F17/2</f>
        <v>1000</v>
      </c>
      <c r="H17" s="2">
        <f>+$F17</f>
        <v>2000</v>
      </c>
      <c r="I17" s="2">
        <f>+$F17</f>
        <v>2000</v>
      </c>
      <c r="J17" s="2">
        <f>+$F17</f>
        <v>2000</v>
      </c>
      <c r="K17" s="2">
        <f>+$F17</f>
        <v>2000</v>
      </c>
      <c r="L17" s="2">
        <f>SUM(G17:K17)</f>
        <v>9000</v>
      </c>
      <c r="M17" s="2">
        <f>+D17-L17</f>
        <v>71000</v>
      </c>
    </row>
    <row r="18" spans="1:13" ht="15" customHeight="1" x14ac:dyDescent="0.3">
      <c r="A18" s="10"/>
      <c r="E18" s="18"/>
      <c r="F18" s="17"/>
    </row>
    <row r="19" spans="1:13" ht="15" customHeight="1" x14ac:dyDescent="0.3">
      <c r="A19" s="10"/>
      <c r="B19" s="24" t="s">
        <v>85</v>
      </c>
      <c r="D19" s="25">
        <f>SUM(D17:D18)</f>
        <v>80000</v>
      </c>
      <c r="E19" s="18"/>
      <c r="F19" s="27">
        <f t="shared" ref="F19:K19" si="0">SUM(F17:F18)</f>
        <v>2000</v>
      </c>
      <c r="G19" s="25">
        <f t="shared" si="0"/>
        <v>1000</v>
      </c>
      <c r="H19" s="25">
        <f t="shared" si="0"/>
        <v>2000</v>
      </c>
      <c r="I19" s="25">
        <f t="shared" si="0"/>
        <v>2000</v>
      </c>
      <c r="J19" s="25">
        <f t="shared" si="0"/>
        <v>2000</v>
      </c>
      <c r="K19" s="25">
        <f t="shared" si="0"/>
        <v>2000</v>
      </c>
      <c r="L19" s="37">
        <f>SUM(L14:L18)</f>
        <v>9000</v>
      </c>
      <c r="M19" s="37">
        <f>SUM(M14:M18)</f>
        <v>71000</v>
      </c>
    </row>
    <row r="20" spans="1:13" ht="15" customHeight="1" x14ac:dyDescent="0.3">
      <c r="A20" s="10"/>
      <c r="B20" s="24"/>
      <c r="E20" s="18"/>
      <c r="F20" s="17"/>
      <c r="G20" s="21">
        <f>+G19</f>
        <v>1000</v>
      </c>
      <c r="H20" s="21">
        <f>+H19+G20</f>
        <v>3000</v>
      </c>
      <c r="I20" s="21">
        <f>+I19+H20</f>
        <v>5000</v>
      </c>
      <c r="J20" s="21">
        <f>+J19+I20</f>
        <v>7000</v>
      </c>
      <c r="K20" s="21">
        <f>+K19+J20</f>
        <v>9000</v>
      </c>
      <c r="L20" s="21"/>
      <c r="M20" s="21"/>
    </row>
    <row r="21" spans="1:13" ht="15" customHeight="1" x14ac:dyDescent="0.3">
      <c r="A21" s="10"/>
      <c r="B21" s="20"/>
      <c r="E21" s="18"/>
      <c r="F21" s="17"/>
    </row>
    <row r="22" spans="1:13" ht="15" customHeight="1" x14ac:dyDescent="0.3">
      <c r="A22" s="30" t="s">
        <v>84</v>
      </c>
      <c r="B22" s="20"/>
      <c r="C22" s="23"/>
      <c r="D22" s="21"/>
      <c r="E22" s="18"/>
      <c r="F22" s="17"/>
    </row>
    <row r="23" spans="1:13" ht="15" customHeight="1" x14ac:dyDescent="0.3">
      <c r="A23" s="10"/>
      <c r="B23" s="20" t="s">
        <v>47</v>
      </c>
      <c r="C23" s="23"/>
      <c r="D23" s="21">
        <f>850000/2</f>
        <v>425000</v>
      </c>
      <c r="E23" s="18">
        <v>32</v>
      </c>
      <c r="F23" s="29">
        <f>ROUND(D23/E23,0)</f>
        <v>13281</v>
      </c>
      <c r="G23" s="2">
        <f>+F23/2</f>
        <v>6640.5</v>
      </c>
      <c r="H23" s="2">
        <f t="shared" ref="H23:K25" si="1">+$F23</f>
        <v>13281</v>
      </c>
      <c r="I23" s="2">
        <f t="shared" si="1"/>
        <v>13281</v>
      </c>
      <c r="J23" s="2">
        <f t="shared" si="1"/>
        <v>13281</v>
      </c>
      <c r="K23" s="2">
        <f t="shared" si="1"/>
        <v>13281</v>
      </c>
      <c r="L23" s="2">
        <f>SUM(G23:K23)</f>
        <v>59764.5</v>
      </c>
      <c r="M23" s="2">
        <f>+D23-L23</f>
        <v>365235.5</v>
      </c>
    </row>
    <row r="24" spans="1:13" ht="15" customHeight="1" x14ac:dyDescent="0.3">
      <c r="A24" s="10"/>
      <c r="B24" s="20" t="s">
        <v>43</v>
      </c>
      <c r="C24" s="23"/>
      <c r="D24" s="21">
        <v>300000</v>
      </c>
      <c r="E24" s="18">
        <v>32</v>
      </c>
      <c r="F24" s="29">
        <f>ROUND(D24/E24,2)</f>
        <v>9375</v>
      </c>
      <c r="G24" s="2">
        <f>+F24/2</f>
        <v>4687.5</v>
      </c>
      <c r="H24" s="2">
        <f t="shared" si="1"/>
        <v>9375</v>
      </c>
      <c r="I24" s="2">
        <f t="shared" si="1"/>
        <v>9375</v>
      </c>
      <c r="J24" s="2">
        <f t="shared" si="1"/>
        <v>9375</v>
      </c>
      <c r="K24" s="2">
        <f t="shared" si="1"/>
        <v>9375</v>
      </c>
      <c r="L24" s="2">
        <f>SUM(G24:K24)</f>
        <v>42187.5</v>
      </c>
      <c r="M24" s="2">
        <f>+D24-L24</f>
        <v>257812.5</v>
      </c>
    </row>
    <row r="25" spans="1:13" ht="15" customHeight="1" x14ac:dyDescent="0.3">
      <c r="A25" s="10"/>
      <c r="B25" s="20" t="s">
        <v>4</v>
      </c>
      <c r="C25" s="23"/>
      <c r="D25" s="21">
        <f>SUM(D23:D24)*0.25</f>
        <v>181250</v>
      </c>
      <c r="E25" s="18">
        <v>32</v>
      </c>
      <c r="F25" s="29">
        <f>ROUND(D25/E25,2)</f>
        <v>5664.06</v>
      </c>
      <c r="G25" s="2">
        <f>+F25/2</f>
        <v>2832.03</v>
      </c>
      <c r="H25" s="2">
        <f t="shared" si="1"/>
        <v>5664.06</v>
      </c>
      <c r="I25" s="2">
        <f t="shared" si="1"/>
        <v>5664.06</v>
      </c>
      <c r="J25" s="2">
        <f t="shared" si="1"/>
        <v>5664.06</v>
      </c>
      <c r="K25" s="2">
        <f t="shared" si="1"/>
        <v>5664.06</v>
      </c>
      <c r="L25" s="2">
        <f>SUM(G25:K25)</f>
        <v>25488.270000000004</v>
      </c>
      <c r="M25" s="2">
        <f>+D25-L25</f>
        <v>155761.72999999998</v>
      </c>
    </row>
    <row r="26" spans="1:13" ht="15" customHeight="1" x14ac:dyDescent="0.3">
      <c r="A26" s="10"/>
      <c r="B26" s="24" t="s">
        <v>83</v>
      </c>
      <c r="C26" s="23"/>
      <c r="D26" s="37">
        <f>SUM(D22:D25)</f>
        <v>906250</v>
      </c>
      <c r="E26" s="18"/>
      <c r="F26" s="39">
        <f t="shared" ref="F26:M26" si="2">SUM(F22:F25)</f>
        <v>28320.06</v>
      </c>
      <c r="G26" s="37">
        <f t="shared" si="2"/>
        <v>14160.03</v>
      </c>
      <c r="H26" s="37">
        <f t="shared" si="2"/>
        <v>28320.06</v>
      </c>
      <c r="I26" s="37">
        <f t="shared" si="2"/>
        <v>28320.06</v>
      </c>
      <c r="J26" s="37">
        <f t="shared" si="2"/>
        <v>28320.06</v>
      </c>
      <c r="K26" s="37">
        <f t="shared" si="2"/>
        <v>28320.06</v>
      </c>
      <c r="L26" s="37">
        <f t="shared" si="2"/>
        <v>127440.27</v>
      </c>
      <c r="M26" s="37">
        <f t="shared" si="2"/>
        <v>778809.73</v>
      </c>
    </row>
    <row r="27" spans="1:13" ht="15" customHeight="1" x14ac:dyDescent="0.3">
      <c r="A27" s="10"/>
      <c r="B27" s="24" t="s">
        <v>2</v>
      </c>
      <c r="C27" s="23"/>
      <c r="D27" s="21"/>
      <c r="E27" s="18"/>
      <c r="F27" s="22"/>
      <c r="G27" s="21">
        <f>+G26</f>
        <v>14160.03</v>
      </c>
      <c r="H27" s="21">
        <f>+H26+G27</f>
        <v>42480.090000000004</v>
      </c>
      <c r="I27" s="21">
        <f>+I26+H27</f>
        <v>70800.150000000009</v>
      </c>
      <c r="J27" s="21">
        <f>+J26+I27</f>
        <v>99120.21</v>
      </c>
      <c r="K27" s="21">
        <f>+K26+J27</f>
        <v>127440.27</v>
      </c>
      <c r="L27" s="21"/>
      <c r="M27" s="21"/>
    </row>
    <row r="28" spans="1:13" ht="15" customHeight="1" x14ac:dyDescent="0.3">
      <c r="A28" s="4"/>
      <c r="B28" s="3"/>
      <c r="D28" s="21"/>
      <c r="E28" s="18"/>
      <c r="F28" s="17"/>
    </row>
    <row r="29" spans="1:13" ht="15" customHeight="1" x14ac:dyDescent="0.3">
      <c r="A29" s="10" t="s">
        <v>82</v>
      </c>
      <c r="B29" s="20"/>
      <c r="E29" s="18"/>
      <c r="F29" s="17"/>
    </row>
    <row r="30" spans="1:13" ht="15" customHeight="1" x14ac:dyDescent="0.3">
      <c r="A30" s="10"/>
      <c r="B30" s="1" t="s">
        <v>81</v>
      </c>
      <c r="D30" s="2">
        <v>2000000</v>
      </c>
      <c r="E30" s="18">
        <v>30</v>
      </c>
      <c r="F30" s="29">
        <f>ROUND(D30/E30,2)</f>
        <v>66666.67</v>
      </c>
      <c r="G30" s="2">
        <f>+F30/2</f>
        <v>33333.334999999999</v>
      </c>
      <c r="H30" s="2">
        <f t="shared" ref="H30:K31" si="3">+$F30</f>
        <v>66666.67</v>
      </c>
      <c r="I30" s="2">
        <f t="shared" si="3"/>
        <v>66666.67</v>
      </c>
      <c r="J30" s="2">
        <f t="shared" si="3"/>
        <v>66666.67</v>
      </c>
      <c r="K30" s="2">
        <f t="shared" si="3"/>
        <v>66666.67</v>
      </c>
      <c r="L30" s="2">
        <f>SUM(G30:K30)</f>
        <v>300000.01499999996</v>
      </c>
      <c r="M30" s="2">
        <f>+D30-L30</f>
        <v>1699999.9850000001</v>
      </c>
    </row>
    <row r="31" spans="1:13" ht="15" customHeight="1" x14ac:dyDescent="0.3">
      <c r="A31" s="10"/>
      <c r="B31" s="20" t="s">
        <v>4</v>
      </c>
      <c r="C31" s="23"/>
      <c r="D31" s="21">
        <f>SUM(D29:D30)*0.25</f>
        <v>500000</v>
      </c>
      <c r="E31" s="18">
        <v>30</v>
      </c>
      <c r="F31" s="29">
        <f>ROUND(D31/E31,2)</f>
        <v>16666.669999999998</v>
      </c>
      <c r="G31" s="2">
        <f>+F31/2</f>
        <v>8333.3349999999991</v>
      </c>
      <c r="H31" s="2">
        <f t="shared" si="3"/>
        <v>16666.669999999998</v>
      </c>
      <c r="I31" s="2">
        <f t="shared" si="3"/>
        <v>16666.669999999998</v>
      </c>
      <c r="J31" s="2">
        <f t="shared" si="3"/>
        <v>16666.669999999998</v>
      </c>
      <c r="K31" s="2">
        <f t="shared" si="3"/>
        <v>16666.669999999998</v>
      </c>
      <c r="L31" s="2">
        <f>SUM(G31:K31)</f>
        <v>75000.014999999985</v>
      </c>
      <c r="M31" s="2">
        <f>+D31-L31</f>
        <v>424999.98499999999</v>
      </c>
    </row>
    <row r="32" spans="1:13" ht="15" customHeight="1" x14ac:dyDescent="0.3">
      <c r="A32" s="10"/>
      <c r="B32" s="24" t="s">
        <v>76</v>
      </c>
      <c r="D32" s="25">
        <f>SUM(D29:D31)</f>
        <v>2500000</v>
      </c>
      <c r="E32" s="18"/>
      <c r="F32" s="39">
        <f t="shared" ref="F32:L32" si="4">SUM(F28:F31)</f>
        <v>83333.34</v>
      </c>
      <c r="G32" s="37">
        <f t="shared" si="4"/>
        <v>41666.67</v>
      </c>
      <c r="H32" s="37">
        <f t="shared" si="4"/>
        <v>83333.34</v>
      </c>
      <c r="I32" s="37">
        <f t="shared" si="4"/>
        <v>83333.34</v>
      </c>
      <c r="J32" s="37">
        <f t="shared" si="4"/>
        <v>83333.34</v>
      </c>
      <c r="K32" s="37">
        <f t="shared" si="4"/>
        <v>83333.34</v>
      </c>
      <c r="L32" s="37">
        <f t="shared" si="4"/>
        <v>375000.02999999991</v>
      </c>
      <c r="M32" s="37">
        <f>SUM(M29:M31)</f>
        <v>2124999.9700000002</v>
      </c>
    </row>
    <row r="33" spans="1:13" ht="15" customHeight="1" x14ac:dyDescent="0.3">
      <c r="A33" s="10"/>
      <c r="B33" s="24" t="s">
        <v>2</v>
      </c>
      <c r="C33" s="23"/>
      <c r="D33" s="21"/>
      <c r="E33" s="18"/>
      <c r="F33" s="22"/>
      <c r="G33" s="21">
        <f>+G32</f>
        <v>41666.67</v>
      </c>
      <c r="H33" s="21">
        <f>+H32+G33</f>
        <v>125000.01</v>
      </c>
      <c r="I33" s="21">
        <f>+I32+H33</f>
        <v>208333.34999999998</v>
      </c>
      <c r="J33" s="21">
        <f>+J32+I33</f>
        <v>291666.68999999994</v>
      </c>
      <c r="K33" s="21">
        <f>+K32+J33</f>
        <v>375000.02999999991</v>
      </c>
      <c r="L33" s="21"/>
      <c r="M33" s="21"/>
    </row>
    <row r="34" spans="1:13" ht="15" customHeight="1" x14ac:dyDescent="0.3">
      <c r="A34" s="10"/>
      <c r="B34" s="24"/>
      <c r="E34" s="18"/>
      <c r="F34" s="22"/>
      <c r="G34" s="21"/>
      <c r="H34" s="21"/>
      <c r="I34" s="21"/>
      <c r="J34" s="21"/>
      <c r="K34" s="21"/>
    </row>
    <row r="35" spans="1:13" ht="15" customHeight="1" x14ac:dyDescent="0.3">
      <c r="A35" s="30" t="s">
        <v>80</v>
      </c>
      <c r="B35" s="20"/>
      <c r="E35" s="18"/>
      <c r="F35" s="17"/>
    </row>
    <row r="36" spans="1:13" ht="15" customHeight="1" x14ac:dyDescent="0.3">
      <c r="A36" s="30"/>
      <c r="B36" s="20" t="s">
        <v>79</v>
      </c>
      <c r="D36" s="2">
        <v>1400000</v>
      </c>
      <c r="E36" s="18">
        <v>22</v>
      </c>
      <c r="F36" s="29">
        <f>ROUND(D36/E36,2)</f>
        <v>63636.36</v>
      </c>
      <c r="G36" s="2">
        <f>+F36/2</f>
        <v>31818.18</v>
      </c>
      <c r="H36" s="2">
        <f t="shared" ref="H36:K39" si="5">+$F36</f>
        <v>63636.36</v>
      </c>
      <c r="I36" s="2">
        <f t="shared" si="5"/>
        <v>63636.36</v>
      </c>
      <c r="J36" s="2">
        <f t="shared" si="5"/>
        <v>63636.36</v>
      </c>
      <c r="K36" s="2">
        <f t="shared" si="5"/>
        <v>63636.36</v>
      </c>
      <c r="L36" s="2">
        <f>SUM(G36:K36)</f>
        <v>286363.62</v>
      </c>
      <c r="M36" s="2">
        <f>+D36-L36</f>
        <v>1113636.3799999999</v>
      </c>
    </row>
    <row r="37" spans="1:13" ht="15" customHeight="1" x14ac:dyDescent="0.3">
      <c r="A37" s="30"/>
      <c r="B37" s="20" t="s">
        <v>78</v>
      </c>
      <c r="D37" s="2">
        <v>200000</v>
      </c>
      <c r="E37" s="18">
        <v>22</v>
      </c>
      <c r="F37" s="29">
        <f>ROUND(D37/E37,2)</f>
        <v>9090.91</v>
      </c>
      <c r="G37" s="2">
        <f>+F37/2</f>
        <v>4545.4549999999999</v>
      </c>
      <c r="H37" s="2">
        <f t="shared" si="5"/>
        <v>9090.91</v>
      </c>
      <c r="I37" s="2">
        <f t="shared" si="5"/>
        <v>9090.91</v>
      </c>
      <c r="J37" s="2">
        <f t="shared" si="5"/>
        <v>9090.91</v>
      </c>
      <c r="K37" s="2">
        <f t="shared" si="5"/>
        <v>9090.91</v>
      </c>
      <c r="L37" s="2">
        <f>SUM(G37:K37)</f>
        <v>40909.095000000001</v>
      </c>
      <c r="M37" s="2">
        <f>+D37-L37</f>
        <v>159090.905</v>
      </c>
    </row>
    <row r="38" spans="1:13" ht="15" customHeight="1" x14ac:dyDescent="0.3">
      <c r="A38" s="30"/>
      <c r="B38" s="20" t="s">
        <v>77</v>
      </c>
      <c r="D38" s="2">
        <v>400000</v>
      </c>
      <c r="E38" s="18">
        <v>22</v>
      </c>
      <c r="F38" s="29">
        <f>ROUND(D38/E38,2)</f>
        <v>18181.82</v>
      </c>
      <c r="G38" s="2">
        <f>+F38/2</f>
        <v>9090.91</v>
      </c>
      <c r="H38" s="2">
        <f t="shared" si="5"/>
        <v>18181.82</v>
      </c>
      <c r="I38" s="2">
        <f t="shared" si="5"/>
        <v>18181.82</v>
      </c>
      <c r="J38" s="2">
        <f t="shared" si="5"/>
        <v>18181.82</v>
      </c>
      <c r="K38" s="2">
        <f t="shared" si="5"/>
        <v>18181.82</v>
      </c>
      <c r="L38" s="2">
        <f>SUM(G38:K38)</f>
        <v>81818.19</v>
      </c>
      <c r="M38" s="2">
        <f>+D38-L38</f>
        <v>318181.81</v>
      </c>
    </row>
    <row r="39" spans="1:13" ht="15" customHeight="1" x14ac:dyDescent="0.3">
      <c r="A39" s="10"/>
      <c r="B39" s="20" t="s">
        <v>4</v>
      </c>
      <c r="C39" s="23"/>
      <c r="D39" s="21">
        <f>SUM(D36:D38)*0.25</f>
        <v>500000</v>
      </c>
      <c r="E39" s="18">
        <v>22</v>
      </c>
      <c r="F39" s="29">
        <f>ROUND(D39/E39,2)</f>
        <v>22727.27</v>
      </c>
      <c r="G39" s="2">
        <f>+F39/2</f>
        <v>11363.635</v>
      </c>
      <c r="H39" s="2">
        <f t="shared" si="5"/>
        <v>22727.27</v>
      </c>
      <c r="I39" s="2">
        <f t="shared" si="5"/>
        <v>22727.27</v>
      </c>
      <c r="J39" s="2">
        <f t="shared" si="5"/>
        <v>22727.27</v>
      </c>
      <c r="K39" s="2">
        <f t="shared" si="5"/>
        <v>22727.27</v>
      </c>
      <c r="L39" s="2">
        <f>SUM(G39:K39)</f>
        <v>102272.71500000001</v>
      </c>
      <c r="M39" s="2">
        <f>+D39-L39</f>
        <v>397727.28499999997</v>
      </c>
    </row>
    <row r="40" spans="1:13" ht="15" customHeight="1" x14ac:dyDescent="0.3">
      <c r="A40" s="30"/>
      <c r="B40" s="24" t="s">
        <v>76</v>
      </c>
      <c r="D40" s="25">
        <f>SUM(D35:D39)</f>
        <v>2500000</v>
      </c>
      <c r="E40" s="18"/>
      <c r="F40" s="39">
        <f t="shared" ref="F40:M40" si="6">SUM(F36:F39)</f>
        <v>113636.36</v>
      </c>
      <c r="G40" s="37">
        <f t="shared" si="6"/>
        <v>56818.18</v>
      </c>
      <c r="H40" s="37">
        <f t="shared" si="6"/>
        <v>113636.36</v>
      </c>
      <c r="I40" s="37">
        <f t="shared" si="6"/>
        <v>113636.36</v>
      </c>
      <c r="J40" s="37">
        <f t="shared" si="6"/>
        <v>113636.36</v>
      </c>
      <c r="K40" s="37">
        <f t="shared" si="6"/>
        <v>113636.36</v>
      </c>
      <c r="L40" s="37">
        <f t="shared" si="6"/>
        <v>511363.62</v>
      </c>
      <c r="M40" s="37">
        <f t="shared" si="6"/>
        <v>1988636.38</v>
      </c>
    </row>
    <row r="41" spans="1:13" ht="15" customHeight="1" x14ac:dyDescent="0.3">
      <c r="A41" s="10"/>
      <c r="B41" s="24" t="s">
        <v>2</v>
      </c>
      <c r="C41" s="23"/>
      <c r="D41" s="21"/>
      <c r="E41" s="18"/>
      <c r="F41" s="22"/>
      <c r="G41" s="21">
        <f>+G40</f>
        <v>56818.18</v>
      </c>
      <c r="H41" s="21">
        <f>+H40+G41</f>
        <v>170454.54</v>
      </c>
      <c r="I41" s="21">
        <f>+I40+H41</f>
        <v>284090.90000000002</v>
      </c>
      <c r="J41" s="21">
        <f>+J40+I41</f>
        <v>397727.26</v>
      </c>
      <c r="K41" s="21">
        <f>+K40+J41</f>
        <v>511363.62</v>
      </c>
      <c r="L41" s="21"/>
      <c r="M41" s="21"/>
    </row>
    <row r="42" spans="1:13" ht="15" customHeight="1" x14ac:dyDescent="0.3">
      <c r="A42" s="30"/>
      <c r="B42" s="24"/>
      <c r="E42" s="18"/>
      <c r="F42" s="22"/>
      <c r="G42" s="21"/>
      <c r="H42" s="21"/>
      <c r="I42" s="21"/>
      <c r="J42" s="21"/>
      <c r="K42" s="21"/>
      <c r="L42" s="21"/>
      <c r="M42" s="21"/>
    </row>
    <row r="43" spans="1:13" ht="15" customHeight="1" x14ac:dyDescent="0.3">
      <c r="A43" s="30" t="s">
        <v>75</v>
      </c>
      <c r="E43" s="18"/>
      <c r="F43" s="17"/>
    </row>
    <row r="44" spans="1:13" ht="15" customHeight="1" x14ac:dyDescent="0.3">
      <c r="A44" s="30"/>
      <c r="B44" s="1" t="s">
        <v>74</v>
      </c>
      <c r="D44" s="2">
        <v>600000</v>
      </c>
      <c r="E44" s="18">
        <v>20</v>
      </c>
      <c r="F44" s="29">
        <f>ROUND(D44/E44,2)</f>
        <v>30000</v>
      </c>
      <c r="G44" s="2">
        <f>+F44/2</f>
        <v>15000</v>
      </c>
      <c r="H44" s="2">
        <f t="shared" ref="H44:K45" si="7">+$F44</f>
        <v>30000</v>
      </c>
      <c r="I44" s="2">
        <f t="shared" si="7"/>
        <v>30000</v>
      </c>
      <c r="J44" s="2">
        <f t="shared" si="7"/>
        <v>30000</v>
      </c>
      <c r="K44" s="2">
        <f t="shared" si="7"/>
        <v>30000</v>
      </c>
      <c r="L44" s="2">
        <f>SUM(G44:K44)</f>
        <v>135000</v>
      </c>
      <c r="M44" s="2">
        <f>+D44-L44</f>
        <v>465000</v>
      </c>
    </row>
    <row r="45" spans="1:13" ht="15" customHeight="1" x14ac:dyDescent="0.3">
      <c r="A45" s="10"/>
      <c r="B45" s="20" t="s">
        <v>4</v>
      </c>
      <c r="C45" s="23"/>
      <c r="D45" s="21">
        <f>SUM(D43:D44)*0.25</f>
        <v>150000</v>
      </c>
      <c r="E45" s="18">
        <v>20</v>
      </c>
      <c r="F45" s="29">
        <f>ROUND(D45/E45,2)</f>
        <v>7500</v>
      </c>
      <c r="G45" s="2">
        <f>+F45/2</f>
        <v>3750</v>
      </c>
      <c r="H45" s="2">
        <f t="shared" si="7"/>
        <v>7500</v>
      </c>
      <c r="I45" s="2">
        <f t="shared" si="7"/>
        <v>7500</v>
      </c>
      <c r="J45" s="2">
        <f t="shared" si="7"/>
        <v>7500</v>
      </c>
      <c r="K45" s="2">
        <f t="shared" si="7"/>
        <v>7500</v>
      </c>
      <c r="L45" s="2">
        <f>SUM(G45:K45)</f>
        <v>33750</v>
      </c>
      <c r="M45" s="2">
        <f>+D45-L45</f>
        <v>116250</v>
      </c>
    </row>
    <row r="46" spans="1:13" ht="15" customHeight="1" x14ac:dyDescent="0.3">
      <c r="A46" s="30"/>
      <c r="B46" s="24" t="s">
        <v>73</v>
      </c>
      <c r="D46" s="25">
        <f>SUM(D43:D45)</f>
        <v>750000</v>
      </c>
      <c r="E46" s="18"/>
      <c r="F46" s="39">
        <f t="shared" ref="F46:M46" si="8">SUM(F43:F45)</f>
        <v>37500</v>
      </c>
      <c r="G46" s="37">
        <f t="shared" si="8"/>
        <v>18750</v>
      </c>
      <c r="H46" s="37">
        <f t="shared" si="8"/>
        <v>37500</v>
      </c>
      <c r="I46" s="37">
        <f t="shared" si="8"/>
        <v>37500</v>
      </c>
      <c r="J46" s="37">
        <f t="shared" si="8"/>
        <v>37500</v>
      </c>
      <c r="K46" s="37">
        <f t="shared" si="8"/>
        <v>37500</v>
      </c>
      <c r="L46" s="37">
        <f t="shared" si="8"/>
        <v>168750</v>
      </c>
      <c r="M46" s="37">
        <f t="shared" si="8"/>
        <v>581250</v>
      </c>
    </row>
    <row r="47" spans="1:13" ht="15" customHeight="1" x14ac:dyDescent="0.3">
      <c r="A47" s="10"/>
      <c r="B47" s="24" t="s">
        <v>2</v>
      </c>
      <c r="C47" s="23"/>
      <c r="D47" s="21"/>
      <c r="E47" s="18"/>
      <c r="F47" s="22"/>
      <c r="G47" s="21">
        <f>+G46</f>
        <v>18750</v>
      </c>
      <c r="H47" s="21">
        <f>+H46+G47</f>
        <v>56250</v>
      </c>
      <c r="I47" s="21">
        <f>+I46+H47</f>
        <v>93750</v>
      </c>
      <c r="J47" s="21">
        <f>+J46+I47</f>
        <v>131250</v>
      </c>
      <c r="K47" s="21">
        <f>+K46+J47</f>
        <v>168750</v>
      </c>
      <c r="L47" s="21"/>
      <c r="M47" s="21"/>
    </row>
    <row r="48" spans="1:13" ht="15" customHeight="1" x14ac:dyDescent="0.3">
      <c r="A48" s="10"/>
      <c r="B48" s="24"/>
      <c r="C48" s="23"/>
      <c r="D48" s="21"/>
      <c r="E48" s="18"/>
      <c r="F48" s="22"/>
      <c r="G48" s="21"/>
      <c r="H48" s="21"/>
      <c r="I48" s="21"/>
      <c r="J48" s="21"/>
      <c r="K48" s="21"/>
      <c r="L48" s="21"/>
      <c r="M48" s="21"/>
    </row>
    <row r="49" spans="1:13" ht="15" customHeight="1" x14ac:dyDescent="0.3">
      <c r="A49" s="30" t="s">
        <v>72</v>
      </c>
      <c r="E49" s="18"/>
      <c r="F49" s="17"/>
    </row>
    <row r="50" spans="1:13" ht="15" customHeight="1" x14ac:dyDescent="0.3">
      <c r="A50" s="30"/>
      <c r="B50" s="34" t="s">
        <v>71</v>
      </c>
      <c r="D50" s="2">
        <v>4080000</v>
      </c>
      <c r="E50" s="18">
        <v>43</v>
      </c>
      <c r="F50" s="29">
        <f>ROUND(D50/E50,2)</f>
        <v>94883.72</v>
      </c>
      <c r="G50" s="2">
        <f>+F50/2</f>
        <v>47441.86</v>
      </c>
      <c r="H50" s="2">
        <f t="shared" ref="H50:K53" si="9">+$F50</f>
        <v>94883.72</v>
      </c>
      <c r="I50" s="2">
        <f t="shared" si="9"/>
        <v>94883.72</v>
      </c>
      <c r="J50" s="2">
        <f t="shared" si="9"/>
        <v>94883.72</v>
      </c>
      <c r="K50" s="2">
        <f t="shared" si="9"/>
        <v>94883.72</v>
      </c>
      <c r="L50" s="2">
        <f>SUM(G50:K50)</f>
        <v>426976.74</v>
      </c>
      <c r="M50" s="2">
        <f>+D50-L50</f>
        <v>3653023.26</v>
      </c>
    </row>
    <row r="51" spans="1:13" ht="15" customHeight="1" x14ac:dyDescent="0.3">
      <c r="A51" s="30"/>
      <c r="B51" s="34" t="s">
        <v>70</v>
      </c>
      <c r="D51" s="2">
        <v>1190000</v>
      </c>
      <c r="E51" s="18">
        <v>43</v>
      </c>
      <c r="F51" s="29">
        <f>ROUND(D51/E51,2)</f>
        <v>27674.42</v>
      </c>
      <c r="G51" s="2">
        <f>+F51/2</f>
        <v>13837.21</v>
      </c>
      <c r="H51" s="2">
        <f t="shared" si="9"/>
        <v>27674.42</v>
      </c>
      <c r="I51" s="2">
        <f t="shared" si="9"/>
        <v>27674.42</v>
      </c>
      <c r="J51" s="2">
        <f t="shared" si="9"/>
        <v>27674.42</v>
      </c>
      <c r="K51" s="2">
        <f t="shared" si="9"/>
        <v>27674.42</v>
      </c>
      <c r="L51" s="2">
        <f>SUM(G51:K51)</f>
        <v>124534.88999999998</v>
      </c>
      <c r="M51" s="2">
        <f>+D51-L51</f>
        <v>1065465.1100000001</v>
      </c>
    </row>
    <row r="52" spans="1:13" ht="15" customHeight="1" x14ac:dyDescent="0.3">
      <c r="A52" s="30"/>
      <c r="B52" s="34" t="s">
        <v>69</v>
      </c>
      <c r="D52" s="2">
        <v>200000</v>
      </c>
      <c r="E52" s="18">
        <v>43</v>
      </c>
      <c r="F52" s="29">
        <f>ROUND(D52/E52,2)</f>
        <v>4651.16</v>
      </c>
      <c r="G52" s="2">
        <f>+F52/2</f>
        <v>2325.58</v>
      </c>
      <c r="H52" s="2">
        <f t="shared" si="9"/>
        <v>4651.16</v>
      </c>
      <c r="I52" s="2">
        <f t="shared" si="9"/>
        <v>4651.16</v>
      </c>
      <c r="J52" s="2">
        <f t="shared" si="9"/>
        <v>4651.16</v>
      </c>
      <c r="K52" s="2">
        <f t="shared" si="9"/>
        <v>4651.16</v>
      </c>
      <c r="L52" s="2">
        <f>SUM(G52:K52)</f>
        <v>20930.22</v>
      </c>
      <c r="M52" s="2">
        <f>+D52-L52</f>
        <v>179069.78</v>
      </c>
    </row>
    <row r="53" spans="1:13" ht="15" customHeight="1" x14ac:dyDescent="0.3">
      <c r="A53" s="30"/>
      <c r="B53" s="20" t="s">
        <v>4</v>
      </c>
      <c r="C53" s="23"/>
      <c r="D53" s="21">
        <f>SUM(D50:D52)*0.25</f>
        <v>1367500</v>
      </c>
      <c r="E53" s="18">
        <v>43</v>
      </c>
      <c r="F53" s="29">
        <f>ROUND(D53/E53,2)</f>
        <v>31802.33</v>
      </c>
      <c r="G53" s="2">
        <f>+F53/2</f>
        <v>15901.165000000001</v>
      </c>
      <c r="H53" s="2">
        <f t="shared" si="9"/>
        <v>31802.33</v>
      </c>
      <c r="I53" s="2">
        <f t="shared" si="9"/>
        <v>31802.33</v>
      </c>
      <c r="J53" s="2">
        <f t="shared" si="9"/>
        <v>31802.33</v>
      </c>
      <c r="K53" s="2">
        <f t="shared" si="9"/>
        <v>31802.33</v>
      </c>
      <c r="L53" s="2">
        <f>SUM(G53:K53)</f>
        <v>143110.48500000002</v>
      </c>
      <c r="M53" s="2">
        <f>+D53-L53</f>
        <v>1224389.5149999999</v>
      </c>
    </row>
    <row r="54" spans="1:13" ht="15" customHeight="1" x14ac:dyDescent="0.3">
      <c r="A54" s="30"/>
      <c r="B54" s="45" t="s">
        <v>68</v>
      </c>
      <c r="D54" s="25">
        <f>SUM(D50:D53)</f>
        <v>6837500</v>
      </c>
      <c r="E54" s="18"/>
      <c r="F54" s="39">
        <f t="shared" ref="F54:M54" si="10">SUM(F50:F53)</f>
        <v>159011.63</v>
      </c>
      <c r="G54" s="37">
        <f t="shared" si="10"/>
        <v>79505.815000000002</v>
      </c>
      <c r="H54" s="37">
        <f t="shared" si="10"/>
        <v>159011.63</v>
      </c>
      <c r="I54" s="37">
        <f t="shared" si="10"/>
        <v>159011.63</v>
      </c>
      <c r="J54" s="37">
        <f t="shared" si="10"/>
        <v>159011.63</v>
      </c>
      <c r="K54" s="37">
        <f t="shared" si="10"/>
        <v>159011.63</v>
      </c>
      <c r="L54" s="37">
        <f t="shared" si="10"/>
        <v>715552.33499999996</v>
      </c>
      <c r="M54" s="37">
        <f t="shared" si="10"/>
        <v>6121947.665</v>
      </c>
    </row>
    <row r="55" spans="1:13" ht="15" customHeight="1" x14ac:dyDescent="0.3">
      <c r="A55" s="10"/>
      <c r="B55" s="24" t="s">
        <v>2</v>
      </c>
      <c r="C55" s="23"/>
      <c r="D55" s="21"/>
      <c r="E55" s="18"/>
      <c r="F55" s="22"/>
      <c r="G55" s="21">
        <f>+G54</f>
        <v>79505.815000000002</v>
      </c>
      <c r="H55" s="21">
        <f>+H54+G55</f>
        <v>238517.44500000001</v>
      </c>
      <c r="I55" s="21">
        <f>+I54+H55</f>
        <v>397529.07500000001</v>
      </c>
      <c r="J55" s="21">
        <f>+J54+I55</f>
        <v>556540.70500000007</v>
      </c>
      <c r="K55" s="21">
        <f>+K54+J55</f>
        <v>715552.33500000008</v>
      </c>
      <c r="L55" s="21"/>
      <c r="M55" s="21"/>
    </row>
    <row r="56" spans="1:13" ht="15" customHeight="1" x14ac:dyDescent="0.3">
      <c r="A56" s="10"/>
      <c r="B56" s="24"/>
      <c r="C56" s="23"/>
      <c r="D56" s="21"/>
      <c r="E56" s="18"/>
      <c r="F56" s="22"/>
      <c r="G56" s="21"/>
      <c r="H56" s="21"/>
      <c r="I56" s="21"/>
      <c r="J56" s="21"/>
      <c r="K56" s="21"/>
      <c r="L56" s="21"/>
      <c r="M56" s="21"/>
    </row>
    <row r="57" spans="1:13" ht="15" customHeight="1" x14ac:dyDescent="0.3">
      <c r="A57" s="30" t="s">
        <v>67</v>
      </c>
      <c r="B57" s="34"/>
      <c r="E57" s="18"/>
      <c r="F57" s="17"/>
    </row>
    <row r="58" spans="1:13" ht="15" customHeight="1" x14ac:dyDescent="0.3">
      <c r="A58" s="30"/>
      <c r="B58" s="34" t="s">
        <v>66</v>
      </c>
      <c r="D58" s="2">
        <v>884000</v>
      </c>
      <c r="E58" s="18">
        <v>40</v>
      </c>
      <c r="F58" s="29">
        <f>ROUND(D58/E58,2)</f>
        <v>22100</v>
      </c>
      <c r="G58" s="2">
        <f>+F58/2</f>
        <v>11050</v>
      </c>
      <c r="H58" s="2">
        <f t="shared" ref="H58:K62" si="11">+$F58</f>
        <v>22100</v>
      </c>
      <c r="I58" s="2">
        <f t="shared" si="11"/>
        <v>22100</v>
      </c>
      <c r="J58" s="2">
        <f t="shared" si="11"/>
        <v>22100</v>
      </c>
      <c r="K58" s="2">
        <f t="shared" si="11"/>
        <v>22100</v>
      </c>
      <c r="L58" s="2">
        <f>SUM(G58:K58)</f>
        <v>99450</v>
      </c>
      <c r="M58" s="2">
        <f>+D58-L58</f>
        <v>784550</v>
      </c>
    </row>
    <row r="59" spans="1:13" ht="15" customHeight="1" x14ac:dyDescent="0.3">
      <c r="A59" s="30"/>
      <c r="B59" s="34" t="s">
        <v>65</v>
      </c>
      <c r="C59" s="1" t="s">
        <v>64</v>
      </c>
      <c r="D59" s="2">
        <v>300000</v>
      </c>
      <c r="E59" s="18">
        <v>40</v>
      </c>
      <c r="F59" s="29">
        <f>ROUND(D59/E59,2)</f>
        <v>7500</v>
      </c>
      <c r="G59" s="2">
        <f>+F59/2</f>
        <v>3750</v>
      </c>
      <c r="H59" s="2">
        <f t="shared" si="11"/>
        <v>7500</v>
      </c>
      <c r="I59" s="2">
        <f t="shared" si="11"/>
        <v>7500</v>
      </c>
      <c r="J59" s="2">
        <f t="shared" si="11"/>
        <v>7500</v>
      </c>
      <c r="K59" s="2">
        <f t="shared" si="11"/>
        <v>7500</v>
      </c>
      <c r="L59" s="2">
        <f>SUM(G59:K59)</f>
        <v>33750</v>
      </c>
      <c r="M59" s="2">
        <f>+D59-L59</f>
        <v>266250</v>
      </c>
    </row>
    <row r="60" spans="1:13" ht="15" customHeight="1" x14ac:dyDescent="0.3">
      <c r="A60" s="30"/>
      <c r="B60" s="34" t="s">
        <v>63</v>
      </c>
      <c r="D60" s="2">
        <v>100000</v>
      </c>
      <c r="E60" s="18">
        <v>40</v>
      </c>
      <c r="F60" s="29">
        <f>ROUND(D60/E60,2)</f>
        <v>2500</v>
      </c>
      <c r="G60" s="2">
        <f>+F60/2</f>
        <v>1250</v>
      </c>
      <c r="H60" s="2">
        <f t="shared" si="11"/>
        <v>2500</v>
      </c>
      <c r="I60" s="2">
        <f t="shared" si="11"/>
        <v>2500</v>
      </c>
      <c r="J60" s="2">
        <f t="shared" si="11"/>
        <v>2500</v>
      </c>
      <c r="K60" s="2">
        <f t="shared" si="11"/>
        <v>2500</v>
      </c>
      <c r="L60" s="2">
        <f>SUM(G60:K60)</f>
        <v>11250</v>
      </c>
      <c r="M60" s="2">
        <f>+D60-L60</f>
        <v>88750</v>
      </c>
    </row>
    <row r="61" spans="1:13" ht="15" customHeight="1" x14ac:dyDescent="0.3">
      <c r="A61" s="30"/>
      <c r="B61" s="34" t="s">
        <v>62</v>
      </c>
      <c r="D61" s="2">
        <v>10000</v>
      </c>
      <c r="E61" s="18">
        <v>40</v>
      </c>
      <c r="F61" s="29">
        <f>ROUND(D61/E61,2)</f>
        <v>250</v>
      </c>
      <c r="G61" s="2">
        <f>+F61/2</f>
        <v>125</v>
      </c>
      <c r="H61" s="2">
        <f t="shared" si="11"/>
        <v>250</v>
      </c>
      <c r="I61" s="2">
        <f t="shared" si="11"/>
        <v>250</v>
      </c>
      <c r="J61" s="2">
        <f t="shared" si="11"/>
        <v>250</v>
      </c>
      <c r="K61" s="2">
        <f t="shared" si="11"/>
        <v>250</v>
      </c>
      <c r="L61" s="2">
        <f>SUM(G61:K61)</f>
        <v>1125</v>
      </c>
      <c r="M61" s="2">
        <f>+D61-L61</f>
        <v>8875</v>
      </c>
    </row>
    <row r="62" spans="1:13" ht="15" customHeight="1" x14ac:dyDescent="0.3">
      <c r="A62" s="30"/>
      <c r="B62" s="20" t="s">
        <v>4</v>
      </c>
      <c r="C62" s="23"/>
      <c r="D62" s="21">
        <f>SUM(D58:D61)*0.25</f>
        <v>323500</v>
      </c>
      <c r="E62" s="18">
        <v>40</v>
      </c>
      <c r="F62" s="29">
        <f>ROUND(D62/E62,2)</f>
        <v>8087.5</v>
      </c>
      <c r="G62" s="2">
        <f>+F62/2</f>
        <v>4043.75</v>
      </c>
      <c r="H62" s="2">
        <f t="shared" si="11"/>
        <v>8087.5</v>
      </c>
      <c r="I62" s="2">
        <f t="shared" si="11"/>
        <v>8087.5</v>
      </c>
      <c r="J62" s="2">
        <f t="shared" si="11"/>
        <v>8087.5</v>
      </c>
      <c r="K62" s="2">
        <f t="shared" si="11"/>
        <v>8087.5</v>
      </c>
      <c r="L62" s="2">
        <f>SUM(G62:K62)</f>
        <v>36393.75</v>
      </c>
      <c r="M62" s="2">
        <f>+D62-L62</f>
        <v>287106.25</v>
      </c>
    </row>
    <row r="63" spans="1:13" ht="15" customHeight="1" x14ac:dyDescent="0.3">
      <c r="A63" s="30"/>
      <c r="B63" s="32" t="s">
        <v>61</v>
      </c>
      <c r="D63" s="37">
        <f>SUM(D58:D62)</f>
        <v>1617500</v>
      </c>
      <c r="E63" s="18"/>
      <c r="F63" s="37">
        <f t="shared" ref="F63:M63" si="12">SUM(F58:F62)</f>
        <v>40437.5</v>
      </c>
      <c r="G63" s="37">
        <f t="shared" si="12"/>
        <v>20218.75</v>
      </c>
      <c r="H63" s="37">
        <f t="shared" si="12"/>
        <v>40437.5</v>
      </c>
      <c r="I63" s="37">
        <f t="shared" si="12"/>
        <v>40437.5</v>
      </c>
      <c r="J63" s="37">
        <f t="shared" si="12"/>
        <v>40437.5</v>
      </c>
      <c r="K63" s="37">
        <f t="shared" si="12"/>
        <v>40437.5</v>
      </c>
      <c r="L63" s="37">
        <f t="shared" si="12"/>
        <v>181968.75</v>
      </c>
      <c r="M63" s="37">
        <f t="shared" si="12"/>
        <v>1435531.25</v>
      </c>
    </row>
    <row r="64" spans="1:13" ht="15" customHeight="1" x14ac:dyDescent="0.3">
      <c r="A64" s="10"/>
      <c r="B64" s="24" t="s">
        <v>2</v>
      </c>
      <c r="C64" s="23"/>
      <c r="D64" s="21"/>
      <c r="E64" s="18"/>
      <c r="F64" s="22"/>
      <c r="G64" s="21">
        <f>+G63</f>
        <v>20218.75</v>
      </c>
      <c r="H64" s="21">
        <f>+H63+G64</f>
        <v>60656.25</v>
      </c>
      <c r="I64" s="21">
        <f>+I63+H64</f>
        <v>101093.75</v>
      </c>
      <c r="J64" s="21">
        <f>+J63+I64</f>
        <v>141531.25</v>
      </c>
      <c r="K64" s="21">
        <f>+K63+J64</f>
        <v>181968.75</v>
      </c>
      <c r="L64" s="21"/>
      <c r="M64" s="21"/>
    </row>
    <row r="65" spans="1:15" ht="15" customHeight="1" x14ac:dyDescent="0.3">
      <c r="A65" s="30" t="s">
        <v>60</v>
      </c>
      <c r="B65" s="34"/>
      <c r="E65" s="18"/>
      <c r="F65" s="17"/>
    </row>
    <row r="66" spans="1:15" ht="15" customHeight="1" x14ac:dyDescent="0.3">
      <c r="A66" s="30"/>
      <c r="B66" s="34" t="s">
        <v>59</v>
      </c>
      <c r="D66" s="2">
        <v>595000</v>
      </c>
      <c r="E66" s="18">
        <v>45</v>
      </c>
      <c r="F66" s="29">
        <f>ROUND(D66/E66,2)</f>
        <v>13222.22</v>
      </c>
      <c r="G66" s="2">
        <f>+F66/2</f>
        <v>6611.11</v>
      </c>
      <c r="H66" s="2">
        <f t="shared" ref="H66:K67" si="13">+$F66</f>
        <v>13222.22</v>
      </c>
      <c r="I66" s="2">
        <f t="shared" si="13"/>
        <v>13222.22</v>
      </c>
      <c r="J66" s="2">
        <f t="shared" si="13"/>
        <v>13222.22</v>
      </c>
      <c r="K66" s="2">
        <f t="shared" si="13"/>
        <v>13222.22</v>
      </c>
      <c r="L66" s="2">
        <f>SUM(G66:K66)</f>
        <v>59499.99</v>
      </c>
      <c r="M66" s="2">
        <f>+D66-L66</f>
        <v>535500.01</v>
      </c>
    </row>
    <row r="67" spans="1:15" ht="15" customHeight="1" x14ac:dyDescent="0.3">
      <c r="A67" s="30"/>
      <c r="B67" s="20" t="s">
        <v>4</v>
      </c>
      <c r="C67" s="23"/>
      <c r="D67" s="21">
        <f>+D66*0.25</f>
        <v>148750</v>
      </c>
      <c r="E67" s="18">
        <v>45</v>
      </c>
      <c r="F67" s="29">
        <f>ROUND(D67/E67,2)</f>
        <v>3305.56</v>
      </c>
      <c r="G67" s="2">
        <f>+F67/2</f>
        <v>1652.78</v>
      </c>
      <c r="H67" s="2">
        <f t="shared" si="13"/>
        <v>3305.56</v>
      </c>
      <c r="I67" s="2">
        <f t="shared" si="13"/>
        <v>3305.56</v>
      </c>
      <c r="J67" s="2">
        <f t="shared" si="13"/>
        <v>3305.56</v>
      </c>
      <c r="K67" s="2">
        <f t="shared" si="13"/>
        <v>3305.56</v>
      </c>
      <c r="L67" s="2">
        <f>SUM(G67:K67)</f>
        <v>14875.019999999999</v>
      </c>
      <c r="M67" s="2">
        <f>+D67-L67</f>
        <v>133874.98000000001</v>
      </c>
    </row>
    <row r="68" spans="1:15" ht="15" customHeight="1" x14ac:dyDescent="0.3">
      <c r="A68" s="30"/>
      <c r="B68" s="32" t="s">
        <v>58</v>
      </c>
      <c r="D68" s="25">
        <f>SUM(D65:D67)</f>
        <v>743750</v>
      </c>
      <c r="E68" s="18"/>
      <c r="F68" s="39">
        <f>SUM(F64:F67)</f>
        <v>16527.78</v>
      </c>
      <c r="G68" s="37">
        <f t="shared" ref="G68:M68" si="14">SUM(G66:G67)</f>
        <v>8263.89</v>
      </c>
      <c r="H68" s="37">
        <f t="shared" si="14"/>
        <v>16527.78</v>
      </c>
      <c r="I68" s="37">
        <f t="shared" si="14"/>
        <v>16527.78</v>
      </c>
      <c r="J68" s="37">
        <f t="shared" si="14"/>
        <v>16527.78</v>
      </c>
      <c r="K68" s="37">
        <f t="shared" si="14"/>
        <v>16527.78</v>
      </c>
      <c r="L68" s="37">
        <f t="shared" si="14"/>
        <v>74375.009999999995</v>
      </c>
      <c r="M68" s="37">
        <f t="shared" si="14"/>
        <v>669374.99</v>
      </c>
    </row>
    <row r="69" spans="1:15" ht="15" customHeight="1" x14ac:dyDescent="0.3">
      <c r="A69" s="10"/>
      <c r="B69" s="24" t="s">
        <v>2</v>
      </c>
      <c r="C69" s="23"/>
      <c r="D69" s="21"/>
      <c r="E69" s="18"/>
      <c r="F69" s="22"/>
      <c r="G69" s="21">
        <f>+G68</f>
        <v>8263.89</v>
      </c>
      <c r="H69" s="21">
        <f>+H68+G69</f>
        <v>24791.67</v>
      </c>
      <c r="I69" s="21">
        <f>+I68+H69</f>
        <v>41319.449999999997</v>
      </c>
      <c r="J69" s="21">
        <f>+J68+I69</f>
        <v>57847.229999999996</v>
      </c>
      <c r="K69" s="21">
        <f>+K68+J69</f>
        <v>74375.009999999995</v>
      </c>
      <c r="L69" s="21"/>
      <c r="M69" s="21"/>
    </row>
    <row r="70" spans="1:15" ht="15" customHeight="1" x14ac:dyDescent="0.3">
      <c r="A70" s="10"/>
      <c r="B70" s="24"/>
      <c r="C70" s="23"/>
      <c r="D70" s="21"/>
      <c r="E70" s="18"/>
      <c r="F70" s="22"/>
      <c r="G70" s="21"/>
      <c r="H70" s="21"/>
      <c r="I70" s="21"/>
      <c r="J70" s="21"/>
      <c r="K70" s="21"/>
      <c r="L70" s="21"/>
      <c r="M70" s="21"/>
    </row>
    <row r="71" spans="1:15" ht="15" customHeight="1" x14ac:dyDescent="0.3">
      <c r="A71" s="30" t="s">
        <v>57</v>
      </c>
      <c r="B71" s="32"/>
      <c r="E71" s="18"/>
      <c r="F71" s="22"/>
      <c r="G71" s="21"/>
      <c r="H71" s="21"/>
      <c r="I71" s="21"/>
      <c r="J71" s="21"/>
      <c r="K71" s="21"/>
      <c r="L71" s="21"/>
      <c r="M71" s="21"/>
    </row>
    <row r="72" spans="1:15" ht="15" customHeight="1" x14ac:dyDescent="0.3">
      <c r="A72" s="30"/>
      <c r="B72" s="33" t="s">
        <v>11</v>
      </c>
      <c r="D72" s="2">
        <f>150000/2</f>
        <v>75000</v>
      </c>
      <c r="E72" s="18">
        <v>6</v>
      </c>
      <c r="F72" s="29">
        <f>ROUND(D72/E72,2)</f>
        <v>12500</v>
      </c>
      <c r="G72" s="2">
        <f>+F72/2</f>
        <v>6250</v>
      </c>
      <c r="H72" s="2">
        <f t="shared" ref="H72:K75" si="15">+$F72</f>
        <v>12500</v>
      </c>
      <c r="I72" s="2">
        <f t="shared" si="15"/>
        <v>12500</v>
      </c>
      <c r="J72" s="2">
        <f t="shared" si="15"/>
        <v>12500</v>
      </c>
      <c r="K72" s="2">
        <f t="shared" si="15"/>
        <v>12500</v>
      </c>
      <c r="L72" s="2">
        <f>SUM(G72:K72)</f>
        <v>56250</v>
      </c>
      <c r="M72" s="2">
        <f>+D72-L72</f>
        <v>18750</v>
      </c>
    </row>
    <row r="73" spans="1:15" ht="15" customHeight="1" x14ac:dyDescent="0.3">
      <c r="A73" s="30"/>
      <c r="B73" s="33" t="s">
        <v>10</v>
      </c>
      <c r="D73" s="2">
        <f>85000/2</f>
        <v>42500</v>
      </c>
      <c r="E73" s="18">
        <v>6</v>
      </c>
      <c r="F73" s="29">
        <f>ROUND(D73/E73,2)</f>
        <v>7083.33</v>
      </c>
      <c r="G73" s="2">
        <f>+F73/2</f>
        <v>3541.665</v>
      </c>
      <c r="H73" s="2">
        <f t="shared" si="15"/>
        <v>7083.33</v>
      </c>
      <c r="I73" s="2">
        <f t="shared" si="15"/>
        <v>7083.33</v>
      </c>
      <c r="J73" s="2">
        <f t="shared" si="15"/>
        <v>7083.33</v>
      </c>
      <c r="K73" s="2">
        <f t="shared" si="15"/>
        <v>7083.33</v>
      </c>
      <c r="L73" s="2">
        <f>SUM(G73:K73)</f>
        <v>31874.985000000001</v>
      </c>
      <c r="M73" s="2">
        <f>+D73-L73</f>
        <v>10625.014999999999</v>
      </c>
    </row>
    <row r="74" spans="1:15" ht="15" customHeight="1" x14ac:dyDescent="0.3">
      <c r="A74" s="30"/>
      <c r="B74" s="33" t="s">
        <v>9</v>
      </c>
      <c r="D74" s="2">
        <v>50000</v>
      </c>
      <c r="E74" s="18">
        <v>6</v>
      </c>
      <c r="F74" s="29">
        <f>ROUND(D74/E74,2)</f>
        <v>8333.33</v>
      </c>
      <c r="G74" s="2">
        <f>+F74/2</f>
        <v>4166.665</v>
      </c>
      <c r="H74" s="2">
        <f t="shared" si="15"/>
        <v>8333.33</v>
      </c>
      <c r="I74" s="2">
        <f t="shared" si="15"/>
        <v>8333.33</v>
      </c>
      <c r="J74" s="2">
        <f t="shared" si="15"/>
        <v>8333.33</v>
      </c>
      <c r="K74" s="2">
        <f t="shared" si="15"/>
        <v>8333.33</v>
      </c>
      <c r="L74" s="2">
        <f>SUM(G74:K74)</f>
        <v>37499.985000000001</v>
      </c>
      <c r="M74" s="2">
        <f>+D74-L74</f>
        <v>12500.014999999999</v>
      </c>
    </row>
    <row r="75" spans="1:15" ht="15" customHeight="1" x14ac:dyDescent="0.3">
      <c r="A75" s="30"/>
      <c r="B75" s="33" t="s">
        <v>8</v>
      </c>
      <c r="D75" s="2">
        <f>35000/2</f>
        <v>17500</v>
      </c>
      <c r="E75" s="18">
        <v>6</v>
      </c>
      <c r="F75" s="29">
        <f>ROUND(D75/E75,2)</f>
        <v>2916.67</v>
      </c>
      <c r="G75" s="2">
        <f>+F75/2</f>
        <v>1458.335</v>
      </c>
      <c r="H75" s="2">
        <f t="shared" si="15"/>
        <v>2916.67</v>
      </c>
      <c r="I75" s="2">
        <f t="shared" si="15"/>
        <v>2916.67</v>
      </c>
      <c r="J75" s="2">
        <f t="shared" si="15"/>
        <v>2916.67</v>
      </c>
      <c r="K75" s="2">
        <f t="shared" si="15"/>
        <v>2916.67</v>
      </c>
      <c r="L75" s="2">
        <f>SUM(G75:K75)</f>
        <v>13125.015000000001</v>
      </c>
      <c r="M75" s="2">
        <f>+D75-L75</f>
        <v>4374.9849999999988</v>
      </c>
    </row>
    <row r="76" spans="1:15" ht="15" customHeight="1" x14ac:dyDescent="0.3">
      <c r="A76" s="30"/>
      <c r="B76" s="32" t="s">
        <v>7</v>
      </c>
      <c r="D76" s="31">
        <f>SUM(D72:D75)</f>
        <v>185000</v>
      </c>
      <c r="E76" s="18"/>
      <c r="F76" s="31">
        <f t="shared" ref="F76:M76" si="16">SUM(F72:F75)</f>
        <v>30833.33</v>
      </c>
      <c r="G76" s="26">
        <f t="shared" si="16"/>
        <v>15416.665000000001</v>
      </c>
      <c r="H76" s="25">
        <f t="shared" si="16"/>
        <v>30833.33</v>
      </c>
      <c r="I76" s="25">
        <f t="shared" si="16"/>
        <v>30833.33</v>
      </c>
      <c r="J76" s="25">
        <f t="shared" si="16"/>
        <v>30833.33</v>
      </c>
      <c r="K76" s="25">
        <f t="shared" si="16"/>
        <v>30833.33</v>
      </c>
      <c r="L76" s="25">
        <f t="shared" si="16"/>
        <v>138749.98500000002</v>
      </c>
      <c r="M76" s="25">
        <f t="shared" si="16"/>
        <v>46250.014999999999</v>
      </c>
    </row>
    <row r="77" spans="1:15" ht="15" customHeight="1" x14ac:dyDescent="0.3">
      <c r="A77" s="10"/>
      <c r="B77" s="24" t="s">
        <v>2</v>
      </c>
      <c r="C77" s="23"/>
      <c r="D77" s="21"/>
      <c r="E77" s="18"/>
      <c r="F77" s="22"/>
      <c r="G77" s="21">
        <f>+G76</f>
        <v>15416.665000000001</v>
      </c>
      <c r="H77" s="21">
        <f>+H76+G77</f>
        <v>46249.995000000003</v>
      </c>
      <c r="I77" s="21">
        <f>+I76+H77</f>
        <v>77083.325000000012</v>
      </c>
      <c r="J77" s="21">
        <f>+J76+I77</f>
        <v>107916.65500000001</v>
      </c>
      <c r="K77" s="21">
        <f>+K76+J77</f>
        <v>138749.98500000002</v>
      </c>
      <c r="L77" s="21"/>
      <c r="M77" s="21"/>
    </row>
    <row r="78" spans="1:15" ht="15" customHeight="1" x14ac:dyDescent="0.3">
      <c r="A78" s="10"/>
      <c r="B78" s="24"/>
      <c r="C78" s="23"/>
      <c r="D78" s="21"/>
      <c r="E78" s="18"/>
      <c r="F78" s="22"/>
      <c r="G78" s="21"/>
      <c r="H78" s="21"/>
      <c r="I78" s="21"/>
      <c r="J78" s="21"/>
      <c r="K78" s="21"/>
      <c r="L78" s="21"/>
      <c r="M78" s="21"/>
    </row>
    <row r="79" spans="1:15" s="11" customFormat="1" ht="15" customHeight="1" thickBot="1" x14ac:dyDescent="0.35">
      <c r="A79" s="16"/>
      <c r="B79" s="7" t="s">
        <v>56</v>
      </c>
      <c r="D79" s="13">
        <f>SUM(D12:D77)/2</f>
        <v>16170000</v>
      </c>
      <c r="E79" s="15"/>
      <c r="F79" s="44">
        <f>SUM(F11:F77)/2</f>
        <v>511600</v>
      </c>
      <c r="G79" s="13">
        <f t="shared" ref="G79:L79" si="17">+G26+G32+G40+G46+G54+G63+G68+G76+G19</f>
        <v>255800.00000000003</v>
      </c>
      <c r="H79" s="13">
        <f t="shared" si="17"/>
        <v>511600.00000000006</v>
      </c>
      <c r="I79" s="13">
        <f t="shared" si="17"/>
        <v>511600.00000000006</v>
      </c>
      <c r="J79" s="13">
        <f t="shared" si="17"/>
        <v>511600.00000000006</v>
      </c>
      <c r="K79" s="13">
        <f t="shared" si="17"/>
        <v>511600.00000000006</v>
      </c>
      <c r="L79" s="13">
        <f t="shared" si="17"/>
        <v>2302199.9999999995</v>
      </c>
      <c r="M79" s="13">
        <f>SUM(M11:M77)/2</f>
        <v>13817800</v>
      </c>
      <c r="O79" s="12">
        <f>+L79/D79</f>
        <v>0.14237476808905378</v>
      </c>
    </row>
    <row r="80" spans="1:15" s="4" customFormat="1" ht="15" customHeight="1" thickTop="1" x14ac:dyDescent="0.3">
      <c r="A80" s="10"/>
      <c r="B80" s="9"/>
      <c r="D80" s="5"/>
      <c r="E80" s="6"/>
      <c r="F80" s="43"/>
      <c r="G80" s="5">
        <f>+G79</f>
        <v>255800.00000000003</v>
      </c>
      <c r="H80" s="5">
        <f>+H79+G80</f>
        <v>767400.00000000012</v>
      </c>
      <c r="I80" s="5">
        <f>+I79+H80</f>
        <v>1279000.0000000002</v>
      </c>
      <c r="J80" s="5">
        <f>+J79+I80</f>
        <v>1790600.0000000002</v>
      </c>
      <c r="K80" s="5">
        <f>+K79+J80</f>
        <v>2302200.0000000005</v>
      </c>
      <c r="L80" s="5"/>
      <c r="M80" s="5"/>
    </row>
    <row r="81" spans="1:15" ht="15" customHeight="1" x14ac:dyDescent="0.3">
      <c r="A81" s="42"/>
      <c r="B81" s="41" t="s">
        <v>55</v>
      </c>
      <c r="D81" s="21"/>
      <c r="E81" s="18"/>
      <c r="F81" s="17"/>
    </row>
    <row r="82" spans="1:15" ht="15" customHeight="1" x14ac:dyDescent="0.3">
      <c r="A82" s="4" t="s">
        <v>54</v>
      </c>
      <c r="B82" s="3"/>
      <c r="D82" s="21"/>
      <c r="E82" s="18"/>
      <c r="F82" s="17"/>
    </row>
    <row r="83" spans="1:15" ht="15" customHeight="1" x14ac:dyDescent="0.3">
      <c r="A83" s="4"/>
      <c r="B83" s="3"/>
      <c r="D83" s="21"/>
      <c r="E83" s="18"/>
      <c r="F83" s="17"/>
    </row>
    <row r="84" spans="1:15" ht="15" customHeight="1" x14ac:dyDescent="0.3">
      <c r="A84" s="10" t="s">
        <v>53</v>
      </c>
      <c r="B84" s="3"/>
      <c r="D84" s="21"/>
      <c r="E84" s="18"/>
      <c r="F84" s="17"/>
    </row>
    <row r="85" spans="1:15" ht="15" customHeight="1" x14ac:dyDescent="0.3">
      <c r="A85" s="1"/>
      <c r="B85" s="3" t="s">
        <v>52</v>
      </c>
      <c r="C85" s="23"/>
      <c r="D85" s="21">
        <v>100000</v>
      </c>
      <c r="E85" s="18"/>
      <c r="F85" s="17"/>
      <c r="M85" s="25">
        <f>+D85-L85</f>
        <v>100000</v>
      </c>
    </row>
    <row r="86" spans="1:15" ht="15" customHeight="1" x14ac:dyDescent="0.3">
      <c r="A86" s="1"/>
      <c r="B86" s="24" t="s">
        <v>51</v>
      </c>
      <c r="C86" s="23"/>
      <c r="D86" s="37">
        <f>SUM(D84:D85)</f>
        <v>100000</v>
      </c>
      <c r="E86" s="18"/>
      <c r="F86" s="17"/>
    </row>
    <row r="87" spans="1:15" ht="15" customHeight="1" x14ac:dyDescent="0.3">
      <c r="A87" s="4"/>
      <c r="B87" s="3"/>
      <c r="D87" s="21"/>
      <c r="E87" s="18"/>
      <c r="F87" s="17"/>
      <c r="O87" s="2"/>
    </row>
    <row r="88" spans="1:15" ht="15" customHeight="1" x14ac:dyDescent="0.3">
      <c r="A88" s="10" t="s">
        <v>50</v>
      </c>
      <c r="E88" s="40"/>
      <c r="F88" s="17"/>
    </row>
    <row r="89" spans="1:15" ht="15" customHeight="1" x14ac:dyDescent="0.3">
      <c r="A89" s="10"/>
      <c r="B89" s="20"/>
      <c r="D89" s="2">
        <v>80000</v>
      </c>
      <c r="E89" s="18">
        <v>40</v>
      </c>
      <c r="F89" s="29">
        <f>ROUND(D89/E89,2)</f>
        <v>2000</v>
      </c>
      <c r="G89" s="2">
        <f>+$F89/2</f>
        <v>1000</v>
      </c>
      <c r="H89" s="2">
        <f>+$F89</f>
        <v>2000</v>
      </c>
      <c r="I89" s="2">
        <f>+$F89</f>
        <v>2000</v>
      </c>
      <c r="J89" s="2">
        <f>+$F89</f>
        <v>2000</v>
      </c>
      <c r="K89" s="2">
        <f>+$F89</f>
        <v>2000</v>
      </c>
      <c r="L89" s="2">
        <f>SUM(G89:K89)</f>
        <v>9000</v>
      </c>
      <c r="M89" s="2">
        <f>+D89-L89</f>
        <v>71000</v>
      </c>
    </row>
    <row r="90" spans="1:15" ht="15" customHeight="1" x14ac:dyDescent="0.3">
      <c r="A90" s="10"/>
      <c r="B90" s="24" t="s">
        <v>49</v>
      </c>
      <c r="D90" s="25">
        <f>SUM(D88:D89)</f>
        <v>80000</v>
      </c>
      <c r="E90" s="40"/>
      <c r="F90" s="25">
        <f t="shared" ref="F90:M90" si="18">SUM(F88:F89)</f>
        <v>2000</v>
      </c>
      <c r="G90" s="25">
        <f t="shared" si="18"/>
        <v>1000</v>
      </c>
      <c r="H90" s="25">
        <f t="shared" si="18"/>
        <v>2000</v>
      </c>
      <c r="I90" s="25">
        <f t="shared" si="18"/>
        <v>2000</v>
      </c>
      <c r="J90" s="25">
        <f t="shared" si="18"/>
        <v>2000</v>
      </c>
      <c r="K90" s="25">
        <f t="shared" si="18"/>
        <v>2000</v>
      </c>
      <c r="L90" s="25">
        <f t="shared" si="18"/>
        <v>9000</v>
      </c>
      <c r="M90" s="25">
        <f t="shared" si="18"/>
        <v>71000</v>
      </c>
    </row>
    <row r="91" spans="1:15" ht="15" customHeight="1" x14ac:dyDescent="0.3">
      <c r="A91" s="10"/>
      <c r="B91" s="24" t="s">
        <v>2</v>
      </c>
      <c r="C91" s="23"/>
      <c r="D91" s="21"/>
      <c r="E91" s="18"/>
      <c r="F91" s="22"/>
      <c r="G91" s="21">
        <f>+G90</f>
        <v>1000</v>
      </c>
      <c r="H91" s="21">
        <f>+H90+G91</f>
        <v>3000</v>
      </c>
      <c r="I91" s="21">
        <f>+I90+H91</f>
        <v>5000</v>
      </c>
      <c r="J91" s="21">
        <f>+J90+I91</f>
        <v>7000</v>
      </c>
      <c r="K91" s="21">
        <f>+K90+J91</f>
        <v>9000</v>
      </c>
      <c r="L91" s="21"/>
      <c r="M91" s="21"/>
    </row>
    <row r="92" spans="1:15" ht="15" customHeight="1" x14ac:dyDescent="0.3">
      <c r="A92" s="10"/>
      <c r="B92" s="24"/>
      <c r="C92" s="23"/>
      <c r="D92" s="21"/>
      <c r="E92" s="18"/>
      <c r="F92" s="22"/>
      <c r="G92" s="21"/>
      <c r="H92" s="21"/>
      <c r="I92" s="21"/>
      <c r="J92" s="21"/>
      <c r="K92" s="21"/>
      <c r="L92" s="21"/>
      <c r="M92" s="21"/>
    </row>
    <row r="93" spans="1:15" ht="15" customHeight="1" x14ac:dyDescent="0.3">
      <c r="A93" s="30" t="s">
        <v>48</v>
      </c>
      <c r="B93" s="20"/>
      <c r="C93" s="23"/>
      <c r="D93" s="21"/>
      <c r="E93" s="18"/>
      <c r="F93" s="17"/>
    </row>
    <row r="94" spans="1:15" ht="15" customHeight="1" x14ac:dyDescent="0.3">
      <c r="A94" s="10"/>
      <c r="B94" s="20" t="s">
        <v>47</v>
      </c>
      <c r="C94" s="23"/>
      <c r="D94" s="21">
        <f>850000/2</f>
        <v>425000</v>
      </c>
      <c r="E94" s="18">
        <v>32</v>
      </c>
      <c r="F94" s="29">
        <f t="shared" ref="F94:F100" si="19">ROUND(D94/E94,2)</f>
        <v>13281.25</v>
      </c>
      <c r="G94" s="2">
        <f>+$F94/2</f>
        <v>6640.625</v>
      </c>
      <c r="H94" s="2">
        <f t="shared" ref="H94:K100" si="20">+$F94</f>
        <v>13281.25</v>
      </c>
      <c r="I94" s="2">
        <f t="shared" si="20"/>
        <v>13281.25</v>
      </c>
      <c r="J94" s="2">
        <f t="shared" si="20"/>
        <v>13281.25</v>
      </c>
      <c r="K94" s="2">
        <f t="shared" si="20"/>
        <v>13281.25</v>
      </c>
      <c r="L94" s="2">
        <f t="shared" ref="L94:L100" si="21">SUM(G94:K94)</f>
        <v>59765.625</v>
      </c>
      <c r="M94" s="2">
        <f t="shared" ref="M94:M100" si="22">+D94-L94</f>
        <v>365234.375</v>
      </c>
    </row>
    <row r="95" spans="1:15" ht="15" customHeight="1" x14ac:dyDescent="0.3">
      <c r="B95" s="1" t="s">
        <v>46</v>
      </c>
      <c r="D95" s="2">
        <v>1000000</v>
      </c>
      <c r="E95" s="18">
        <v>32</v>
      </c>
      <c r="F95" s="29">
        <f t="shared" si="19"/>
        <v>31250</v>
      </c>
      <c r="G95" s="2">
        <f t="shared" ref="G95:G100" si="23">+F95/2</f>
        <v>15625</v>
      </c>
      <c r="H95" s="2">
        <f t="shared" si="20"/>
        <v>31250</v>
      </c>
      <c r="I95" s="2">
        <f t="shared" si="20"/>
        <v>31250</v>
      </c>
      <c r="J95" s="2">
        <f t="shared" si="20"/>
        <v>31250</v>
      </c>
      <c r="K95" s="2">
        <f t="shared" si="20"/>
        <v>31250</v>
      </c>
      <c r="L95" s="2">
        <f t="shared" si="21"/>
        <v>140625</v>
      </c>
      <c r="M95" s="2">
        <f t="shared" si="22"/>
        <v>859375</v>
      </c>
    </row>
    <row r="96" spans="1:15" ht="15" customHeight="1" x14ac:dyDescent="0.3">
      <c r="B96" s="1" t="s">
        <v>45</v>
      </c>
      <c r="D96" s="2">
        <v>200000</v>
      </c>
      <c r="E96" s="18">
        <v>32</v>
      </c>
      <c r="F96" s="29">
        <f t="shared" si="19"/>
        <v>6250</v>
      </c>
      <c r="G96" s="2">
        <f t="shared" si="23"/>
        <v>3125</v>
      </c>
      <c r="H96" s="2">
        <f t="shared" si="20"/>
        <v>6250</v>
      </c>
      <c r="I96" s="2">
        <f t="shared" si="20"/>
        <v>6250</v>
      </c>
      <c r="J96" s="2">
        <f t="shared" si="20"/>
        <v>6250</v>
      </c>
      <c r="K96" s="2">
        <f t="shared" si="20"/>
        <v>6250</v>
      </c>
      <c r="L96" s="2">
        <f t="shared" si="21"/>
        <v>28125</v>
      </c>
      <c r="M96" s="2">
        <f t="shared" si="22"/>
        <v>171875</v>
      </c>
    </row>
    <row r="97" spans="1:13" ht="15" customHeight="1" x14ac:dyDescent="0.3">
      <c r="A97" s="10"/>
      <c r="B97" s="20" t="s">
        <v>44</v>
      </c>
      <c r="C97" s="23"/>
      <c r="D97" s="21">
        <v>700000</v>
      </c>
      <c r="E97" s="18">
        <v>32</v>
      </c>
      <c r="F97" s="29">
        <f t="shared" si="19"/>
        <v>21875</v>
      </c>
      <c r="G97" s="2">
        <f t="shared" si="23"/>
        <v>10937.5</v>
      </c>
      <c r="H97" s="2">
        <f t="shared" si="20"/>
        <v>21875</v>
      </c>
      <c r="I97" s="2">
        <f t="shared" si="20"/>
        <v>21875</v>
      </c>
      <c r="J97" s="2">
        <f t="shared" si="20"/>
        <v>21875</v>
      </c>
      <c r="K97" s="2">
        <f t="shared" si="20"/>
        <v>21875</v>
      </c>
      <c r="L97" s="2">
        <f t="shared" si="21"/>
        <v>98437.5</v>
      </c>
      <c r="M97" s="2">
        <f t="shared" si="22"/>
        <v>601562.5</v>
      </c>
    </row>
    <row r="98" spans="1:13" ht="15" customHeight="1" x14ac:dyDescent="0.3">
      <c r="A98" s="10"/>
      <c r="B98" s="20" t="s">
        <v>43</v>
      </c>
      <c r="C98" s="23"/>
      <c r="D98" s="21">
        <v>2200000</v>
      </c>
      <c r="E98" s="18">
        <v>32</v>
      </c>
      <c r="F98" s="29">
        <f t="shared" si="19"/>
        <v>68750</v>
      </c>
      <c r="G98" s="2">
        <f t="shared" si="23"/>
        <v>34375</v>
      </c>
      <c r="H98" s="2">
        <f t="shared" si="20"/>
        <v>68750</v>
      </c>
      <c r="I98" s="2">
        <f t="shared" si="20"/>
        <v>68750</v>
      </c>
      <c r="J98" s="2">
        <f t="shared" si="20"/>
        <v>68750</v>
      </c>
      <c r="K98" s="2">
        <f t="shared" si="20"/>
        <v>68750</v>
      </c>
      <c r="L98" s="2">
        <f t="shared" si="21"/>
        <v>309375</v>
      </c>
      <c r="M98" s="2">
        <f t="shared" si="22"/>
        <v>1890625</v>
      </c>
    </row>
    <row r="99" spans="1:13" ht="15" customHeight="1" x14ac:dyDescent="0.3">
      <c r="A99" s="10"/>
      <c r="B99" s="20" t="s">
        <v>42</v>
      </c>
      <c r="C99" s="23"/>
      <c r="D99" s="21">
        <v>1600000</v>
      </c>
      <c r="E99" s="18">
        <v>32</v>
      </c>
      <c r="F99" s="29">
        <f t="shared" si="19"/>
        <v>50000</v>
      </c>
      <c r="G99" s="2">
        <f t="shared" si="23"/>
        <v>25000</v>
      </c>
      <c r="H99" s="2">
        <f t="shared" si="20"/>
        <v>50000</v>
      </c>
      <c r="I99" s="2">
        <f t="shared" si="20"/>
        <v>50000</v>
      </c>
      <c r="J99" s="2">
        <f t="shared" si="20"/>
        <v>50000</v>
      </c>
      <c r="K99" s="2">
        <f t="shared" si="20"/>
        <v>50000</v>
      </c>
      <c r="L99" s="2">
        <f t="shared" si="21"/>
        <v>225000</v>
      </c>
      <c r="M99" s="2">
        <f t="shared" si="22"/>
        <v>1375000</v>
      </c>
    </row>
    <row r="100" spans="1:13" ht="15" customHeight="1" x14ac:dyDescent="0.3">
      <c r="A100" s="10"/>
      <c r="B100" s="20" t="s">
        <v>4</v>
      </c>
      <c r="C100" s="23"/>
      <c r="D100" s="21">
        <f>SUM(D94:D99)*0.25</f>
        <v>1531250</v>
      </c>
      <c r="E100" s="18">
        <v>32</v>
      </c>
      <c r="F100" s="29">
        <f t="shared" si="19"/>
        <v>47851.56</v>
      </c>
      <c r="G100" s="2">
        <f t="shared" si="23"/>
        <v>23925.78</v>
      </c>
      <c r="H100" s="2">
        <f t="shared" si="20"/>
        <v>47851.56</v>
      </c>
      <c r="I100" s="2">
        <f t="shared" si="20"/>
        <v>47851.56</v>
      </c>
      <c r="J100" s="2">
        <f t="shared" si="20"/>
        <v>47851.56</v>
      </c>
      <c r="K100" s="2">
        <f t="shared" si="20"/>
        <v>47851.56</v>
      </c>
      <c r="L100" s="2">
        <f t="shared" si="21"/>
        <v>215332.02</v>
      </c>
      <c r="M100" s="2">
        <f t="shared" si="22"/>
        <v>1315917.98</v>
      </c>
    </row>
    <row r="101" spans="1:13" ht="15" customHeight="1" x14ac:dyDescent="0.3">
      <c r="A101" s="10"/>
      <c r="B101" s="20"/>
      <c r="C101" s="23"/>
      <c r="D101" s="21"/>
      <c r="E101" s="18"/>
      <c r="F101" s="17"/>
    </row>
    <row r="102" spans="1:13" ht="15" customHeight="1" x14ac:dyDescent="0.3">
      <c r="A102" s="10"/>
      <c r="B102" s="24" t="s">
        <v>41</v>
      </c>
      <c r="C102" s="23"/>
      <c r="D102" s="37">
        <f>SUM(D93:D100)</f>
        <v>7656250</v>
      </c>
      <c r="E102" s="18"/>
      <c r="F102" s="39">
        <f t="shared" ref="F102:M102" si="24">SUM(F93:F100)</f>
        <v>239257.81</v>
      </c>
      <c r="G102" s="38">
        <f t="shared" si="24"/>
        <v>119628.905</v>
      </c>
      <c r="H102" s="37">
        <f t="shared" si="24"/>
        <v>239257.81</v>
      </c>
      <c r="I102" s="37">
        <f t="shared" si="24"/>
        <v>239257.81</v>
      </c>
      <c r="J102" s="37">
        <f t="shared" si="24"/>
        <v>239257.81</v>
      </c>
      <c r="K102" s="37">
        <f t="shared" si="24"/>
        <v>239257.81</v>
      </c>
      <c r="L102" s="37">
        <f t="shared" si="24"/>
        <v>1076660.145</v>
      </c>
      <c r="M102" s="37">
        <f t="shared" si="24"/>
        <v>6579589.8550000004</v>
      </c>
    </row>
    <row r="103" spans="1:13" ht="15" customHeight="1" x14ac:dyDescent="0.3">
      <c r="A103" s="10"/>
      <c r="B103" s="24" t="s">
        <v>2</v>
      </c>
      <c r="C103" s="23"/>
      <c r="D103" s="21"/>
      <c r="E103" s="18"/>
      <c r="F103" s="22"/>
      <c r="G103" s="21">
        <f>+G102</f>
        <v>119628.905</v>
      </c>
      <c r="H103" s="21">
        <f>+H102+G103</f>
        <v>358886.71499999997</v>
      </c>
      <c r="I103" s="21">
        <f>+I102+H103</f>
        <v>598144.52499999991</v>
      </c>
      <c r="J103" s="21">
        <f>+J102+I103</f>
        <v>837402.33499999996</v>
      </c>
      <c r="K103" s="21">
        <f>+K102+J103</f>
        <v>1076660.145</v>
      </c>
      <c r="L103" s="21"/>
      <c r="M103" s="21"/>
    </row>
    <row r="104" spans="1:13" ht="15" customHeight="1" x14ac:dyDescent="0.3">
      <c r="A104" s="10"/>
      <c r="B104" s="24"/>
      <c r="C104" s="23"/>
      <c r="D104" s="21"/>
      <c r="E104" s="18"/>
      <c r="F104" s="22"/>
      <c r="G104" s="21"/>
      <c r="H104" s="21"/>
      <c r="I104" s="21"/>
      <c r="J104" s="21"/>
      <c r="K104" s="21"/>
      <c r="L104" s="21"/>
      <c r="M104" s="21"/>
    </row>
    <row r="105" spans="1:13" ht="15" customHeight="1" x14ac:dyDescent="0.3">
      <c r="A105" s="30" t="s">
        <v>40</v>
      </c>
      <c r="E105" s="18"/>
      <c r="F105" s="17"/>
      <c r="G105" s="28"/>
    </row>
    <row r="106" spans="1:13" ht="15" customHeight="1" x14ac:dyDescent="0.3">
      <c r="A106" s="10"/>
      <c r="B106" s="1" t="s">
        <v>39</v>
      </c>
      <c r="D106" s="2">
        <v>4000000</v>
      </c>
      <c r="E106" s="18">
        <v>20</v>
      </c>
      <c r="F106" s="29">
        <f>ROUND(D106/E106,2)</f>
        <v>200000</v>
      </c>
      <c r="G106" s="28">
        <f>+F106/2</f>
        <v>100000</v>
      </c>
      <c r="H106" s="2">
        <f t="shared" ref="H106:K107" si="25">+$F106</f>
        <v>200000</v>
      </c>
      <c r="I106" s="2">
        <f t="shared" si="25"/>
        <v>200000</v>
      </c>
      <c r="J106" s="2">
        <f t="shared" si="25"/>
        <v>200000</v>
      </c>
      <c r="K106" s="2">
        <f t="shared" si="25"/>
        <v>200000</v>
      </c>
      <c r="L106" s="2">
        <f>SUM(G106:K106)</f>
        <v>900000</v>
      </c>
      <c r="M106" s="2">
        <f>+D106-L106</f>
        <v>3100000</v>
      </c>
    </row>
    <row r="107" spans="1:13" ht="15" customHeight="1" x14ac:dyDescent="0.3">
      <c r="A107" s="10"/>
      <c r="B107" s="20" t="s">
        <v>4</v>
      </c>
      <c r="C107" s="23"/>
      <c r="D107" s="21">
        <f>SUM(D105:D106)*0.25</f>
        <v>1000000</v>
      </c>
      <c r="E107" s="18">
        <v>20</v>
      </c>
      <c r="F107" s="29">
        <f>ROUND(D107/E107,2)</f>
        <v>50000</v>
      </c>
      <c r="G107" s="28">
        <f>+F107/2</f>
        <v>25000</v>
      </c>
      <c r="H107" s="2">
        <f t="shared" si="25"/>
        <v>50000</v>
      </c>
      <c r="I107" s="2">
        <f t="shared" si="25"/>
        <v>50000</v>
      </c>
      <c r="J107" s="2">
        <f t="shared" si="25"/>
        <v>50000</v>
      </c>
      <c r="K107" s="2">
        <f t="shared" si="25"/>
        <v>50000</v>
      </c>
      <c r="L107" s="2">
        <f>SUM(G107:K107)</f>
        <v>225000</v>
      </c>
      <c r="M107" s="2">
        <f>+D107-L107</f>
        <v>775000</v>
      </c>
    </row>
    <row r="108" spans="1:13" ht="15" customHeight="1" x14ac:dyDescent="0.3">
      <c r="B108" s="24" t="s">
        <v>35</v>
      </c>
      <c r="D108" s="25">
        <f>SUM(D105:D107)</f>
        <v>5000000</v>
      </c>
      <c r="E108" s="18"/>
      <c r="F108" s="27">
        <f t="shared" ref="F108:M108" si="26">SUM(F105:F107)</f>
        <v>250000</v>
      </c>
      <c r="G108" s="26">
        <f t="shared" si="26"/>
        <v>125000</v>
      </c>
      <c r="H108" s="25">
        <f t="shared" si="26"/>
        <v>250000</v>
      </c>
      <c r="I108" s="25">
        <f t="shared" si="26"/>
        <v>250000</v>
      </c>
      <c r="J108" s="25">
        <f t="shared" si="26"/>
        <v>250000</v>
      </c>
      <c r="K108" s="25">
        <f t="shared" si="26"/>
        <v>250000</v>
      </c>
      <c r="L108" s="25">
        <f t="shared" si="26"/>
        <v>1125000</v>
      </c>
      <c r="M108" s="25">
        <f t="shared" si="26"/>
        <v>3875000</v>
      </c>
    </row>
    <row r="109" spans="1:13" ht="15" customHeight="1" x14ac:dyDescent="0.3">
      <c r="A109" s="10"/>
      <c r="B109" s="24" t="s">
        <v>2</v>
      </c>
      <c r="C109" s="23"/>
      <c r="D109" s="21"/>
      <c r="E109" s="18"/>
      <c r="F109" s="22"/>
      <c r="G109" s="21">
        <f>+G108</f>
        <v>125000</v>
      </c>
      <c r="H109" s="21">
        <f>+H108+G109</f>
        <v>375000</v>
      </c>
      <c r="I109" s="21">
        <f>+I108+H109</f>
        <v>625000</v>
      </c>
      <c r="J109" s="21">
        <f>+J108+I109</f>
        <v>875000</v>
      </c>
      <c r="K109" s="21">
        <f>+K108+J109</f>
        <v>1125000</v>
      </c>
      <c r="L109" s="21"/>
      <c r="M109" s="21"/>
    </row>
    <row r="110" spans="1:13" ht="15" customHeight="1" x14ac:dyDescent="0.3">
      <c r="A110" s="10"/>
      <c r="B110" s="24"/>
      <c r="C110" s="23"/>
      <c r="D110" s="21"/>
      <c r="E110" s="18"/>
      <c r="F110" s="22"/>
      <c r="G110" s="21"/>
      <c r="H110" s="21"/>
      <c r="I110" s="21"/>
      <c r="J110" s="21"/>
      <c r="K110" s="21"/>
      <c r="L110" s="21"/>
      <c r="M110" s="21"/>
    </row>
    <row r="111" spans="1:13" ht="15" customHeight="1" x14ac:dyDescent="0.3">
      <c r="A111" s="30" t="s">
        <v>38</v>
      </c>
      <c r="E111" s="18"/>
      <c r="F111" s="17"/>
      <c r="G111" s="28"/>
    </row>
    <row r="112" spans="1:13" ht="15" customHeight="1" x14ac:dyDescent="0.3">
      <c r="B112" s="34" t="s">
        <v>37</v>
      </c>
      <c r="D112" s="2">
        <v>800000</v>
      </c>
      <c r="E112" s="18">
        <v>30</v>
      </c>
      <c r="F112" s="29">
        <f>ROUND(D112/E112,2)</f>
        <v>26666.67</v>
      </c>
      <c r="G112" s="28">
        <f>+F112/2</f>
        <v>13333.334999999999</v>
      </c>
      <c r="H112" s="2">
        <f t="shared" ref="H112:K114" si="27">+$F112</f>
        <v>26666.67</v>
      </c>
      <c r="I112" s="2">
        <f t="shared" si="27"/>
        <v>26666.67</v>
      </c>
      <c r="J112" s="2">
        <f t="shared" si="27"/>
        <v>26666.67</v>
      </c>
      <c r="K112" s="2">
        <f t="shared" si="27"/>
        <v>26666.67</v>
      </c>
      <c r="L112" s="2">
        <f>SUM(G112:K112)</f>
        <v>120000.01499999998</v>
      </c>
      <c r="M112" s="2">
        <f>+D112-L112</f>
        <v>679999.98499999999</v>
      </c>
    </row>
    <row r="113" spans="1:13" ht="15" customHeight="1" x14ac:dyDescent="0.3">
      <c r="B113" s="34" t="s">
        <v>36</v>
      </c>
      <c r="D113" s="2">
        <v>120000</v>
      </c>
      <c r="E113" s="18">
        <v>30</v>
      </c>
      <c r="F113" s="29">
        <f>ROUND(D113/E113,2)</f>
        <v>4000</v>
      </c>
      <c r="G113" s="28">
        <f>+F113/2</f>
        <v>2000</v>
      </c>
      <c r="H113" s="2">
        <f t="shared" si="27"/>
        <v>4000</v>
      </c>
      <c r="I113" s="2">
        <f t="shared" si="27"/>
        <v>4000</v>
      </c>
      <c r="J113" s="2">
        <f t="shared" si="27"/>
        <v>4000</v>
      </c>
      <c r="K113" s="2">
        <f t="shared" si="27"/>
        <v>4000</v>
      </c>
      <c r="L113" s="2">
        <f>SUM(G113:K113)</f>
        <v>18000</v>
      </c>
      <c r="M113" s="2">
        <f>+D113-L113</f>
        <v>102000</v>
      </c>
    </row>
    <row r="114" spans="1:13" ht="15" customHeight="1" x14ac:dyDescent="0.3">
      <c r="A114" s="10"/>
      <c r="B114" s="20" t="s">
        <v>4</v>
      </c>
      <c r="C114" s="23"/>
      <c r="D114" s="21">
        <f>SUM(D112:D113)*0.25</f>
        <v>230000</v>
      </c>
      <c r="E114" s="18">
        <v>30</v>
      </c>
      <c r="F114" s="29">
        <f>ROUND(D114/E114,2)</f>
        <v>7666.67</v>
      </c>
      <c r="G114" s="28">
        <f>+F114/2</f>
        <v>3833.335</v>
      </c>
      <c r="H114" s="2">
        <f t="shared" si="27"/>
        <v>7666.67</v>
      </c>
      <c r="I114" s="2">
        <f t="shared" si="27"/>
        <v>7666.67</v>
      </c>
      <c r="J114" s="2">
        <f t="shared" si="27"/>
        <v>7666.67</v>
      </c>
      <c r="K114" s="2">
        <f t="shared" si="27"/>
        <v>7666.67</v>
      </c>
      <c r="L114" s="2">
        <f>SUM(G114:K114)</f>
        <v>34500.014999999999</v>
      </c>
      <c r="M114" s="2">
        <f>+D114-L114</f>
        <v>195499.98499999999</v>
      </c>
    </row>
    <row r="115" spans="1:13" ht="15" customHeight="1" x14ac:dyDescent="0.3">
      <c r="B115" s="24" t="s">
        <v>35</v>
      </c>
      <c r="D115" s="25">
        <f>SUM(D112:D114)</f>
        <v>1150000</v>
      </c>
      <c r="E115" s="18"/>
      <c r="F115" s="27">
        <f t="shared" ref="F115:M115" si="28">SUM(F112:F114)</f>
        <v>38333.339999999997</v>
      </c>
      <c r="G115" s="26">
        <f t="shared" si="28"/>
        <v>19166.669999999998</v>
      </c>
      <c r="H115" s="25">
        <f t="shared" si="28"/>
        <v>38333.339999999997</v>
      </c>
      <c r="I115" s="25">
        <f t="shared" si="28"/>
        <v>38333.339999999997</v>
      </c>
      <c r="J115" s="25">
        <f t="shared" si="28"/>
        <v>38333.339999999997</v>
      </c>
      <c r="K115" s="25">
        <f t="shared" si="28"/>
        <v>38333.339999999997</v>
      </c>
      <c r="L115" s="25">
        <f t="shared" si="28"/>
        <v>172500.02999999997</v>
      </c>
      <c r="M115" s="25">
        <f t="shared" si="28"/>
        <v>977499.97</v>
      </c>
    </row>
    <row r="116" spans="1:13" ht="15" customHeight="1" x14ac:dyDescent="0.3">
      <c r="A116" s="10"/>
      <c r="B116" s="24" t="s">
        <v>2</v>
      </c>
      <c r="C116" s="23"/>
      <c r="D116" s="21"/>
      <c r="E116" s="18"/>
      <c r="F116" s="22"/>
      <c r="G116" s="21">
        <f>+G115</f>
        <v>19166.669999999998</v>
      </c>
      <c r="H116" s="21">
        <f>+H115+G116</f>
        <v>57500.009999999995</v>
      </c>
      <c r="I116" s="21">
        <f>+I115+H116</f>
        <v>95833.349999999991</v>
      </c>
      <c r="J116" s="21">
        <f>+J115+I116</f>
        <v>134166.69</v>
      </c>
      <c r="K116" s="21">
        <f>+K115+J116</f>
        <v>172500.03</v>
      </c>
      <c r="L116" s="21"/>
      <c r="M116" s="21"/>
    </row>
    <row r="117" spans="1:13" ht="15" customHeight="1" x14ac:dyDescent="0.3">
      <c r="A117" s="10"/>
      <c r="B117" s="24"/>
      <c r="C117" s="23"/>
      <c r="D117" s="21"/>
      <c r="E117" s="18"/>
      <c r="F117" s="22"/>
      <c r="G117" s="21"/>
      <c r="H117" s="21"/>
      <c r="I117" s="21"/>
      <c r="J117" s="21"/>
      <c r="K117" s="21"/>
      <c r="L117" s="21"/>
      <c r="M117" s="21"/>
    </row>
    <row r="118" spans="1:13" ht="15" customHeight="1" x14ac:dyDescent="0.3">
      <c r="A118" s="30" t="s">
        <v>34</v>
      </c>
      <c r="E118" s="18"/>
      <c r="F118" s="17"/>
      <c r="G118" s="28"/>
    </row>
    <row r="119" spans="1:13" ht="15" customHeight="1" x14ac:dyDescent="0.3">
      <c r="B119" s="34" t="s">
        <v>33</v>
      </c>
      <c r="D119" s="2">
        <v>5320000</v>
      </c>
      <c r="E119" s="18">
        <v>45</v>
      </c>
      <c r="F119" s="29">
        <f>ROUND(D119/E119,2)</f>
        <v>118222.22</v>
      </c>
      <c r="G119" s="28">
        <f>+F119/2</f>
        <v>59111.11</v>
      </c>
      <c r="H119" s="2">
        <f t="shared" ref="H119:K121" si="29">+$F119</f>
        <v>118222.22</v>
      </c>
      <c r="I119" s="2">
        <f t="shared" si="29"/>
        <v>118222.22</v>
      </c>
      <c r="J119" s="2">
        <f t="shared" si="29"/>
        <v>118222.22</v>
      </c>
      <c r="K119" s="2">
        <f t="shared" si="29"/>
        <v>118222.22</v>
      </c>
      <c r="L119" s="2">
        <f>SUM(G119:K119)</f>
        <v>531999.99</v>
      </c>
      <c r="M119" s="2">
        <f>+D119-L119</f>
        <v>4788000.01</v>
      </c>
    </row>
    <row r="120" spans="1:13" ht="15" customHeight="1" x14ac:dyDescent="0.3">
      <c r="B120" s="1" t="s">
        <v>32</v>
      </c>
      <c r="D120" s="2">
        <v>1900000</v>
      </c>
      <c r="E120" s="18">
        <v>45</v>
      </c>
      <c r="F120" s="29">
        <f>ROUND(D120/E120,2)</f>
        <v>42222.22</v>
      </c>
      <c r="G120" s="28">
        <f>+F120/2</f>
        <v>21111.11</v>
      </c>
      <c r="H120" s="2">
        <f t="shared" si="29"/>
        <v>42222.22</v>
      </c>
      <c r="I120" s="2">
        <f t="shared" si="29"/>
        <v>42222.22</v>
      </c>
      <c r="J120" s="2">
        <f t="shared" si="29"/>
        <v>42222.22</v>
      </c>
      <c r="K120" s="2">
        <f t="shared" si="29"/>
        <v>42222.22</v>
      </c>
      <c r="L120" s="2">
        <f>SUM(G120:K120)</f>
        <v>189999.99000000002</v>
      </c>
      <c r="M120" s="2">
        <f>+D120-L120</f>
        <v>1710000.01</v>
      </c>
    </row>
    <row r="121" spans="1:13" ht="15" customHeight="1" x14ac:dyDescent="0.3">
      <c r="A121" s="10"/>
      <c r="B121" s="20" t="s">
        <v>4</v>
      </c>
      <c r="C121" s="23"/>
      <c r="D121" s="36">
        <f>SUM(D119:D120)*0.25</f>
        <v>1805000</v>
      </c>
      <c r="E121" s="18">
        <v>45</v>
      </c>
      <c r="F121" s="29">
        <f>ROUND(D121/E121,2)</f>
        <v>40111.11</v>
      </c>
      <c r="G121" s="28">
        <f>+F121/2</f>
        <v>20055.555</v>
      </c>
      <c r="H121" s="2">
        <f t="shared" si="29"/>
        <v>40111.11</v>
      </c>
      <c r="I121" s="2">
        <f t="shared" si="29"/>
        <v>40111.11</v>
      </c>
      <c r="J121" s="2">
        <f t="shared" si="29"/>
        <v>40111.11</v>
      </c>
      <c r="K121" s="2">
        <f t="shared" si="29"/>
        <v>40111.11</v>
      </c>
      <c r="L121" s="2">
        <f>SUM(G121:K121)</f>
        <v>180499.995</v>
      </c>
      <c r="M121" s="2">
        <f>+D121-L121</f>
        <v>1624500.0049999999</v>
      </c>
    </row>
    <row r="122" spans="1:13" ht="15" customHeight="1" x14ac:dyDescent="0.3">
      <c r="B122" s="24" t="s">
        <v>31</v>
      </c>
      <c r="D122" s="25">
        <f>SUM(D119:D121)</f>
        <v>9025000</v>
      </c>
      <c r="E122" s="18"/>
      <c r="F122" s="27">
        <f t="shared" ref="F122:M122" si="30">SUM(F119:F121)</f>
        <v>200555.55</v>
      </c>
      <c r="G122" s="26">
        <f t="shared" si="30"/>
        <v>100277.77499999999</v>
      </c>
      <c r="H122" s="25">
        <f t="shared" si="30"/>
        <v>200555.55</v>
      </c>
      <c r="I122" s="25">
        <f t="shared" si="30"/>
        <v>200555.55</v>
      </c>
      <c r="J122" s="25">
        <f t="shared" si="30"/>
        <v>200555.55</v>
      </c>
      <c r="K122" s="25">
        <f t="shared" si="30"/>
        <v>200555.55</v>
      </c>
      <c r="L122" s="25">
        <f t="shared" si="30"/>
        <v>902499.97499999998</v>
      </c>
      <c r="M122" s="25">
        <f t="shared" si="30"/>
        <v>8122500.0249999994</v>
      </c>
    </row>
    <row r="123" spans="1:13" ht="15" customHeight="1" x14ac:dyDescent="0.3">
      <c r="A123" s="10"/>
      <c r="B123" s="24" t="s">
        <v>2</v>
      </c>
      <c r="C123" s="23"/>
      <c r="D123" s="21"/>
      <c r="E123" s="18"/>
      <c r="F123" s="22"/>
      <c r="G123" s="21">
        <f>+G122</f>
        <v>100277.77499999999</v>
      </c>
      <c r="H123" s="21">
        <f>+H122+G123</f>
        <v>300833.32499999995</v>
      </c>
      <c r="I123" s="21">
        <f>+I122+H123</f>
        <v>501388.87499999994</v>
      </c>
      <c r="J123" s="21">
        <f>+J122+I123</f>
        <v>701944.42499999993</v>
      </c>
      <c r="K123" s="21">
        <f>+K122+J123</f>
        <v>902499.97499999986</v>
      </c>
      <c r="L123" s="21"/>
      <c r="M123" s="21"/>
    </row>
    <row r="124" spans="1:13" ht="15" customHeight="1" x14ac:dyDescent="0.3">
      <c r="A124" s="10"/>
      <c r="B124" s="24"/>
      <c r="C124" s="23"/>
      <c r="D124" s="21"/>
      <c r="E124" s="18"/>
      <c r="F124" s="22"/>
      <c r="G124" s="21"/>
      <c r="H124" s="21"/>
      <c r="I124" s="21"/>
      <c r="J124" s="21"/>
      <c r="K124" s="21"/>
      <c r="L124" s="21"/>
      <c r="M124" s="21"/>
    </row>
    <row r="125" spans="1:13" ht="15" customHeight="1" x14ac:dyDescent="0.3">
      <c r="A125" s="30" t="s">
        <v>30</v>
      </c>
      <c r="E125" s="18"/>
      <c r="F125" s="17"/>
      <c r="G125" s="28"/>
    </row>
    <row r="126" spans="1:13" ht="15" customHeight="1" x14ac:dyDescent="0.3">
      <c r="B126" s="1" t="s">
        <v>29</v>
      </c>
      <c r="D126" s="2">
        <v>1520000</v>
      </c>
      <c r="E126" s="18">
        <v>30</v>
      </c>
      <c r="F126" s="29">
        <f>ROUND(D126/E126,2)</f>
        <v>50666.67</v>
      </c>
      <c r="G126" s="28">
        <f>+F126/2</f>
        <v>25333.334999999999</v>
      </c>
      <c r="H126" s="2">
        <f t="shared" ref="H126:K127" si="31">+$F126</f>
        <v>50666.67</v>
      </c>
      <c r="I126" s="2">
        <f t="shared" si="31"/>
        <v>50666.67</v>
      </c>
      <c r="J126" s="2">
        <f t="shared" si="31"/>
        <v>50666.67</v>
      </c>
      <c r="K126" s="2">
        <f t="shared" si="31"/>
        <v>50666.67</v>
      </c>
      <c r="L126" s="2">
        <f>SUM(G126:K126)</f>
        <v>228000.01500000001</v>
      </c>
      <c r="M126" s="2">
        <f>+D126-L126</f>
        <v>1291999.9849999999</v>
      </c>
    </row>
    <row r="127" spans="1:13" ht="15" customHeight="1" x14ac:dyDescent="0.3">
      <c r="A127" s="10"/>
      <c r="B127" s="20" t="s">
        <v>4</v>
      </c>
      <c r="C127" s="23"/>
      <c r="D127" s="36">
        <f>+D126*0.25</f>
        <v>380000</v>
      </c>
      <c r="E127" s="18">
        <v>30</v>
      </c>
      <c r="F127" s="29">
        <f>ROUND(D127/E127,2)</f>
        <v>12666.67</v>
      </c>
      <c r="G127" s="28">
        <f>+F127/2</f>
        <v>6333.335</v>
      </c>
      <c r="H127" s="2">
        <f t="shared" si="31"/>
        <v>12666.67</v>
      </c>
      <c r="I127" s="2">
        <f t="shared" si="31"/>
        <v>12666.67</v>
      </c>
      <c r="J127" s="2">
        <f t="shared" si="31"/>
        <v>12666.67</v>
      </c>
      <c r="K127" s="2">
        <f t="shared" si="31"/>
        <v>12666.67</v>
      </c>
      <c r="L127" s="2">
        <f>SUM(G127:K127)</f>
        <v>57000.014999999999</v>
      </c>
      <c r="M127" s="2">
        <f>+D127-L127</f>
        <v>322999.98499999999</v>
      </c>
    </row>
    <row r="128" spans="1:13" ht="15" customHeight="1" x14ac:dyDescent="0.3">
      <c r="B128" s="24" t="s">
        <v>28</v>
      </c>
      <c r="D128" s="25">
        <f>SUM(D125:D127)</f>
        <v>1900000</v>
      </c>
      <c r="E128" s="18"/>
      <c r="F128" s="27">
        <f t="shared" ref="F128:M128" si="32">SUM(F125:F127)</f>
        <v>63333.34</v>
      </c>
      <c r="G128" s="26">
        <f t="shared" si="32"/>
        <v>31666.67</v>
      </c>
      <c r="H128" s="25">
        <f t="shared" si="32"/>
        <v>63333.34</v>
      </c>
      <c r="I128" s="25">
        <f t="shared" si="32"/>
        <v>63333.34</v>
      </c>
      <c r="J128" s="25">
        <f t="shared" si="32"/>
        <v>63333.34</v>
      </c>
      <c r="K128" s="25">
        <f t="shared" si="32"/>
        <v>63333.34</v>
      </c>
      <c r="L128" s="25">
        <f t="shared" si="32"/>
        <v>285000.03000000003</v>
      </c>
      <c r="M128" s="25">
        <f t="shared" si="32"/>
        <v>1614999.9699999997</v>
      </c>
    </row>
    <row r="129" spans="1:13" ht="15" customHeight="1" x14ac:dyDescent="0.3">
      <c r="A129" s="10"/>
      <c r="B129" s="24" t="s">
        <v>2</v>
      </c>
      <c r="C129" s="23"/>
      <c r="D129" s="21"/>
      <c r="E129" s="18"/>
      <c r="F129" s="22"/>
      <c r="G129" s="21">
        <f>+G128</f>
        <v>31666.67</v>
      </c>
      <c r="H129" s="21">
        <f>+H128+G129</f>
        <v>95000.01</v>
      </c>
      <c r="I129" s="21">
        <f>+I128+H129</f>
        <v>158333.34999999998</v>
      </c>
      <c r="J129" s="21">
        <f>+J128+I129</f>
        <v>221666.68999999997</v>
      </c>
      <c r="K129" s="21">
        <f>+K128+J129</f>
        <v>285000.02999999997</v>
      </c>
      <c r="L129" s="21"/>
      <c r="M129" s="21"/>
    </row>
    <row r="130" spans="1:13" ht="15" customHeight="1" x14ac:dyDescent="0.3">
      <c r="A130" s="10"/>
      <c r="B130" s="24"/>
      <c r="C130" s="23"/>
      <c r="D130" s="21"/>
      <c r="E130" s="18"/>
      <c r="F130" s="22"/>
      <c r="G130" s="21"/>
      <c r="H130" s="21"/>
      <c r="I130" s="21"/>
      <c r="J130" s="21"/>
      <c r="K130" s="21"/>
      <c r="L130" s="21"/>
      <c r="M130" s="21"/>
    </row>
    <row r="131" spans="1:13" ht="15" customHeight="1" x14ac:dyDescent="0.3">
      <c r="A131" s="30" t="s">
        <v>27</v>
      </c>
      <c r="E131" s="18"/>
      <c r="F131" s="17"/>
      <c r="G131" s="28"/>
    </row>
    <row r="132" spans="1:13" ht="15" customHeight="1" x14ac:dyDescent="0.3">
      <c r="B132" s="1" t="s">
        <v>26</v>
      </c>
      <c r="D132" s="2">
        <v>2400000</v>
      </c>
      <c r="E132" s="18">
        <v>18</v>
      </c>
      <c r="F132" s="29">
        <f>ROUND(D132/E132,2)</f>
        <v>133333.32999999999</v>
      </c>
      <c r="G132" s="28">
        <f>+F132/2</f>
        <v>66666.664999999994</v>
      </c>
      <c r="H132" s="2">
        <f t="shared" ref="H132:K134" si="33">+$F132</f>
        <v>133333.32999999999</v>
      </c>
      <c r="I132" s="2">
        <f t="shared" si="33"/>
        <v>133333.32999999999</v>
      </c>
      <c r="J132" s="2">
        <f t="shared" si="33"/>
        <v>133333.32999999999</v>
      </c>
      <c r="K132" s="2">
        <f t="shared" si="33"/>
        <v>133333.32999999999</v>
      </c>
      <c r="L132" s="2">
        <f>SUM(G132:K132)</f>
        <v>599999.98499999987</v>
      </c>
      <c r="M132" s="2">
        <f>+D132-L132</f>
        <v>1800000.0150000001</v>
      </c>
    </row>
    <row r="133" spans="1:13" ht="15" customHeight="1" x14ac:dyDescent="0.3">
      <c r="B133" s="1" t="s">
        <v>25</v>
      </c>
      <c r="D133" s="2">
        <v>400000</v>
      </c>
      <c r="E133" s="18">
        <v>18</v>
      </c>
      <c r="F133" s="29">
        <f>ROUND(D133/E133,2)</f>
        <v>22222.22</v>
      </c>
      <c r="G133" s="28">
        <f>+F133/2</f>
        <v>11111.11</v>
      </c>
      <c r="H133" s="2">
        <f t="shared" si="33"/>
        <v>22222.22</v>
      </c>
      <c r="I133" s="2">
        <f t="shared" si="33"/>
        <v>22222.22</v>
      </c>
      <c r="J133" s="2">
        <f t="shared" si="33"/>
        <v>22222.22</v>
      </c>
      <c r="K133" s="2">
        <f t="shared" si="33"/>
        <v>22222.22</v>
      </c>
      <c r="L133" s="2">
        <f>SUM(G133:K133)</f>
        <v>99999.99</v>
      </c>
      <c r="M133" s="2">
        <f>+D133-L133</f>
        <v>300000.01</v>
      </c>
    </row>
    <row r="134" spans="1:13" ht="15" customHeight="1" x14ac:dyDescent="0.3">
      <c r="A134" s="10"/>
      <c r="B134" s="20" t="s">
        <v>4</v>
      </c>
      <c r="C134" s="23"/>
      <c r="D134" s="21">
        <f>SUM(D132:D133)*0.25</f>
        <v>700000</v>
      </c>
      <c r="E134" s="18">
        <v>18</v>
      </c>
      <c r="F134" s="29">
        <f>ROUND(D134/E134,2)</f>
        <v>38888.89</v>
      </c>
      <c r="G134" s="28">
        <f>+F134/2</f>
        <v>19444.445</v>
      </c>
      <c r="H134" s="2">
        <f t="shared" si="33"/>
        <v>38888.89</v>
      </c>
      <c r="I134" s="2">
        <f t="shared" si="33"/>
        <v>38888.89</v>
      </c>
      <c r="J134" s="2">
        <f t="shared" si="33"/>
        <v>38888.89</v>
      </c>
      <c r="K134" s="2">
        <f t="shared" si="33"/>
        <v>38888.89</v>
      </c>
      <c r="L134" s="2">
        <f>SUM(G134:K134)</f>
        <v>175000.005</v>
      </c>
      <c r="M134" s="2">
        <f>+D134-L134</f>
        <v>524999.995</v>
      </c>
    </row>
    <row r="135" spans="1:13" ht="15" customHeight="1" x14ac:dyDescent="0.3">
      <c r="B135" s="24" t="s">
        <v>24</v>
      </c>
      <c r="D135" s="25">
        <f>SUM(D131:D134)</f>
        <v>3500000</v>
      </c>
      <c r="E135" s="18"/>
      <c r="F135" s="27">
        <f t="shared" ref="F135:M135" si="34">SUM(F131:F134)</f>
        <v>194444.44</v>
      </c>
      <c r="G135" s="26">
        <f t="shared" si="34"/>
        <v>97222.22</v>
      </c>
      <c r="H135" s="25">
        <f t="shared" si="34"/>
        <v>194444.44</v>
      </c>
      <c r="I135" s="25">
        <f t="shared" si="34"/>
        <v>194444.44</v>
      </c>
      <c r="J135" s="25">
        <f t="shared" si="34"/>
        <v>194444.44</v>
      </c>
      <c r="K135" s="25">
        <f t="shared" si="34"/>
        <v>194444.44</v>
      </c>
      <c r="L135" s="25">
        <f t="shared" si="34"/>
        <v>874999.97999999986</v>
      </c>
      <c r="M135" s="25">
        <f t="shared" si="34"/>
        <v>2625000.0200000005</v>
      </c>
    </row>
    <row r="136" spans="1:13" ht="15" customHeight="1" x14ac:dyDescent="0.3">
      <c r="A136" s="10"/>
      <c r="B136" s="24" t="s">
        <v>2</v>
      </c>
      <c r="C136" s="23"/>
      <c r="D136" s="21"/>
      <c r="E136" s="18"/>
      <c r="F136" s="22"/>
      <c r="G136" s="21">
        <f>+G135</f>
        <v>97222.22</v>
      </c>
      <c r="H136" s="21">
        <f>+H135+G136</f>
        <v>291666.66000000003</v>
      </c>
      <c r="I136" s="21">
        <f>+I135+H136</f>
        <v>486111.10000000003</v>
      </c>
      <c r="J136" s="21">
        <f>+J135+I136</f>
        <v>680555.54</v>
      </c>
      <c r="K136" s="21">
        <f>+K135+J136</f>
        <v>874999.98</v>
      </c>
      <c r="L136" s="21"/>
      <c r="M136" s="21"/>
    </row>
    <row r="137" spans="1:13" ht="15" customHeight="1" x14ac:dyDescent="0.3">
      <c r="A137" s="10"/>
      <c r="B137" s="24"/>
      <c r="C137" s="23"/>
      <c r="D137" s="21"/>
      <c r="E137" s="18"/>
      <c r="F137" s="22"/>
      <c r="G137" s="21"/>
      <c r="H137" s="21"/>
      <c r="I137" s="21"/>
      <c r="J137" s="21"/>
      <c r="K137" s="21"/>
      <c r="L137" s="21"/>
      <c r="M137" s="21"/>
    </row>
    <row r="138" spans="1:13" ht="15" customHeight="1" x14ac:dyDescent="0.3">
      <c r="A138" s="30" t="s">
        <v>23</v>
      </c>
      <c r="E138" s="18"/>
      <c r="F138" s="17"/>
      <c r="G138" s="28"/>
    </row>
    <row r="139" spans="1:13" ht="15" customHeight="1" x14ac:dyDescent="0.3">
      <c r="B139" s="1" t="s">
        <v>22</v>
      </c>
      <c r="D139" s="2">
        <v>1600000</v>
      </c>
      <c r="E139" s="18">
        <v>40</v>
      </c>
      <c r="F139" s="29">
        <f>ROUND(D139/E139,2)</f>
        <v>40000</v>
      </c>
      <c r="G139" s="28">
        <f>+F139/2</f>
        <v>20000</v>
      </c>
      <c r="H139" s="2">
        <f t="shared" ref="H139:K140" si="35">+$F139</f>
        <v>40000</v>
      </c>
      <c r="I139" s="2">
        <f t="shared" si="35"/>
        <v>40000</v>
      </c>
      <c r="J139" s="2">
        <f t="shared" si="35"/>
        <v>40000</v>
      </c>
      <c r="K139" s="2">
        <f t="shared" si="35"/>
        <v>40000</v>
      </c>
      <c r="L139" s="2">
        <f>SUM(G139:K139)</f>
        <v>180000</v>
      </c>
      <c r="M139" s="2">
        <f>+D139-L139</f>
        <v>1420000</v>
      </c>
    </row>
    <row r="140" spans="1:13" ht="15" customHeight="1" x14ac:dyDescent="0.3">
      <c r="A140" s="10"/>
      <c r="B140" s="20" t="s">
        <v>4</v>
      </c>
      <c r="C140" s="23"/>
      <c r="D140" s="21">
        <f>SUM(D138:D139)*0.25</f>
        <v>400000</v>
      </c>
      <c r="E140" s="18">
        <v>40</v>
      </c>
      <c r="F140" s="29">
        <f>ROUND(D140/E140,2)</f>
        <v>10000</v>
      </c>
      <c r="G140" s="28">
        <f>+F140/2</f>
        <v>5000</v>
      </c>
      <c r="H140" s="2">
        <f t="shared" si="35"/>
        <v>10000</v>
      </c>
      <c r="I140" s="2">
        <f t="shared" si="35"/>
        <v>10000</v>
      </c>
      <c r="J140" s="2">
        <f t="shared" si="35"/>
        <v>10000</v>
      </c>
      <c r="K140" s="2">
        <f t="shared" si="35"/>
        <v>10000</v>
      </c>
      <c r="L140" s="2">
        <f>SUM(G140:K140)</f>
        <v>45000</v>
      </c>
      <c r="M140" s="2">
        <f>+D140-L140</f>
        <v>355000</v>
      </c>
    </row>
    <row r="141" spans="1:13" ht="15" customHeight="1" x14ac:dyDescent="0.3">
      <c r="B141" s="24" t="s">
        <v>21</v>
      </c>
      <c r="D141" s="25">
        <f>SUM(D138:D140)</f>
        <v>2000000</v>
      </c>
      <c r="E141" s="18"/>
      <c r="F141" s="27">
        <f t="shared" ref="F141:M141" si="36">SUM(F138:F140)</f>
        <v>50000</v>
      </c>
      <c r="G141" s="26">
        <f t="shared" si="36"/>
        <v>25000</v>
      </c>
      <c r="H141" s="25">
        <f t="shared" si="36"/>
        <v>50000</v>
      </c>
      <c r="I141" s="25">
        <f t="shared" si="36"/>
        <v>50000</v>
      </c>
      <c r="J141" s="25">
        <f t="shared" si="36"/>
        <v>50000</v>
      </c>
      <c r="K141" s="25">
        <f t="shared" si="36"/>
        <v>50000</v>
      </c>
      <c r="L141" s="25">
        <f t="shared" si="36"/>
        <v>225000</v>
      </c>
      <c r="M141" s="25">
        <f t="shared" si="36"/>
        <v>1775000</v>
      </c>
    </row>
    <row r="142" spans="1:13" ht="15" customHeight="1" x14ac:dyDescent="0.3">
      <c r="A142" s="10"/>
      <c r="B142" s="24" t="s">
        <v>2</v>
      </c>
      <c r="C142" s="23"/>
      <c r="D142" s="21"/>
      <c r="E142" s="18"/>
      <c r="F142" s="22"/>
      <c r="G142" s="21">
        <f>+G141</f>
        <v>25000</v>
      </c>
      <c r="H142" s="21">
        <f>+H141+G142</f>
        <v>75000</v>
      </c>
      <c r="I142" s="21">
        <f>+I141+H142</f>
        <v>125000</v>
      </c>
      <c r="J142" s="21">
        <f>+J141+I142</f>
        <v>175000</v>
      </c>
      <c r="K142" s="21">
        <f>+K141+J142</f>
        <v>225000</v>
      </c>
      <c r="L142" s="21"/>
      <c r="M142" s="21"/>
    </row>
    <row r="143" spans="1:13" ht="15" customHeight="1" x14ac:dyDescent="0.3">
      <c r="A143" s="10"/>
      <c r="B143" s="24"/>
      <c r="C143" s="23"/>
      <c r="D143" s="21"/>
      <c r="E143" s="18"/>
      <c r="F143" s="22"/>
      <c r="G143" s="21"/>
      <c r="H143" s="21"/>
      <c r="I143" s="21"/>
      <c r="J143" s="21"/>
      <c r="K143" s="21"/>
      <c r="L143" s="21"/>
      <c r="M143" s="21"/>
    </row>
    <row r="144" spans="1:13" ht="15" customHeight="1" x14ac:dyDescent="0.3">
      <c r="A144" s="35" t="s">
        <v>20</v>
      </c>
      <c r="E144" s="18"/>
      <c r="F144" s="17"/>
      <c r="G144" s="28"/>
    </row>
    <row r="145" spans="1:13" ht="15" customHeight="1" x14ac:dyDescent="0.3">
      <c r="B145" s="34" t="s">
        <v>19</v>
      </c>
      <c r="E145" s="18">
        <v>43</v>
      </c>
      <c r="F145" s="29">
        <f>ROUND(D145/E145,2)</f>
        <v>0</v>
      </c>
      <c r="G145" s="28">
        <f>+F145/2</f>
        <v>0</v>
      </c>
      <c r="H145" s="2">
        <f t="shared" ref="H145:K146" si="37">+$F145</f>
        <v>0</v>
      </c>
      <c r="I145" s="2">
        <f t="shared" si="37"/>
        <v>0</v>
      </c>
      <c r="J145" s="2">
        <f t="shared" si="37"/>
        <v>0</v>
      </c>
      <c r="K145" s="2">
        <f t="shared" si="37"/>
        <v>0</v>
      </c>
      <c r="L145" s="2">
        <f>SUM(G145:K145)</f>
        <v>0</v>
      </c>
      <c r="M145" s="2">
        <f>+D145-L145</f>
        <v>0</v>
      </c>
    </row>
    <row r="146" spans="1:13" ht="15" customHeight="1" x14ac:dyDescent="0.3">
      <c r="A146" s="10"/>
      <c r="B146" s="20" t="s">
        <v>4</v>
      </c>
      <c r="C146" s="23"/>
      <c r="D146" s="21">
        <f>+D145*0.25</f>
        <v>0</v>
      </c>
      <c r="E146" s="18">
        <v>43</v>
      </c>
      <c r="F146" s="29">
        <f>ROUND(D146/E146,2)</f>
        <v>0</v>
      </c>
      <c r="G146" s="28">
        <f>+F146/2</f>
        <v>0</v>
      </c>
      <c r="H146" s="2">
        <f t="shared" si="37"/>
        <v>0</v>
      </c>
      <c r="I146" s="2">
        <f t="shared" si="37"/>
        <v>0</v>
      </c>
      <c r="J146" s="2">
        <f t="shared" si="37"/>
        <v>0</v>
      </c>
      <c r="K146" s="2">
        <f t="shared" si="37"/>
        <v>0</v>
      </c>
      <c r="L146" s="2">
        <f>SUM(G146:K146)</f>
        <v>0</v>
      </c>
      <c r="M146" s="2">
        <f>+D146-L146</f>
        <v>0</v>
      </c>
    </row>
    <row r="147" spans="1:13" ht="15" customHeight="1" x14ac:dyDescent="0.3">
      <c r="B147" s="24" t="s">
        <v>18</v>
      </c>
      <c r="D147" s="25">
        <f>SUM(D144:D146)</f>
        <v>0</v>
      </c>
      <c r="E147" s="18"/>
      <c r="F147" s="27">
        <f t="shared" ref="F147:M147" si="38">SUM(F144:F146)</f>
        <v>0</v>
      </c>
      <c r="G147" s="26">
        <f t="shared" si="38"/>
        <v>0</v>
      </c>
      <c r="H147" s="25">
        <f t="shared" si="38"/>
        <v>0</v>
      </c>
      <c r="I147" s="25">
        <f t="shared" si="38"/>
        <v>0</v>
      </c>
      <c r="J147" s="25">
        <f t="shared" si="38"/>
        <v>0</v>
      </c>
      <c r="K147" s="25">
        <f t="shared" si="38"/>
        <v>0</v>
      </c>
      <c r="L147" s="25">
        <f t="shared" si="38"/>
        <v>0</v>
      </c>
      <c r="M147" s="25">
        <f t="shared" si="38"/>
        <v>0</v>
      </c>
    </row>
    <row r="148" spans="1:13" ht="15" customHeight="1" x14ac:dyDescent="0.3">
      <c r="A148" s="10"/>
      <c r="B148" s="24" t="s">
        <v>2</v>
      </c>
      <c r="C148" s="23"/>
      <c r="D148" s="21"/>
      <c r="E148" s="18"/>
      <c r="F148" s="22"/>
      <c r="G148" s="21">
        <f>+G147</f>
        <v>0</v>
      </c>
      <c r="H148" s="21">
        <f>+H147+G148</f>
        <v>0</v>
      </c>
      <c r="I148" s="21">
        <f>+I147+H148</f>
        <v>0</v>
      </c>
      <c r="J148" s="21">
        <f>+J147+I148</f>
        <v>0</v>
      </c>
      <c r="K148" s="21">
        <f>+K147+J148</f>
        <v>0</v>
      </c>
      <c r="L148" s="21"/>
      <c r="M148" s="21"/>
    </row>
    <row r="149" spans="1:13" ht="15" customHeight="1" x14ac:dyDescent="0.3">
      <c r="A149" s="10"/>
      <c r="B149" s="24"/>
      <c r="C149" s="23"/>
      <c r="D149" s="21"/>
      <c r="E149" s="18"/>
      <c r="F149" s="22"/>
      <c r="G149" s="21"/>
      <c r="H149" s="21"/>
      <c r="I149" s="21"/>
      <c r="J149" s="21"/>
      <c r="K149" s="21"/>
      <c r="L149" s="21"/>
      <c r="M149" s="21"/>
    </row>
    <row r="150" spans="1:13" ht="15" customHeight="1" x14ac:dyDescent="0.3">
      <c r="A150" s="30" t="s">
        <v>17</v>
      </c>
      <c r="E150" s="18"/>
      <c r="F150" s="17"/>
      <c r="G150" s="28"/>
    </row>
    <row r="151" spans="1:13" ht="15" customHeight="1" x14ac:dyDescent="0.3">
      <c r="B151" s="1" t="s">
        <v>16</v>
      </c>
      <c r="D151" s="2">
        <v>700000</v>
      </c>
      <c r="E151" s="18">
        <v>18</v>
      </c>
      <c r="F151" s="29">
        <f>ROUND(D151/E151,2)</f>
        <v>38888.89</v>
      </c>
      <c r="G151" s="28">
        <f>+F151/2</f>
        <v>19444.445</v>
      </c>
      <c r="H151" s="2">
        <f t="shared" ref="H151:K154" si="39">+$F151</f>
        <v>38888.89</v>
      </c>
      <c r="I151" s="2">
        <f t="shared" si="39"/>
        <v>38888.89</v>
      </c>
      <c r="J151" s="2">
        <f t="shared" si="39"/>
        <v>38888.89</v>
      </c>
      <c r="K151" s="2">
        <f t="shared" si="39"/>
        <v>38888.89</v>
      </c>
      <c r="L151" s="2">
        <f>SUM(G151:K151)</f>
        <v>175000.005</v>
      </c>
      <c r="M151" s="2">
        <f>+D151-L151</f>
        <v>524999.995</v>
      </c>
    </row>
    <row r="152" spans="1:13" ht="15" customHeight="1" x14ac:dyDescent="0.3">
      <c r="B152" s="1" t="s">
        <v>15</v>
      </c>
      <c r="D152" s="2">
        <v>450000</v>
      </c>
      <c r="E152" s="18">
        <v>18</v>
      </c>
      <c r="F152" s="29">
        <f>ROUND(D152/E152,2)</f>
        <v>25000</v>
      </c>
      <c r="G152" s="28">
        <f>+F152/2</f>
        <v>12500</v>
      </c>
      <c r="H152" s="2">
        <f t="shared" si="39"/>
        <v>25000</v>
      </c>
      <c r="I152" s="2">
        <f t="shared" si="39"/>
        <v>25000</v>
      </c>
      <c r="J152" s="2">
        <f t="shared" si="39"/>
        <v>25000</v>
      </c>
      <c r="K152" s="2">
        <f t="shared" si="39"/>
        <v>25000</v>
      </c>
      <c r="L152" s="2">
        <f>SUM(G152:K152)</f>
        <v>112500</v>
      </c>
      <c r="M152" s="2">
        <f>+D152-L152</f>
        <v>337500</v>
      </c>
    </row>
    <row r="153" spans="1:13" ht="15" customHeight="1" x14ac:dyDescent="0.3">
      <c r="B153" s="1" t="s">
        <v>14</v>
      </c>
      <c r="D153" s="2">
        <v>800000</v>
      </c>
      <c r="E153" s="18">
        <v>18</v>
      </c>
      <c r="F153" s="29">
        <f>ROUND(D153/E153,2)</f>
        <v>44444.44</v>
      </c>
      <c r="G153" s="28">
        <f>+F153/2</f>
        <v>22222.22</v>
      </c>
      <c r="H153" s="2">
        <f t="shared" si="39"/>
        <v>44444.44</v>
      </c>
      <c r="I153" s="2">
        <f t="shared" si="39"/>
        <v>44444.44</v>
      </c>
      <c r="J153" s="2">
        <f t="shared" si="39"/>
        <v>44444.44</v>
      </c>
      <c r="K153" s="2">
        <f t="shared" si="39"/>
        <v>44444.44</v>
      </c>
      <c r="L153" s="2">
        <f>SUM(G153:K153)</f>
        <v>199999.98</v>
      </c>
      <c r="M153" s="2">
        <f>+D153-L153</f>
        <v>600000.02</v>
      </c>
    </row>
    <row r="154" spans="1:13" ht="15" customHeight="1" x14ac:dyDescent="0.3">
      <c r="A154" s="10"/>
      <c r="B154" s="20" t="s">
        <v>4</v>
      </c>
      <c r="C154" s="23"/>
      <c r="D154" s="21">
        <f>SUM(D150:D153)*0.25</f>
        <v>487500</v>
      </c>
      <c r="E154" s="18">
        <v>18</v>
      </c>
      <c r="F154" s="29">
        <f>ROUND(D154/E154,2)</f>
        <v>27083.33</v>
      </c>
      <c r="G154" s="28">
        <f>+F154/2</f>
        <v>13541.665000000001</v>
      </c>
      <c r="H154" s="2">
        <f t="shared" si="39"/>
        <v>27083.33</v>
      </c>
      <c r="I154" s="2">
        <f t="shared" si="39"/>
        <v>27083.33</v>
      </c>
      <c r="J154" s="2">
        <f t="shared" si="39"/>
        <v>27083.33</v>
      </c>
      <c r="K154" s="2">
        <f t="shared" si="39"/>
        <v>27083.33</v>
      </c>
      <c r="L154" s="2">
        <f>SUM(G154:K154)</f>
        <v>121874.98500000002</v>
      </c>
      <c r="M154" s="2">
        <f>+D154-L154</f>
        <v>365625.01500000001</v>
      </c>
    </row>
    <row r="155" spans="1:13" ht="15" customHeight="1" x14ac:dyDescent="0.3">
      <c r="B155" s="24" t="s">
        <v>13</v>
      </c>
      <c r="D155" s="25">
        <f>SUM(D150:D154)</f>
        <v>2437500</v>
      </c>
      <c r="E155" s="18"/>
      <c r="F155" s="27">
        <f t="shared" ref="F155:M155" si="40">SUM(F150:F154)</f>
        <v>135416.66</v>
      </c>
      <c r="G155" s="26">
        <f t="shared" si="40"/>
        <v>67708.33</v>
      </c>
      <c r="H155" s="25">
        <f t="shared" si="40"/>
        <v>135416.66</v>
      </c>
      <c r="I155" s="25">
        <f t="shared" si="40"/>
        <v>135416.66</v>
      </c>
      <c r="J155" s="25">
        <f t="shared" si="40"/>
        <v>135416.66</v>
      </c>
      <c r="K155" s="25">
        <f t="shared" si="40"/>
        <v>135416.66</v>
      </c>
      <c r="L155" s="25">
        <f t="shared" si="40"/>
        <v>609374.97</v>
      </c>
      <c r="M155" s="25">
        <f t="shared" si="40"/>
        <v>1828125.0300000003</v>
      </c>
    </row>
    <row r="156" spans="1:13" ht="15" customHeight="1" x14ac:dyDescent="0.3">
      <c r="A156" s="10"/>
      <c r="B156" s="24" t="s">
        <v>2</v>
      </c>
      <c r="C156" s="23"/>
      <c r="D156" s="21"/>
      <c r="E156" s="18"/>
      <c r="F156" s="22"/>
      <c r="G156" s="21">
        <f>+G155</f>
        <v>67708.33</v>
      </c>
      <c r="H156" s="21">
        <f>+H155+G156</f>
        <v>203124.99</v>
      </c>
      <c r="I156" s="21">
        <f>+I155+H156</f>
        <v>338541.65</v>
      </c>
      <c r="J156" s="21">
        <f>+J155+I156</f>
        <v>473958.31000000006</v>
      </c>
      <c r="K156" s="21">
        <f>+K155+J156</f>
        <v>609374.97000000009</v>
      </c>
      <c r="L156" s="21"/>
      <c r="M156" s="21"/>
    </row>
    <row r="157" spans="1:13" ht="15" customHeight="1" x14ac:dyDescent="0.3">
      <c r="A157" s="10"/>
      <c r="B157" s="24"/>
      <c r="C157" s="23"/>
      <c r="D157" s="21"/>
      <c r="E157" s="18"/>
      <c r="F157" s="22"/>
      <c r="G157" s="21"/>
      <c r="H157" s="21"/>
      <c r="I157" s="21"/>
      <c r="J157" s="21"/>
      <c r="K157" s="21"/>
      <c r="L157" s="21"/>
      <c r="M157" s="21"/>
    </row>
    <row r="158" spans="1:13" ht="15" customHeight="1" x14ac:dyDescent="0.3">
      <c r="A158" s="30" t="s">
        <v>12</v>
      </c>
      <c r="B158" s="32"/>
      <c r="E158" s="18"/>
      <c r="F158" s="22"/>
      <c r="G158" s="21"/>
      <c r="H158" s="21"/>
      <c r="I158" s="21"/>
      <c r="J158" s="21"/>
      <c r="K158" s="21"/>
      <c r="L158" s="21"/>
      <c r="M158" s="21"/>
    </row>
    <row r="159" spans="1:13" ht="15" customHeight="1" x14ac:dyDescent="0.3">
      <c r="A159" s="30"/>
      <c r="B159" s="33" t="s">
        <v>11</v>
      </c>
      <c r="D159" s="2">
        <f>150000/2</f>
        <v>75000</v>
      </c>
      <c r="E159" s="18">
        <v>6</v>
      </c>
      <c r="F159" s="29">
        <f>ROUND(D159/E159,2)</f>
        <v>12500</v>
      </c>
      <c r="G159" s="2">
        <f>+F159/2</f>
        <v>6250</v>
      </c>
      <c r="H159" s="2">
        <f t="shared" ref="H159:K162" si="41">+$F159</f>
        <v>12500</v>
      </c>
      <c r="I159" s="2">
        <f t="shared" si="41"/>
        <v>12500</v>
      </c>
      <c r="J159" s="2">
        <f t="shared" si="41"/>
        <v>12500</v>
      </c>
      <c r="K159" s="2">
        <f t="shared" si="41"/>
        <v>12500</v>
      </c>
      <c r="L159" s="2">
        <f>SUM(G159:K159)</f>
        <v>56250</v>
      </c>
      <c r="M159" s="2">
        <f>+D159-L159</f>
        <v>18750</v>
      </c>
    </row>
    <row r="160" spans="1:13" ht="15" customHeight="1" x14ac:dyDescent="0.3">
      <c r="A160" s="30"/>
      <c r="B160" s="33" t="s">
        <v>10</v>
      </c>
      <c r="D160" s="2">
        <f>85000/2</f>
        <v>42500</v>
      </c>
      <c r="E160" s="18">
        <v>6</v>
      </c>
      <c r="F160" s="29">
        <f>ROUND(D160/E160,2)</f>
        <v>7083.33</v>
      </c>
      <c r="G160" s="2">
        <f>+F160/2</f>
        <v>3541.665</v>
      </c>
      <c r="H160" s="2">
        <f t="shared" si="41"/>
        <v>7083.33</v>
      </c>
      <c r="I160" s="2">
        <f t="shared" si="41"/>
        <v>7083.33</v>
      </c>
      <c r="J160" s="2">
        <f t="shared" si="41"/>
        <v>7083.33</v>
      </c>
      <c r="K160" s="2">
        <f t="shared" si="41"/>
        <v>7083.33</v>
      </c>
      <c r="L160" s="2">
        <f>SUM(G160:K160)</f>
        <v>31874.985000000001</v>
      </c>
      <c r="M160" s="2">
        <f>+D160-L160</f>
        <v>10625.014999999999</v>
      </c>
    </row>
    <row r="161" spans="1:15" ht="15" customHeight="1" x14ac:dyDescent="0.3">
      <c r="A161" s="30"/>
      <c r="B161" s="33" t="s">
        <v>9</v>
      </c>
      <c r="D161" s="2">
        <v>50000</v>
      </c>
      <c r="E161" s="18">
        <v>6</v>
      </c>
      <c r="F161" s="29">
        <f>ROUND(D161/E161,2)</f>
        <v>8333.33</v>
      </c>
      <c r="G161" s="2">
        <f>+F161/2</f>
        <v>4166.665</v>
      </c>
      <c r="H161" s="2">
        <f t="shared" si="41"/>
        <v>8333.33</v>
      </c>
      <c r="I161" s="2">
        <f t="shared" si="41"/>
        <v>8333.33</v>
      </c>
      <c r="J161" s="2">
        <f t="shared" si="41"/>
        <v>8333.33</v>
      </c>
      <c r="K161" s="2">
        <f t="shared" si="41"/>
        <v>8333.33</v>
      </c>
      <c r="L161" s="2">
        <f>SUM(G161:K161)</f>
        <v>37499.985000000001</v>
      </c>
      <c r="M161" s="2">
        <f>+D161-L161</f>
        <v>12500.014999999999</v>
      </c>
    </row>
    <row r="162" spans="1:15" ht="15" customHeight="1" x14ac:dyDescent="0.3">
      <c r="A162" s="30"/>
      <c r="B162" s="33" t="s">
        <v>8</v>
      </c>
      <c r="D162" s="2">
        <f>35000/2</f>
        <v>17500</v>
      </c>
      <c r="E162" s="18">
        <v>6</v>
      </c>
      <c r="F162" s="29">
        <f>ROUND(D162/E162,2)</f>
        <v>2916.67</v>
      </c>
      <c r="G162" s="2">
        <f>+F162/2</f>
        <v>1458.335</v>
      </c>
      <c r="H162" s="2">
        <f t="shared" si="41"/>
        <v>2916.67</v>
      </c>
      <c r="I162" s="2">
        <f t="shared" si="41"/>
        <v>2916.67</v>
      </c>
      <c r="J162" s="2">
        <f t="shared" si="41"/>
        <v>2916.67</v>
      </c>
      <c r="K162" s="2">
        <f t="shared" si="41"/>
        <v>2916.67</v>
      </c>
      <c r="L162" s="2">
        <f>SUM(G162:K162)</f>
        <v>13125.015000000001</v>
      </c>
      <c r="M162" s="2">
        <f>+D162-L162</f>
        <v>4374.9849999999988</v>
      </c>
    </row>
    <row r="163" spans="1:15" ht="15" customHeight="1" x14ac:dyDescent="0.3">
      <c r="A163" s="30"/>
      <c r="B163" s="32" t="s">
        <v>7</v>
      </c>
      <c r="D163" s="31">
        <f>SUM(D159:D162)</f>
        <v>185000</v>
      </c>
      <c r="E163" s="18"/>
      <c r="F163" s="27">
        <f t="shared" ref="F163:M163" si="42">SUM(F159:F162)</f>
        <v>30833.33</v>
      </c>
      <c r="G163" s="26">
        <f t="shared" si="42"/>
        <v>15416.665000000001</v>
      </c>
      <c r="H163" s="25">
        <f t="shared" si="42"/>
        <v>30833.33</v>
      </c>
      <c r="I163" s="25">
        <f t="shared" si="42"/>
        <v>30833.33</v>
      </c>
      <c r="J163" s="25">
        <f t="shared" si="42"/>
        <v>30833.33</v>
      </c>
      <c r="K163" s="25">
        <f t="shared" si="42"/>
        <v>30833.33</v>
      </c>
      <c r="L163" s="25">
        <f t="shared" si="42"/>
        <v>138749.98500000002</v>
      </c>
      <c r="M163" s="25">
        <f t="shared" si="42"/>
        <v>46250.014999999999</v>
      </c>
    </row>
    <row r="164" spans="1:15" ht="15" customHeight="1" x14ac:dyDescent="0.3">
      <c r="A164" s="10"/>
      <c r="B164" s="24" t="s">
        <v>2</v>
      </c>
      <c r="C164" s="23"/>
      <c r="D164" s="21"/>
      <c r="E164" s="18"/>
      <c r="F164" s="22"/>
      <c r="G164" s="21">
        <f>+G163</f>
        <v>15416.665000000001</v>
      </c>
      <c r="H164" s="21">
        <f>+H163+G164</f>
        <v>46249.995000000003</v>
      </c>
      <c r="I164" s="21">
        <f>+I163+H164</f>
        <v>77083.325000000012</v>
      </c>
      <c r="J164" s="21">
        <f>+J163+I164</f>
        <v>107916.65500000001</v>
      </c>
      <c r="K164" s="21">
        <f>+K163+J164</f>
        <v>138749.98500000002</v>
      </c>
      <c r="L164" s="21"/>
      <c r="M164" s="21"/>
    </row>
    <row r="165" spans="1:15" ht="15" customHeight="1" x14ac:dyDescent="0.3">
      <c r="A165" s="10"/>
      <c r="B165" s="24"/>
      <c r="C165" s="23"/>
      <c r="D165" s="21"/>
      <c r="E165" s="18"/>
      <c r="F165" s="22"/>
      <c r="G165" s="21"/>
      <c r="H165" s="21"/>
      <c r="I165" s="21"/>
      <c r="J165" s="21"/>
      <c r="K165" s="21"/>
      <c r="L165" s="21"/>
      <c r="M165" s="21"/>
    </row>
    <row r="166" spans="1:15" ht="15" customHeight="1" x14ac:dyDescent="0.3">
      <c r="A166" s="30" t="s">
        <v>6</v>
      </c>
      <c r="B166" s="20"/>
      <c r="C166" s="19"/>
      <c r="E166" s="18"/>
      <c r="F166" s="17"/>
      <c r="G166" s="28"/>
    </row>
    <row r="167" spans="1:15" ht="15" customHeight="1" x14ac:dyDescent="0.3">
      <c r="A167" s="10"/>
      <c r="B167" s="20" t="s">
        <v>5</v>
      </c>
      <c r="C167" s="19"/>
      <c r="D167" s="2">
        <v>1800000</v>
      </c>
      <c r="E167" s="18">
        <v>15</v>
      </c>
      <c r="F167" s="29">
        <f>ROUND(D167/E167,2)</f>
        <v>120000</v>
      </c>
      <c r="G167" s="28">
        <f>+F167/2</f>
        <v>60000</v>
      </c>
      <c r="H167" s="2">
        <f t="shared" ref="H167:K168" si="43">+$F167</f>
        <v>120000</v>
      </c>
      <c r="I167" s="2">
        <f t="shared" si="43"/>
        <v>120000</v>
      </c>
      <c r="J167" s="2">
        <f t="shared" si="43"/>
        <v>120000</v>
      </c>
      <c r="K167" s="2">
        <f t="shared" si="43"/>
        <v>120000</v>
      </c>
      <c r="L167" s="2">
        <f>SUM(G167:K167)</f>
        <v>540000</v>
      </c>
      <c r="M167" s="2">
        <f>+D167-L167</f>
        <v>1260000</v>
      </c>
    </row>
    <row r="168" spans="1:15" ht="15" customHeight="1" x14ac:dyDescent="0.3">
      <c r="A168" s="10"/>
      <c r="B168" s="20" t="s">
        <v>4</v>
      </c>
      <c r="C168" s="23"/>
      <c r="D168" s="21">
        <f>SUM(D166:D167)*0.25</f>
        <v>450000</v>
      </c>
      <c r="E168" s="18">
        <v>15</v>
      </c>
      <c r="F168" s="29">
        <f>ROUND(D168/E168,2)</f>
        <v>30000</v>
      </c>
      <c r="G168" s="28">
        <f>+F168/2</f>
        <v>15000</v>
      </c>
      <c r="H168" s="2">
        <f t="shared" si="43"/>
        <v>30000</v>
      </c>
      <c r="I168" s="2">
        <f t="shared" si="43"/>
        <v>30000</v>
      </c>
      <c r="J168" s="2">
        <f t="shared" si="43"/>
        <v>30000</v>
      </c>
      <c r="K168" s="2">
        <f t="shared" si="43"/>
        <v>30000</v>
      </c>
      <c r="L168" s="2">
        <f>SUM(G168:K168)</f>
        <v>135000</v>
      </c>
      <c r="M168" s="2">
        <f>+D168-L168</f>
        <v>315000</v>
      </c>
    </row>
    <row r="169" spans="1:15" ht="15" customHeight="1" x14ac:dyDescent="0.3">
      <c r="A169" s="10"/>
      <c r="B169" s="20" t="s">
        <v>3</v>
      </c>
      <c r="C169" s="19"/>
      <c r="D169" s="25">
        <f>SUM(D166:D168)</f>
        <v>2250000</v>
      </c>
      <c r="E169" s="18"/>
      <c r="F169" s="27">
        <f t="shared" ref="F169:M169" si="44">SUM(F166:F168)</f>
        <v>150000</v>
      </c>
      <c r="G169" s="26">
        <f t="shared" si="44"/>
        <v>75000</v>
      </c>
      <c r="H169" s="25">
        <f t="shared" si="44"/>
        <v>150000</v>
      </c>
      <c r="I169" s="25">
        <f t="shared" si="44"/>
        <v>150000</v>
      </c>
      <c r="J169" s="25">
        <f t="shared" si="44"/>
        <v>150000</v>
      </c>
      <c r="K169" s="25">
        <f t="shared" si="44"/>
        <v>150000</v>
      </c>
      <c r="L169" s="25">
        <f t="shared" si="44"/>
        <v>675000</v>
      </c>
      <c r="M169" s="25">
        <f t="shared" si="44"/>
        <v>1575000</v>
      </c>
    </row>
    <row r="170" spans="1:15" ht="15" customHeight="1" x14ac:dyDescent="0.3">
      <c r="A170" s="10"/>
      <c r="B170" s="24" t="s">
        <v>2</v>
      </c>
      <c r="C170" s="23"/>
      <c r="D170" s="21"/>
      <c r="E170" s="18"/>
      <c r="F170" s="22"/>
      <c r="G170" s="21">
        <f>+G169</f>
        <v>75000</v>
      </c>
      <c r="H170" s="21">
        <f>+H169+G170</f>
        <v>225000</v>
      </c>
      <c r="I170" s="21">
        <f>+I169+H170</f>
        <v>375000</v>
      </c>
      <c r="J170" s="21">
        <f>+J169+I170</f>
        <v>525000</v>
      </c>
      <c r="K170" s="21">
        <f>+K169+J170</f>
        <v>675000</v>
      </c>
      <c r="L170" s="21"/>
      <c r="M170" s="21"/>
    </row>
    <row r="171" spans="1:15" ht="15" customHeight="1" x14ac:dyDescent="0.3">
      <c r="A171" s="10"/>
      <c r="B171" s="20"/>
      <c r="C171" s="19"/>
      <c r="E171" s="18"/>
      <c r="F171" s="17"/>
    </row>
    <row r="172" spans="1:15" s="11" customFormat="1" ht="15" customHeight="1" thickBot="1" x14ac:dyDescent="0.35">
      <c r="A172" s="16"/>
      <c r="B172" s="7" t="s">
        <v>1</v>
      </c>
      <c r="D172" s="13">
        <f>SUM(D83:D169)/2</f>
        <v>35283750</v>
      </c>
      <c r="E172" s="15"/>
      <c r="F172" s="14">
        <f>SUM(F83:F169)/2</f>
        <v>1354174.4700000002</v>
      </c>
      <c r="G172" s="13">
        <f t="shared" ref="G172:L172" si="45">+G90+G102+G108+G115+G122+G128+G135+G141+G147+G155+G163+G169</f>
        <v>677087.23499999999</v>
      </c>
      <c r="H172" s="13">
        <f t="shared" si="45"/>
        <v>1354174.47</v>
      </c>
      <c r="I172" s="13">
        <f t="shared" si="45"/>
        <v>1354174.47</v>
      </c>
      <c r="J172" s="13">
        <f t="shared" si="45"/>
        <v>1354174.47</v>
      </c>
      <c r="K172" s="13">
        <f t="shared" si="45"/>
        <v>1354174.47</v>
      </c>
      <c r="L172" s="13">
        <f t="shared" si="45"/>
        <v>6093785.1149999993</v>
      </c>
      <c r="M172" s="13">
        <f>SUM(M83:M169)/2</f>
        <v>29139964.884999998</v>
      </c>
      <c r="O172" s="12">
        <f>+L172/D172</f>
        <v>0.1727079778935062</v>
      </c>
    </row>
    <row r="173" spans="1:15" s="4" customFormat="1" ht="15" customHeight="1" thickTop="1" x14ac:dyDescent="0.3">
      <c r="A173" s="10"/>
      <c r="B173" s="9"/>
      <c r="D173" s="5"/>
      <c r="E173" s="6"/>
      <c r="F173" s="8"/>
      <c r="G173" s="5">
        <f>+G172</f>
        <v>677087.23499999999</v>
      </c>
      <c r="H173" s="5">
        <f>+H172+G173</f>
        <v>2031261.7050000001</v>
      </c>
      <c r="I173" s="5">
        <f>+I172+H173</f>
        <v>3385436.1749999998</v>
      </c>
      <c r="J173" s="5">
        <f>+J172+I173</f>
        <v>4739610.6449999996</v>
      </c>
      <c r="K173" s="5">
        <f>+K172+J173</f>
        <v>6093785.1149999993</v>
      </c>
      <c r="L173" s="5"/>
      <c r="M173" s="5"/>
    </row>
    <row r="174" spans="1:15" s="4" customFormat="1" ht="15" customHeight="1" x14ac:dyDescent="0.3">
      <c r="A174" s="3"/>
      <c r="B174" s="7" t="s">
        <v>0</v>
      </c>
      <c r="D174" s="5">
        <f>+D172+D79</f>
        <v>51453750</v>
      </c>
      <c r="E174" s="6"/>
      <c r="F174" s="5">
        <f>+F172+F79</f>
        <v>1865774.4700000002</v>
      </c>
      <c r="G174" s="5"/>
      <c r="H174" s="5"/>
      <c r="I174" s="5"/>
      <c r="J174" s="5"/>
      <c r="K174" s="5"/>
      <c r="L174" s="5">
        <f>+L172+L79</f>
        <v>8395985.1149999984</v>
      </c>
      <c r="M174" s="5"/>
    </row>
    <row r="175" spans="1:15" ht="15" customHeight="1" x14ac:dyDescent="0.3"/>
    <row r="176" spans="1:15" ht="15" customHeight="1" x14ac:dyDescent="0.3"/>
    <row r="177" spans="5:5" ht="15" customHeight="1" x14ac:dyDescent="0.3"/>
    <row r="178" spans="5:5" ht="15" customHeight="1" x14ac:dyDescent="0.3"/>
    <row r="179" spans="5:5" ht="15" customHeight="1" x14ac:dyDescent="0.3">
      <c r="E179" s="2"/>
    </row>
    <row r="180" spans="5:5" ht="15" customHeight="1" x14ac:dyDescent="0.3">
      <c r="E180" s="2"/>
    </row>
    <row r="181" spans="5:5" x14ac:dyDescent="0.3">
      <c r="E181" s="2"/>
    </row>
    <row r="182" spans="5:5" ht="15" customHeight="1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</sheetData>
  <pageMargins left="0.7" right="0.7" top="0.75" bottom="0.75" header="0.3" footer="0.3"/>
  <pageSetup scale="75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Depreciation Schedule</vt:lpstr>
      <vt:lpstr>'Depreciation Schedule'!Print_Area</vt:lpstr>
      <vt:lpstr>'Depreciation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Swain</dc:creator>
  <cp:lastModifiedBy>Bronwyn Ferrell</cp:lastModifiedBy>
  <dcterms:created xsi:type="dcterms:W3CDTF">2020-12-11T12:30:43Z</dcterms:created>
  <dcterms:modified xsi:type="dcterms:W3CDTF">2020-12-16T18:38:48Z</dcterms:modified>
</cp:coreProperties>
</file>