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dsassociates-my.sharepoint.com/personal/kevin_mara_gdsassociates_com/Documents/Documents/Clients/Office of Public Counsel Florida/2022 Storm Hardening/"/>
    </mc:Choice>
  </mc:AlternateContent>
  <xr:revisionPtr revIDLastSave="13" documentId="8_{E609D83E-DAE0-4F3C-9243-9D2556D89326}" xr6:coauthVersionLast="47" xr6:coauthVersionMax="47" xr10:uidLastSave="{741BFA16-8F8A-4D7C-9C8A-0074841136FC}"/>
  <bookViews>
    <workbookView xWindow="-98" yWindow="-98" windowWidth="20715" windowHeight="13276" xr2:uid="{4148CB59-1C45-467E-92D5-6D174A7F95A0}"/>
  </bookViews>
  <sheets>
    <sheet name="Sheet1" sheetId="1" r:id="rId1"/>
    <sheet name="Duke" sheetId="4" r:id="rId2"/>
    <sheet name="FPL" sheetId="5" r:id="rId3"/>
    <sheet name="FPUC" sheetId="3" r:id="rId4"/>
    <sheet name="Tampa" sheetId="2" r:id="rId5"/>
    <sheet name="Tampa 2020-2029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5" hidden="1">'Tampa 2020-2029'!$A$2:$N$28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L28" i="6"/>
  <c r="M27" i="6"/>
  <c r="O27" i="6" s="1"/>
  <c r="M26" i="6"/>
  <c r="N26" i="6" s="1"/>
  <c r="M25" i="6"/>
  <c r="O25" i="6" s="1"/>
  <c r="M24" i="6"/>
  <c r="O24" i="6" s="1"/>
  <c r="M23" i="6"/>
  <c r="O23" i="6" s="1"/>
  <c r="M22" i="6"/>
  <c r="N22" i="6" s="1"/>
  <c r="M21" i="6"/>
  <c r="O21" i="6" s="1"/>
  <c r="M20" i="6"/>
  <c r="N20" i="6" s="1"/>
  <c r="M19" i="6"/>
  <c r="N19" i="6" s="1"/>
  <c r="M18" i="6"/>
  <c r="O18" i="6" s="1"/>
  <c r="M17" i="6"/>
  <c r="N17" i="6" s="1"/>
  <c r="M16" i="6"/>
  <c r="O16" i="6" s="1"/>
  <c r="M15" i="6"/>
  <c r="O15" i="6" s="1"/>
  <c r="M14" i="6"/>
  <c r="N14" i="6" s="1"/>
  <c r="M13" i="6"/>
  <c r="D12" i="6"/>
  <c r="E12" i="6" s="1"/>
  <c r="F12" i="6" s="1"/>
  <c r="G12" i="6" s="1"/>
  <c r="H12" i="6" s="1"/>
  <c r="I12" i="6" s="1"/>
  <c r="J12" i="6" s="1"/>
  <c r="K12" i="6" s="1"/>
  <c r="C12" i="6"/>
  <c r="L10" i="6"/>
  <c r="M9" i="6"/>
  <c r="O9" i="6" s="1"/>
  <c r="M8" i="6"/>
  <c r="O8" i="6" s="1"/>
  <c r="M7" i="6"/>
  <c r="O7" i="6" s="1"/>
  <c r="M6" i="6"/>
  <c r="N6" i="6" s="1"/>
  <c r="M5" i="6"/>
  <c r="O5" i="6" s="1"/>
  <c r="M4" i="6"/>
  <c r="M3" i="6"/>
  <c r="O3" i="6" s="1"/>
  <c r="C2" i="6"/>
  <c r="D2" i="6" s="1"/>
  <c r="E2" i="6" s="1"/>
  <c r="F2" i="6" s="1"/>
  <c r="G2" i="6" s="1"/>
  <c r="H2" i="6" s="1"/>
  <c r="I2" i="6" s="1"/>
  <c r="J2" i="6" s="1"/>
  <c r="K2" i="6" s="1"/>
  <c r="E17" i="2"/>
  <c r="D17" i="2"/>
  <c r="C17" i="2"/>
  <c r="G17" i="2" s="1"/>
  <c r="B17" i="2"/>
  <c r="F17" i="2" s="1"/>
  <c r="A17" i="2"/>
  <c r="F16" i="2"/>
  <c r="E16" i="2"/>
  <c r="C16" i="2"/>
  <c r="G16" i="2" s="1"/>
  <c r="H16" i="2" s="1"/>
  <c r="A16" i="2"/>
  <c r="G15" i="2"/>
  <c r="F15" i="2"/>
  <c r="H15" i="2" s="1"/>
  <c r="E15" i="2"/>
  <c r="C15" i="2"/>
  <c r="A15" i="2"/>
  <c r="F14" i="2"/>
  <c r="H14" i="2" s="1"/>
  <c r="E14" i="2"/>
  <c r="G14" i="2" s="1"/>
  <c r="C14" i="2"/>
  <c r="A14" i="2"/>
  <c r="F13" i="2"/>
  <c r="H13" i="2" s="1"/>
  <c r="E13" i="2"/>
  <c r="G13" i="2" s="1"/>
  <c r="C13" i="2"/>
  <c r="A13" i="2"/>
  <c r="E12" i="2"/>
  <c r="D12" i="2"/>
  <c r="C12" i="2"/>
  <c r="G12" i="2" s="1"/>
  <c r="B12" i="2"/>
  <c r="F12" i="2" s="1"/>
  <c r="H12" i="2" s="1"/>
  <c r="A12" i="2"/>
  <c r="E11" i="2"/>
  <c r="D11" i="2"/>
  <c r="C11" i="2"/>
  <c r="G11" i="2" s="1"/>
  <c r="B11" i="2"/>
  <c r="F11" i="2" s="1"/>
  <c r="H11" i="2" s="1"/>
  <c r="A11" i="2"/>
  <c r="E10" i="2"/>
  <c r="D10" i="2"/>
  <c r="C10" i="2"/>
  <c r="G10" i="2" s="1"/>
  <c r="B10" i="2"/>
  <c r="F10" i="2" s="1"/>
  <c r="A10" i="2"/>
  <c r="E9" i="2"/>
  <c r="D9" i="2"/>
  <c r="C9" i="2"/>
  <c r="G9" i="2" s="1"/>
  <c r="B9" i="2"/>
  <c r="F9" i="2" s="1"/>
  <c r="A9" i="2"/>
  <c r="E8" i="2"/>
  <c r="D8" i="2"/>
  <c r="C8" i="2"/>
  <c r="G8" i="2" s="1"/>
  <c r="B8" i="2"/>
  <c r="F8" i="2" s="1"/>
  <c r="H8" i="2" s="1"/>
  <c r="A8" i="2"/>
  <c r="F7" i="2"/>
  <c r="E7" i="2"/>
  <c r="G7" i="2" s="1"/>
  <c r="H7" i="2" s="1"/>
  <c r="C7" i="2"/>
  <c r="A7" i="2"/>
  <c r="G6" i="2"/>
  <c r="F6" i="2"/>
  <c r="H6" i="2" s="1"/>
  <c r="E6" i="2"/>
  <c r="C6" i="2"/>
  <c r="A6" i="2"/>
  <c r="F5" i="2"/>
  <c r="E5" i="2"/>
  <c r="G5" i="2" s="1"/>
  <c r="C5" i="2"/>
  <c r="A5" i="2"/>
  <c r="F4" i="2"/>
  <c r="E4" i="2"/>
  <c r="G4" i="2" s="1"/>
  <c r="C4" i="2"/>
  <c r="A4" i="2"/>
  <c r="E3" i="2"/>
  <c r="D3" i="2"/>
  <c r="C3" i="2"/>
  <c r="G3" i="2" s="1"/>
  <c r="B3" i="2"/>
  <c r="F3" i="2" s="1"/>
  <c r="A3" i="2"/>
  <c r="C2" i="2"/>
  <c r="G2" i="2" s="1"/>
  <c r="B2" i="2"/>
  <c r="F2" i="2" s="1"/>
  <c r="D1" i="2"/>
  <c r="B1" i="2"/>
  <c r="H12" i="3"/>
  <c r="I11" i="3"/>
  <c r="G11" i="3"/>
  <c r="F11" i="3"/>
  <c r="H11" i="3" s="1"/>
  <c r="J11" i="3" s="1"/>
  <c r="E11" i="3"/>
  <c r="D11" i="3"/>
  <c r="C11" i="3"/>
  <c r="B11" i="3"/>
  <c r="A11" i="3"/>
  <c r="I10" i="3"/>
  <c r="E10" i="3"/>
  <c r="D10" i="3"/>
  <c r="C10" i="3"/>
  <c r="G10" i="3" s="1"/>
  <c r="B10" i="3"/>
  <c r="F10" i="3" s="1"/>
  <c r="H10" i="3" s="1"/>
  <c r="J10" i="3" s="1"/>
  <c r="A10" i="3"/>
  <c r="I9" i="3"/>
  <c r="E9" i="3"/>
  <c r="D9" i="3"/>
  <c r="C9" i="3"/>
  <c r="G9" i="3" s="1"/>
  <c r="B9" i="3"/>
  <c r="F9" i="3" s="1"/>
  <c r="H9" i="3" s="1"/>
  <c r="J9" i="3" s="1"/>
  <c r="A9" i="3"/>
  <c r="I8" i="3"/>
  <c r="E8" i="3"/>
  <c r="G8" i="3" s="1"/>
  <c r="D8" i="3"/>
  <c r="F8" i="3" s="1"/>
  <c r="C8" i="3"/>
  <c r="B8" i="3"/>
  <c r="A8" i="3"/>
  <c r="I7" i="3"/>
  <c r="G7" i="3"/>
  <c r="F7" i="3"/>
  <c r="H7" i="3" s="1"/>
  <c r="J7" i="3" s="1"/>
  <c r="E7" i="3"/>
  <c r="D7" i="3"/>
  <c r="C7" i="3"/>
  <c r="B7" i="3"/>
  <c r="A7" i="3"/>
  <c r="I6" i="3"/>
  <c r="E6" i="3"/>
  <c r="D6" i="3"/>
  <c r="C6" i="3"/>
  <c r="G6" i="3" s="1"/>
  <c r="B6" i="3"/>
  <c r="F6" i="3" s="1"/>
  <c r="H6" i="3" s="1"/>
  <c r="J6" i="3" s="1"/>
  <c r="A6" i="3"/>
  <c r="I5" i="3"/>
  <c r="E5" i="3"/>
  <c r="D5" i="3"/>
  <c r="C5" i="3"/>
  <c r="G5" i="3" s="1"/>
  <c r="B5" i="3"/>
  <c r="F5" i="3" s="1"/>
  <c r="H5" i="3" s="1"/>
  <c r="J5" i="3" s="1"/>
  <c r="A5" i="3"/>
  <c r="I4" i="3"/>
  <c r="E4" i="3"/>
  <c r="G4" i="3" s="1"/>
  <c r="D4" i="3"/>
  <c r="F4" i="3" s="1"/>
  <c r="H4" i="3" s="1"/>
  <c r="J4" i="3" s="1"/>
  <c r="C4" i="3"/>
  <c r="B4" i="3"/>
  <c r="A4" i="3"/>
  <c r="I3" i="3"/>
  <c r="I12" i="3" s="1"/>
  <c r="J12" i="3" s="1"/>
  <c r="G3" i="3"/>
  <c r="F3" i="3"/>
  <c r="E3" i="3"/>
  <c r="D3" i="3"/>
  <c r="C3" i="3"/>
  <c r="B3" i="3"/>
  <c r="A3" i="3"/>
  <c r="G2" i="3"/>
  <c r="F2" i="3"/>
  <c r="E2" i="3"/>
  <c r="D2" i="3"/>
  <c r="C2" i="3"/>
  <c r="B2" i="3"/>
  <c r="D1" i="3"/>
  <c r="B1" i="3"/>
  <c r="I14" i="5"/>
  <c r="I13" i="5"/>
  <c r="E13" i="5"/>
  <c r="D13" i="5"/>
  <c r="F13" i="5" s="1"/>
  <c r="C13" i="5"/>
  <c r="G13" i="5" s="1"/>
  <c r="B13" i="5"/>
  <c r="I12" i="5"/>
  <c r="E12" i="5"/>
  <c r="D12" i="5"/>
  <c r="F12" i="5" s="1"/>
  <c r="H12" i="5" s="1"/>
  <c r="C12" i="5"/>
  <c r="G12" i="5" s="1"/>
  <c r="B12" i="5"/>
  <c r="I11" i="5"/>
  <c r="E11" i="5"/>
  <c r="D11" i="5"/>
  <c r="F11" i="5" s="1"/>
  <c r="C11" i="5"/>
  <c r="G11" i="5" s="1"/>
  <c r="B11" i="5"/>
  <c r="I10" i="5"/>
  <c r="E10" i="5"/>
  <c r="D10" i="5"/>
  <c r="F10" i="5" s="1"/>
  <c r="C10" i="5"/>
  <c r="G10" i="5" s="1"/>
  <c r="B10" i="5"/>
  <c r="I9" i="5"/>
  <c r="E9" i="5"/>
  <c r="D9" i="5"/>
  <c r="F9" i="5" s="1"/>
  <c r="C9" i="5"/>
  <c r="G9" i="5" s="1"/>
  <c r="B9" i="5"/>
  <c r="I8" i="5"/>
  <c r="E8" i="5"/>
  <c r="D8" i="5"/>
  <c r="F8" i="5" s="1"/>
  <c r="H8" i="5" s="1"/>
  <c r="C8" i="5"/>
  <c r="G8" i="5" s="1"/>
  <c r="B8" i="5"/>
  <c r="I7" i="5"/>
  <c r="E7" i="5"/>
  <c r="D7" i="5"/>
  <c r="F7" i="5" s="1"/>
  <c r="C7" i="5"/>
  <c r="G7" i="5" s="1"/>
  <c r="B7" i="5"/>
  <c r="I6" i="5"/>
  <c r="E6" i="5"/>
  <c r="G6" i="5" s="1"/>
  <c r="D6" i="5"/>
  <c r="F6" i="5" s="1"/>
  <c r="C6" i="5"/>
  <c r="B6" i="5"/>
  <c r="I5" i="5"/>
  <c r="F5" i="5"/>
  <c r="E5" i="5"/>
  <c r="G5" i="5" s="1"/>
  <c r="D5" i="5"/>
  <c r="C5" i="5"/>
  <c r="B5" i="5"/>
  <c r="I4" i="5"/>
  <c r="F4" i="5"/>
  <c r="H4" i="5" s="1"/>
  <c r="E4" i="5"/>
  <c r="G4" i="5" s="1"/>
  <c r="D4" i="5"/>
  <c r="C4" i="5"/>
  <c r="B4" i="5"/>
  <c r="I3" i="5"/>
  <c r="F3" i="5"/>
  <c r="E3" i="5"/>
  <c r="G3" i="5" s="1"/>
  <c r="D3" i="5"/>
  <c r="C3" i="5"/>
  <c r="B3" i="5"/>
  <c r="G12" i="4"/>
  <c r="E12" i="4" s="1"/>
  <c r="F12" i="4"/>
  <c r="C12" i="4"/>
  <c r="B12" i="4"/>
  <c r="A12" i="4"/>
  <c r="G11" i="4"/>
  <c r="F11" i="4"/>
  <c r="D11" i="4" s="1"/>
  <c r="E11" i="4"/>
  <c r="B11" i="4"/>
  <c r="A11" i="4"/>
  <c r="H10" i="4"/>
  <c r="E10" i="4"/>
  <c r="B10" i="4"/>
  <c r="D10" i="4" s="1"/>
  <c r="A10" i="4"/>
  <c r="F9" i="4"/>
  <c r="H9" i="4" s="1"/>
  <c r="E9" i="4"/>
  <c r="B9" i="4"/>
  <c r="A9" i="4"/>
  <c r="G8" i="4"/>
  <c r="F8" i="4"/>
  <c r="C8" i="4"/>
  <c r="B8" i="4"/>
  <c r="A8" i="4"/>
  <c r="G7" i="4"/>
  <c r="E7" i="4" s="1"/>
  <c r="F7" i="4"/>
  <c r="C7" i="4"/>
  <c r="B7" i="4"/>
  <c r="A7" i="4"/>
  <c r="H6" i="4"/>
  <c r="D6" i="4"/>
  <c r="C6" i="4"/>
  <c r="E6" i="4" s="1"/>
  <c r="B6" i="4"/>
  <c r="A6" i="4"/>
  <c r="C5" i="4"/>
  <c r="G5" i="4" s="1"/>
  <c r="E5" i="4" s="1"/>
  <c r="B5" i="4"/>
  <c r="F5" i="4" s="1"/>
  <c r="H8" i="1" s="1"/>
  <c r="A5" i="4"/>
  <c r="G4" i="4"/>
  <c r="F4" i="4"/>
  <c r="C4" i="4"/>
  <c r="E4" i="4" s="1"/>
  <c r="B4" i="4"/>
  <c r="D4" i="4" s="1"/>
  <c r="A4" i="4"/>
  <c r="G3" i="4"/>
  <c r="H3" i="4" s="1"/>
  <c r="F3" i="4"/>
  <c r="C3" i="4"/>
  <c r="B3" i="4"/>
  <c r="D3" i="4" s="1"/>
  <c r="A3" i="4"/>
  <c r="G2" i="4"/>
  <c r="F2" i="4"/>
  <c r="E9" i="1"/>
  <c r="D8" i="1"/>
  <c r="E8" i="1" s="1"/>
  <c r="E7" i="1"/>
  <c r="N23" i="6" l="1"/>
  <c r="M28" i="6"/>
  <c r="N28" i="6" s="1"/>
  <c r="D8" i="4"/>
  <c r="E8" i="4"/>
  <c r="E3" i="4"/>
  <c r="H4" i="4"/>
  <c r="D7" i="4"/>
  <c r="D9" i="4"/>
  <c r="D12" i="4"/>
  <c r="O14" i="6"/>
  <c r="N3" i="6"/>
  <c r="O26" i="6"/>
  <c r="N7" i="6"/>
  <c r="M10" i="6"/>
  <c r="O10" i="6" s="1"/>
  <c r="N16" i="6"/>
  <c r="N4" i="6"/>
  <c r="H13" i="5"/>
  <c r="H5" i="5"/>
  <c r="H10" i="5"/>
  <c r="G6" i="1"/>
  <c r="H6" i="1" s="1"/>
  <c r="H8" i="3"/>
  <c r="J8" i="3" s="1"/>
  <c r="H5" i="2"/>
  <c r="H9" i="2"/>
  <c r="O28" i="6"/>
  <c r="H7" i="5"/>
  <c r="H9" i="5"/>
  <c r="H3" i="5"/>
  <c r="H4" i="2"/>
  <c r="G9" i="1"/>
  <c r="H9" i="1" s="1"/>
  <c r="H6" i="5"/>
  <c r="H11" i="5"/>
  <c r="H3" i="2"/>
  <c r="G7" i="1"/>
  <c r="H7" i="1" s="1"/>
  <c r="H10" i="2"/>
  <c r="H17" i="2"/>
  <c r="N5" i="6"/>
  <c r="N8" i="6"/>
  <c r="N21" i="6"/>
  <c r="N24" i="6"/>
  <c r="H8" i="4"/>
  <c r="H3" i="3"/>
  <c r="J3" i="3" s="1"/>
  <c r="N15" i="6"/>
  <c r="N18" i="6"/>
  <c r="N27" i="6"/>
  <c r="D2" i="2"/>
  <c r="N9" i="6"/>
  <c r="N13" i="6"/>
  <c r="N25" i="6"/>
  <c r="E2" i="2"/>
  <c r="O13" i="6"/>
  <c r="H7" i="4"/>
  <c r="H5" i="4"/>
  <c r="H12" i="4"/>
  <c r="H11" i="4"/>
  <c r="O4" i="6"/>
  <c r="N10" i="6" l="1"/>
  <c r="H13" i="4"/>
  <c r="J6" i="5"/>
  <c r="H14" i="5"/>
  <c r="J5" i="5" s="1"/>
  <c r="H18" i="2"/>
  <c r="H17" i="5" l="1"/>
  <c r="H19" i="5"/>
</calcChain>
</file>

<file path=xl/sharedStrings.xml><?xml version="1.0" encoding="utf-8"?>
<sst xmlns="http://schemas.openxmlformats.org/spreadsheetml/2006/main" count="93" uniqueCount="60">
  <si>
    <t>Tampa Electric</t>
  </si>
  <si>
    <t>Total</t>
  </si>
  <si>
    <t>10-Year Capital</t>
  </si>
  <si>
    <t>10 Year Total</t>
  </si>
  <si>
    <t>Comments</t>
  </si>
  <si>
    <t>NOTE: Missmatch of .02 due to Rounding</t>
  </si>
  <si>
    <t>$/Customer</t>
  </si>
  <si>
    <t>Sum Check</t>
  </si>
  <si>
    <t>FPUC</t>
  </si>
  <si>
    <t>2023-2025</t>
  </si>
  <si>
    <t>2026-2032</t>
  </si>
  <si>
    <t>Capital</t>
  </si>
  <si>
    <t>O&amp;M</t>
  </si>
  <si>
    <t>Grand total</t>
  </si>
  <si>
    <t>Duke Energy Florida</t>
  </si>
  <si>
    <t>Florida Power &amp; Light</t>
  </si>
  <si>
    <t>Capital Exp</t>
  </si>
  <si>
    <t>O&amp;M Exp</t>
  </si>
  <si>
    <t xml:space="preserve">Sum Check </t>
  </si>
  <si>
    <t>Distribution Inspection Program</t>
  </si>
  <si>
    <t>Transmission Inspection Program</t>
  </si>
  <si>
    <t>Distribution Feeder Hardening Program</t>
  </si>
  <si>
    <t>Distribution Laternal Hardening Program</t>
  </si>
  <si>
    <t>Transmission Feeder Hardening Program</t>
  </si>
  <si>
    <t>Distribution Vegetation Management</t>
  </si>
  <si>
    <t>Transmission Vegetation Management</t>
  </si>
  <si>
    <t>Substation Storm Surge/Flood Mitigation</t>
  </si>
  <si>
    <t>Distribution Winterization Program</t>
  </si>
  <si>
    <t>Transmission Winterization program</t>
  </si>
  <si>
    <t>Transmission Access Enhancement Program</t>
  </si>
  <si>
    <t>Customers</t>
  </si>
  <si>
    <t>N/A</t>
  </si>
  <si>
    <t>Total 2020-2029 SPP</t>
  </si>
  <si>
    <t>Total 2022-2031 SPP</t>
  </si>
  <si>
    <t>Difference</t>
  </si>
  <si>
    <t>Percent increase</t>
  </si>
  <si>
    <t>Distribution Lateral Undergrounding</t>
  </si>
  <si>
    <t>Transmission Asset Upgrades</t>
  </si>
  <si>
    <t>Distribution - Substation Extreme Weather Protection</t>
  </si>
  <si>
    <t>Transmission - Substation Extreme Weather Protection</t>
  </si>
  <si>
    <t>Distribution Overhead Feeder Hardening</t>
  </si>
  <si>
    <t>Transmission Access Enhancements</t>
  </si>
  <si>
    <t>Distribution Pole Replacements</t>
  </si>
  <si>
    <t>Total Capital</t>
  </si>
  <si>
    <t>Distribution Vegetation Management - planned</t>
  </si>
  <si>
    <t>Distribution Vegetation Management - unplanned</t>
  </si>
  <si>
    <t>Transmission Vegetation Management - planned</t>
  </si>
  <si>
    <t>Transmission Vegetation Management - unplanned</t>
  </si>
  <si>
    <t>Distribution Infrastructure Inspections</t>
  </si>
  <si>
    <t>Transmission Infrastructure Inspections</t>
  </si>
  <si>
    <t>SPP Planning &amp; Common</t>
  </si>
  <si>
    <t>Other Legacy Storm Hardening Plan Items</t>
  </si>
  <si>
    <t>Total O&amp;M</t>
  </si>
  <si>
    <t>$Millions</t>
  </si>
  <si>
    <t>Total 10-year Projected SPP Investment per Customer</t>
  </si>
  <si>
    <t>Includes only Capital Investment</t>
  </si>
  <si>
    <t>2020 SPP</t>
  </si>
  <si>
    <t>2023 SPP</t>
  </si>
  <si>
    <t>2023 SPP *</t>
  </si>
  <si>
    <t>* FPUC's and TECO's plans dated 2022 for a 10-year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</si>
</sst>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  <numFmt numFmtId="167" formatCode="\$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4"/>
    <xf numFmtId="2" fontId="2" fillId="0" borderId="0" xfId="4" applyNumberFormat="1"/>
    <xf numFmtId="0" fontId="3" fillId="0" borderId="0" xfId="4" applyFont="1"/>
    <xf numFmtId="2" fontId="0" fillId="0" borderId="0" xfId="0" applyNumberFormat="1"/>
    <xf numFmtId="3" fontId="0" fillId="0" borderId="0" xfId="1" applyNumberFormat="1" applyFont="1"/>
    <xf numFmtId="3" fontId="0" fillId="0" borderId="0" xfId="0" applyNumberFormat="1"/>
    <xf numFmtId="166" fontId="0" fillId="0" borderId="0" xfId="0" applyNumberFormat="1"/>
    <xf numFmtId="9" fontId="0" fillId="0" borderId="0" xfId="3" applyFont="1"/>
    <xf numFmtId="0" fontId="2" fillId="0" borderId="0" xfId="4" applyAlignment="1">
      <alignment horizontal="left" vertical="top"/>
    </xf>
    <xf numFmtId="0" fontId="4" fillId="0" borderId="4" xfId="4" applyFont="1" applyBorder="1" applyAlignment="1">
      <alignment vertical="top" wrapText="1"/>
    </xf>
    <xf numFmtId="1" fontId="5" fillId="0" borderId="5" xfId="4" applyNumberFormat="1" applyFont="1" applyBorder="1" applyAlignment="1">
      <alignment vertical="top" shrinkToFit="1"/>
    </xf>
    <xf numFmtId="0" fontId="4" fillId="0" borderId="6" xfId="4" applyFont="1" applyBorder="1" applyAlignment="1">
      <alignment vertical="top" wrapText="1"/>
    </xf>
    <xf numFmtId="0" fontId="4" fillId="0" borderId="7" xfId="4" applyFont="1" applyBorder="1" applyAlignment="1">
      <alignment vertical="top" wrapText="1"/>
    </xf>
    <xf numFmtId="167" fontId="6" fillId="0" borderId="8" xfId="4" applyNumberFormat="1" applyFont="1" applyBorder="1" applyAlignment="1">
      <alignment vertical="top" shrinkToFit="1"/>
    </xf>
    <xf numFmtId="44" fontId="6" fillId="0" borderId="9" xfId="5" applyFont="1" applyBorder="1" applyAlignment="1">
      <alignment vertical="top" shrinkToFit="1"/>
    </xf>
    <xf numFmtId="9" fontId="6" fillId="0" borderId="9" xfId="6" applyFont="1" applyBorder="1" applyAlignment="1">
      <alignment vertical="top" shrinkToFit="1"/>
    </xf>
    <xf numFmtId="0" fontId="4" fillId="0" borderId="10" xfId="4" applyFont="1" applyBorder="1" applyAlignment="1">
      <alignment vertical="top" wrapText="1"/>
    </xf>
    <xf numFmtId="167" fontId="6" fillId="0" borderId="11" xfId="4" applyNumberFormat="1" applyFont="1" applyBorder="1" applyAlignment="1">
      <alignment vertical="top" shrinkToFit="1"/>
    </xf>
    <xf numFmtId="0" fontId="4" fillId="0" borderId="12" xfId="4" applyFont="1" applyBorder="1" applyAlignment="1">
      <alignment vertical="top" wrapText="1"/>
    </xf>
    <xf numFmtId="167" fontId="6" fillId="0" borderId="13" xfId="4" applyNumberFormat="1" applyFont="1" applyBorder="1" applyAlignment="1">
      <alignment vertical="top" shrinkToFit="1"/>
    </xf>
    <xf numFmtId="0" fontId="4" fillId="0" borderId="14" xfId="4" applyFont="1" applyBorder="1" applyAlignment="1">
      <alignment horizontal="right" vertical="top" wrapText="1"/>
    </xf>
    <xf numFmtId="167" fontId="6" fillId="0" borderId="15" xfId="4" applyNumberFormat="1" applyFont="1" applyBorder="1" applyAlignment="1">
      <alignment vertical="top" shrinkToFit="1"/>
    </xf>
    <xf numFmtId="44" fontId="6" fillId="0" borderId="16" xfId="5" applyFont="1" applyBorder="1" applyAlignment="1">
      <alignment vertical="top" shrinkToFit="1"/>
    </xf>
    <xf numFmtId="9" fontId="6" fillId="0" borderId="16" xfId="6" applyFont="1" applyBorder="1" applyAlignment="1">
      <alignment vertical="top" shrinkToFit="1"/>
    </xf>
    <xf numFmtId="0" fontId="4" fillId="0" borderId="17" xfId="4" applyFont="1" applyBorder="1" applyAlignment="1">
      <alignment vertical="top" wrapText="1"/>
    </xf>
    <xf numFmtId="167" fontId="6" fillId="0" borderId="18" xfId="4" applyNumberFormat="1" applyFont="1" applyBorder="1" applyAlignment="1">
      <alignment vertical="top" shrinkToFit="1"/>
    </xf>
    <xf numFmtId="44" fontId="6" fillId="0" borderId="19" xfId="5" applyFont="1" applyBorder="1" applyAlignment="1">
      <alignment vertical="top" shrinkToFit="1"/>
    </xf>
    <xf numFmtId="4" fontId="2" fillId="0" borderId="0" xfId="4" applyNumberFormat="1" applyAlignment="1">
      <alignment horizontal="left" vertical="top"/>
    </xf>
    <xf numFmtId="0" fontId="4" fillId="0" borderId="14" xfId="4" applyFont="1" applyBorder="1" applyAlignment="1">
      <alignment vertical="top" wrapText="1"/>
    </xf>
    <xf numFmtId="167" fontId="6" fillId="0" borderId="20" xfId="4" applyNumberFormat="1" applyFont="1" applyBorder="1" applyAlignment="1">
      <alignment vertical="top" shrinkToFit="1"/>
    </xf>
    <xf numFmtId="0" fontId="2" fillId="0" borderId="21" xfId="4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22" xfId="0" applyBorder="1"/>
    <xf numFmtId="165" fontId="0" fillId="0" borderId="22" xfId="1" applyNumberFormat="1" applyFont="1" applyBorder="1"/>
    <xf numFmtId="164" fontId="0" fillId="0" borderId="22" xfId="2" applyNumberFormat="1" applyFont="1" applyBorder="1"/>
    <xf numFmtId="43" fontId="0" fillId="0" borderId="0" xfId="0" applyNumberFormat="1"/>
    <xf numFmtId="0" fontId="0" fillId="0" borderId="23" xfId="0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4" applyAlignment="1">
      <alignment horizontal="center"/>
    </xf>
    <xf numFmtId="0" fontId="4" fillId="0" borderId="1" xfId="4" applyFont="1" applyBorder="1" applyAlignment="1">
      <alignment horizontal="center" vertical="top" wrapText="1"/>
    </xf>
    <xf numFmtId="0" fontId="4" fillId="0" borderId="2" xfId="4" applyFont="1" applyBorder="1" applyAlignment="1">
      <alignment horizontal="center" vertical="top" wrapText="1"/>
    </xf>
    <xf numFmtId="0" fontId="4" fillId="0" borderId="3" xfId="4" applyFont="1" applyBorder="1" applyAlignment="1">
      <alignment horizontal="center" vertical="top" wrapText="1"/>
    </xf>
  </cellXfs>
  <cellStyles count="7">
    <cellStyle name="Comma" xfId="1" builtinId="3"/>
    <cellStyle name="Currency" xfId="2" builtinId="4"/>
    <cellStyle name="Currency 2" xfId="5" xr:uid="{14BB3616-3B8F-4B0C-9177-477FA37D8461}"/>
    <cellStyle name="Normal" xfId="0" builtinId="0"/>
    <cellStyle name="Normal 2" xfId="4" xr:uid="{23250BDB-9303-4DE8-A8E6-6A7C8456D97C}"/>
    <cellStyle name="Percent" xfId="3" builtinId="5"/>
    <cellStyle name="Percent 2" xfId="6" xr:uid="{A406431F-FF87-433E-8F68-5A39C33AF122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Duke/Mara%20SPP%20Testimony%20and%20work%20papers/Total%2010%20Year%20Costs%20DUKE.xlsx?27409C19" TargetMode="External"/><Relationship Id="rId1" Type="http://schemas.openxmlformats.org/officeDocument/2006/relationships/externalLinkPath" Target="file:///\\27409C19\Total%2010%20Year%20Costs%20DUK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.mara\AppData\Local\Microsoft\Windows\INetCache\Content.Outlook\7IFZ12NO\Copy%20of%20Total%2010%20Year%20Costs%20FP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.mara\AppData\Local\Microsoft\Windows\INetCache\Content.Outlook\7IFZ12NO\FPU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qas.salim\OneDrive%20-%20GDS%20Associates\Documents\Client%20Work\Apendix%20C%20stuff\FPU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.mara\AppData\Local\Microsoft\Windows\INetCache\Content.Outlook\7IFZ12NO\Tampa%20Electric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Tampa%20Electric/Mara%20Testimony%20and%20Work%20Papers/Tampa%20Electric%20Comparison%20of%20Spending.xlsx?3A4AF2AC" TargetMode="External"/><Relationship Id="rId1" Type="http://schemas.openxmlformats.org/officeDocument/2006/relationships/externalLinkPath" Target="file:///\\3A4AF2AC\Tampa%20Electric%20Comparison%20of%20Spen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029"/>
      <sheetName val="Original"/>
      <sheetName val="3 Year VS 10 Year"/>
      <sheetName val="Mara Reductions"/>
    </sheetNames>
    <sheetDataSet>
      <sheetData sheetId="0" refreshError="1"/>
      <sheetData sheetId="1">
        <row r="3">
          <cell r="A3" t="str">
            <v>Distribution - Feeder Hardening</v>
          </cell>
          <cell r="N3">
            <v>2000000000</v>
          </cell>
          <cell r="O3">
            <v>49000000</v>
          </cell>
        </row>
        <row r="6">
          <cell r="B6">
            <v>142706530</v>
          </cell>
          <cell r="C6">
            <v>126786600</v>
          </cell>
          <cell r="D6">
            <v>150749250</v>
          </cell>
        </row>
        <row r="7">
          <cell r="B7">
            <v>2711705</v>
          </cell>
          <cell r="C7">
            <v>2356065</v>
          </cell>
          <cell r="D7">
            <v>2801361</v>
          </cell>
        </row>
        <row r="10">
          <cell r="B10">
            <v>16486848</v>
          </cell>
          <cell r="C10">
            <v>16478550</v>
          </cell>
          <cell r="D10">
            <v>16481570</v>
          </cell>
        </row>
        <row r="11">
          <cell r="B11">
            <v>1370416</v>
          </cell>
          <cell r="C11">
            <v>1398800</v>
          </cell>
          <cell r="D11">
            <v>1427860</v>
          </cell>
        </row>
        <row r="13">
          <cell r="A13" t="str">
            <v>Distribution - Lateral Hardening</v>
          </cell>
          <cell r="N13">
            <v>2900000000</v>
          </cell>
          <cell r="O13">
            <v>74000000</v>
          </cell>
        </row>
        <row r="16">
          <cell r="B16">
            <v>160310990</v>
          </cell>
          <cell r="C16">
            <v>194171453</v>
          </cell>
          <cell r="D16">
            <v>226204650</v>
          </cell>
        </row>
        <row r="17">
          <cell r="B17">
            <v>2184329</v>
          </cell>
          <cell r="C17">
            <v>2875986</v>
          </cell>
          <cell r="D17">
            <v>3364702</v>
          </cell>
        </row>
        <row r="20">
          <cell r="B20">
            <v>42386400</v>
          </cell>
          <cell r="C20">
            <v>42384828</v>
          </cell>
          <cell r="D20">
            <v>42381180</v>
          </cell>
        </row>
        <row r="21">
          <cell r="B21">
            <v>3523800</v>
          </cell>
          <cell r="C21">
            <v>3597088</v>
          </cell>
          <cell r="D21">
            <v>3671640</v>
          </cell>
        </row>
        <row r="23">
          <cell r="A23" t="str">
            <v>Distribution - Self-Optimizing Grid (SOG)</v>
          </cell>
        </row>
        <row r="26">
          <cell r="B26">
            <v>57130194</v>
          </cell>
          <cell r="C26">
            <v>84500000</v>
          </cell>
          <cell r="D26">
            <v>84500000</v>
          </cell>
        </row>
        <row r="27">
          <cell r="B27">
            <v>1714269</v>
          </cell>
          <cell r="C27">
            <v>2535148</v>
          </cell>
          <cell r="D27">
            <v>2535500</v>
          </cell>
        </row>
        <row r="30">
          <cell r="B30">
            <v>17869806</v>
          </cell>
          <cell r="C30">
            <v>48000000</v>
          </cell>
          <cell r="D30">
            <v>48000000</v>
          </cell>
        </row>
        <row r="31">
          <cell r="B31">
            <v>625446</v>
          </cell>
          <cell r="C31">
            <v>1680006</v>
          </cell>
          <cell r="D31">
            <v>1679988</v>
          </cell>
        </row>
        <row r="32">
          <cell r="A32" t="str">
            <v>Distribution - UG Flood Mitigation</v>
          </cell>
        </row>
        <row r="34">
          <cell r="B34">
            <v>1000000</v>
          </cell>
          <cell r="C34">
            <v>1500000</v>
          </cell>
          <cell r="D34">
            <v>1500000</v>
          </cell>
        </row>
        <row r="35">
          <cell r="B35">
            <v>0</v>
          </cell>
          <cell r="C35">
            <v>0</v>
          </cell>
          <cell r="D35">
            <v>0</v>
          </cell>
        </row>
        <row r="37">
          <cell r="A37" t="str">
            <v>Distribution - Vegetation Management</v>
          </cell>
          <cell r="N37">
            <v>23000000</v>
          </cell>
          <cell r="O37">
            <v>517000000</v>
          </cell>
        </row>
        <row r="39">
          <cell r="B39">
            <v>1981185</v>
          </cell>
          <cell r="C39">
            <v>2040620</v>
          </cell>
          <cell r="D39">
            <v>2101839</v>
          </cell>
        </row>
        <row r="40">
          <cell r="B40">
            <v>45129849</v>
          </cell>
          <cell r="C40">
            <v>46452008</v>
          </cell>
          <cell r="D40">
            <v>47805621</v>
          </cell>
        </row>
        <row r="42">
          <cell r="A42" t="str">
            <v>Transmission - Structure Hardening</v>
          </cell>
          <cell r="N42">
            <v>1600000000</v>
          </cell>
          <cell r="O42">
            <v>34000000</v>
          </cell>
        </row>
        <row r="44">
          <cell r="B44">
            <v>139177289</v>
          </cell>
          <cell r="C44">
            <v>150194566</v>
          </cell>
          <cell r="D44">
            <v>164210798</v>
          </cell>
        </row>
        <row r="45">
          <cell r="B45">
            <v>3306243</v>
          </cell>
          <cell r="C45">
            <v>3355772</v>
          </cell>
          <cell r="D45">
            <v>3450346</v>
          </cell>
        </row>
        <row r="47">
          <cell r="A47" t="str">
            <v>Transmission - Substation Flood Mitigation</v>
          </cell>
          <cell r="N47">
            <v>38000000</v>
          </cell>
        </row>
        <row r="49">
          <cell r="B49">
            <v>3800000</v>
          </cell>
          <cell r="C49">
            <v>3800000</v>
          </cell>
          <cell r="D49">
            <v>3800000</v>
          </cell>
        </row>
        <row r="52">
          <cell r="A52" t="str">
            <v>Transmission - Loop Radially Fed Substations</v>
          </cell>
        </row>
        <row r="54">
          <cell r="D54">
            <v>10300000</v>
          </cell>
        </row>
        <row r="57">
          <cell r="A57" t="str">
            <v>Transmission - Substation Hardening</v>
          </cell>
          <cell r="N57">
            <v>133000000</v>
          </cell>
          <cell r="O57">
            <v>0</v>
          </cell>
        </row>
        <row r="59">
          <cell r="B59">
            <v>9500000</v>
          </cell>
          <cell r="C59">
            <v>11500000</v>
          </cell>
          <cell r="D59">
            <v>14000000</v>
          </cell>
        </row>
        <row r="62">
          <cell r="A62" t="str">
            <v>Transmission - Vegetation Management</v>
          </cell>
          <cell r="N62">
            <v>126000000</v>
          </cell>
          <cell r="O62">
            <v>127000000</v>
          </cell>
        </row>
        <row r="64">
          <cell r="B64">
            <v>10312889</v>
          </cell>
          <cell r="C64">
            <v>12052127</v>
          </cell>
          <cell r="D64">
            <v>10940884</v>
          </cell>
        </row>
        <row r="65">
          <cell r="B65">
            <v>11528007</v>
          </cell>
          <cell r="C65">
            <v>12842530</v>
          </cell>
          <cell r="D65">
            <v>12218273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Error Check"/>
      <sheetName val="3 year VS 10 year"/>
      <sheetName val="40 Year Cost Evaluation"/>
    </sheetNames>
    <sheetDataSet>
      <sheetData sheetId="0"/>
      <sheetData sheetId="1">
        <row r="4">
          <cell r="B4">
            <v>3.8</v>
          </cell>
          <cell r="C4">
            <v>3.9</v>
          </cell>
          <cell r="D4">
            <v>4</v>
          </cell>
          <cell r="E4">
            <v>4.0999999999999996</v>
          </cell>
          <cell r="F4">
            <v>4.0999999999999996</v>
          </cell>
          <cell r="G4">
            <v>4.0999999999999996</v>
          </cell>
          <cell r="H4">
            <v>4.0999999999999996</v>
          </cell>
          <cell r="I4">
            <v>4.0999999999999996</v>
          </cell>
          <cell r="J4">
            <v>4</v>
          </cell>
          <cell r="K4">
            <v>4</v>
          </cell>
          <cell r="M4">
            <v>40.200000000000003</v>
          </cell>
        </row>
        <row r="5">
          <cell r="B5">
            <v>58.9</v>
          </cell>
          <cell r="C5">
            <v>60.4</v>
          </cell>
          <cell r="D5">
            <v>61.9</v>
          </cell>
          <cell r="E5">
            <v>63.5</v>
          </cell>
          <cell r="F5">
            <v>64.900000000000006</v>
          </cell>
          <cell r="G5">
            <v>64.900000000000006</v>
          </cell>
          <cell r="H5">
            <v>64.3</v>
          </cell>
          <cell r="I5">
            <v>63.8</v>
          </cell>
          <cell r="J5">
            <v>63.4</v>
          </cell>
          <cell r="K5">
            <v>62.8</v>
          </cell>
          <cell r="M5">
            <v>628.79999999999995</v>
          </cell>
        </row>
        <row r="10">
          <cell r="B10">
            <v>1.4</v>
          </cell>
          <cell r="C10">
            <v>1.4</v>
          </cell>
          <cell r="D10">
            <v>1.4</v>
          </cell>
          <cell r="E10">
            <v>1.4</v>
          </cell>
          <cell r="F10">
            <v>1.5</v>
          </cell>
          <cell r="G10">
            <v>1.5</v>
          </cell>
          <cell r="H10">
            <v>1.6</v>
          </cell>
          <cell r="I10">
            <v>1.6</v>
          </cell>
          <cell r="J10">
            <v>1.6</v>
          </cell>
          <cell r="K10">
            <v>1.7</v>
          </cell>
          <cell r="M10">
            <v>15.099999999999998</v>
          </cell>
        </row>
        <row r="11">
          <cell r="B11">
            <v>74.5</v>
          </cell>
          <cell r="C11">
            <v>61.5</v>
          </cell>
          <cell r="D11">
            <v>59</v>
          </cell>
          <cell r="E11">
            <v>60.3</v>
          </cell>
          <cell r="F11">
            <v>62.1</v>
          </cell>
          <cell r="G11">
            <v>64</v>
          </cell>
          <cell r="H11">
            <v>65.900000000000006</v>
          </cell>
          <cell r="I11">
            <v>67.900000000000006</v>
          </cell>
          <cell r="J11">
            <v>69.900000000000006</v>
          </cell>
          <cell r="K11">
            <v>72</v>
          </cell>
          <cell r="M11">
            <v>657.1</v>
          </cell>
        </row>
        <row r="16">
          <cell r="B16" t="str">
            <v>$ -</v>
          </cell>
          <cell r="C16" t="str">
            <v>$ -</v>
          </cell>
          <cell r="D16" t="str">
            <v>$ -</v>
          </cell>
          <cell r="E16" t="str">
            <v>$ -</v>
          </cell>
          <cell r="F16" t="str">
            <v>$ -</v>
          </cell>
          <cell r="G16" t="str">
            <v>$ -</v>
          </cell>
          <cell r="H16" t="str">
            <v>$ -</v>
          </cell>
          <cell r="I16" t="str">
            <v>$ -</v>
          </cell>
          <cell r="J16" t="str">
            <v>$ -</v>
          </cell>
          <cell r="K16" t="str">
            <v>$ -</v>
          </cell>
          <cell r="M16">
            <v>0</v>
          </cell>
        </row>
        <row r="17">
          <cell r="B17">
            <v>689</v>
          </cell>
          <cell r="C17">
            <v>687</v>
          </cell>
          <cell r="D17">
            <v>544.29999999999995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>
            <v>100</v>
          </cell>
          <cell r="J17">
            <v>16.8</v>
          </cell>
          <cell r="M17">
            <v>2437.1000000000004</v>
          </cell>
        </row>
        <row r="22">
          <cell r="B22">
            <v>0.2</v>
          </cell>
          <cell r="C22">
            <v>0.2</v>
          </cell>
          <cell r="D22">
            <v>0.2</v>
          </cell>
          <cell r="E22">
            <v>0.2</v>
          </cell>
          <cell r="F22">
            <v>0.2</v>
          </cell>
          <cell r="G22">
            <v>0.2</v>
          </cell>
          <cell r="H22">
            <v>0.2</v>
          </cell>
          <cell r="I22">
            <v>0.2</v>
          </cell>
          <cell r="J22">
            <v>0.2</v>
          </cell>
          <cell r="K22">
            <v>0.2</v>
          </cell>
          <cell r="M22">
            <v>1.9999999999999998</v>
          </cell>
        </row>
        <row r="23">
          <cell r="B23">
            <v>522.9</v>
          </cell>
          <cell r="C23">
            <v>628.4</v>
          </cell>
          <cell r="D23">
            <v>758.2</v>
          </cell>
          <cell r="E23">
            <v>889</v>
          </cell>
          <cell r="F23">
            <v>1018.8</v>
          </cell>
          <cell r="G23">
            <v>1049.4000000000001</v>
          </cell>
          <cell r="H23">
            <v>1080.9000000000001</v>
          </cell>
          <cell r="I23">
            <v>1113.3</v>
          </cell>
          <cell r="J23">
            <v>1146.7</v>
          </cell>
          <cell r="K23">
            <v>1181.0999999999999</v>
          </cell>
          <cell r="M23">
            <v>9388.7000000000007</v>
          </cell>
        </row>
        <row r="28">
          <cell r="B28">
            <v>0.6</v>
          </cell>
          <cell r="C28">
            <v>0.6</v>
          </cell>
          <cell r="D28">
            <v>0.6</v>
          </cell>
          <cell r="E28">
            <v>0.6</v>
          </cell>
          <cell r="F28">
            <v>0.6</v>
          </cell>
          <cell r="G28">
            <v>0.6</v>
          </cell>
          <cell r="H28">
            <v>0.7</v>
          </cell>
          <cell r="I28">
            <v>0.7</v>
          </cell>
          <cell r="J28">
            <v>0.4</v>
          </cell>
          <cell r="K28">
            <v>0.2</v>
          </cell>
          <cell r="M28">
            <v>5.6000000000000005</v>
          </cell>
        </row>
        <row r="29">
          <cell r="B29">
            <v>55</v>
          </cell>
          <cell r="C29">
            <v>53.9</v>
          </cell>
          <cell r="D29">
            <v>53.9</v>
          </cell>
          <cell r="E29">
            <v>53.9</v>
          </cell>
          <cell r="F29">
            <v>55.5</v>
          </cell>
          <cell r="G29">
            <v>57.2</v>
          </cell>
          <cell r="H29">
            <v>58.9</v>
          </cell>
          <cell r="I29">
            <v>60.7</v>
          </cell>
          <cell r="J29">
            <v>33</v>
          </cell>
          <cell r="K29">
            <v>16.5</v>
          </cell>
          <cell r="M29">
            <v>498.5</v>
          </cell>
        </row>
        <row r="34">
          <cell r="B34">
            <v>68.2</v>
          </cell>
          <cell r="C34">
            <v>68.099999999999994</v>
          </cell>
          <cell r="D34">
            <v>69.3</v>
          </cell>
          <cell r="E34">
            <v>68.900000000000006</v>
          </cell>
          <cell r="F34">
            <v>73.8</v>
          </cell>
          <cell r="G34">
            <v>78.900000000000006</v>
          </cell>
          <cell r="H34">
            <v>78.400000000000006</v>
          </cell>
          <cell r="I34">
            <v>77.900000000000006</v>
          </cell>
          <cell r="J34">
            <v>77.400000000000006</v>
          </cell>
          <cell r="K34">
            <v>76.900000000000006</v>
          </cell>
          <cell r="M34">
            <v>737.8</v>
          </cell>
        </row>
        <row r="35">
          <cell r="B35">
            <v>4.8</v>
          </cell>
          <cell r="C35">
            <v>4.7</v>
          </cell>
          <cell r="D35">
            <v>2.6</v>
          </cell>
          <cell r="E35">
            <v>2</v>
          </cell>
          <cell r="F35">
            <v>2</v>
          </cell>
          <cell r="G35">
            <v>2.1</v>
          </cell>
          <cell r="H35">
            <v>2.2999999999999998</v>
          </cell>
          <cell r="I35">
            <v>2.5</v>
          </cell>
          <cell r="J35">
            <v>2.6</v>
          </cell>
          <cell r="K35">
            <v>2.8</v>
          </cell>
          <cell r="M35">
            <v>28.400000000000006</v>
          </cell>
        </row>
        <row r="40">
          <cell r="B40">
            <v>11.8</v>
          </cell>
          <cell r="C40">
            <v>12.5</v>
          </cell>
          <cell r="D40">
            <v>12.6</v>
          </cell>
          <cell r="E40">
            <v>12.8</v>
          </cell>
          <cell r="F40">
            <v>13.7</v>
          </cell>
          <cell r="G40">
            <v>14.7</v>
          </cell>
          <cell r="H40">
            <v>14.7</v>
          </cell>
          <cell r="I40">
            <v>15.8</v>
          </cell>
          <cell r="J40">
            <v>17</v>
          </cell>
          <cell r="K40">
            <v>18.2</v>
          </cell>
          <cell r="M40">
            <v>143.80000000000001</v>
          </cell>
        </row>
        <row r="41">
          <cell r="B41" t="str">
            <v>$ -</v>
          </cell>
          <cell r="C41" t="str">
            <v>$ -</v>
          </cell>
          <cell r="D41" t="str">
            <v>$ -</v>
          </cell>
          <cell r="E41" t="str">
            <v>$ -</v>
          </cell>
          <cell r="F41" t="str">
            <v>$ -</v>
          </cell>
          <cell r="G41" t="str">
            <v>$ -</v>
          </cell>
          <cell r="H41" t="str">
            <v>$ -</v>
          </cell>
          <cell r="I41" t="str">
            <v>$ -</v>
          </cell>
          <cell r="J41" t="str">
            <v>$ -</v>
          </cell>
          <cell r="K41" t="str">
            <v>$ -</v>
          </cell>
        </row>
        <row r="46">
          <cell r="B46" t="str">
            <v>$ -</v>
          </cell>
          <cell r="C46" t="str">
            <v>$ -</v>
          </cell>
          <cell r="D46" t="str">
            <v>$ -</v>
          </cell>
          <cell r="E46" t="str">
            <v>$ -</v>
          </cell>
          <cell r="F46" t="str">
            <v>$ -</v>
          </cell>
          <cell r="G46" t="str">
            <v>$ -</v>
          </cell>
          <cell r="H46" t="str">
            <v>$ -</v>
          </cell>
          <cell r="I46" t="str">
            <v>$ -</v>
          </cell>
          <cell r="J46" t="str">
            <v>$ -</v>
          </cell>
          <cell r="K46" t="str">
            <v>$ -</v>
          </cell>
          <cell r="M46">
            <v>0</v>
          </cell>
        </row>
        <row r="47">
          <cell r="B47">
            <v>8</v>
          </cell>
          <cell r="C47">
            <v>8</v>
          </cell>
          <cell r="M47">
            <v>16</v>
          </cell>
        </row>
        <row r="52">
          <cell r="B52" t="str">
            <v>$ -</v>
          </cell>
          <cell r="C52" t="str">
            <v>$ -</v>
          </cell>
          <cell r="D52" t="str">
            <v>$ -</v>
          </cell>
          <cell r="E52" t="str">
            <v>$ -</v>
          </cell>
          <cell r="F52" t="str">
            <v>$ -</v>
          </cell>
          <cell r="G52" t="str">
            <v>$ -</v>
          </cell>
          <cell r="H52" t="str">
            <v>$ -</v>
          </cell>
          <cell r="I52" t="str">
            <v>$ -</v>
          </cell>
          <cell r="J52" t="str">
            <v>$ -</v>
          </cell>
          <cell r="K52" t="str">
            <v>$ -</v>
          </cell>
          <cell r="M52">
            <v>0</v>
          </cell>
        </row>
        <row r="53">
          <cell r="B53">
            <v>24</v>
          </cell>
          <cell r="C53">
            <v>29.2</v>
          </cell>
          <cell r="D53">
            <v>24.6</v>
          </cell>
          <cell r="E53">
            <v>15.2</v>
          </cell>
          <cell r="M53">
            <v>93.000000000000014</v>
          </cell>
        </row>
        <row r="60">
          <cell r="B60" t="str">
            <v>$ -</v>
          </cell>
          <cell r="C60" t="str">
            <v>$ -</v>
          </cell>
          <cell r="D60" t="str">
            <v>$ -</v>
          </cell>
          <cell r="E60" t="str">
            <v>$ -</v>
          </cell>
          <cell r="F60" t="str">
            <v>$ -</v>
          </cell>
          <cell r="G60" t="str">
            <v>$ -</v>
          </cell>
          <cell r="H60" t="str">
            <v>$ -</v>
          </cell>
          <cell r="I60" t="str">
            <v>$ -</v>
          </cell>
          <cell r="J60" t="str">
            <v>$ -</v>
          </cell>
          <cell r="K60" t="str">
            <v>$ -</v>
          </cell>
          <cell r="M60">
            <v>0</v>
          </cell>
        </row>
        <row r="61">
          <cell r="B61">
            <v>21</v>
          </cell>
          <cell r="C61">
            <v>23.6</v>
          </cell>
          <cell r="M61">
            <v>44.6</v>
          </cell>
        </row>
        <row r="66">
          <cell r="B66" t="str">
            <v>$ -</v>
          </cell>
          <cell r="C66" t="str">
            <v>$ -</v>
          </cell>
          <cell r="D66" t="str">
            <v>$ -</v>
          </cell>
          <cell r="E66">
            <v>0.2</v>
          </cell>
          <cell r="F66">
            <v>0.3</v>
          </cell>
          <cell r="G66">
            <v>0.2</v>
          </cell>
          <cell r="H66">
            <v>0.2</v>
          </cell>
          <cell r="I66">
            <v>0.2</v>
          </cell>
          <cell r="J66">
            <v>0.2</v>
          </cell>
          <cell r="K66">
            <v>0.2</v>
          </cell>
          <cell r="M66">
            <v>1.4999999999999998</v>
          </cell>
        </row>
        <row r="67">
          <cell r="B67">
            <v>0.8</v>
          </cell>
          <cell r="C67">
            <v>2.8</v>
          </cell>
          <cell r="D67">
            <v>15.8</v>
          </cell>
          <cell r="E67">
            <v>16.899999999999999</v>
          </cell>
          <cell r="F67">
            <v>15.6</v>
          </cell>
          <cell r="G67">
            <v>12.5</v>
          </cell>
          <cell r="H67">
            <v>16.100000000000001</v>
          </cell>
          <cell r="I67">
            <v>15.3</v>
          </cell>
          <cell r="J67">
            <v>15.2</v>
          </cell>
          <cell r="K67">
            <v>4.9000000000000004</v>
          </cell>
          <cell r="M67">
            <v>115.9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Error Check"/>
      <sheetName val="Error Check (2)"/>
      <sheetName val="3 Year VS 10 Year"/>
    </sheetNames>
    <sheetDataSet>
      <sheetData sheetId="0"/>
      <sheetData sheetId="1"/>
      <sheetData sheetId="2">
        <row r="2">
          <cell r="C2">
            <v>2022</v>
          </cell>
          <cell r="E2">
            <v>2024</v>
          </cell>
          <cell r="F2">
            <v>2025</v>
          </cell>
          <cell r="L2">
            <v>2031</v>
          </cell>
        </row>
        <row r="3">
          <cell r="A3" t="str">
            <v xml:space="preserve">Distribution - OH Feeder Hardening </v>
          </cell>
          <cell r="B3" t="str">
            <v>Capital</v>
          </cell>
          <cell r="C3">
            <v>0.28999999999999998</v>
          </cell>
          <cell r="D3">
            <v>2.92</v>
          </cell>
          <cell r="E3">
            <v>2.98</v>
          </cell>
          <cell r="F3">
            <v>1.28</v>
          </cell>
          <cell r="G3">
            <v>2.4900000000000002</v>
          </cell>
          <cell r="H3">
            <v>1.47</v>
          </cell>
          <cell r="I3">
            <v>1.46</v>
          </cell>
          <cell r="J3">
            <v>1.42</v>
          </cell>
          <cell r="K3">
            <v>1.43</v>
          </cell>
          <cell r="L3">
            <v>1.31</v>
          </cell>
        </row>
        <row r="4">
          <cell r="B4" t="str">
            <v>O&amp;M</v>
          </cell>
          <cell r="C4">
            <v>0.01</v>
          </cell>
          <cell r="D4">
            <v>0.09</v>
          </cell>
          <cell r="E4">
            <v>0.09</v>
          </cell>
          <cell r="F4">
            <v>0.04</v>
          </cell>
          <cell r="G4">
            <v>0.08</v>
          </cell>
          <cell r="H4">
            <v>0.05</v>
          </cell>
          <cell r="I4">
            <v>0.05</v>
          </cell>
          <cell r="J4">
            <v>0.04</v>
          </cell>
          <cell r="K4">
            <v>0.04</v>
          </cell>
          <cell r="L4">
            <v>0.04</v>
          </cell>
        </row>
        <row r="5">
          <cell r="M5">
            <v>17.579999999999998</v>
          </cell>
        </row>
        <row r="7">
          <cell r="A7" t="str">
            <v xml:space="preserve">Distribution - OH Lateral Hardening </v>
          </cell>
          <cell r="C7">
            <v>0.06</v>
          </cell>
          <cell r="D7">
            <v>0.56000000000000005</v>
          </cell>
          <cell r="E7">
            <v>0.98</v>
          </cell>
          <cell r="F7">
            <v>4.41</v>
          </cell>
          <cell r="G7">
            <v>1.8</v>
          </cell>
          <cell r="H7">
            <v>2.99</v>
          </cell>
          <cell r="I7">
            <v>3.17</v>
          </cell>
          <cell r="J7">
            <v>4.71</v>
          </cell>
          <cell r="K7">
            <v>3.46</v>
          </cell>
          <cell r="L7">
            <v>2.62</v>
          </cell>
        </row>
        <row r="8">
          <cell r="C8">
            <v>0</v>
          </cell>
          <cell r="D8">
            <v>0.02</v>
          </cell>
          <cell r="E8">
            <v>0.03</v>
          </cell>
          <cell r="F8">
            <v>0.14000000000000001</v>
          </cell>
          <cell r="G8">
            <v>0.06</v>
          </cell>
          <cell r="H8">
            <v>0.09</v>
          </cell>
          <cell r="I8">
            <v>0.1</v>
          </cell>
          <cell r="J8">
            <v>0.15</v>
          </cell>
          <cell r="K8">
            <v>0.11</v>
          </cell>
          <cell r="L8">
            <v>0.08</v>
          </cell>
        </row>
        <row r="9">
          <cell r="M9">
            <v>25.51</v>
          </cell>
        </row>
        <row r="11">
          <cell r="A11" t="str">
            <v>Distribution - OH Lateral Underground</v>
          </cell>
          <cell r="C11">
            <v>0.11</v>
          </cell>
          <cell r="D11">
            <v>1.0900000000000001</v>
          </cell>
          <cell r="E11">
            <v>1.62</v>
          </cell>
          <cell r="F11">
            <v>6.23</v>
          </cell>
          <cell r="G11">
            <v>5</v>
          </cell>
          <cell r="H11">
            <v>8.52</v>
          </cell>
          <cell r="I11">
            <v>8.06</v>
          </cell>
          <cell r="J11">
            <v>6.44</v>
          </cell>
          <cell r="K11">
            <v>13.13</v>
          </cell>
          <cell r="L11">
            <v>13.13</v>
          </cell>
        </row>
        <row r="12">
          <cell r="C12">
            <v>0</v>
          </cell>
          <cell r="D12">
            <v>0.03</v>
          </cell>
          <cell r="E12">
            <v>0.05</v>
          </cell>
          <cell r="F12">
            <v>0.19</v>
          </cell>
          <cell r="G12">
            <v>0.15</v>
          </cell>
          <cell r="H12">
            <v>0.26</v>
          </cell>
          <cell r="I12">
            <v>0.25</v>
          </cell>
          <cell r="J12">
            <v>0.2</v>
          </cell>
          <cell r="K12">
            <v>0.41</v>
          </cell>
          <cell r="L12">
            <v>0.41</v>
          </cell>
        </row>
        <row r="13">
          <cell r="M13">
            <v>65.3</v>
          </cell>
        </row>
        <row r="15">
          <cell r="A15" t="str">
            <v>Distribution - Pole Insp. &amp; Replace</v>
          </cell>
          <cell r="C15">
            <v>1.07</v>
          </cell>
          <cell r="D15">
            <v>1.33</v>
          </cell>
          <cell r="E15">
            <v>1.42</v>
          </cell>
          <cell r="F15">
            <v>1.51</v>
          </cell>
          <cell r="G15">
            <v>1.6</v>
          </cell>
          <cell r="H15">
            <v>1.43</v>
          </cell>
          <cell r="I15">
            <v>1.07</v>
          </cell>
          <cell r="J15">
            <v>1.07</v>
          </cell>
          <cell r="K15">
            <v>1.07</v>
          </cell>
          <cell r="L15">
            <v>1.07</v>
          </cell>
        </row>
        <row r="16">
          <cell r="C16">
            <v>0.15</v>
          </cell>
          <cell r="D16">
            <v>0.19</v>
          </cell>
          <cell r="E16">
            <v>0.2</v>
          </cell>
          <cell r="F16">
            <v>0.21</v>
          </cell>
          <cell r="G16">
            <v>0.23</v>
          </cell>
          <cell r="H16">
            <v>0.2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</row>
        <row r="17">
          <cell r="M17">
            <v>14.42</v>
          </cell>
        </row>
        <row r="19">
          <cell r="A19" t="str">
            <v>T&amp;D - Vegetation Management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1.2</v>
          </cell>
          <cell r="D20">
            <v>1.2</v>
          </cell>
          <cell r="E20">
            <v>1.2</v>
          </cell>
          <cell r="F20">
            <v>1.2</v>
          </cell>
          <cell r="G20">
            <v>1.2</v>
          </cell>
          <cell r="H20">
            <v>1.2</v>
          </cell>
          <cell r="I20">
            <v>1.2</v>
          </cell>
          <cell r="J20">
            <v>1.2</v>
          </cell>
          <cell r="K20">
            <v>1.2</v>
          </cell>
          <cell r="L20">
            <v>1.2</v>
          </cell>
        </row>
        <row r="21">
          <cell r="M21">
            <v>12</v>
          </cell>
        </row>
        <row r="23">
          <cell r="A23" t="str">
            <v>Future T&amp;D Enhancements</v>
          </cell>
          <cell r="C23">
            <v>0</v>
          </cell>
          <cell r="D23">
            <v>0</v>
          </cell>
          <cell r="E23">
            <v>0</v>
          </cell>
          <cell r="F23">
            <v>1.5</v>
          </cell>
          <cell r="G23">
            <v>3</v>
          </cell>
          <cell r="H23">
            <v>4.5</v>
          </cell>
          <cell r="I23">
            <v>4.8</v>
          </cell>
          <cell r="J23">
            <v>5.0999999999999996</v>
          </cell>
          <cell r="K23">
            <v>5.0999999999999996</v>
          </cell>
          <cell r="L23">
            <v>6</v>
          </cell>
        </row>
        <row r="24"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M25">
            <v>30</v>
          </cell>
        </row>
        <row r="27">
          <cell r="A27" t="str">
            <v>Transmission/Substation Resiliency</v>
          </cell>
          <cell r="C27">
            <v>0</v>
          </cell>
          <cell r="D27">
            <v>0</v>
          </cell>
          <cell r="E27">
            <v>9.07</v>
          </cell>
          <cell r="F27">
            <v>38.5</v>
          </cell>
          <cell r="G27">
            <v>38.5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0</v>
          </cell>
          <cell r="D28">
            <v>0</v>
          </cell>
          <cell r="E28">
            <v>0.28000000000000003</v>
          </cell>
          <cell r="F28">
            <v>1.19</v>
          </cell>
          <cell r="G28">
            <v>1.19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M29">
            <v>88.73</v>
          </cell>
        </row>
        <row r="31">
          <cell r="A31" t="str">
            <v>Transmission - Inspection and Hardening</v>
          </cell>
          <cell r="C31">
            <v>0.6</v>
          </cell>
          <cell r="D31">
            <v>0.6</v>
          </cell>
          <cell r="E31">
            <v>0.6</v>
          </cell>
          <cell r="F31">
            <v>0.6</v>
          </cell>
          <cell r="G31">
            <v>0.6</v>
          </cell>
          <cell r="H31">
            <v>0.82</v>
          </cell>
          <cell r="I31">
            <v>0.82</v>
          </cell>
          <cell r="J31">
            <v>0.82</v>
          </cell>
          <cell r="K31">
            <v>0.82</v>
          </cell>
          <cell r="L31">
            <v>0.82</v>
          </cell>
        </row>
        <row r="32">
          <cell r="C32">
            <v>0.02</v>
          </cell>
          <cell r="D32">
            <v>0.02</v>
          </cell>
          <cell r="E32">
            <v>0.02</v>
          </cell>
          <cell r="F32">
            <v>0.02</v>
          </cell>
          <cell r="G32">
            <v>0.02</v>
          </cell>
          <cell r="H32">
            <v>0.02</v>
          </cell>
          <cell r="I32">
            <v>0.02</v>
          </cell>
          <cell r="J32">
            <v>0.02</v>
          </cell>
          <cell r="K32">
            <v>0.02</v>
          </cell>
          <cell r="L32">
            <v>0.02</v>
          </cell>
        </row>
        <row r="33">
          <cell r="M33">
            <v>7.3</v>
          </cell>
        </row>
        <row r="35">
          <cell r="A35" t="str">
            <v>SPP Program Management</v>
          </cell>
          <cell r="C35">
            <v>0.19</v>
          </cell>
          <cell r="D35">
            <v>0.2</v>
          </cell>
          <cell r="E35">
            <v>0.2</v>
          </cell>
          <cell r="F35">
            <v>0.21</v>
          </cell>
          <cell r="G35">
            <v>0.21</v>
          </cell>
          <cell r="H35">
            <v>0.22</v>
          </cell>
          <cell r="I35">
            <v>0.23</v>
          </cell>
          <cell r="J35">
            <v>0.23</v>
          </cell>
          <cell r="K35">
            <v>0.24</v>
          </cell>
          <cell r="L35">
            <v>0.25</v>
          </cell>
        </row>
        <row r="36">
          <cell r="C36">
            <v>0.01</v>
          </cell>
          <cell r="D36">
            <v>0.01</v>
          </cell>
          <cell r="E36">
            <v>0.01</v>
          </cell>
          <cell r="F36">
            <v>0.01</v>
          </cell>
          <cell r="G36">
            <v>0.01</v>
          </cell>
          <cell r="H36">
            <v>0.01</v>
          </cell>
          <cell r="I36">
            <v>0.01</v>
          </cell>
          <cell r="J36">
            <v>0.01</v>
          </cell>
          <cell r="K36">
            <v>0.01</v>
          </cell>
          <cell r="L36">
            <v>0.01</v>
          </cell>
        </row>
        <row r="37">
          <cell r="M37">
            <v>2.29</v>
          </cell>
        </row>
        <row r="41">
          <cell r="M41">
            <v>263.14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Error Check"/>
      <sheetName val="Error Check (2)"/>
      <sheetName val="3 Year VS 10 Year"/>
    </sheetNames>
    <sheetDataSet>
      <sheetData sheetId="0"/>
      <sheetData sheetId="1"/>
      <sheetData sheetId="2">
        <row r="2">
          <cell r="C2">
            <v>2022</v>
          </cell>
          <cell r="E2">
            <v>2024</v>
          </cell>
          <cell r="F2">
            <v>2025</v>
          </cell>
          <cell r="L2">
            <v>2031</v>
          </cell>
        </row>
        <row r="3">
          <cell r="B3" t="str">
            <v>Capital</v>
          </cell>
        </row>
        <row r="4">
          <cell r="B4" t="str">
            <v>O&amp;M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B3">
            <v>105.66</v>
          </cell>
          <cell r="C3">
            <v>104.54</v>
          </cell>
          <cell r="D3">
            <v>105</v>
          </cell>
          <cell r="E3">
            <v>105</v>
          </cell>
          <cell r="F3">
            <v>105</v>
          </cell>
          <cell r="G3">
            <v>105</v>
          </cell>
          <cell r="H3">
            <v>105</v>
          </cell>
          <cell r="I3">
            <v>105</v>
          </cell>
          <cell r="J3">
            <v>115</v>
          </cell>
          <cell r="K3">
            <v>115</v>
          </cell>
        </row>
        <row r="4">
          <cell r="B4">
            <v>16.48</v>
          </cell>
          <cell r="C4">
            <v>17.46</v>
          </cell>
          <cell r="D4">
            <v>17.54</v>
          </cell>
          <cell r="E4">
            <v>17.920000000000002</v>
          </cell>
          <cell r="F4">
            <v>18.239999999999998</v>
          </cell>
          <cell r="G4">
            <v>16.89</v>
          </cell>
          <cell r="H4">
            <v>17.350000000000001</v>
          </cell>
          <cell r="I4">
            <v>17.239999999999998</v>
          </cell>
          <cell r="J4">
            <v>0</v>
          </cell>
          <cell r="K4">
            <v>0</v>
          </cell>
        </row>
        <row r="5">
          <cell r="B5">
            <v>0</v>
          </cell>
          <cell r="C5">
            <v>0.7</v>
          </cell>
          <cell r="D5">
            <v>2.2200000000000002</v>
          </cell>
          <cell r="E5">
            <v>1.38</v>
          </cell>
          <cell r="F5">
            <v>1.73</v>
          </cell>
          <cell r="G5">
            <v>1.53</v>
          </cell>
          <cell r="H5">
            <v>2.4700000000000002</v>
          </cell>
          <cell r="I5">
            <v>0.71</v>
          </cell>
          <cell r="J5">
            <v>3.75</v>
          </cell>
          <cell r="K5">
            <v>0.81</v>
          </cell>
        </row>
        <row r="6">
          <cell r="B6">
            <v>0</v>
          </cell>
          <cell r="C6">
            <v>0</v>
          </cell>
          <cell r="D6">
            <v>2.0499999999999998</v>
          </cell>
          <cell r="E6">
            <v>1.28</v>
          </cell>
          <cell r="F6">
            <v>1.6</v>
          </cell>
          <cell r="G6">
            <v>1.41</v>
          </cell>
          <cell r="H6">
            <v>2.2799999999999998</v>
          </cell>
          <cell r="I6">
            <v>0.66</v>
          </cell>
          <cell r="J6">
            <v>3.47</v>
          </cell>
          <cell r="K6">
            <v>0.75</v>
          </cell>
        </row>
        <row r="7">
          <cell r="B7">
            <v>32.840000000000003</v>
          </cell>
          <cell r="C7">
            <v>30.12</v>
          </cell>
          <cell r="D7">
            <v>30</v>
          </cell>
          <cell r="E7">
            <v>29.99</v>
          </cell>
          <cell r="F7">
            <v>29.99</v>
          </cell>
          <cell r="G7">
            <v>30</v>
          </cell>
          <cell r="H7">
            <v>29.99</v>
          </cell>
          <cell r="I7">
            <v>29.99</v>
          </cell>
          <cell r="J7">
            <v>36.99</v>
          </cell>
          <cell r="K7">
            <v>36.99</v>
          </cell>
        </row>
        <row r="8">
          <cell r="B8">
            <v>2.41</v>
          </cell>
          <cell r="C8">
            <v>3.04</v>
          </cell>
          <cell r="D8">
            <v>3.01</v>
          </cell>
          <cell r="E8">
            <v>3.7</v>
          </cell>
          <cell r="F8">
            <v>3.45</v>
          </cell>
          <cell r="G8">
            <v>3.4</v>
          </cell>
          <cell r="H8">
            <v>3.14</v>
          </cell>
          <cell r="I8">
            <v>2.84</v>
          </cell>
          <cell r="J8">
            <v>2.04</v>
          </cell>
          <cell r="K8">
            <v>4.42</v>
          </cell>
        </row>
        <row r="9">
          <cell r="B9">
            <v>12.51</v>
          </cell>
          <cell r="C9">
            <v>12.89</v>
          </cell>
          <cell r="D9">
            <v>13.28</v>
          </cell>
          <cell r="E9">
            <v>13.68</v>
          </cell>
          <cell r="F9">
            <v>9.0500000000000007</v>
          </cell>
          <cell r="G9">
            <v>9.23</v>
          </cell>
          <cell r="H9">
            <v>9.41</v>
          </cell>
          <cell r="I9">
            <v>9.6</v>
          </cell>
          <cell r="J9">
            <v>11.22</v>
          </cell>
          <cell r="K9">
            <v>11.4</v>
          </cell>
        </row>
        <row r="11">
          <cell r="A11" t="str">
            <v>Distribution Lateral Undergrounding</v>
          </cell>
          <cell r="B11">
            <v>0.18</v>
          </cell>
          <cell r="C11">
            <v>0.18</v>
          </cell>
          <cell r="D11">
            <v>0.18</v>
          </cell>
          <cell r="E11">
            <v>0.15</v>
          </cell>
          <cell r="F11">
            <v>0.19</v>
          </cell>
          <cell r="G11">
            <v>0.2</v>
          </cell>
          <cell r="H11">
            <v>0.2</v>
          </cell>
          <cell r="I11">
            <v>0.21</v>
          </cell>
          <cell r="J11">
            <v>0.21</v>
          </cell>
          <cell r="K11">
            <v>0.33</v>
          </cell>
        </row>
        <row r="12">
          <cell r="A12" t="str">
            <v>Distribution Vegetation Management - planned</v>
          </cell>
          <cell r="B12">
            <v>21.16</v>
          </cell>
          <cell r="C12">
            <v>24</v>
          </cell>
          <cell r="D12">
            <v>24.22</v>
          </cell>
          <cell r="E12">
            <v>25.65</v>
          </cell>
          <cell r="F12">
            <v>26.77</v>
          </cell>
          <cell r="G12">
            <v>27.99</v>
          </cell>
          <cell r="H12">
            <v>29.52</v>
          </cell>
          <cell r="I12">
            <v>30.94</v>
          </cell>
          <cell r="J12">
            <v>32.5</v>
          </cell>
          <cell r="K12">
            <v>34.270000000000003</v>
          </cell>
        </row>
        <row r="13">
          <cell r="A13" t="str">
            <v>Distribution Vegetation Management - unplanned</v>
          </cell>
          <cell r="B13">
            <v>1.4</v>
          </cell>
          <cell r="C13">
            <v>1.4</v>
          </cell>
          <cell r="D13">
            <v>1.4</v>
          </cell>
          <cell r="E13">
            <v>1.3</v>
          </cell>
          <cell r="F13">
            <v>1.3</v>
          </cell>
          <cell r="G13">
            <v>1.3</v>
          </cell>
          <cell r="H13">
            <v>1.4</v>
          </cell>
          <cell r="I13">
            <v>1.4</v>
          </cell>
          <cell r="J13">
            <v>1.3</v>
          </cell>
          <cell r="K13">
            <v>1.3</v>
          </cell>
        </row>
        <row r="14">
          <cell r="A14" t="str">
            <v>Transmission Vegetation Management - planned</v>
          </cell>
          <cell r="B14">
            <v>3.61</v>
          </cell>
          <cell r="C14">
            <v>3.66</v>
          </cell>
          <cell r="D14">
            <v>3.04</v>
          </cell>
          <cell r="E14">
            <v>3.13</v>
          </cell>
          <cell r="F14">
            <v>3.23</v>
          </cell>
          <cell r="G14">
            <v>3.3</v>
          </cell>
          <cell r="H14">
            <v>3.38</v>
          </cell>
          <cell r="I14">
            <v>3.46</v>
          </cell>
          <cell r="J14">
            <v>3.63</v>
          </cell>
          <cell r="K14">
            <v>3.81</v>
          </cell>
        </row>
        <row r="15">
          <cell r="A15" t="str">
            <v>Transmission Vegetation Management - unplanned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Transmission Asset Upgrades</v>
          </cell>
          <cell r="B16">
            <v>0.49</v>
          </cell>
          <cell r="C16">
            <v>0.52</v>
          </cell>
          <cell r="D16">
            <v>0.53</v>
          </cell>
          <cell r="E16">
            <v>0.55000000000000004</v>
          </cell>
          <cell r="F16">
            <v>0.56000000000000005</v>
          </cell>
          <cell r="G16">
            <v>0.56999999999999995</v>
          </cell>
          <cell r="H16">
            <v>0.57999999999999996</v>
          </cell>
          <cell r="I16">
            <v>0.59</v>
          </cell>
          <cell r="J16">
            <v>0.6</v>
          </cell>
          <cell r="K16">
            <v>0.61</v>
          </cell>
        </row>
        <row r="17">
          <cell r="A17" t="str">
            <v>Distribution - Substation Extreme Weather Protection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 t="str">
            <v>Transmission - Substation Extreme Weather Protection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Distribution Overhead Feeder Hardening</v>
          </cell>
          <cell r="B19">
            <v>0.56000000000000005</v>
          </cell>
          <cell r="C19">
            <v>0.62</v>
          </cell>
          <cell r="D19">
            <v>0.67</v>
          </cell>
          <cell r="E19">
            <v>0.72</v>
          </cell>
          <cell r="F19">
            <v>0.77</v>
          </cell>
          <cell r="G19">
            <v>0.82</v>
          </cell>
          <cell r="H19">
            <v>0.87</v>
          </cell>
          <cell r="I19">
            <v>0.92</v>
          </cell>
          <cell r="J19">
            <v>0.97</v>
          </cell>
          <cell r="K19">
            <v>1.02</v>
          </cell>
        </row>
        <row r="20">
          <cell r="A20" t="str">
            <v>Transmission Access Enhancements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 t="str">
            <v>Distribution Infrastructure Inspections</v>
          </cell>
          <cell r="B21">
            <v>1.02</v>
          </cell>
          <cell r="C21">
            <v>1.04</v>
          </cell>
          <cell r="D21">
            <v>1.06</v>
          </cell>
          <cell r="E21">
            <v>1.08</v>
          </cell>
          <cell r="F21">
            <v>1.1000000000000001</v>
          </cell>
          <cell r="G21">
            <v>1.1299999999999999</v>
          </cell>
          <cell r="H21">
            <v>1.1499999999999999</v>
          </cell>
          <cell r="I21">
            <v>1.17</v>
          </cell>
          <cell r="J21">
            <v>1.2</v>
          </cell>
          <cell r="K21">
            <v>1.22</v>
          </cell>
        </row>
        <row r="22">
          <cell r="A22" t="str">
            <v>Transmission Infrastructure Inspections</v>
          </cell>
          <cell r="B22">
            <v>0.57999999999999996</v>
          </cell>
          <cell r="C22">
            <v>0.54</v>
          </cell>
          <cell r="D22">
            <v>0.55000000000000004</v>
          </cell>
          <cell r="E22">
            <v>0.56999999999999995</v>
          </cell>
          <cell r="F22">
            <v>0.57999999999999996</v>
          </cell>
          <cell r="G22">
            <v>0.59</v>
          </cell>
          <cell r="H22">
            <v>0.6</v>
          </cell>
          <cell r="I22">
            <v>0.61</v>
          </cell>
          <cell r="J22">
            <v>0.62</v>
          </cell>
          <cell r="K22">
            <v>0.64</v>
          </cell>
        </row>
        <row r="23">
          <cell r="A23" t="str">
            <v>SPP Planning &amp; Common</v>
          </cell>
          <cell r="B23">
            <v>0.92</v>
          </cell>
          <cell r="C23">
            <v>0.87</v>
          </cell>
          <cell r="D23">
            <v>0.88</v>
          </cell>
          <cell r="E23">
            <v>0.9</v>
          </cell>
          <cell r="F23">
            <v>0.92</v>
          </cell>
          <cell r="G23">
            <v>0.94</v>
          </cell>
          <cell r="H23">
            <v>0.96</v>
          </cell>
          <cell r="I23">
            <v>0.98</v>
          </cell>
          <cell r="J23">
            <v>1</v>
          </cell>
          <cell r="K23">
            <v>1.02</v>
          </cell>
        </row>
        <row r="24">
          <cell r="A24" t="str">
            <v>Other Legacy Storm Hardening Plan Items</v>
          </cell>
          <cell r="B24">
            <v>0.28999999999999998</v>
          </cell>
          <cell r="C24">
            <v>0.28999999999999998</v>
          </cell>
          <cell r="D24">
            <v>0.3</v>
          </cell>
          <cell r="E24">
            <v>0.3</v>
          </cell>
          <cell r="F24">
            <v>0.31</v>
          </cell>
          <cell r="G24">
            <v>0.32</v>
          </cell>
          <cell r="H24">
            <v>0.32</v>
          </cell>
          <cell r="I24">
            <v>0.33</v>
          </cell>
          <cell r="J24">
            <v>0.34</v>
          </cell>
          <cell r="K24">
            <v>0.34</v>
          </cell>
        </row>
        <row r="25">
          <cell r="A25" t="str">
            <v>Distribution Pole Replacements</v>
          </cell>
          <cell r="B25">
            <v>0.81</v>
          </cell>
          <cell r="C25">
            <v>0.83</v>
          </cell>
          <cell r="D25">
            <v>0.86</v>
          </cell>
          <cell r="E25">
            <v>0.88</v>
          </cell>
          <cell r="F25">
            <v>0.59</v>
          </cell>
          <cell r="G25">
            <v>0.6</v>
          </cell>
          <cell r="H25">
            <v>0.61</v>
          </cell>
          <cell r="I25">
            <v>0.62</v>
          </cell>
          <cell r="J25">
            <v>0.71</v>
          </cell>
          <cell r="K25">
            <v>0.72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31"/>
      <sheetName val="2020-2029"/>
      <sheetName val="Sheet2"/>
      <sheetName val="Mara Reductions"/>
    </sheetNames>
    <sheetDataSet>
      <sheetData sheetId="0">
        <row r="3">
          <cell r="M3">
            <v>1070.2</v>
          </cell>
        </row>
        <row r="4">
          <cell r="M4">
            <v>139.12</v>
          </cell>
        </row>
        <row r="5">
          <cell r="M5">
            <v>15.299999999999999</v>
          </cell>
        </row>
        <row r="6">
          <cell r="M6">
            <v>13.5</v>
          </cell>
        </row>
        <row r="7">
          <cell r="M7">
            <v>316.90000000000003</v>
          </cell>
        </row>
        <row r="8">
          <cell r="M8">
            <v>31.449999999999996</v>
          </cell>
        </row>
        <row r="9">
          <cell r="M9">
            <v>112.27</v>
          </cell>
        </row>
        <row r="11">
          <cell r="M11">
            <v>2.0299999999999998</v>
          </cell>
        </row>
        <row r="12">
          <cell r="M12">
            <v>277.02</v>
          </cell>
        </row>
        <row r="13">
          <cell r="M13">
            <v>13.500000000000002</v>
          </cell>
        </row>
        <row r="14">
          <cell r="M14">
            <v>34.25</v>
          </cell>
        </row>
        <row r="15">
          <cell r="M15">
            <v>0</v>
          </cell>
        </row>
        <row r="16">
          <cell r="M16">
            <v>5.6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7.9399999999999995</v>
          </cell>
        </row>
        <row r="20">
          <cell r="M20">
            <v>0</v>
          </cell>
        </row>
        <row r="21">
          <cell r="M21">
            <v>11.17</v>
          </cell>
        </row>
        <row r="22">
          <cell r="M22">
            <v>5.88</v>
          </cell>
        </row>
        <row r="23">
          <cell r="M23">
            <v>9.3899999999999988</v>
          </cell>
        </row>
        <row r="24">
          <cell r="M24">
            <v>3.1399999999999997</v>
          </cell>
        </row>
        <row r="25">
          <cell r="M25">
            <v>7.2299999999999995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C792-18AD-4C6E-9D34-5DF33466A359}">
  <dimension ref="A1:K10"/>
  <sheetViews>
    <sheetView showGridLines="0" tabSelected="1" workbookViewId="0">
      <selection sqref="A1:H10"/>
    </sheetView>
  </sheetViews>
  <sheetFormatPr defaultRowHeight="15" x14ac:dyDescent="0.25"/>
  <cols>
    <col min="1" max="1" width="19.85546875" customWidth="1"/>
    <col min="2" max="2" width="12.28515625" bestFit="1" customWidth="1"/>
    <col min="3" max="3" width="1" customWidth="1"/>
    <col min="4" max="4" width="13.28515625" customWidth="1"/>
    <col min="5" max="5" width="11.140625" customWidth="1"/>
    <col min="6" max="6" width="0.85546875" customWidth="1"/>
    <col min="7" max="7" width="13.7109375" customWidth="1"/>
    <col min="8" max="8" width="11" customWidth="1"/>
    <col min="11" max="11" width="9.5703125" bestFit="1" customWidth="1"/>
  </cols>
  <sheetData>
    <row r="1" spans="1:11" x14ac:dyDescent="0.25">
      <c r="A1" s="32" t="s">
        <v>54</v>
      </c>
    </row>
    <row r="2" spans="1:11" x14ac:dyDescent="0.25">
      <c r="A2" s="32" t="s">
        <v>55</v>
      </c>
    </row>
    <row r="3" spans="1:11" x14ac:dyDescent="0.25">
      <c r="A3" s="32"/>
      <c r="B3" s="32"/>
      <c r="C3" s="32"/>
      <c r="D3" s="33" t="s">
        <v>56</v>
      </c>
      <c r="E3" s="33"/>
      <c r="F3" s="33"/>
      <c r="G3" s="33" t="s">
        <v>58</v>
      </c>
      <c r="H3" s="33"/>
    </row>
    <row r="4" spans="1:11" x14ac:dyDescent="0.25">
      <c r="A4" s="32"/>
      <c r="B4" s="33" t="s">
        <v>30</v>
      </c>
      <c r="C4" s="32"/>
      <c r="D4" s="33" t="s">
        <v>2</v>
      </c>
      <c r="E4" s="33" t="s">
        <v>56</v>
      </c>
      <c r="F4" s="33"/>
      <c r="G4" s="33" t="s">
        <v>2</v>
      </c>
      <c r="H4" s="33" t="s">
        <v>57</v>
      </c>
    </row>
    <row r="5" spans="1:11" x14ac:dyDescent="0.25">
      <c r="A5" s="32"/>
      <c r="B5" s="33" t="s">
        <v>1</v>
      </c>
      <c r="C5" s="32"/>
      <c r="D5" s="33" t="s">
        <v>53</v>
      </c>
      <c r="E5" s="33" t="s">
        <v>6</v>
      </c>
      <c r="F5" s="33"/>
      <c r="G5" s="33" t="s">
        <v>53</v>
      </c>
      <c r="H5" s="33" t="s">
        <v>6</v>
      </c>
    </row>
    <row r="6" spans="1:11" x14ac:dyDescent="0.25">
      <c r="A6" s="34" t="s">
        <v>8</v>
      </c>
      <c r="B6" s="35">
        <v>32993</v>
      </c>
      <c r="C6" s="34"/>
      <c r="D6" s="36" t="s">
        <v>31</v>
      </c>
      <c r="E6" s="36"/>
      <c r="F6" s="36"/>
      <c r="G6" s="36">
        <f>SUM(FPUC!F3:F11)</f>
        <v>243.13000000000002</v>
      </c>
      <c r="H6" s="36">
        <f>G6/B6*1000000</f>
        <v>7369.1389082532669</v>
      </c>
      <c r="J6">
        <v>83400000</v>
      </c>
      <c r="K6" s="37">
        <f>J6/B6</f>
        <v>2527.808929166793</v>
      </c>
    </row>
    <row r="7" spans="1:11" x14ac:dyDescent="0.25">
      <c r="A7" s="34" t="s">
        <v>0</v>
      </c>
      <c r="B7" s="35">
        <v>824322</v>
      </c>
      <c r="C7" s="34"/>
      <c r="D7" s="36">
        <v>1589</v>
      </c>
      <c r="E7" s="36">
        <f>D7/B7*1000000</f>
        <v>1927.644779588559</v>
      </c>
      <c r="F7" s="36"/>
      <c r="G7" s="36">
        <f>SUM(Tampa!F3:F17)</f>
        <v>1698.74</v>
      </c>
      <c r="H7" s="36">
        <f>G7/B7*1000000</f>
        <v>2060.7723680794643</v>
      </c>
    </row>
    <row r="8" spans="1:11" x14ac:dyDescent="0.25">
      <c r="A8" s="34" t="s">
        <v>14</v>
      </c>
      <c r="B8" s="35">
        <v>1879073</v>
      </c>
      <c r="C8" s="34"/>
      <c r="D8" s="36">
        <f>6635000000/1000000</f>
        <v>6635</v>
      </c>
      <c r="E8" s="36">
        <f>D8/B8*1000000</f>
        <v>3530.9964008849047</v>
      </c>
      <c r="F8" s="36"/>
      <c r="G8" s="36">
        <v>7318</v>
      </c>
      <c r="H8" s="36">
        <f>G8/B8*1000000</f>
        <v>3894.4734983686108</v>
      </c>
      <c r="J8" s="37"/>
    </row>
    <row r="9" spans="1:11" x14ac:dyDescent="0.25">
      <c r="A9" s="34" t="s">
        <v>15</v>
      </c>
      <c r="B9" s="35">
        <v>5700000</v>
      </c>
      <c r="C9" s="34"/>
      <c r="D9" s="36">
        <v>11244</v>
      </c>
      <c r="E9" s="36">
        <f>D9/B9*1000000</f>
        <v>1972.6315789473681</v>
      </c>
      <c r="F9" s="36"/>
      <c r="G9" s="36">
        <f>SUM(FPL!F3:F13)</f>
        <v>13908.099999999999</v>
      </c>
      <c r="H9" s="36">
        <f>G9/B9*1000000</f>
        <v>2440.0175438596489</v>
      </c>
    </row>
    <row r="10" spans="1:11" x14ac:dyDescent="0.25">
      <c r="D10" s="38" t="s">
        <v>59</v>
      </c>
      <c r="E10" s="38"/>
      <c r="F10" s="38"/>
      <c r="G10" s="38"/>
      <c r="H10" s="38"/>
    </row>
  </sheetData>
  <sortState xmlns:xlrd2="http://schemas.microsoft.com/office/spreadsheetml/2017/richdata2" ref="A6:H9">
    <sortCondition ref="B6:B9"/>
  </sortState>
  <mergeCells count="1">
    <mergeCell ref="D10:H1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4866A-8915-45AC-9087-514A49C2CA77}">
  <dimension ref="A1:H13"/>
  <sheetViews>
    <sheetView workbookViewId="0">
      <selection activeCell="H13" sqref="H13"/>
    </sheetView>
  </sheetViews>
  <sheetFormatPr defaultRowHeight="15" x14ac:dyDescent="0.25"/>
  <cols>
    <col min="1" max="1" width="35.28515625" bestFit="1" customWidth="1"/>
    <col min="2" max="2" width="14.5703125" bestFit="1" customWidth="1"/>
    <col min="3" max="3" width="12" bestFit="1" customWidth="1"/>
    <col min="4" max="4" width="13.5703125" customWidth="1"/>
    <col min="5" max="5" width="12" bestFit="1" customWidth="1"/>
    <col min="6" max="6" width="13.5703125" bestFit="1" customWidth="1"/>
    <col min="7" max="7" width="12" bestFit="1" customWidth="1"/>
    <col min="8" max="8" width="13.5703125" bestFit="1" customWidth="1"/>
  </cols>
  <sheetData>
    <row r="1" spans="1:8" x14ac:dyDescent="0.25">
      <c r="B1" s="39" t="s">
        <v>9</v>
      </c>
      <c r="C1" s="39"/>
      <c r="D1" s="39" t="s">
        <v>10</v>
      </c>
      <c r="E1" s="39"/>
      <c r="F1" s="39" t="s">
        <v>3</v>
      </c>
      <c r="G1" s="39"/>
    </row>
    <row r="2" spans="1:8" x14ac:dyDescent="0.25">
      <c r="B2" t="s">
        <v>11</v>
      </c>
      <c r="C2" t="s">
        <v>12</v>
      </c>
      <c r="D2" t="s">
        <v>11</v>
      </c>
      <c r="E2" t="s">
        <v>12</v>
      </c>
      <c r="F2" t="str">
        <f>B2</f>
        <v>Capital</v>
      </c>
      <c r="G2" t="str">
        <f>C2</f>
        <v>O&amp;M</v>
      </c>
      <c r="H2" t="s">
        <v>1</v>
      </c>
    </row>
    <row r="3" spans="1:8" x14ac:dyDescent="0.25">
      <c r="A3" t="str">
        <f>[1]Original!A3</f>
        <v>Distribution - Feeder Hardening</v>
      </c>
      <c r="B3" s="5">
        <f>SUM([1]Original!B6:D6,[1]Original!B10:D10)</f>
        <v>469689348</v>
      </c>
      <c r="C3" s="5">
        <f>SUM([1]Original!B7:D7,[1]Original!B11:D11)</f>
        <v>12066207</v>
      </c>
      <c r="D3" s="5">
        <f>F3-B3</f>
        <v>1530310652</v>
      </c>
      <c r="E3" s="5">
        <f>G3-C3</f>
        <v>36933793</v>
      </c>
      <c r="F3" s="5">
        <f>[1]Original!N3</f>
        <v>2000000000</v>
      </c>
      <c r="G3" s="5">
        <f>[1]Original!O3</f>
        <v>49000000</v>
      </c>
      <c r="H3" s="5">
        <f>SUM(F3:G3)</f>
        <v>2049000000</v>
      </c>
    </row>
    <row r="4" spans="1:8" x14ac:dyDescent="0.25">
      <c r="A4" t="str">
        <f>[1]Original!A13</f>
        <v>Distribution - Lateral Hardening</v>
      </c>
      <c r="B4" s="5">
        <f>SUM([1]Original!B16:D16,[1]Original!B20:D20)</f>
        <v>707839501</v>
      </c>
      <c r="C4" s="5">
        <f>SUM([1]Original!B17:D17,[1]Original!B21:D21)</f>
        <v>19217545</v>
      </c>
      <c r="D4" s="5">
        <f>F4-B4</f>
        <v>2192160499</v>
      </c>
      <c r="E4" s="5">
        <f>G4-C4</f>
        <v>54782455</v>
      </c>
      <c r="F4" s="5">
        <f>[1]Original!N13</f>
        <v>2900000000</v>
      </c>
      <c r="G4" s="5">
        <f>[1]Original!O13</f>
        <v>74000000</v>
      </c>
      <c r="H4" s="5">
        <f>SUM(F4:G4)</f>
        <v>2974000000</v>
      </c>
    </row>
    <row r="5" spans="1:8" x14ac:dyDescent="0.25">
      <c r="A5" t="str">
        <f>[1]Original!A23</f>
        <v>Distribution - Self-Optimizing Grid (SOG)</v>
      </c>
      <c r="B5" s="5">
        <f>SUM([1]Original!B26:D26,[1]Original!B30:D30)</f>
        <v>340000000</v>
      </c>
      <c r="C5" s="5">
        <f>SUM([1]Original!B27:D27,[1]Original!B31:D31)</f>
        <v>10770357</v>
      </c>
      <c r="D5" s="5">
        <v>0</v>
      </c>
      <c r="E5" s="5">
        <f t="shared" ref="E5:E12" si="0">G5-C5</f>
        <v>0</v>
      </c>
      <c r="F5" s="5">
        <f>B5</f>
        <v>340000000</v>
      </c>
      <c r="G5" s="5">
        <f>C5</f>
        <v>10770357</v>
      </c>
      <c r="H5" s="5">
        <f t="shared" ref="H5:H12" si="1">F5+G5</f>
        <v>350770357</v>
      </c>
    </row>
    <row r="6" spans="1:8" x14ac:dyDescent="0.25">
      <c r="A6" t="str">
        <f>[1]Original!A32</f>
        <v>Distribution - UG Flood Mitigation</v>
      </c>
      <c r="B6" s="5">
        <f>SUM([1]Original!B34:D34)</f>
        <v>4000000</v>
      </c>
      <c r="C6" s="5">
        <f>SUM([1]Original!B35:D35)</f>
        <v>0</v>
      </c>
      <c r="D6" s="5">
        <f t="shared" ref="D6:D12" si="2">F6-B6</f>
        <v>11000000</v>
      </c>
      <c r="E6" s="5">
        <f t="shared" si="0"/>
        <v>0</v>
      </c>
      <c r="F6" s="5">
        <v>15000000</v>
      </c>
      <c r="G6" s="5">
        <v>0</v>
      </c>
      <c r="H6" s="5">
        <f t="shared" si="1"/>
        <v>15000000</v>
      </c>
    </row>
    <row r="7" spans="1:8" x14ac:dyDescent="0.25">
      <c r="A7" t="str">
        <f>[1]Original!A37</f>
        <v>Distribution - Vegetation Management</v>
      </c>
      <c r="B7" s="5">
        <f>SUM([1]Original!B39:D39)</f>
        <v>6123644</v>
      </c>
      <c r="C7" s="5">
        <f>SUM([1]Original!B40:D40)</f>
        <v>139387478</v>
      </c>
      <c r="D7" s="5">
        <f t="shared" si="2"/>
        <v>16876356</v>
      </c>
      <c r="E7" s="5">
        <f t="shared" si="0"/>
        <v>377612522</v>
      </c>
      <c r="F7" s="5">
        <f>[1]Original!N37</f>
        <v>23000000</v>
      </c>
      <c r="G7" s="5">
        <f>[1]Original!O37</f>
        <v>517000000</v>
      </c>
      <c r="H7" s="5">
        <f t="shared" si="1"/>
        <v>540000000</v>
      </c>
    </row>
    <row r="8" spans="1:8" x14ac:dyDescent="0.25">
      <c r="A8" t="str">
        <f>[1]Original!A42</f>
        <v>Transmission - Structure Hardening</v>
      </c>
      <c r="B8" s="5">
        <f>SUM([1]Original!B44:D44)</f>
        <v>453582653</v>
      </c>
      <c r="C8" s="5">
        <f>SUM([1]Original!B45:D45)</f>
        <v>10112361</v>
      </c>
      <c r="D8" s="5">
        <f t="shared" si="2"/>
        <v>1146417347</v>
      </c>
      <c r="E8" s="5">
        <f t="shared" si="0"/>
        <v>23887639</v>
      </c>
      <c r="F8" s="5">
        <f>[1]Original!N42</f>
        <v>1600000000</v>
      </c>
      <c r="G8" s="5">
        <f>[1]Original!O42</f>
        <v>34000000</v>
      </c>
      <c r="H8" s="5">
        <f t="shared" si="1"/>
        <v>1634000000</v>
      </c>
    </row>
    <row r="9" spans="1:8" x14ac:dyDescent="0.25">
      <c r="A9" t="str">
        <f>[1]Original!A47</f>
        <v>Transmission - Substation Flood Mitigation</v>
      </c>
      <c r="B9" s="5">
        <f>SUM([1]Original!B49:D49)</f>
        <v>11400000</v>
      </c>
      <c r="C9" s="5">
        <v>0</v>
      </c>
      <c r="D9" s="5">
        <f t="shared" si="2"/>
        <v>26600000</v>
      </c>
      <c r="E9" s="5">
        <f t="shared" si="0"/>
        <v>0</v>
      </c>
      <c r="F9" s="5">
        <f>[1]Original!N47</f>
        <v>38000000</v>
      </c>
      <c r="G9" s="5">
        <v>0</v>
      </c>
      <c r="H9" s="5">
        <f t="shared" si="1"/>
        <v>38000000</v>
      </c>
    </row>
    <row r="10" spans="1:8" x14ac:dyDescent="0.25">
      <c r="A10" t="str">
        <f>[1]Original!A52</f>
        <v>Transmission - Loop Radially Fed Substations</v>
      </c>
      <c r="B10" s="5">
        <f>[1]Original!D54</f>
        <v>10300000</v>
      </c>
      <c r="C10" s="5">
        <v>0</v>
      </c>
      <c r="D10" s="5">
        <f t="shared" si="2"/>
        <v>71700000</v>
      </c>
      <c r="E10" s="5">
        <f t="shared" si="0"/>
        <v>0</v>
      </c>
      <c r="F10" s="5">
        <v>82000000</v>
      </c>
      <c r="G10" s="5">
        <v>0</v>
      </c>
      <c r="H10" s="5">
        <f t="shared" si="1"/>
        <v>82000000</v>
      </c>
    </row>
    <row r="11" spans="1:8" x14ac:dyDescent="0.25">
      <c r="A11" t="str">
        <f>[1]Original!A57</f>
        <v>Transmission - Substation Hardening</v>
      </c>
      <c r="B11" s="5">
        <f>SUM([1]Original!B59:D59)</f>
        <v>35000000</v>
      </c>
      <c r="C11" s="5">
        <v>0</v>
      </c>
      <c r="D11" s="5">
        <f t="shared" si="2"/>
        <v>98000000</v>
      </c>
      <c r="E11" s="5">
        <f t="shared" si="0"/>
        <v>0</v>
      </c>
      <c r="F11" s="5">
        <f>[1]Original!N57</f>
        <v>133000000</v>
      </c>
      <c r="G11" s="5">
        <f>[1]Original!O57</f>
        <v>0</v>
      </c>
      <c r="H11" s="5">
        <f t="shared" si="1"/>
        <v>133000000</v>
      </c>
    </row>
    <row r="12" spans="1:8" x14ac:dyDescent="0.25">
      <c r="A12" t="str">
        <f>[1]Original!A62</f>
        <v>Transmission - Vegetation Management</v>
      </c>
      <c r="B12" s="5">
        <f>SUM([1]Original!B64:D64)</f>
        <v>33305900</v>
      </c>
      <c r="C12" s="5">
        <f>SUM([1]Original!B65:D65)</f>
        <v>36588810</v>
      </c>
      <c r="D12" s="5">
        <f t="shared" si="2"/>
        <v>92694100</v>
      </c>
      <c r="E12" s="5">
        <f t="shared" si="0"/>
        <v>90411190</v>
      </c>
      <c r="F12" s="5">
        <f>[1]Original!N62</f>
        <v>126000000</v>
      </c>
      <c r="G12" s="5">
        <f>[1]Original!O62</f>
        <v>127000000</v>
      </c>
      <c r="H12" s="5">
        <f t="shared" si="1"/>
        <v>253000000</v>
      </c>
    </row>
    <row r="13" spans="1:8" x14ac:dyDescent="0.25">
      <c r="G13" t="s">
        <v>13</v>
      </c>
      <c r="H13" s="6">
        <f>SUM(H3:H12)</f>
        <v>8068770357</v>
      </c>
    </row>
  </sheetData>
  <mergeCells count="3">
    <mergeCell ref="B1:C1"/>
    <mergeCell ref="D1:E1"/>
    <mergeCell ref="F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C917-8012-43AF-B454-0DE0D62E4FB9}">
  <dimension ref="A1:J19"/>
  <sheetViews>
    <sheetView workbookViewId="0">
      <selection activeCell="A32" sqref="A32"/>
    </sheetView>
  </sheetViews>
  <sheetFormatPr defaultRowHeight="15" x14ac:dyDescent="0.25"/>
  <cols>
    <col min="1" max="1" width="37.85546875" bestFit="1" customWidth="1"/>
    <col min="2" max="2" width="10" bestFit="1" customWidth="1"/>
    <col min="4" max="4" width="10" bestFit="1" customWidth="1"/>
    <col min="6" max="6" width="10" bestFit="1" customWidth="1"/>
    <col min="8" max="8" width="11.85546875" bestFit="1" customWidth="1"/>
    <col min="9" max="9" width="11.85546875" customWidth="1"/>
  </cols>
  <sheetData>
    <row r="1" spans="1:10" x14ac:dyDescent="0.25">
      <c r="B1" s="39" t="s">
        <v>9</v>
      </c>
      <c r="C1" s="39"/>
      <c r="D1" s="39" t="s">
        <v>10</v>
      </c>
      <c r="E1" s="39"/>
      <c r="F1" s="39" t="s">
        <v>3</v>
      </c>
      <c r="G1" s="39"/>
    </row>
    <row r="2" spans="1:10" x14ac:dyDescent="0.25">
      <c r="B2" t="s">
        <v>16</v>
      </c>
      <c r="C2" t="s">
        <v>17</v>
      </c>
      <c r="D2" t="s">
        <v>16</v>
      </c>
      <c r="E2" t="s">
        <v>17</v>
      </c>
      <c r="F2" t="s">
        <v>16</v>
      </c>
      <c r="G2" t="s">
        <v>17</v>
      </c>
      <c r="H2" t="s">
        <v>1</v>
      </c>
      <c r="I2" t="s">
        <v>18</v>
      </c>
    </row>
    <row r="3" spans="1:10" x14ac:dyDescent="0.25">
      <c r="A3" t="s">
        <v>19</v>
      </c>
      <c r="B3" s="7">
        <f>SUM('[2]Error Check'!B5:D5)</f>
        <v>181.2</v>
      </c>
      <c r="C3" s="7">
        <f>SUM('[2]Error Check'!B4:D4)</f>
        <v>11.7</v>
      </c>
      <c r="D3" s="7">
        <f>SUM('[2]Error Check'!E5:K5)</f>
        <v>447.6</v>
      </c>
      <c r="E3" s="7">
        <f>SUM('[2]Error Check'!E4:K4)</f>
        <v>28.5</v>
      </c>
      <c r="F3" s="7">
        <f>SUM(B3,D3)</f>
        <v>628.79999999999995</v>
      </c>
      <c r="G3" s="7">
        <f>SUM(C3,E3)</f>
        <v>40.200000000000003</v>
      </c>
      <c r="H3" s="7">
        <f>SUM(F3:G3)</f>
        <v>669</v>
      </c>
      <c r="I3" s="7">
        <f>SUM('[2]Error Check'!M4:M5)</f>
        <v>669</v>
      </c>
    </row>
    <row r="4" spans="1:10" x14ac:dyDescent="0.25">
      <c r="A4" t="s">
        <v>20</v>
      </c>
      <c r="B4" s="7">
        <f>SUM('[2]Error Check'!B11:D11)</f>
        <v>195</v>
      </c>
      <c r="C4" s="7">
        <f>SUM('[2]Error Check'!B10:D10)</f>
        <v>4.1999999999999993</v>
      </c>
      <c r="D4" s="7">
        <f>SUM('[2]Error Check'!E11:K11)</f>
        <v>462.1</v>
      </c>
      <c r="E4" s="7">
        <f>SUM('[2]Error Check'!E10:K10)</f>
        <v>10.899999999999999</v>
      </c>
      <c r="F4" s="7">
        <f t="shared" ref="F4:G13" si="0">SUM(B4,D4)</f>
        <v>657.1</v>
      </c>
      <c r="G4" s="7">
        <f t="shared" si="0"/>
        <v>15.099999999999998</v>
      </c>
      <c r="H4" s="7">
        <f t="shared" ref="H4:H13" si="1">SUM(F4:G4)</f>
        <v>672.2</v>
      </c>
      <c r="I4" s="7">
        <f>SUM('[2]Error Check'!M10:M11)</f>
        <v>672.2</v>
      </c>
    </row>
    <row r="5" spans="1:10" x14ac:dyDescent="0.25">
      <c r="A5" t="s">
        <v>21</v>
      </c>
      <c r="B5" s="7">
        <f>SUM('[2]Error Check'!B17:D17)</f>
        <v>1920.3</v>
      </c>
      <c r="C5" s="7">
        <f>SUM('[2]Error Check'!B16:D16)</f>
        <v>0</v>
      </c>
      <c r="D5" s="7">
        <f>SUM('[2]Error Check'!E17:K17)</f>
        <v>516.79999999999995</v>
      </c>
      <c r="E5" s="7">
        <f>SUM('[2]Error Check'!E16:K16)</f>
        <v>0</v>
      </c>
      <c r="F5" s="7">
        <f t="shared" si="0"/>
        <v>2437.1</v>
      </c>
      <c r="G5" s="7">
        <f t="shared" si="0"/>
        <v>0</v>
      </c>
      <c r="H5" s="7">
        <f t="shared" si="1"/>
        <v>2437.1</v>
      </c>
      <c r="I5" s="7">
        <f>SUM('[2]Error Check'!M16:M17)</f>
        <v>2437.1000000000004</v>
      </c>
      <c r="J5" s="8">
        <f>H5/H14</f>
        <v>0.16406917955312</v>
      </c>
    </row>
    <row r="6" spans="1:10" x14ac:dyDescent="0.25">
      <c r="A6" t="s">
        <v>22</v>
      </c>
      <c r="B6" s="7">
        <f>SUM('[2]Error Check'!B23:D23)</f>
        <v>1909.5</v>
      </c>
      <c r="C6" s="7">
        <f>SUM('[2]Error Check'!B22:D22)</f>
        <v>0.60000000000000009</v>
      </c>
      <c r="D6" s="7">
        <f>SUM('[2]Error Check'!E23:K23)</f>
        <v>7479.1999999999989</v>
      </c>
      <c r="E6" s="7">
        <f>SUM('[2]Error Check'!E22:K22)</f>
        <v>1.4</v>
      </c>
      <c r="F6" s="7">
        <f t="shared" si="0"/>
        <v>9388.6999999999989</v>
      </c>
      <c r="G6" s="7">
        <f t="shared" si="0"/>
        <v>2</v>
      </c>
      <c r="H6" s="7">
        <f t="shared" si="1"/>
        <v>9390.6999999999989</v>
      </c>
      <c r="I6" s="7">
        <f>SUM('[2]Error Check'!M22:M23)</f>
        <v>9390.7000000000007</v>
      </c>
      <c r="J6" s="8">
        <f>H6/H14</f>
        <v>0.63219582472179392</v>
      </c>
    </row>
    <row r="7" spans="1:10" x14ac:dyDescent="0.25">
      <c r="A7" t="s">
        <v>23</v>
      </c>
      <c r="B7" s="7">
        <f>SUM('[2]Error Check'!B29:D29)</f>
        <v>162.80000000000001</v>
      </c>
      <c r="C7" s="7">
        <f>SUM('[2]Error Check'!B28:D28)</f>
        <v>1.7999999999999998</v>
      </c>
      <c r="D7" s="7">
        <f>SUM('[2]Error Check'!E29:K29)</f>
        <v>335.70000000000005</v>
      </c>
      <c r="E7" s="7">
        <f>SUM('[2]Error Check'!E28:K28)</f>
        <v>3.8000000000000003</v>
      </c>
      <c r="F7" s="7">
        <f t="shared" si="0"/>
        <v>498.50000000000006</v>
      </c>
      <c r="G7" s="7">
        <f t="shared" si="0"/>
        <v>5.6</v>
      </c>
      <c r="H7" s="7">
        <f t="shared" si="1"/>
        <v>504.10000000000008</v>
      </c>
      <c r="I7" s="7">
        <f>SUM('[2]Error Check'!M28:M29)</f>
        <v>504.1</v>
      </c>
    </row>
    <row r="8" spans="1:10" x14ac:dyDescent="0.25">
      <c r="A8" t="s">
        <v>24</v>
      </c>
      <c r="B8" s="7">
        <f>SUM('[2]Error Check'!B35:D35)</f>
        <v>12.1</v>
      </c>
      <c r="C8" s="7">
        <f>SUM('[2]Error Check'!B34:D34)</f>
        <v>205.60000000000002</v>
      </c>
      <c r="D8" s="7">
        <f>SUM('[2]Error Check'!E35:K35)</f>
        <v>16.299999999999997</v>
      </c>
      <c r="E8" s="7">
        <f>SUM('[2]Error Check'!E34:K34)</f>
        <v>532.19999999999993</v>
      </c>
      <c r="F8" s="7">
        <f t="shared" si="0"/>
        <v>28.4</v>
      </c>
      <c r="G8" s="7">
        <f t="shared" si="0"/>
        <v>737.8</v>
      </c>
      <c r="H8" s="7">
        <f t="shared" si="1"/>
        <v>766.19999999999993</v>
      </c>
      <c r="I8" s="7">
        <f>SUM('[2]Error Check'!M34:M35)</f>
        <v>766.19999999999993</v>
      </c>
    </row>
    <row r="9" spans="1:10" x14ac:dyDescent="0.25">
      <c r="A9" t="s">
        <v>25</v>
      </c>
      <c r="B9" s="7">
        <f>SUM('[2]Error Check'!B41:D41)</f>
        <v>0</v>
      </c>
      <c r="C9" s="7">
        <f>SUM('[2]Error Check'!B40:D40)</f>
        <v>36.9</v>
      </c>
      <c r="D9" s="7">
        <f>SUM('[2]Error Check'!E41:K41)</f>
        <v>0</v>
      </c>
      <c r="E9" s="7">
        <f>SUM('[2]Error Check'!E40:K40)</f>
        <v>106.9</v>
      </c>
      <c r="F9" s="7">
        <f t="shared" si="0"/>
        <v>0</v>
      </c>
      <c r="G9" s="7">
        <f t="shared" si="0"/>
        <v>143.80000000000001</v>
      </c>
      <c r="H9" s="7">
        <f t="shared" si="1"/>
        <v>143.80000000000001</v>
      </c>
      <c r="I9" s="7">
        <f>SUM('[2]Error Check'!M40:M41)</f>
        <v>143.80000000000001</v>
      </c>
    </row>
    <row r="10" spans="1:10" x14ac:dyDescent="0.25">
      <c r="A10" t="s">
        <v>26</v>
      </c>
      <c r="B10" s="7">
        <f>SUM('[2]Error Check'!B47:D47)</f>
        <v>16</v>
      </c>
      <c r="C10" s="7">
        <f>SUM('[2]Error Check'!B46:D46)</f>
        <v>0</v>
      </c>
      <c r="D10" s="7">
        <f>SUM('[2]Error Check'!E47:K47)</f>
        <v>0</v>
      </c>
      <c r="E10" s="7">
        <f>SUM('[2]Error Check'!E46:K46)</f>
        <v>0</v>
      </c>
      <c r="F10" s="7">
        <f t="shared" si="0"/>
        <v>16</v>
      </c>
      <c r="G10" s="7">
        <f t="shared" si="0"/>
        <v>0</v>
      </c>
      <c r="H10" s="7">
        <f t="shared" si="1"/>
        <v>16</v>
      </c>
      <c r="I10" s="7">
        <f>SUM('[2]Error Check'!M46:M47)</f>
        <v>16</v>
      </c>
    </row>
    <row r="11" spans="1:10" x14ac:dyDescent="0.25">
      <c r="A11" t="s">
        <v>27</v>
      </c>
      <c r="B11" s="7">
        <f>SUM('[2]Error Check'!B53:D53)</f>
        <v>77.800000000000011</v>
      </c>
      <c r="C11" s="7">
        <f>SUM('[2]Error Check'!B52:D52)</f>
        <v>0</v>
      </c>
      <c r="D11" s="7">
        <f>SUM('[2]Error Check'!E53:K53)</f>
        <v>15.2</v>
      </c>
      <c r="E11" s="7">
        <f>SUM('[2]Error Check'!E52:K52)</f>
        <v>0</v>
      </c>
      <c r="F11" s="7">
        <f t="shared" si="0"/>
        <v>93.000000000000014</v>
      </c>
      <c r="G11" s="7">
        <f t="shared" si="0"/>
        <v>0</v>
      </c>
      <c r="H11" s="7">
        <f t="shared" si="1"/>
        <v>93.000000000000014</v>
      </c>
      <c r="I11" s="7">
        <f>SUM('[2]Error Check'!M52:M53)</f>
        <v>93.000000000000014</v>
      </c>
    </row>
    <row r="12" spans="1:10" x14ac:dyDescent="0.25">
      <c r="A12" t="s">
        <v>28</v>
      </c>
      <c r="B12" s="7">
        <f>SUM('[2]Error Check'!B61:D61)</f>
        <v>44.6</v>
      </c>
      <c r="C12" s="7">
        <f>SUM('[2]Error Check'!B60:D60)</f>
        <v>0</v>
      </c>
      <c r="D12" s="7">
        <f>SUM('[2]Error Check'!E61:K61)</f>
        <v>0</v>
      </c>
      <c r="E12" s="7">
        <f>SUM('[2]Error Check'!E60:K60)</f>
        <v>0</v>
      </c>
      <c r="F12" s="7">
        <f t="shared" si="0"/>
        <v>44.6</v>
      </c>
      <c r="G12" s="7">
        <f t="shared" si="0"/>
        <v>0</v>
      </c>
      <c r="H12" s="7">
        <f t="shared" si="1"/>
        <v>44.6</v>
      </c>
      <c r="I12" s="7">
        <f>SUM('[2]Error Check'!M60:M61)</f>
        <v>44.6</v>
      </c>
    </row>
    <row r="13" spans="1:10" x14ac:dyDescent="0.25">
      <c r="A13" t="s">
        <v>29</v>
      </c>
      <c r="B13" s="7">
        <f>SUM('[2]Error Check'!B67:D67)</f>
        <v>19.399999999999999</v>
      </c>
      <c r="C13" s="7">
        <f>SUM('[2]Error Check'!B66:D66)</f>
        <v>0</v>
      </c>
      <c r="D13" s="7">
        <f>SUM('[2]Error Check'!E67:K67)</f>
        <v>96.500000000000014</v>
      </c>
      <c r="E13" s="7">
        <f>SUM('[2]Error Check'!E66:K66)</f>
        <v>1.4999999999999998</v>
      </c>
      <c r="F13" s="7">
        <f t="shared" si="0"/>
        <v>115.9</v>
      </c>
      <c r="G13" s="7">
        <f t="shared" si="0"/>
        <v>1.4999999999999998</v>
      </c>
      <c r="H13" s="7">
        <f t="shared" si="1"/>
        <v>117.4</v>
      </c>
      <c r="I13" s="7">
        <f>SUM('[2]Error Check'!M66:M67)</f>
        <v>117.4</v>
      </c>
    </row>
    <row r="14" spans="1:10" x14ac:dyDescent="0.25">
      <c r="B14" s="7"/>
      <c r="C14" s="7"/>
      <c r="D14" s="7"/>
      <c r="E14" s="7"/>
      <c r="F14" s="7"/>
      <c r="G14" s="7"/>
      <c r="H14" s="7">
        <f>SUM(H3:H13)</f>
        <v>14854.1</v>
      </c>
      <c r="I14" s="7">
        <f>SUM(I3:I13)</f>
        <v>14854.1</v>
      </c>
    </row>
    <row r="16" spans="1:10" x14ac:dyDescent="0.25">
      <c r="H16">
        <v>3082</v>
      </c>
    </row>
    <row r="17" spans="8:8" x14ac:dyDescent="0.25">
      <c r="H17">
        <f>H16/H14</f>
        <v>0.20748480217583024</v>
      </c>
    </row>
    <row r="18" spans="8:8" x14ac:dyDescent="0.25">
      <c r="H18">
        <v>406</v>
      </c>
    </row>
    <row r="19" spans="8:8" x14ac:dyDescent="0.25">
      <c r="H19">
        <f>H18/H14</f>
        <v>2.7332520987471472E-2</v>
      </c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A88D-34E6-4D22-8385-CE9CD59DDEC0}">
  <dimension ref="A1:J12"/>
  <sheetViews>
    <sheetView workbookViewId="0">
      <selection activeCell="D32" sqref="D32"/>
    </sheetView>
  </sheetViews>
  <sheetFormatPr defaultRowHeight="15" x14ac:dyDescent="0.25"/>
  <cols>
    <col min="1" max="1" width="35.28515625" bestFit="1" customWidth="1"/>
    <col min="8" max="8" width="9.28515625" customWidth="1"/>
    <col min="9" max="9" width="9.85546875" bestFit="1" customWidth="1"/>
    <col min="10" max="10" width="31.28515625" bestFit="1" customWidth="1"/>
  </cols>
  <sheetData>
    <row r="1" spans="1:10" x14ac:dyDescent="0.25">
      <c r="B1" s="39" t="str">
        <f>_xlfn.CONCAT('[3]Error Check (2)'!C2,"-",'[3]Error Check (2)'!E2)</f>
        <v>2022-2024</v>
      </c>
      <c r="C1" s="39"/>
      <c r="D1" s="39" t="str">
        <f>_xlfn.CONCAT('[3]Error Check (2)'!F2,"-",'[3]Error Check (2)'!L2)</f>
        <v>2025-2031</v>
      </c>
      <c r="E1" s="39"/>
      <c r="F1" s="39" t="s">
        <v>3</v>
      </c>
      <c r="G1" s="39"/>
    </row>
    <row r="2" spans="1:10" x14ac:dyDescent="0.25">
      <c r="B2" t="str">
        <f>'[3]Error Check (2)'!B3</f>
        <v>Capital</v>
      </c>
      <c r="C2" t="str">
        <f>'[3]Error Check (2)'!B4</f>
        <v>O&amp;M</v>
      </c>
      <c r="D2" t="str">
        <f>B2</f>
        <v>Capital</v>
      </c>
      <c r="E2" t="str">
        <f>C2</f>
        <v>O&amp;M</v>
      </c>
      <c r="F2" t="str">
        <f>B2</f>
        <v>Capital</v>
      </c>
      <c r="G2" t="str">
        <f>C2</f>
        <v>O&amp;M</v>
      </c>
      <c r="H2" t="s">
        <v>1</v>
      </c>
      <c r="I2" t="s">
        <v>7</v>
      </c>
      <c r="J2" t="s">
        <v>4</v>
      </c>
    </row>
    <row r="3" spans="1:10" x14ac:dyDescent="0.25">
      <c r="A3" t="str">
        <f>'[3]Error Check (2)'!A3</f>
        <v xml:space="preserve">Distribution - OH Feeder Hardening </v>
      </c>
      <c r="B3" s="4">
        <f>SUM('[3]Error Check (2)'!C3:E3)</f>
        <v>6.1899999999999995</v>
      </c>
      <c r="C3" s="4">
        <f>SUM('[3]Error Check (2)'!C4:E4)</f>
        <v>0.19</v>
      </c>
      <c r="D3" s="4">
        <f>SUM('[3]Error Check (2)'!F3:L3)</f>
        <v>10.860000000000001</v>
      </c>
      <c r="E3" s="4">
        <f>SUM('[3]Error Check (2)'!F4:L4)</f>
        <v>0.33999999999999991</v>
      </c>
      <c r="F3" s="4">
        <f>B3+D3</f>
        <v>17.05</v>
      </c>
      <c r="G3" s="4">
        <f>C3+E3</f>
        <v>0.52999999999999992</v>
      </c>
      <c r="H3" s="4">
        <f>F3+G3</f>
        <v>17.580000000000002</v>
      </c>
      <c r="I3" s="4">
        <f>'[3]Error Check (2)'!M5</f>
        <v>17.579999999999998</v>
      </c>
      <c r="J3" t="str">
        <f>IF(H3=I3," ","Mismatch Possibly Due To Rounding")</f>
        <v xml:space="preserve"> </v>
      </c>
    </row>
    <row r="4" spans="1:10" x14ac:dyDescent="0.25">
      <c r="A4" t="str">
        <f>'[3]Error Check (2)'!A7</f>
        <v xml:space="preserve">Distribution - OH Lateral Hardening </v>
      </c>
      <c r="B4" s="4">
        <f>SUM('[3]Error Check (2)'!C7:E7)</f>
        <v>1.6</v>
      </c>
      <c r="C4" s="4">
        <f>SUM('[3]Error Check (2)'!C8:E8)</f>
        <v>0.05</v>
      </c>
      <c r="D4" s="4">
        <f>SUM('[3]Error Check (2)'!F7:L7)</f>
        <v>23.16</v>
      </c>
      <c r="E4" s="4">
        <f>SUM('[3]Error Check (2)'!F8:L8)</f>
        <v>0.73</v>
      </c>
      <c r="F4" s="4">
        <f t="shared" ref="F4:G11" si="0">B4+D4</f>
        <v>24.76</v>
      </c>
      <c r="G4" s="4">
        <f t="shared" si="0"/>
        <v>0.78</v>
      </c>
      <c r="H4" s="4">
        <f>F4+G4</f>
        <v>25.540000000000003</v>
      </c>
      <c r="I4" s="4">
        <f>'[3]Error Check (2)'!M9</f>
        <v>25.51</v>
      </c>
      <c r="J4" t="str">
        <f>IF(H4=I4," ","Mismatch Possibly Due To Rounding")</f>
        <v>Mismatch Possibly Due To Rounding</v>
      </c>
    </row>
    <row r="5" spans="1:10" x14ac:dyDescent="0.25">
      <c r="A5" t="str">
        <f>'[3]Error Check (2)'!A11</f>
        <v>Distribution - OH Lateral Underground</v>
      </c>
      <c r="B5" s="4">
        <f>SUM('[3]Error Check (2)'!C11:E11)</f>
        <v>2.8200000000000003</v>
      </c>
      <c r="C5" s="4">
        <f>SUM('[3]Error Check (2)'!C12:E12)</f>
        <v>0.08</v>
      </c>
      <c r="D5" s="4">
        <f>SUM('[3]Error Check (2)'!F11:L11)</f>
        <v>60.510000000000005</v>
      </c>
      <c r="E5" s="4">
        <f>SUM('[3]Error Check (2)'!F12:L12)</f>
        <v>1.8699999999999999</v>
      </c>
      <c r="F5" s="4">
        <f t="shared" si="0"/>
        <v>63.330000000000005</v>
      </c>
      <c r="G5" s="4">
        <f t="shared" si="0"/>
        <v>1.95</v>
      </c>
      <c r="H5" s="4">
        <f t="shared" ref="H5:H11" si="1">F5+G5</f>
        <v>65.28</v>
      </c>
      <c r="I5" s="4">
        <f>'[3]Error Check (2)'!M13</f>
        <v>65.3</v>
      </c>
      <c r="J5" t="str">
        <f t="shared" ref="J5:J12" si="2">IF(H5=I5," ","Mismatch Possibly Due To Rounding")</f>
        <v>Mismatch Possibly Due To Rounding</v>
      </c>
    </row>
    <row r="6" spans="1:10" x14ac:dyDescent="0.25">
      <c r="A6" t="str">
        <f>'[3]Error Check (2)'!A15</f>
        <v>Distribution - Pole Insp. &amp; Replace</v>
      </c>
      <c r="B6" s="4">
        <f>SUM('[3]Error Check (2)'!C15:E15)</f>
        <v>3.8200000000000003</v>
      </c>
      <c r="C6" s="4">
        <f>SUM('[3]Error Check (2)'!C16:E16)</f>
        <v>0.54</v>
      </c>
      <c r="D6" s="4">
        <f>SUM('[3]Error Check (2)'!F15:L15)</f>
        <v>8.82</v>
      </c>
      <c r="E6" s="4">
        <f>SUM('[3]Error Check (2)'!F16:L16)</f>
        <v>1.24</v>
      </c>
      <c r="F6" s="4">
        <f t="shared" si="0"/>
        <v>12.64</v>
      </c>
      <c r="G6" s="4">
        <f t="shared" si="0"/>
        <v>1.78</v>
      </c>
      <c r="H6" s="4">
        <f t="shared" si="1"/>
        <v>14.42</v>
      </c>
      <c r="I6" s="4">
        <f>'[3]Error Check (2)'!M17</f>
        <v>14.42</v>
      </c>
      <c r="J6" t="str">
        <f t="shared" si="2"/>
        <v xml:space="preserve"> </v>
      </c>
    </row>
    <row r="7" spans="1:10" x14ac:dyDescent="0.25">
      <c r="A7" t="str">
        <f>'[3]Error Check (2)'!A19</f>
        <v>T&amp;D - Vegetation Management</v>
      </c>
      <c r="B7" s="4">
        <f>SUM('[3]Error Check (2)'!C19:E19)</f>
        <v>0</v>
      </c>
      <c r="C7" s="4">
        <f>SUM('[3]Error Check (2)'!C20:E20)</f>
        <v>3.5999999999999996</v>
      </c>
      <c r="D7" s="4">
        <f>SUM('[3]Error Check (2)'!F19:L19)</f>
        <v>0</v>
      </c>
      <c r="E7" s="4">
        <f>SUM('[3]Error Check (2)'!F20:L20)</f>
        <v>8.4</v>
      </c>
      <c r="F7" s="4">
        <f t="shared" si="0"/>
        <v>0</v>
      </c>
      <c r="G7" s="4">
        <f t="shared" si="0"/>
        <v>12</v>
      </c>
      <c r="H7" s="4">
        <f t="shared" si="1"/>
        <v>12</v>
      </c>
      <c r="I7" s="4">
        <f>'[3]Error Check (2)'!M21</f>
        <v>12</v>
      </c>
      <c r="J7" t="str">
        <f t="shared" si="2"/>
        <v xml:space="preserve"> </v>
      </c>
    </row>
    <row r="8" spans="1:10" x14ac:dyDescent="0.25">
      <c r="A8" t="str">
        <f>'[3]Error Check (2)'!A23</f>
        <v>Future T&amp;D Enhancements</v>
      </c>
      <c r="B8" s="4">
        <f>SUM('[3]Error Check (2)'!C23:E23)</f>
        <v>0</v>
      </c>
      <c r="C8" s="4">
        <f>SUM('[3]Error Check (2)'!C24:E24)</f>
        <v>0</v>
      </c>
      <c r="D8" s="4">
        <f>SUM('[3]Error Check (2)'!F23:L23)</f>
        <v>30</v>
      </c>
      <c r="E8" s="4">
        <f>SUM('[3]Error Check (2)'!F24:L24)</f>
        <v>0</v>
      </c>
      <c r="F8" s="4">
        <f t="shared" si="0"/>
        <v>30</v>
      </c>
      <c r="G8" s="4">
        <f t="shared" si="0"/>
        <v>0</v>
      </c>
      <c r="H8" s="4">
        <f t="shared" si="1"/>
        <v>30</v>
      </c>
      <c r="I8" s="4">
        <f>'[3]Error Check (2)'!M25</f>
        <v>30</v>
      </c>
      <c r="J8" t="str">
        <f t="shared" si="2"/>
        <v xml:space="preserve"> </v>
      </c>
    </row>
    <row r="9" spans="1:10" x14ac:dyDescent="0.25">
      <c r="A9" t="str">
        <f>'[3]Error Check (2)'!A27</f>
        <v>Transmission/Substation Resiliency</v>
      </c>
      <c r="B9" s="4">
        <f>SUM('[3]Error Check (2)'!C27:E27)</f>
        <v>9.07</v>
      </c>
      <c r="C9" s="4">
        <f>SUM('[3]Error Check (2)'!C28:E28)</f>
        <v>0.28000000000000003</v>
      </c>
      <c r="D9" s="4">
        <f>SUM('[3]Error Check (2)'!F27:L27)</f>
        <v>77</v>
      </c>
      <c r="E9" s="4">
        <f>SUM('[3]Error Check (2)'!F28:L28)</f>
        <v>2.38</v>
      </c>
      <c r="F9" s="4">
        <f t="shared" si="0"/>
        <v>86.07</v>
      </c>
      <c r="G9" s="4">
        <f t="shared" si="0"/>
        <v>2.66</v>
      </c>
      <c r="H9" s="4">
        <f t="shared" si="1"/>
        <v>88.72999999999999</v>
      </c>
      <c r="I9" s="4">
        <f>'[3]Error Check (2)'!M29</f>
        <v>88.73</v>
      </c>
      <c r="J9" t="str">
        <f t="shared" si="2"/>
        <v xml:space="preserve"> </v>
      </c>
    </row>
    <row r="10" spans="1:10" x14ac:dyDescent="0.25">
      <c r="A10" t="str">
        <f>'[3]Error Check (2)'!A31</f>
        <v>Transmission - Inspection and Hardening</v>
      </c>
      <c r="B10" s="4">
        <f>SUM('[3]Error Check (2)'!C31:E31)</f>
        <v>1.7999999999999998</v>
      </c>
      <c r="C10" s="4">
        <f>SUM('[3]Error Check (2)'!C32:E32)</f>
        <v>0.06</v>
      </c>
      <c r="D10" s="4">
        <f>SUM('[3]Error Check (2)'!F31:L31)</f>
        <v>5.3</v>
      </c>
      <c r="E10" s="4">
        <f>SUM('[3]Error Check (2)'!F32:L32)</f>
        <v>0.14000000000000001</v>
      </c>
      <c r="F10" s="4">
        <f t="shared" si="0"/>
        <v>7.1</v>
      </c>
      <c r="G10" s="4">
        <f t="shared" si="0"/>
        <v>0.2</v>
      </c>
      <c r="H10" s="4">
        <f t="shared" si="1"/>
        <v>7.3</v>
      </c>
      <c r="I10" s="4">
        <f>'[3]Error Check (2)'!M33</f>
        <v>7.3</v>
      </c>
      <c r="J10" t="str">
        <f t="shared" si="2"/>
        <v xml:space="preserve"> </v>
      </c>
    </row>
    <row r="11" spans="1:10" x14ac:dyDescent="0.25">
      <c r="A11" t="str">
        <f>'[3]Error Check (2)'!A35</f>
        <v>SPP Program Management</v>
      </c>
      <c r="B11" s="4">
        <f>SUM('[3]Error Check (2)'!C35:E35)</f>
        <v>0.59000000000000008</v>
      </c>
      <c r="C11" s="4">
        <f>SUM('[3]Error Check (2)'!C36:E36)</f>
        <v>0.03</v>
      </c>
      <c r="D11" s="4">
        <f>SUM('[3]Error Check (2)'!F35:L35)</f>
        <v>1.59</v>
      </c>
      <c r="E11" s="4">
        <f>SUM('[3]Error Check (2)'!F36:L36)</f>
        <v>7.0000000000000007E-2</v>
      </c>
      <c r="F11" s="4">
        <f t="shared" si="0"/>
        <v>2.1800000000000002</v>
      </c>
      <c r="G11" s="4">
        <f t="shared" si="0"/>
        <v>0.1</v>
      </c>
      <c r="H11" s="4">
        <f t="shared" si="1"/>
        <v>2.2800000000000002</v>
      </c>
      <c r="I11" s="4">
        <f>'[3]Error Check (2)'!M37</f>
        <v>2.29</v>
      </c>
      <c r="J11" t="str">
        <f t="shared" si="2"/>
        <v>Mismatch Possibly Due To Rounding</v>
      </c>
    </row>
    <row r="12" spans="1:10" x14ac:dyDescent="0.25">
      <c r="H12" s="4">
        <f>'[3]Error Check (2)'!M41</f>
        <v>263.14</v>
      </c>
      <c r="I12" s="4">
        <f>SUM(I3:I11)</f>
        <v>263.13000000000005</v>
      </c>
      <c r="J12" t="str">
        <f t="shared" si="2"/>
        <v>Mismatch Possibly Due To Rounding</v>
      </c>
    </row>
  </sheetData>
  <mergeCells count="3">
    <mergeCell ref="B1:C1"/>
    <mergeCell ref="D1:E1"/>
    <mergeCell ref="F1:G1"/>
  </mergeCells>
  <conditionalFormatting sqref="I3">
    <cfRule type="expression" dxfId="0" priority="1">
      <formula>"h3&lt;&gt;i3"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17D8D-194F-40E1-BDD4-07EB446D0233}">
  <dimension ref="A1:I18"/>
  <sheetViews>
    <sheetView workbookViewId="0">
      <selection activeCell="C34" sqref="C34"/>
    </sheetView>
  </sheetViews>
  <sheetFormatPr defaultColWidth="9" defaultRowHeight="12.75" x14ac:dyDescent="0.2"/>
  <cols>
    <col min="1" max="1" width="42" style="1" bestFit="1" customWidth="1"/>
    <col min="2" max="5" width="8.140625" style="1" customWidth="1"/>
    <col min="6" max="8" width="9" style="1"/>
    <col min="9" max="9" width="32.42578125" style="1" bestFit="1" customWidth="1"/>
    <col min="10" max="16384" width="9" style="1"/>
  </cols>
  <sheetData>
    <row r="1" spans="1:9" x14ac:dyDescent="0.2">
      <c r="B1" s="40" t="str">
        <f>_xlfn.CONCAT('[4]Error Check (2)'!C2,"-",'[4]Error Check (2)'!E2)</f>
        <v>2022-2024</v>
      </c>
      <c r="C1" s="40"/>
      <c r="D1" s="40" t="str">
        <f>_xlfn.CONCAT('[4]Error Check (2)'!F2,"-",'[4]Error Check (2)'!L2)</f>
        <v>2025-2031</v>
      </c>
      <c r="E1" s="40"/>
      <c r="F1" s="40" t="s">
        <v>3</v>
      </c>
      <c r="G1" s="40"/>
    </row>
    <row r="2" spans="1:9" x14ac:dyDescent="0.2">
      <c r="B2" s="1" t="str">
        <f>'[4]Error Check (2)'!B3</f>
        <v>Capital</v>
      </c>
      <c r="C2" s="1" t="str">
        <f>'[4]Error Check (2)'!B4</f>
        <v>O&amp;M</v>
      </c>
      <c r="D2" s="1" t="str">
        <f>B2</f>
        <v>Capital</v>
      </c>
      <c r="E2" s="1" t="str">
        <f>C2</f>
        <v>O&amp;M</v>
      </c>
      <c r="F2" s="1" t="str">
        <f>B2</f>
        <v>Capital</v>
      </c>
      <c r="G2" s="1" t="str">
        <f>C2</f>
        <v>O&amp;M</v>
      </c>
      <c r="H2" s="1" t="s">
        <v>1</v>
      </c>
      <c r="I2" s="1" t="s">
        <v>4</v>
      </c>
    </row>
    <row r="3" spans="1:9" x14ac:dyDescent="0.2">
      <c r="A3" s="1" t="str">
        <f>[5]Sheet1!A11</f>
        <v>Distribution Lateral Undergrounding</v>
      </c>
      <c r="B3" s="2">
        <f>SUM([5]Sheet1!B3:D3)</f>
        <v>315.2</v>
      </c>
      <c r="C3" s="2">
        <f>SUM([5]Sheet1!B11:D11)</f>
        <v>0.54</v>
      </c>
      <c r="D3" s="2">
        <f>SUM([5]Sheet1!E3:K3)</f>
        <v>755</v>
      </c>
      <c r="E3" s="2">
        <f>SUM([5]Sheet1!E11:K11)</f>
        <v>1.49</v>
      </c>
      <c r="F3" s="2">
        <f>B3+D3</f>
        <v>1070.2</v>
      </c>
      <c r="G3" s="2">
        <f>C3+E3</f>
        <v>2.0300000000000002</v>
      </c>
      <c r="H3" s="2">
        <f>SUM(F3:G3)</f>
        <v>1072.23</v>
      </c>
    </row>
    <row r="4" spans="1:9" x14ac:dyDescent="0.2">
      <c r="A4" s="1" t="str">
        <f>[5]Sheet1!A12</f>
        <v>Distribution Vegetation Management - planned</v>
      </c>
      <c r="B4" s="2">
        <v>0</v>
      </c>
      <c r="C4" s="2">
        <f>SUM([5]Sheet1!B12:D12)</f>
        <v>69.38</v>
      </c>
      <c r="D4" s="2">
        <v>0</v>
      </c>
      <c r="E4" s="2">
        <f>SUM([5]Sheet1!E12:K12)</f>
        <v>207.64000000000001</v>
      </c>
      <c r="F4" s="2">
        <f t="shared" ref="F4:G17" si="0">B4+D4</f>
        <v>0</v>
      </c>
      <c r="G4" s="2">
        <f>C4+E4</f>
        <v>277.02</v>
      </c>
      <c r="H4" s="2">
        <f t="shared" ref="H4:H17" si="1">SUM(F4:G4)</f>
        <v>277.02</v>
      </c>
    </row>
    <row r="5" spans="1:9" x14ac:dyDescent="0.2">
      <c r="A5" s="1" t="str">
        <f>[5]Sheet1!A13</f>
        <v>Distribution Vegetation Management - unplanned</v>
      </c>
      <c r="B5" s="2">
        <v>0</v>
      </c>
      <c r="C5" s="2">
        <f>SUM([5]Sheet1!B13:D13)</f>
        <v>4.1999999999999993</v>
      </c>
      <c r="D5" s="2">
        <v>0</v>
      </c>
      <c r="E5" s="2">
        <f>SUM([5]Sheet1!E13:K13)</f>
        <v>9.3000000000000025</v>
      </c>
      <c r="F5" s="2">
        <f t="shared" si="0"/>
        <v>0</v>
      </c>
      <c r="G5" s="2">
        <f t="shared" si="0"/>
        <v>13.500000000000002</v>
      </c>
      <c r="H5" s="2">
        <f t="shared" si="1"/>
        <v>13.500000000000002</v>
      </c>
    </row>
    <row r="6" spans="1:9" x14ac:dyDescent="0.2">
      <c r="A6" s="1" t="str">
        <f>[5]Sheet1!A14</f>
        <v>Transmission Vegetation Management - planned</v>
      </c>
      <c r="B6" s="2">
        <v>0</v>
      </c>
      <c r="C6" s="2">
        <f>SUM([5]Sheet1!B14:D14)</f>
        <v>10.309999999999999</v>
      </c>
      <c r="D6" s="2">
        <v>0</v>
      </c>
      <c r="E6" s="2">
        <f>SUM([5]Sheet1!E14:K14)</f>
        <v>23.939999999999998</v>
      </c>
      <c r="F6" s="2">
        <f t="shared" si="0"/>
        <v>0</v>
      </c>
      <c r="G6" s="2">
        <f t="shared" si="0"/>
        <v>34.25</v>
      </c>
      <c r="H6" s="2">
        <f t="shared" si="1"/>
        <v>34.25</v>
      </c>
    </row>
    <row r="7" spans="1:9" x14ac:dyDescent="0.2">
      <c r="A7" s="1" t="str">
        <f>[5]Sheet1!A15</f>
        <v>Transmission Vegetation Management - unplanned</v>
      </c>
      <c r="B7" s="2">
        <v>0</v>
      </c>
      <c r="C7" s="2">
        <f>SUM([5]Sheet1!B15:D15)</f>
        <v>0</v>
      </c>
      <c r="D7" s="2">
        <v>0</v>
      </c>
      <c r="E7" s="2">
        <f>SUM([5]Sheet1!E15:K15)</f>
        <v>0</v>
      </c>
      <c r="F7" s="2">
        <f t="shared" si="0"/>
        <v>0</v>
      </c>
      <c r="G7" s="2">
        <f t="shared" si="0"/>
        <v>0</v>
      </c>
      <c r="H7" s="2">
        <f t="shared" si="1"/>
        <v>0</v>
      </c>
    </row>
    <row r="8" spans="1:9" x14ac:dyDescent="0.2">
      <c r="A8" s="1" t="str">
        <f>[5]Sheet1!A16</f>
        <v>Transmission Asset Upgrades</v>
      </c>
      <c r="B8" s="2">
        <f>SUM([5]Sheet1!B4:D4)</f>
        <v>51.48</v>
      </c>
      <c r="C8" s="2">
        <f>SUM([5]Sheet1!B16:D16)</f>
        <v>1.54</v>
      </c>
      <c r="D8" s="2">
        <f>SUM([5]Sheet1!E4:K4)</f>
        <v>87.64</v>
      </c>
      <c r="E8" s="2">
        <f>SUM([5]Sheet1!E16:K16)</f>
        <v>4.0600000000000005</v>
      </c>
      <c r="F8" s="2">
        <f t="shared" si="0"/>
        <v>139.12</v>
      </c>
      <c r="G8" s="2">
        <f t="shared" si="0"/>
        <v>5.6000000000000005</v>
      </c>
      <c r="H8" s="2">
        <f t="shared" si="1"/>
        <v>144.72</v>
      </c>
    </row>
    <row r="9" spans="1:9" x14ac:dyDescent="0.2">
      <c r="A9" s="1" t="str">
        <f>[5]Sheet1!A17</f>
        <v>Distribution - Substation Extreme Weather Protection</v>
      </c>
      <c r="B9" s="2">
        <f>SUM([5]Sheet1!B5:D5)</f>
        <v>2.92</v>
      </c>
      <c r="C9" s="2">
        <f>SUM([5]Sheet1!B17:D17)</f>
        <v>0</v>
      </c>
      <c r="D9" s="2">
        <f>SUM([5]Sheet1!E5:K5)</f>
        <v>12.38</v>
      </c>
      <c r="E9" s="2">
        <f>SUM([5]Sheet1!E17:K17)</f>
        <v>0</v>
      </c>
      <c r="F9" s="2">
        <f t="shared" si="0"/>
        <v>15.3</v>
      </c>
      <c r="G9" s="2">
        <f t="shared" si="0"/>
        <v>0</v>
      </c>
      <c r="H9" s="2">
        <f t="shared" si="1"/>
        <v>15.3</v>
      </c>
    </row>
    <row r="10" spans="1:9" x14ac:dyDescent="0.2">
      <c r="A10" s="1" t="str">
        <f>[5]Sheet1!A18</f>
        <v>Transmission - Substation Extreme Weather Protection</v>
      </c>
      <c r="B10" s="2">
        <f>SUM([5]Sheet1!B6:D6)</f>
        <v>2.0499999999999998</v>
      </c>
      <c r="C10" s="2">
        <f>SUM([5]Sheet1!B18:D18)</f>
        <v>0</v>
      </c>
      <c r="D10" s="2">
        <f>SUM([5]Sheet1!E6:K6)</f>
        <v>11.450000000000001</v>
      </c>
      <c r="E10" s="2">
        <f>SUM([5]Sheet1!E18:K18)</f>
        <v>0</v>
      </c>
      <c r="F10" s="2">
        <f t="shared" si="0"/>
        <v>13.5</v>
      </c>
      <c r="G10" s="2">
        <f t="shared" si="0"/>
        <v>0</v>
      </c>
      <c r="H10" s="2">
        <f t="shared" si="1"/>
        <v>13.5</v>
      </c>
    </row>
    <row r="11" spans="1:9" x14ac:dyDescent="0.2">
      <c r="A11" s="1" t="str">
        <f>[5]Sheet1!A19</f>
        <v>Distribution Overhead Feeder Hardening</v>
      </c>
      <c r="B11" s="2">
        <f>SUM([5]Sheet1!B7:D7)</f>
        <v>92.960000000000008</v>
      </c>
      <c r="C11" s="2">
        <f>SUM([5]Sheet1!B19:D19)</f>
        <v>1.85</v>
      </c>
      <c r="D11" s="2">
        <f>SUM([5]Sheet1!E7:K7)</f>
        <v>223.94</v>
      </c>
      <c r="E11" s="2">
        <f>SUM([5]Sheet1!E19:K19)</f>
        <v>6.09</v>
      </c>
      <c r="F11" s="2">
        <f t="shared" si="0"/>
        <v>316.89999999999998</v>
      </c>
      <c r="G11" s="2">
        <f t="shared" si="0"/>
        <v>7.9399999999999995</v>
      </c>
      <c r="H11" s="2">
        <f t="shared" si="1"/>
        <v>324.83999999999997</v>
      </c>
    </row>
    <row r="12" spans="1:9" x14ac:dyDescent="0.2">
      <c r="A12" s="1" t="str">
        <f>[5]Sheet1!A20</f>
        <v>Transmission Access Enhancements</v>
      </c>
      <c r="B12" s="2">
        <f>SUM([5]Sheet1!B8:D8)</f>
        <v>8.4600000000000009</v>
      </c>
      <c r="C12" s="2">
        <f>SUM([5]Sheet1!B20:D20)</f>
        <v>0</v>
      </c>
      <c r="D12" s="2">
        <f>SUM([5]Sheet1!E8:K8)</f>
        <v>22.990000000000002</v>
      </c>
      <c r="E12" s="2">
        <f>SUM([5]Sheet1!E20:K20)</f>
        <v>0</v>
      </c>
      <c r="F12" s="2">
        <f t="shared" si="0"/>
        <v>31.450000000000003</v>
      </c>
      <c r="G12" s="2">
        <f t="shared" si="0"/>
        <v>0</v>
      </c>
      <c r="H12" s="2">
        <f t="shared" si="1"/>
        <v>31.450000000000003</v>
      </c>
    </row>
    <row r="13" spans="1:9" x14ac:dyDescent="0.2">
      <c r="A13" s="1" t="str">
        <f>[5]Sheet1!A21</f>
        <v>Distribution Infrastructure Inspections</v>
      </c>
      <c r="B13" s="2">
        <v>0</v>
      </c>
      <c r="C13" s="2">
        <f>SUM([5]Sheet1!B21:D21)</f>
        <v>3.12</v>
      </c>
      <c r="D13" s="2">
        <v>0</v>
      </c>
      <c r="E13" s="2">
        <f>SUM([5]Sheet1!E21:K21)</f>
        <v>8.0500000000000007</v>
      </c>
      <c r="F13" s="2">
        <f t="shared" si="0"/>
        <v>0</v>
      </c>
      <c r="G13" s="2">
        <f t="shared" si="0"/>
        <v>11.170000000000002</v>
      </c>
      <c r="H13" s="2">
        <f t="shared" si="1"/>
        <v>11.170000000000002</v>
      </c>
    </row>
    <row r="14" spans="1:9" x14ac:dyDescent="0.2">
      <c r="A14" s="1" t="str">
        <f>[5]Sheet1!A22</f>
        <v>Transmission Infrastructure Inspections</v>
      </c>
      <c r="B14" s="2">
        <v>0</v>
      </c>
      <c r="C14" s="2">
        <f>SUM([5]Sheet1!B22:D22)</f>
        <v>1.6700000000000002</v>
      </c>
      <c r="D14" s="2">
        <v>0</v>
      </c>
      <c r="E14" s="2">
        <f>SUM([5]Sheet1!E22:K22)</f>
        <v>4.21</v>
      </c>
      <c r="F14" s="2">
        <f t="shared" si="0"/>
        <v>0</v>
      </c>
      <c r="G14" s="2">
        <f t="shared" si="0"/>
        <v>5.88</v>
      </c>
      <c r="H14" s="2">
        <f t="shared" si="1"/>
        <v>5.88</v>
      </c>
    </row>
    <row r="15" spans="1:9" x14ac:dyDescent="0.2">
      <c r="A15" s="1" t="str">
        <f>[5]Sheet1!A23</f>
        <v>SPP Planning &amp; Common</v>
      </c>
      <c r="B15" s="2">
        <v>0</v>
      </c>
      <c r="C15" s="2">
        <f>SUM([5]Sheet1!B23:D23)</f>
        <v>2.67</v>
      </c>
      <c r="D15" s="2">
        <v>0</v>
      </c>
      <c r="E15" s="2">
        <f>SUM([5]Sheet1!E23:K23)</f>
        <v>6.7199999999999989</v>
      </c>
      <c r="F15" s="2">
        <f t="shared" si="0"/>
        <v>0</v>
      </c>
      <c r="G15" s="2">
        <f t="shared" si="0"/>
        <v>9.3899999999999988</v>
      </c>
      <c r="H15" s="2">
        <f t="shared" si="1"/>
        <v>9.3899999999999988</v>
      </c>
    </row>
    <row r="16" spans="1:9" x14ac:dyDescent="0.2">
      <c r="A16" s="1" t="str">
        <f>[5]Sheet1!A24</f>
        <v>Other Legacy Storm Hardening Plan Items</v>
      </c>
      <c r="B16" s="2">
        <v>0</v>
      </c>
      <c r="C16" s="2">
        <f>SUM([5]Sheet1!B24:D24)</f>
        <v>0.87999999999999989</v>
      </c>
      <c r="D16" s="2">
        <v>0</v>
      </c>
      <c r="E16" s="2">
        <f>SUM([5]Sheet1!E24:K24)</f>
        <v>2.2600000000000002</v>
      </c>
      <c r="F16" s="2">
        <f t="shared" si="0"/>
        <v>0</v>
      </c>
      <c r="G16" s="2">
        <f t="shared" si="0"/>
        <v>3.14</v>
      </c>
      <c r="H16" s="2">
        <f t="shared" si="1"/>
        <v>3.14</v>
      </c>
    </row>
    <row r="17" spans="1:9" x14ac:dyDescent="0.2">
      <c r="A17" s="1" t="str">
        <f>[5]Sheet1!A25</f>
        <v>Distribution Pole Replacements</v>
      </c>
      <c r="B17" s="2">
        <f>SUM([5]Sheet1!B9:D9)</f>
        <v>38.68</v>
      </c>
      <c r="C17" s="2">
        <f>SUM([5]Sheet1!B25:D25)</f>
        <v>2.5</v>
      </c>
      <c r="D17" s="2">
        <f>SUM([5]Sheet1!E9:K9)</f>
        <v>73.59</v>
      </c>
      <c r="E17" s="2">
        <f>SUM([5]Sheet1!E25:K25)</f>
        <v>4.7299999999999995</v>
      </c>
      <c r="F17" s="2">
        <f>B17+D17</f>
        <v>112.27000000000001</v>
      </c>
      <c r="G17" s="2">
        <f t="shared" si="0"/>
        <v>7.2299999999999995</v>
      </c>
      <c r="H17" s="2">
        <f t="shared" si="1"/>
        <v>119.50000000000001</v>
      </c>
    </row>
    <row r="18" spans="1:9" x14ac:dyDescent="0.2">
      <c r="B18" s="2"/>
      <c r="C18" s="2"/>
      <c r="D18" s="2"/>
      <c r="E18" s="2"/>
      <c r="F18" s="2"/>
      <c r="G18" s="2"/>
      <c r="H18" s="2">
        <f>SUM(H3:H17)</f>
        <v>2075.8900000000003</v>
      </c>
      <c r="I18" s="3" t="s">
        <v>5</v>
      </c>
    </row>
  </sheetData>
  <mergeCells count="3">
    <mergeCell ref="B1:C1"/>
    <mergeCell ref="D1:E1"/>
    <mergeCell ref="F1:G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FF15F-FC3E-4A7C-B4C1-B3C5439F34F6}">
  <dimension ref="A1:O28"/>
  <sheetViews>
    <sheetView topLeftCell="A6" zoomScale="85" zoomScaleNormal="85" workbookViewId="0">
      <selection activeCell="A2" sqref="A2:O28"/>
    </sheetView>
  </sheetViews>
  <sheetFormatPr defaultColWidth="7.5703125" defaultRowHeight="12.75" x14ac:dyDescent="0.25"/>
  <cols>
    <col min="1" max="1" width="48.85546875" style="9" customWidth="1"/>
    <col min="2" max="11" width="7.42578125" style="9" hidden="1" customWidth="1"/>
    <col min="12" max="13" width="15.28515625" style="9" customWidth="1"/>
    <col min="14" max="14" width="19.42578125" style="9" bestFit="1" customWidth="1"/>
    <col min="15" max="15" width="14.7109375" style="9" customWidth="1"/>
    <col min="16" max="16384" width="7.5703125" style="9"/>
  </cols>
  <sheetData>
    <row r="1" spans="1:15" ht="16.5" thickBot="1" x14ac:dyDescent="0.3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5" ht="32.25" thickBot="1" x14ac:dyDescent="0.3">
      <c r="A2" s="10" t="s">
        <v>11</v>
      </c>
      <c r="B2" s="11">
        <v>2020</v>
      </c>
      <c r="C2" s="11">
        <f t="shared" ref="C2:K2" si="0">B2+1</f>
        <v>2021</v>
      </c>
      <c r="D2" s="11">
        <f t="shared" si="0"/>
        <v>2022</v>
      </c>
      <c r="E2" s="11">
        <f t="shared" si="0"/>
        <v>2023</v>
      </c>
      <c r="F2" s="11">
        <f t="shared" si="0"/>
        <v>2024</v>
      </c>
      <c r="G2" s="11">
        <f t="shared" si="0"/>
        <v>2025</v>
      </c>
      <c r="H2" s="11">
        <f t="shared" si="0"/>
        <v>2026</v>
      </c>
      <c r="I2" s="11">
        <f t="shared" si="0"/>
        <v>2027</v>
      </c>
      <c r="J2" s="11">
        <f t="shared" si="0"/>
        <v>2028</v>
      </c>
      <c r="K2" s="11">
        <f t="shared" si="0"/>
        <v>2029</v>
      </c>
      <c r="L2" s="12" t="s">
        <v>32</v>
      </c>
      <c r="M2" s="12" t="s">
        <v>33</v>
      </c>
      <c r="N2" s="12" t="s">
        <v>34</v>
      </c>
      <c r="O2" s="12" t="s">
        <v>35</v>
      </c>
    </row>
    <row r="3" spans="1:15" ht="15.75" x14ac:dyDescent="0.25">
      <c r="A3" s="13" t="s">
        <v>36</v>
      </c>
      <c r="B3" s="14">
        <v>105.66</v>
      </c>
      <c r="C3" s="14">
        <v>104.54</v>
      </c>
      <c r="D3" s="14">
        <v>105</v>
      </c>
      <c r="E3" s="14">
        <v>105</v>
      </c>
      <c r="F3" s="14">
        <v>105</v>
      </c>
      <c r="G3" s="14">
        <v>105</v>
      </c>
      <c r="H3" s="14">
        <v>105</v>
      </c>
      <c r="I3" s="14">
        <v>105</v>
      </c>
      <c r="J3" s="14">
        <v>115</v>
      </c>
      <c r="K3" s="14">
        <v>115</v>
      </c>
      <c r="L3" s="15">
        <v>395.97</v>
      </c>
      <c r="M3" s="15">
        <f>'[6]2022-2031'!M3</f>
        <v>1070.2</v>
      </c>
      <c r="N3" s="15">
        <f>M3-L3</f>
        <v>674.23</v>
      </c>
      <c r="O3" s="16">
        <f>M3/L3</f>
        <v>2.7027300047983434</v>
      </c>
    </row>
    <row r="4" spans="1:15" ht="15.75" x14ac:dyDescent="0.25">
      <c r="A4" s="17" t="s">
        <v>37</v>
      </c>
      <c r="B4" s="18">
        <v>16.48</v>
      </c>
      <c r="C4" s="18">
        <v>17.46</v>
      </c>
      <c r="D4" s="18">
        <v>17.54</v>
      </c>
      <c r="E4" s="18">
        <v>17.920000000000002</v>
      </c>
      <c r="F4" s="18">
        <v>18.239999999999998</v>
      </c>
      <c r="G4" s="18">
        <v>16.89</v>
      </c>
      <c r="H4" s="18">
        <v>17.350000000000001</v>
      </c>
      <c r="I4" s="18">
        <v>17.239999999999998</v>
      </c>
      <c r="J4" s="18">
        <v>0</v>
      </c>
      <c r="K4" s="18">
        <v>0</v>
      </c>
      <c r="L4" s="15">
        <v>62.93</v>
      </c>
      <c r="M4" s="15">
        <f>'[6]2022-2031'!M4</f>
        <v>139.12</v>
      </c>
      <c r="N4" s="15">
        <f t="shared" ref="N4:N10" si="1">M4-L4</f>
        <v>76.19</v>
      </c>
      <c r="O4" s="16">
        <f t="shared" ref="O4:O10" si="2">M4/L4</f>
        <v>2.210710313046242</v>
      </c>
    </row>
    <row r="5" spans="1:15" ht="31.5" x14ac:dyDescent="0.25">
      <c r="A5" s="17" t="s">
        <v>38</v>
      </c>
      <c r="B5" s="18">
        <v>0</v>
      </c>
      <c r="C5" s="18">
        <v>0.7</v>
      </c>
      <c r="D5" s="18">
        <v>2.2200000000000002</v>
      </c>
      <c r="E5" s="18">
        <v>1.38</v>
      </c>
      <c r="F5" s="18">
        <v>1.73</v>
      </c>
      <c r="G5" s="18">
        <v>1.53</v>
      </c>
      <c r="H5" s="18">
        <v>2.4700000000000002</v>
      </c>
      <c r="I5" s="18">
        <v>0.71</v>
      </c>
      <c r="J5" s="18">
        <v>3.75</v>
      </c>
      <c r="K5" s="18">
        <v>0.81</v>
      </c>
      <c r="L5" s="15">
        <v>9.8699999999999992</v>
      </c>
      <c r="M5" s="15">
        <f>'[6]2022-2031'!M5</f>
        <v>15.299999999999999</v>
      </c>
      <c r="N5" s="15">
        <f t="shared" si="1"/>
        <v>5.43</v>
      </c>
      <c r="O5" s="16">
        <f t="shared" si="2"/>
        <v>1.5501519756838906</v>
      </c>
    </row>
    <row r="6" spans="1:15" ht="15" customHeight="1" x14ac:dyDescent="0.25">
      <c r="A6" s="17" t="s">
        <v>39</v>
      </c>
      <c r="B6" s="18">
        <v>0</v>
      </c>
      <c r="C6" s="18">
        <v>0</v>
      </c>
      <c r="D6" s="18">
        <v>2.0499999999999998</v>
      </c>
      <c r="E6" s="18">
        <v>1.28</v>
      </c>
      <c r="F6" s="18">
        <v>1.6</v>
      </c>
      <c r="G6" s="18">
        <v>1.41</v>
      </c>
      <c r="H6" s="18">
        <v>2.2799999999999998</v>
      </c>
      <c r="I6" s="18">
        <v>0.66</v>
      </c>
      <c r="J6" s="18">
        <v>3.47</v>
      </c>
      <c r="K6" s="18">
        <v>0.75</v>
      </c>
      <c r="L6" s="15">
        <v>0</v>
      </c>
      <c r="M6" s="15">
        <f>'[6]2022-2031'!M6</f>
        <v>13.5</v>
      </c>
      <c r="N6" s="15">
        <f t="shared" si="1"/>
        <v>13.5</v>
      </c>
      <c r="O6" s="16"/>
    </row>
    <row r="7" spans="1:15" ht="15.75" x14ac:dyDescent="0.25">
      <c r="A7" s="17" t="s">
        <v>40</v>
      </c>
      <c r="B7" s="18">
        <v>32.840000000000003</v>
      </c>
      <c r="C7" s="18">
        <v>30.12</v>
      </c>
      <c r="D7" s="18">
        <v>30</v>
      </c>
      <c r="E7" s="18">
        <v>29.99</v>
      </c>
      <c r="F7" s="18">
        <v>29.99</v>
      </c>
      <c r="G7" s="18">
        <v>30</v>
      </c>
      <c r="H7" s="18">
        <v>29.99</v>
      </c>
      <c r="I7" s="18">
        <v>29.99</v>
      </c>
      <c r="J7" s="18">
        <v>36.99</v>
      </c>
      <c r="K7" s="18">
        <v>36.99</v>
      </c>
      <c r="L7" s="15">
        <v>109.77</v>
      </c>
      <c r="M7" s="15">
        <f>'[6]2022-2031'!M7</f>
        <v>316.90000000000003</v>
      </c>
      <c r="N7" s="15">
        <f t="shared" si="1"/>
        <v>207.13000000000005</v>
      </c>
      <c r="O7" s="16">
        <f t="shared" si="2"/>
        <v>2.8869454313564731</v>
      </c>
    </row>
    <row r="8" spans="1:15" ht="15.75" x14ac:dyDescent="0.25">
      <c r="A8" s="17" t="s">
        <v>41</v>
      </c>
      <c r="B8" s="18">
        <v>2.41</v>
      </c>
      <c r="C8" s="18">
        <v>3.04</v>
      </c>
      <c r="D8" s="18">
        <v>3.01</v>
      </c>
      <c r="E8" s="18">
        <v>3.7</v>
      </c>
      <c r="F8" s="18">
        <v>3.45</v>
      </c>
      <c r="G8" s="18">
        <v>3.4</v>
      </c>
      <c r="H8" s="18">
        <v>3.14</v>
      </c>
      <c r="I8" s="18">
        <v>2.84</v>
      </c>
      <c r="J8" s="18">
        <v>2.04</v>
      </c>
      <c r="K8" s="18">
        <v>4.42</v>
      </c>
      <c r="L8" s="15">
        <v>5.5</v>
      </c>
      <c r="M8" s="15">
        <f>'[6]2022-2031'!M8</f>
        <v>31.449999999999996</v>
      </c>
      <c r="N8" s="15">
        <f t="shared" si="1"/>
        <v>25.949999999999996</v>
      </c>
      <c r="O8" s="16">
        <f t="shared" si="2"/>
        <v>5.7181818181818178</v>
      </c>
    </row>
    <row r="9" spans="1:15" ht="15.75" x14ac:dyDescent="0.25">
      <c r="A9" s="19" t="s">
        <v>42</v>
      </c>
      <c r="B9" s="20">
        <v>12.51</v>
      </c>
      <c r="C9" s="20">
        <v>12.89</v>
      </c>
      <c r="D9" s="20">
        <v>13.28</v>
      </c>
      <c r="E9" s="20">
        <v>13.68</v>
      </c>
      <c r="F9" s="20">
        <v>9.0500000000000007</v>
      </c>
      <c r="G9" s="20">
        <v>9.23</v>
      </c>
      <c r="H9" s="20">
        <v>9.41</v>
      </c>
      <c r="I9" s="20">
        <v>9.6</v>
      </c>
      <c r="J9" s="20">
        <v>11.22</v>
      </c>
      <c r="K9" s="20">
        <v>11.4</v>
      </c>
      <c r="L9" s="15">
        <v>56.27</v>
      </c>
      <c r="M9" s="15">
        <f>'[6]2022-2031'!M9</f>
        <v>112.27</v>
      </c>
      <c r="N9" s="15">
        <f t="shared" si="1"/>
        <v>55.999999999999993</v>
      </c>
      <c r="O9" s="16">
        <f t="shared" si="2"/>
        <v>1.9952017060600673</v>
      </c>
    </row>
    <row r="10" spans="1:15" ht="16.5" thickBot="1" x14ac:dyDescent="0.3">
      <c r="A10" s="21" t="s">
        <v>43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>
        <f>SUM(L3:L9)</f>
        <v>640.31000000000006</v>
      </c>
      <c r="M10" s="23">
        <f>SUM(M3:M9)</f>
        <v>1698.7400000000002</v>
      </c>
      <c r="N10" s="23">
        <f t="shared" si="1"/>
        <v>1058.4300000000003</v>
      </c>
      <c r="O10" s="24">
        <f t="shared" si="2"/>
        <v>2.652996204963221</v>
      </c>
    </row>
    <row r="11" spans="1:15" ht="16.5" thickBot="1" x14ac:dyDescent="0.3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  <c r="M11" s="27"/>
      <c r="N11" s="28"/>
    </row>
    <row r="12" spans="1:15" ht="32.25" thickBot="1" x14ac:dyDescent="0.3">
      <c r="A12" s="10" t="s">
        <v>12</v>
      </c>
      <c r="B12" s="11">
        <v>2020</v>
      </c>
      <c r="C12" s="11">
        <f t="shared" ref="C12:K12" si="3">B12+1</f>
        <v>2021</v>
      </c>
      <c r="D12" s="11">
        <f t="shared" si="3"/>
        <v>2022</v>
      </c>
      <c r="E12" s="11">
        <f t="shared" si="3"/>
        <v>2023</v>
      </c>
      <c r="F12" s="11">
        <f t="shared" si="3"/>
        <v>2024</v>
      </c>
      <c r="G12" s="11">
        <f t="shared" si="3"/>
        <v>2025</v>
      </c>
      <c r="H12" s="11">
        <f t="shared" si="3"/>
        <v>2026</v>
      </c>
      <c r="I12" s="11">
        <f t="shared" si="3"/>
        <v>2027</v>
      </c>
      <c r="J12" s="11">
        <f t="shared" si="3"/>
        <v>2028</v>
      </c>
      <c r="K12" s="11">
        <f t="shared" si="3"/>
        <v>2029</v>
      </c>
      <c r="L12" s="12" t="s">
        <v>32</v>
      </c>
      <c r="M12" s="12" t="s">
        <v>33</v>
      </c>
      <c r="N12" s="12" t="s">
        <v>34</v>
      </c>
      <c r="O12" s="12" t="s">
        <v>35</v>
      </c>
    </row>
    <row r="13" spans="1:15" ht="15.75" x14ac:dyDescent="0.25">
      <c r="A13" s="13" t="s">
        <v>36</v>
      </c>
      <c r="B13" s="14">
        <v>0.18</v>
      </c>
      <c r="C13" s="14">
        <v>0.18</v>
      </c>
      <c r="D13" s="14">
        <v>0.18</v>
      </c>
      <c r="E13" s="14">
        <v>0.15</v>
      </c>
      <c r="F13" s="14">
        <v>0.19</v>
      </c>
      <c r="G13" s="14">
        <v>0.2</v>
      </c>
      <c r="H13" s="14">
        <v>0.2</v>
      </c>
      <c r="I13" s="14">
        <v>0.21</v>
      </c>
      <c r="J13" s="14">
        <v>0.21</v>
      </c>
      <c r="K13" s="14">
        <v>0.33</v>
      </c>
      <c r="L13" s="15">
        <v>2.02</v>
      </c>
      <c r="M13" s="15">
        <f>'[6]2022-2031'!M11</f>
        <v>2.0299999999999998</v>
      </c>
      <c r="N13" s="15">
        <f t="shared" ref="N13:N28" si="4">M13-L13</f>
        <v>9.9999999999997868E-3</v>
      </c>
      <c r="O13" s="16">
        <f t="shared" ref="O13:O28" si="5">M13/L13</f>
        <v>1.004950495049505</v>
      </c>
    </row>
    <row r="14" spans="1:15" ht="15.75" x14ac:dyDescent="0.25">
      <c r="A14" s="17" t="s">
        <v>44</v>
      </c>
      <c r="B14" s="18">
        <v>21.16</v>
      </c>
      <c r="C14" s="18">
        <v>24</v>
      </c>
      <c r="D14" s="18">
        <v>24.22</v>
      </c>
      <c r="E14" s="18">
        <v>25.65</v>
      </c>
      <c r="F14" s="18">
        <v>26.77</v>
      </c>
      <c r="G14" s="18">
        <v>27.99</v>
      </c>
      <c r="H14" s="18">
        <v>29.52</v>
      </c>
      <c r="I14" s="18">
        <v>30.94</v>
      </c>
      <c r="J14" s="18">
        <v>32.5</v>
      </c>
      <c r="K14" s="18">
        <v>34.270000000000003</v>
      </c>
      <c r="L14" s="15">
        <v>246.31</v>
      </c>
      <c r="M14" s="15">
        <f>'[6]2022-2031'!M12</f>
        <v>277.02</v>
      </c>
      <c r="N14" s="15">
        <f t="shared" si="4"/>
        <v>30.70999999999998</v>
      </c>
      <c r="O14" s="16">
        <f t="shared" si="5"/>
        <v>1.1246802809467744</v>
      </c>
    </row>
    <row r="15" spans="1:15" ht="31.5" x14ac:dyDescent="0.25">
      <c r="A15" s="17" t="s">
        <v>45</v>
      </c>
      <c r="B15" s="18">
        <v>1.4</v>
      </c>
      <c r="C15" s="18">
        <v>1.4</v>
      </c>
      <c r="D15" s="18">
        <v>1.4</v>
      </c>
      <c r="E15" s="18">
        <v>1.3</v>
      </c>
      <c r="F15" s="18">
        <v>1.3</v>
      </c>
      <c r="G15" s="18">
        <v>1.3</v>
      </c>
      <c r="H15" s="18">
        <v>1.4</v>
      </c>
      <c r="I15" s="18">
        <v>1.4</v>
      </c>
      <c r="J15" s="18">
        <v>1.3</v>
      </c>
      <c r="K15" s="18">
        <v>1.3</v>
      </c>
      <c r="L15" s="15">
        <v>12.1</v>
      </c>
      <c r="M15" s="15">
        <f>'[6]2022-2031'!M13</f>
        <v>13.500000000000002</v>
      </c>
      <c r="N15" s="15">
        <f t="shared" si="4"/>
        <v>1.4000000000000021</v>
      </c>
      <c r="O15" s="16">
        <f t="shared" si="5"/>
        <v>1.1157024793388433</v>
      </c>
    </row>
    <row r="16" spans="1:15" ht="31.5" x14ac:dyDescent="0.25">
      <c r="A16" s="17" t="s">
        <v>46</v>
      </c>
      <c r="B16" s="18">
        <v>3.61</v>
      </c>
      <c r="C16" s="18">
        <v>3.66</v>
      </c>
      <c r="D16" s="18">
        <v>3.04</v>
      </c>
      <c r="E16" s="18">
        <v>3.13</v>
      </c>
      <c r="F16" s="18">
        <v>3.23</v>
      </c>
      <c r="G16" s="18">
        <v>3.3</v>
      </c>
      <c r="H16" s="18">
        <v>3.38</v>
      </c>
      <c r="I16" s="18">
        <v>3.46</v>
      </c>
      <c r="J16" s="18">
        <v>3.63</v>
      </c>
      <c r="K16" s="18">
        <v>3.81</v>
      </c>
      <c r="L16" s="15">
        <v>32.950000000000003</v>
      </c>
      <c r="M16" s="15">
        <f>'[6]2022-2031'!M14</f>
        <v>34.25</v>
      </c>
      <c r="N16" s="15">
        <f t="shared" si="4"/>
        <v>1.2999999999999972</v>
      </c>
      <c r="O16" s="16">
        <f t="shared" si="5"/>
        <v>1.0394537177541729</v>
      </c>
    </row>
    <row r="17" spans="1:15" ht="31.5" x14ac:dyDescent="0.25">
      <c r="A17" s="17" t="s">
        <v>47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5">
        <v>0</v>
      </c>
      <c r="M17" s="15">
        <f>'[6]2022-2031'!M15</f>
        <v>0</v>
      </c>
      <c r="N17" s="15">
        <f t="shared" si="4"/>
        <v>0</v>
      </c>
      <c r="O17" s="16"/>
    </row>
    <row r="18" spans="1:15" ht="15.75" x14ac:dyDescent="0.25">
      <c r="A18" s="17" t="s">
        <v>37</v>
      </c>
      <c r="B18" s="18">
        <v>0.49</v>
      </c>
      <c r="C18" s="18">
        <v>0.52</v>
      </c>
      <c r="D18" s="18">
        <v>0.53</v>
      </c>
      <c r="E18" s="18">
        <v>0.55000000000000004</v>
      </c>
      <c r="F18" s="18">
        <v>0.56000000000000005</v>
      </c>
      <c r="G18" s="18">
        <v>0.56999999999999995</v>
      </c>
      <c r="H18" s="18">
        <v>0.57999999999999996</v>
      </c>
      <c r="I18" s="18">
        <v>0.59</v>
      </c>
      <c r="J18" s="18">
        <v>0.6</v>
      </c>
      <c r="K18" s="18">
        <v>0.61</v>
      </c>
      <c r="L18" s="15">
        <v>2.98</v>
      </c>
      <c r="M18" s="15">
        <f>'[6]2022-2031'!M16</f>
        <v>5.6</v>
      </c>
      <c r="N18" s="15">
        <f t="shared" si="4"/>
        <v>2.6199999999999997</v>
      </c>
      <c r="O18" s="16">
        <f t="shared" si="5"/>
        <v>1.8791946308724832</v>
      </c>
    </row>
    <row r="19" spans="1:15" ht="31.5" x14ac:dyDescent="0.25">
      <c r="A19" s="17" t="s">
        <v>38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5">
        <v>0</v>
      </c>
      <c r="M19" s="15">
        <f>'[6]2022-2031'!M17</f>
        <v>0</v>
      </c>
      <c r="N19" s="15">
        <f t="shared" si="4"/>
        <v>0</v>
      </c>
      <c r="O19" s="16"/>
    </row>
    <row r="20" spans="1:15" ht="15.6" customHeight="1" x14ac:dyDescent="0.25">
      <c r="A20" s="17" t="s">
        <v>39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5">
        <v>0</v>
      </c>
      <c r="M20" s="15">
        <f>'[6]2022-2031'!M18</f>
        <v>0</v>
      </c>
      <c r="N20" s="15">
        <f t="shared" si="4"/>
        <v>0</v>
      </c>
      <c r="O20" s="16"/>
    </row>
    <row r="21" spans="1:15" ht="15.75" x14ac:dyDescent="0.25">
      <c r="A21" s="17" t="s">
        <v>40</v>
      </c>
      <c r="B21" s="18">
        <v>0.56000000000000005</v>
      </c>
      <c r="C21" s="18">
        <v>0.62</v>
      </c>
      <c r="D21" s="18">
        <v>0.67</v>
      </c>
      <c r="E21" s="18">
        <v>0.72</v>
      </c>
      <c r="F21" s="18">
        <v>0.77</v>
      </c>
      <c r="G21" s="18">
        <v>0.82</v>
      </c>
      <c r="H21" s="18">
        <v>0.87</v>
      </c>
      <c r="I21" s="18">
        <v>0.92</v>
      </c>
      <c r="J21" s="18">
        <v>0.97</v>
      </c>
      <c r="K21" s="18">
        <v>1.02</v>
      </c>
      <c r="L21" s="15">
        <v>8.92</v>
      </c>
      <c r="M21" s="15">
        <f>'[6]2022-2031'!M19</f>
        <v>7.9399999999999995</v>
      </c>
      <c r="N21" s="15">
        <f t="shared" si="4"/>
        <v>-0.98000000000000043</v>
      </c>
      <c r="O21" s="16">
        <f t="shared" si="5"/>
        <v>0.89013452914798197</v>
      </c>
    </row>
    <row r="22" spans="1:15" ht="15.75" x14ac:dyDescent="0.25">
      <c r="A22" s="17" t="s">
        <v>41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5">
        <v>0</v>
      </c>
      <c r="M22" s="15">
        <f>'[6]2022-2031'!M20</f>
        <v>0</v>
      </c>
      <c r="N22" s="15">
        <f t="shared" si="4"/>
        <v>0</v>
      </c>
      <c r="O22" s="16"/>
    </row>
    <row r="23" spans="1:15" ht="15.75" x14ac:dyDescent="0.25">
      <c r="A23" s="17" t="s">
        <v>48</v>
      </c>
      <c r="B23" s="18">
        <v>1.02</v>
      </c>
      <c r="C23" s="18">
        <v>1.04</v>
      </c>
      <c r="D23" s="18">
        <v>1.06</v>
      </c>
      <c r="E23" s="18">
        <v>1.08</v>
      </c>
      <c r="F23" s="18">
        <v>1.1000000000000001</v>
      </c>
      <c r="G23" s="18">
        <v>1.1299999999999999</v>
      </c>
      <c r="H23" s="18">
        <v>1.1499999999999999</v>
      </c>
      <c r="I23" s="18">
        <v>1.17</v>
      </c>
      <c r="J23" s="18">
        <v>1.2</v>
      </c>
      <c r="K23" s="18">
        <v>1.22</v>
      </c>
      <c r="L23" s="15">
        <v>10.46</v>
      </c>
      <c r="M23" s="15">
        <f>'[6]2022-2031'!M21</f>
        <v>11.17</v>
      </c>
      <c r="N23" s="15">
        <f t="shared" si="4"/>
        <v>0.70999999999999908</v>
      </c>
      <c r="O23" s="16">
        <f t="shared" si="5"/>
        <v>1.0678776290630974</v>
      </c>
    </row>
    <row r="24" spans="1:15" ht="15.75" x14ac:dyDescent="0.25">
      <c r="A24" s="17" t="s">
        <v>49</v>
      </c>
      <c r="B24" s="18">
        <v>0.57999999999999996</v>
      </c>
      <c r="C24" s="18">
        <v>0.54</v>
      </c>
      <c r="D24" s="18">
        <v>0.55000000000000004</v>
      </c>
      <c r="E24" s="18">
        <v>0.56999999999999995</v>
      </c>
      <c r="F24" s="18">
        <v>0.57999999999999996</v>
      </c>
      <c r="G24" s="18">
        <v>0.59</v>
      </c>
      <c r="H24" s="18">
        <v>0.6</v>
      </c>
      <c r="I24" s="18">
        <v>0.61</v>
      </c>
      <c r="J24" s="18">
        <v>0.62</v>
      </c>
      <c r="K24" s="18">
        <v>0.64</v>
      </c>
      <c r="L24" s="15">
        <v>5.09</v>
      </c>
      <c r="M24" s="15">
        <f>'[6]2022-2031'!M22</f>
        <v>5.88</v>
      </c>
      <c r="N24" s="15">
        <f t="shared" si="4"/>
        <v>0.79</v>
      </c>
      <c r="O24" s="16">
        <f t="shared" si="5"/>
        <v>1.1552062868369353</v>
      </c>
    </row>
    <row r="25" spans="1:15" ht="15.75" x14ac:dyDescent="0.25">
      <c r="A25" s="17" t="s">
        <v>50</v>
      </c>
      <c r="B25" s="18">
        <v>0.92</v>
      </c>
      <c r="C25" s="18">
        <v>0.87</v>
      </c>
      <c r="D25" s="18">
        <v>0.88</v>
      </c>
      <c r="E25" s="18">
        <v>0.9</v>
      </c>
      <c r="F25" s="18">
        <v>0.92</v>
      </c>
      <c r="G25" s="18">
        <v>0.94</v>
      </c>
      <c r="H25" s="18">
        <v>0.96</v>
      </c>
      <c r="I25" s="18">
        <v>0.98</v>
      </c>
      <c r="J25" s="18">
        <v>1</v>
      </c>
      <c r="K25" s="18">
        <v>1.02</v>
      </c>
      <c r="L25" s="15">
        <v>3.1</v>
      </c>
      <c r="M25" s="15">
        <f>'[6]2022-2031'!M23</f>
        <v>9.3899999999999988</v>
      </c>
      <c r="N25" s="15">
        <f t="shared" si="4"/>
        <v>6.2899999999999991</v>
      </c>
      <c r="O25" s="16">
        <f t="shared" si="5"/>
        <v>3.0290322580645155</v>
      </c>
    </row>
    <row r="26" spans="1:15" ht="15.75" x14ac:dyDescent="0.25">
      <c r="A26" s="17" t="s">
        <v>51</v>
      </c>
      <c r="B26" s="18">
        <v>0.28999999999999998</v>
      </c>
      <c r="C26" s="18">
        <v>0.28999999999999998</v>
      </c>
      <c r="D26" s="18">
        <v>0.3</v>
      </c>
      <c r="E26" s="18">
        <v>0.3</v>
      </c>
      <c r="F26" s="18">
        <v>0.31</v>
      </c>
      <c r="G26" s="18">
        <v>0.32</v>
      </c>
      <c r="H26" s="18">
        <v>0.32</v>
      </c>
      <c r="I26" s="18">
        <v>0.33</v>
      </c>
      <c r="J26" s="18">
        <v>0.34</v>
      </c>
      <c r="K26" s="18">
        <v>0.34</v>
      </c>
      <c r="L26" s="15">
        <v>3.01</v>
      </c>
      <c r="M26" s="15">
        <f>'[6]2022-2031'!M24</f>
        <v>3.1399999999999997</v>
      </c>
      <c r="N26" s="15">
        <f t="shared" si="4"/>
        <v>0.12999999999999989</v>
      </c>
      <c r="O26" s="16">
        <f t="shared" si="5"/>
        <v>1.0431893687707641</v>
      </c>
    </row>
    <row r="27" spans="1:15" ht="16.5" thickBot="1" x14ac:dyDescent="0.3">
      <c r="A27" s="29" t="s">
        <v>42</v>
      </c>
      <c r="B27" s="30">
        <v>0.81</v>
      </c>
      <c r="C27" s="30">
        <v>0.83</v>
      </c>
      <c r="D27" s="30">
        <v>0.86</v>
      </c>
      <c r="E27" s="30">
        <v>0.88</v>
      </c>
      <c r="F27" s="30">
        <v>0.59</v>
      </c>
      <c r="G27" s="30">
        <v>0.6</v>
      </c>
      <c r="H27" s="30">
        <v>0.61</v>
      </c>
      <c r="I27" s="30">
        <v>0.62</v>
      </c>
      <c r="J27" s="30">
        <v>0.71</v>
      </c>
      <c r="K27" s="30">
        <v>0.72</v>
      </c>
      <c r="L27" s="15">
        <v>6.93</v>
      </c>
      <c r="M27" s="15">
        <f>'[6]2022-2031'!M25</f>
        <v>7.2299999999999995</v>
      </c>
      <c r="N27" s="15">
        <f t="shared" si="4"/>
        <v>0.29999999999999982</v>
      </c>
      <c r="O27" s="16">
        <f t="shared" si="5"/>
        <v>1.0432900432900432</v>
      </c>
    </row>
    <row r="28" spans="1:15" ht="16.5" thickBot="1" x14ac:dyDescent="0.3">
      <c r="A28" s="21" t="s">
        <v>52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23">
        <f>SUM(L13:L27)</f>
        <v>333.87</v>
      </c>
      <c r="M28" s="23">
        <f>SUM(M13:M27)</f>
        <v>377.15</v>
      </c>
      <c r="N28" s="23">
        <f t="shared" si="4"/>
        <v>43.279999999999973</v>
      </c>
      <c r="O28" s="24">
        <f t="shared" si="5"/>
        <v>1.1296312936172761</v>
      </c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Duke</vt:lpstr>
      <vt:lpstr>FPL</vt:lpstr>
      <vt:lpstr>FPUC</vt:lpstr>
      <vt:lpstr>Tampa</vt:lpstr>
      <vt:lpstr>Tampa 2020-2029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Mara</dc:creator>
  <cp:lastModifiedBy>Kevin Mara</cp:lastModifiedBy>
  <dcterms:created xsi:type="dcterms:W3CDTF">2022-05-12T02:49:33Z</dcterms:created>
  <dcterms:modified xsi:type="dcterms:W3CDTF">2022-05-31T14:42:23Z</dcterms:modified>
</cp:coreProperties>
</file>