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SPP\20220050\Discovery\OPC POD 2 (29-34)\Attachments\Native\"/>
    </mc:Choice>
  </mc:AlternateContent>
  <xr:revisionPtr revIDLastSave="0" documentId="13_ncr:1_{F2DDCC9C-DC52-4895-B6ED-DA509CCDE276}" xr6:coauthVersionLast="47" xr6:coauthVersionMax="47" xr10:uidLastSave="{00000000-0000-0000-0000-000000000000}"/>
  <bookViews>
    <workbookView xWindow="-110" yWindow="-110" windowWidth="19420" windowHeight="10420" xr2:uid="{2EE48088-0B0D-4F9E-B6D3-737DCE7148AE}"/>
  </bookViews>
  <sheets>
    <sheet name="2023 D-1a" sheetId="1" r:id="rId1"/>
    <sheet name="2022 D-1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Regression_Int" hidden="1">1</definedName>
    <definedName name="AS2DocOpenMode" hidden="1">"AS2DocumentBrowse"</definedName>
    <definedName name="DOCKET_NO">[1]A!$C$1</definedName>
    <definedName name="E1_Page_1">'[2]JP-2'!$A$5:$K$65,'[2]JP-2'!$AA$5:$AK$65,'[2]JP-2'!$BA$5:$BK$65,'[2]JP-2'!$CA$5:$CK$65,'[2]JP-2'!$DA$5:$DK$65,'[2]JP-2'!$EA$5:$EK$65,'[2]JP-2'!$FA$5:$FK$65</definedName>
    <definedName name="E1_Page_2">'[3]SCH E1 (2)'!$A$1:$K$60,'[3]SCH E1 (2)'!$AA$1:$AK$60,'[3]SCH E1 (2)'!$BA$1:$BK$60,'[3]SCH E1 (2)'!$CA$1:$CK$60,'[3]SCH E1 (2)'!$DA$1:$DK$60,'[3]SCH E1 (2)'!$EA$1:$EK$60,'[3]SCH E1 (2)'!$FA$1:$FK$60</definedName>
    <definedName name="E4_Page_1_All">'[3]E4 Page 1'!$A$1:$W$66,'[3]E4 Page 1'!$AA$1:$AW$66,'[3]E4 Page 1'!$BA$1:$BW$66,'[3]E4 Page 1'!$CA$1:$CW$66,'[3]E4 Page 1'!$DA$1:$DW$66,'[3]E4 Page 1'!$EA$1:$EW$66,'[3]E4 Page 1'!$FA$1:$FW$66</definedName>
    <definedName name="E4_Page_1_Filing">'[3]E4 Page 1'!$A$1:$P$50,'[3]E4 Page 1'!$AA$1:$AP$50,'[3]E4 Page 1'!$BA$1:$BP$50,'[3]E4 Page 1'!$CA$1:$CP$50,'[3]E4 Page 1'!$DA$1:$DP$50,'[3]E4 Page 1'!$EA$1:$EP$50,'[3]E4 Page 1'!$FA$1:$FP$50</definedName>
    <definedName name="E4_Page_2_All">'[3]E4 Page 2'!$A$1:$W$66,'[3]E4 Page 2'!$AA$1:$AW$66,'[3]E4 Page 2'!$BA$1:$BW$66,'[3]E4 Page 2'!$CA$1:$CW$66,'[3]E4 Page 2'!$DA$1:$DW$66,'[3]E4 Page 2'!$EA$1:$EW$66,'[3]E4 Page 2'!$FA$1:$FW$66</definedName>
    <definedName name="E4_Page_2_Filing">'[3]E4 Page 2'!$A$1:$P$50,'[3]E4 Page 2'!$AA$1:$AP$50,'[3]E4 Page 2'!$BA$1:$BP$50,'[3]E4 Page 2'!$CA$1:$CP$50,'[3]E4 Page 2'!$DA$1:$DP$50,'[3]E4 Page 2'!$EA$1:$EP$50,'[3]E4 Page 2'!$FA$1:$FP$50</definedName>
    <definedName name="HOURS">'[4]E-10 (4-9) MW &amp; Alloc Yr1'!$D$3</definedName>
    <definedName name="pesc1" hidden="1">{#N/A,#N/A,FALSE,"Aging Summary";#N/A,#N/A,FALSE,"Ratio Analysis";#N/A,#N/A,FALSE,"Test 120 Day Accts";#N/A,#N/A,FALSE,"Tickmarks"}</definedName>
    <definedName name="_xlnm.Print_Area" localSheetId="1">'2022 D-1a'!$A$1:$R$28</definedName>
    <definedName name="_xlnm.Print_Area" localSheetId="0">'2023 D-1a'!$A$1:$R$28</definedName>
    <definedName name="_xlnm.Print_Area">#REF!</definedName>
    <definedName name="Print_Proj">[5]Table!$A$1:$AB$46,[5]Table!$AU$1:$BK$46,[5]Table!$BZ$1:$CT$46</definedName>
    <definedName name="_xlnm.Print_Titles">[6]FINHLT!$A$1:$A$65536,[6]FINHLT!$A$1:$IV$9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XRefColumnsCount" hidden="1">3</definedName>
    <definedName name="XRefCopyRangeCount" hidden="1">3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" l="1"/>
  <c r="I24" i="2"/>
  <c r="J22" i="2"/>
  <c r="J21" i="2"/>
  <c r="J20" i="2"/>
  <c r="L20" i="2" s="1"/>
  <c r="J18" i="2"/>
  <c r="J17" i="2"/>
  <c r="A17" i="2"/>
  <c r="A18" i="2" s="1"/>
  <c r="A19" i="2" s="1"/>
  <c r="A20" i="2" s="1"/>
  <c r="A21" i="2" s="1"/>
  <c r="A22" i="2" s="1"/>
  <c r="A23" i="2" s="1"/>
  <c r="A24" i="2" s="1"/>
  <c r="M24" i="2"/>
  <c r="I13" i="2"/>
  <c r="J13" i="2" s="1"/>
  <c r="K13" i="2" s="1"/>
  <c r="L13" i="2" s="1"/>
  <c r="M13" i="2" s="1"/>
  <c r="N13" i="2" s="1"/>
  <c r="O13" i="2" s="1"/>
  <c r="P13" i="2" s="1"/>
  <c r="Q13" i="2" s="1"/>
  <c r="R13" i="2" s="1"/>
  <c r="H13" i="2"/>
  <c r="P10" i="2"/>
  <c r="P8" i="2"/>
  <c r="O8" i="2"/>
  <c r="P7" i="2"/>
  <c r="O7" i="2"/>
  <c r="A7" i="2"/>
  <c r="P6" i="2"/>
  <c r="O6" i="2"/>
  <c r="P5" i="2"/>
  <c r="O5" i="2"/>
  <c r="P4" i="2"/>
  <c r="O4" i="2"/>
  <c r="L24" i="1"/>
  <c r="M22" i="1"/>
  <c r="I24" i="1"/>
  <c r="J22" i="1"/>
  <c r="J21" i="1"/>
  <c r="J20" i="1"/>
  <c r="L20" i="1" s="1"/>
  <c r="J19" i="1"/>
  <c r="L19" i="1" s="1"/>
  <c r="K19" i="1" s="1"/>
  <c r="J18" i="1"/>
  <c r="J17" i="1"/>
  <c r="A17" i="1"/>
  <c r="A18" i="1" s="1"/>
  <c r="A19" i="1" s="1"/>
  <c r="A20" i="1" s="1"/>
  <c r="A21" i="1" s="1"/>
  <c r="A22" i="1" s="1"/>
  <c r="A23" i="1" s="1"/>
  <c r="A24" i="1" s="1"/>
  <c r="M16" i="1"/>
  <c r="M24" i="1" s="1"/>
  <c r="H13" i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P10" i="1"/>
  <c r="P8" i="1"/>
  <c r="O8" i="1"/>
  <c r="P7" i="1"/>
  <c r="O7" i="1"/>
  <c r="A7" i="1"/>
  <c r="P6" i="1"/>
  <c r="O6" i="1"/>
  <c r="P5" i="1"/>
  <c r="O5" i="1"/>
  <c r="P4" i="1"/>
  <c r="O4" i="1"/>
  <c r="H24" i="1" l="1"/>
  <c r="K20" i="1"/>
  <c r="N20" i="1"/>
  <c r="O20" i="1" s="1"/>
  <c r="N20" i="2"/>
  <c r="O20" i="2" s="1"/>
  <c r="K20" i="2"/>
  <c r="O19" i="1"/>
  <c r="J16" i="1"/>
  <c r="J19" i="2"/>
  <c r="L19" i="2" s="1"/>
  <c r="N19" i="1"/>
  <c r="J16" i="2"/>
  <c r="J24" i="1" l="1"/>
  <c r="J24" i="2"/>
  <c r="L16" i="2"/>
  <c r="H24" i="2"/>
  <c r="K19" i="2"/>
  <c r="N19" i="2"/>
  <c r="O19" i="2" s="1"/>
  <c r="N16" i="2" l="1"/>
  <c r="O16" i="2" s="1"/>
  <c r="K16" i="2"/>
  <c r="L18" i="2"/>
  <c r="L17" i="2"/>
  <c r="L22" i="2"/>
  <c r="L21" i="2"/>
  <c r="L17" i="1"/>
  <c r="L21" i="1"/>
  <c r="L22" i="1"/>
  <c r="L18" i="1"/>
  <c r="L16" i="1"/>
  <c r="N21" i="2" l="1"/>
  <c r="O21" i="2" s="1"/>
  <c r="K21" i="2"/>
  <c r="N18" i="2"/>
  <c r="O18" i="2" s="1"/>
  <c r="K18" i="2"/>
  <c r="K16" i="1"/>
  <c r="N16" i="1"/>
  <c r="O16" i="1" s="1"/>
  <c r="N17" i="2"/>
  <c r="O17" i="2" s="1"/>
  <c r="K17" i="2"/>
  <c r="K18" i="1"/>
  <c r="N18" i="1"/>
  <c r="O18" i="1" s="1"/>
  <c r="K22" i="2"/>
  <c r="N22" i="2"/>
  <c r="O22" i="2" s="1"/>
  <c r="K22" i="1"/>
  <c r="N22" i="1"/>
  <c r="O22" i="1" s="1"/>
  <c r="N21" i="1"/>
  <c r="O21" i="1" s="1"/>
  <c r="K21" i="1"/>
  <c r="N17" i="1"/>
  <c r="O17" i="1" s="1"/>
  <c r="K17" i="1"/>
  <c r="Q21" i="2" l="1"/>
  <c r="O24" i="2"/>
  <c r="Q21" i="1"/>
  <c r="O24" i="1"/>
  <c r="P20" i="1" l="1"/>
  <c r="R20" i="1" s="1"/>
  <c r="P19" i="1"/>
  <c r="R19" i="1" s="1"/>
  <c r="P20" i="2"/>
  <c r="R20" i="2" s="1"/>
  <c r="P19" i="2"/>
  <c r="R19" i="2" s="1"/>
  <c r="P16" i="2"/>
  <c r="P22" i="2"/>
  <c r="R22" i="2" s="1"/>
  <c r="P18" i="1"/>
  <c r="R18" i="1" s="1"/>
  <c r="P21" i="2"/>
  <c r="R21" i="2" s="1"/>
  <c r="P17" i="2"/>
  <c r="R17" i="2" s="1"/>
  <c r="P18" i="2"/>
  <c r="R18" i="2" s="1"/>
  <c r="P22" i="1"/>
  <c r="R22" i="1" s="1"/>
  <c r="P17" i="1"/>
  <c r="R17" i="1" s="1"/>
  <c r="P16" i="1"/>
  <c r="P21" i="1"/>
  <c r="R21" i="1" s="1"/>
  <c r="P24" i="1" l="1"/>
  <c r="R16" i="1"/>
  <c r="R24" i="1" s="1"/>
  <c r="P24" i="2"/>
  <c r="R16" i="2"/>
  <c r="R24" i="2" s="1"/>
</calcChain>
</file>

<file path=xl/sharedStrings.xml><?xml version="1.0" encoding="utf-8"?>
<sst xmlns="http://schemas.openxmlformats.org/spreadsheetml/2006/main" count="148" uniqueCount="74">
  <si>
    <t>SCHEDULE D-1a</t>
  </si>
  <si>
    <t>COST OF CAPITAL - 13 MONTH AVERAGE</t>
  </si>
  <si>
    <t>Page 1 of 5</t>
  </si>
  <si>
    <t>FLORIDA PUBLIC SERVICE COMMISSION</t>
  </si>
  <si>
    <t>Explanation:</t>
  </si>
  <si>
    <t>Provide the Company's 13-month average cost of capital for the test year, the prior year,</t>
  </si>
  <si>
    <t>Type of Data Shown:</t>
  </si>
  <si>
    <t>and historical year</t>
  </si>
  <si>
    <t>COMPANY: Duke Energy Florida, LLC</t>
  </si>
  <si>
    <t>('000s)</t>
  </si>
  <si>
    <t>Line</t>
  </si>
  <si>
    <t>No.</t>
  </si>
  <si>
    <t>CLASS OF CAPITAL</t>
  </si>
  <si>
    <t>COMPANY TOTAL PER BOOKS</t>
  </si>
  <si>
    <t>SPECIFIC ADJUSTMENTS</t>
  </si>
  <si>
    <t>PRO RATA ADJUSTMENTS</t>
  </si>
  <si>
    <t>JURISDICTIONAL ADJUSTED</t>
  </si>
  <si>
    <t>COST RATE</t>
  </si>
  <si>
    <t>COMPANY TOTAL
PER BOOKS</t>
  </si>
  <si>
    <t>TAX PRORATION ADJUSTMENT</t>
  </si>
  <si>
    <t>COMPANY TOTAL
PER BOOKS
ADJUSTED</t>
  </si>
  <si>
    <t>JURISDICTIONAL FACTOR</t>
  </si>
  <si>
    <t>RETAIL
PER BOOKS</t>
  </si>
  <si>
    <t>SPECIFIC
ADJUSTMENTS</t>
  </si>
  <si>
    <t>PRO RATA
ADJUSTMENT</t>
  </si>
  <si>
    <t>JURISDICTIONAL
ADJUSTED</t>
  </si>
  <si>
    <t>RATIO</t>
  </si>
  <si>
    <t>WEIGHTED
COST
RATE</t>
  </si>
  <si>
    <t>Common Equity</t>
  </si>
  <si>
    <t>*[Common Equity Total]*</t>
  </si>
  <si>
    <t>*[Specific Adj - Common Equity]*</t>
  </si>
  <si>
    <t>*[Pro Rata Adj - Common Equity]*</t>
  </si>
  <si>
    <t>*[Retail FPSC Adj'd - Common Equity]*</t>
  </si>
  <si>
    <t>*[Cost Rate - Common Equity]*</t>
  </si>
  <si>
    <t>Long Term Debt</t>
  </si>
  <si>
    <t>*[Long Term Debt Total]*</t>
  </si>
  <si>
    <t>*[Specific Adj - Long Term Debt]*</t>
  </si>
  <si>
    <t>*[Pro Rata Adj - Long Term Debt]*</t>
  </si>
  <si>
    <t>*[Retail FPSC Adj'd - Long Term Debt]*</t>
  </si>
  <si>
    <t>*[Cost Rate - Long Term Debt]*</t>
  </si>
  <si>
    <t>Short Term Debt</t>
  </si>
  <si>
    <t>*[Short Term Debt Total]*</t>
  </si>
  <si>
    <t>*[Specific Adj - Short Term Debt]*</t>
  </si>
  <si>
    <t>*[Pro Rata Adj - Short Term Debt]*</t>
  </si>
  <si>
    <t>*[Retail FPSC Adj'd - Short Term Debt]*</t>
  </si>
  <si>
    <t>*[Cost Rate - Short Term Debt]*</t>
  </si>
  <si>
    <t>Customer Deposits Active</t>
  </si>
  <si>
    <t>*[Customer Deposits Total]*</t>
  </si>
  <si>
    <t>*[Specific Adj - Customer Deposits Active]*</t>
  </si>
  <si>
    <t>*[Pro Rata Adj - Customer Deposits Active]*</t>
  </si>
  <si>
    <t>*[Retail FPSC Adj'd - Customer Deposits Active]*</t>
  </si>
  <si>
    <t>*[Cost Rate - Customer Deposits Active]*</t>
  </si>
  <si>
    <t>Customer Deposits Inactive</t>
  </si>
  <si>
    <t>*[0235003  Customer Deposits Inactive]*</t>
  </si>
  <si>
    <t>*[Specific Adj - Customer Deposits Inactive]*</t>
  </si>
  <si>
    <t>*[Pro Rata Adj - Customer Deposits Inactive]*</t>
  </si>
  <si>
    <t>*[Retail FPSC Adj'd - Customer Deposits Inactive]*</t>
  </si>
  <si>
    <t>*[Cost Rate - Customer Deposits Inactive]*</t>
  </si>
  <si>
    <t>Investment Tax Credit</t>
  </si>
  <si>
    <t>*[Investment Tax Credit Total]*</t>
  </si>
  <si>
    <t>*[Specific Adj - Investment Tax Credits]*</t>
  </si>
  <si>
    <t>*[Pro Rata Adj - Investment tax Credits]*</t>
  </si>
  <si>
    <t>*[Retail FPSC Adj'd - Investment Tax Credits]*</t>
  </si>
  <si>
    <t>*[Cost Rate - Investment Tax Credits]*</t>
  </si>
  <si>
    <t>Deferred Income Taxes</t>
  </si>
  <si>
    <t>*[Deferred Income Tax Total]*</t>
  </si>
  <si>
    <t>*[Specific Adj - Deferred Income Tax]*</t>
  </si>
  <si>
    <t>*[Pro Rata Adj - Deferred Income Tax]*</t>
  </si>
  <si>
    <t>*[Retail FPSC Adj'd - Deferred Income Tax]*</t>
  </si>
  <si>
    <t>*[Cost Rate - Deferred Income Tax]*</t>
  </si>
  <si>
    <t>Total</t>
  </si>
  <si>
    <t>Supporting Schedules: D-1b, D-3, D-4a, D-5, D-6</t>
  </si>
  <si>
    <t>Recap Schedules: A-1</t>
  </si>
  <si>
    <t>Page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</si>
</sst>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sz val="10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3" applyFont="1" applyAlignment="1">
      <alignment vertical="center"/>
    </xf>
    <xf numFmtId="0" fontId="5" fillId="0" borderId="0" xfId="3" applyFont="1"/>
    <xf numFmtId="0" fontId="4" fillId="0" borderId="0" xfId="3" applyFont="1"/>
    <xf numFmtId="0" fontId="6" fillId="0" borderId="0" xfId="3" applyFont="1"/>
    <xf numFmtId="0" fontId="7" fillId="0" borderId="0" xfId="4" applyFont="1"/>
    <xf numFmtId="0" fontId="4" fillId="0" borderId="0" xfId="3" applyFont="1" applyAlignment="1">
      <alignment vertical="center" wrapText="1"/>
    </xf>
    <xf numFmtId="0" fontId="6" fillId="0" borderId="1" xfId="3" applyFont="1" applyBorder="1"/>
    <xf numFmtId="0" fontId="8" fillId="0" borderId="1" xfId="3" applyFont="1" applyBorder="1"/>
    <xf numFmtId="0" fontId="3" fillId="0" borderId="1" xfId="3" applyBorder="1" applyAlignment="1">
      <alignment horizontal="left" vertical="top"/>
    </xf>
    <xf numFmtId="0" fontId="7" fillId="0" borderId="1" xfId="4" applyFont="1" applyBorder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right" indent="1"/>
    </xf>
    <xf numFmtId="0" fontId="4" fillId="0" borderId="2" xfId="3" applyFont="1" applyBorder="1" applyAlignment="1">
      <alignment horizontal="left" vertical="top"/>
    </xf>
    <xf numFmtId="0" fontId="4" fillId="0" borderId="2" xfId="3" applyFont="1" applyBorder="1" applyAlignment="1">
      <alignment horizontal="left" vertical="top" wrapText="1"/>
    </xf>
    <xf numFmtId="0" fontId="7" fillId="0" borderId="0" xfId="5" applyFont="1" applyAlignment="1">
      <alignment horizontal="left"/>
    </xf>
    <xf numFmtId="0" fontId="4" fillId="0" borderId="0" xfId="3" applyFont="1" applyAlignment="1">
      <alignment horizontal="centerContinuous" wrapText="1"/>
    </xf>
    <xf numFmtId="0" fontId="3" fillId="0" borderId="0" xfId="3" applyAlignment="1">
      <alignment horizontal="centerContinuous" wrapText="1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top" wrapText="1"/>
    </xf>
    <xf numFmtId="0" fontId="10" fillId="0" borderId="0" xfId="6" applyFont="1" applyAlignment="1">
      <alignment horizontal="right"/>
    </xf>
    <xf numFmtId="0" fontId="11" fillId="0" borderId="0" xfId="6" applyFont="1"/>
    <xf numFmtId="14" fontId="7" fillId="0" borderId="0" xfId="5" applyNumberFormat="1" applyFont="1" applyAlignment="1">
      <alignment horizontal="left"/>
    </xf>
    <xf numFmtId="0" fontId="12" fillId="0" borderId="0" xfId="3" applyFont="1"/>
    <xf numFmtId="0" fontId="7" fillId="0" borderId="0" xfId="5" applyFont="1"/>
    <xf numFmtId="0" fontId="4" fillId="0" borderId="0" xfId="3" applyFont="1" applyAlignment="1">
      <alignment vertical="top" wrapText="1"/>
    </xf>
    <xf numFmtId="0" fontId="4" fillId="0" borderId="0" xfId="3" quotePrefix="1" applyFont="1" applyAlignment="1">
      <alignment horizontal="center" vertical="top" wrapText="1"/>
    </xf>
    <xf numFmtId="0" fontId="13" fillId="0" borderId="1" xfId="4" applyFont="1" applyBorder="1" applyAlignment="1">
      <alignment horizontal="fill" vertical="center"/>
    </xf>
    <xf numFmtId="0" fontId="11" fillId="0" borderId="1" xfId="4" applyFont="1" applyBorder="1" applyAlignment="1">
      <alignment horizontal="fill" vertical="center"/>
    </xf>
    <xf numFmtId="0" fontId="4" fillId="0" borderId="1" xfId="3" applyFont="1" applyBorder="1" applyAlignment="1">
      <alignment vertical="top" wrapText="1"/>
    </xf>
    <xf numFmtId="0" fontId="11" fillId="0" borderId="1" xfId="6" applyFont="1" applyBorder="1" applyAlignment="1">
      <alignment horizontal="right"/>
    </xf>
    <xf numFmtId="0" fontId="11" fillId="0" borderId="1" xfId="6" applyFont="1" applyBorder="1"/>
    <xf numFmtId="0" fontId="7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37" fontId="11" fillId="0" borderId="0" xfId="4" quotePrefix="1" applyNumberFormat="1" applyFont="1" applyAlignment="1">
      <alignment horizontal="center" vertical="center"/>
    </xf>
    <xf numFmtId="0" fontId="11" fillId="0" borderId="0" xfId="4" quotePrefix="1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" xfId="4" quotePrefix="1" applyFont="1" applyBorder="1" applyAlignment="1">
      <alignment horizontal="center" vertical="center"/>
    </xf>
    <xf numFmtId="0" fontId="11" fillId="0" borderId="1" xfId="4" quotePrefix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vertical="center"/>
    </xf>
    <xf numFmtId="165" fontId="14" fillId="0" borderId="0" xfId="2" applyNumberFormat="1" applyFont="1" applyFill="1" applyAlignment="1">
      <alignment horizontal="right" vertical="center"/>
    </xf>
    <xf numFmtId="164" fontId="14" fillId="0" borderId="0" xfId="1" applyNumberFormat="1" applyFont="1" applyFill="1" applyAlignment="1">
      <alignment horizontal="right" vertical="center"/>
    </xf>
    <xf numFmtId="164" fontId="14" fillId="0" borderId="0" xfId="1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0" fontId="1" fillId="0" borderId="0" xfId="2" applyNumberFormat="1" applyFont="1" applyFill="1" applyAlignment="1">
      <alignment vertical="center"/>
    </xf>
    <xf numFmtId="10" fontId="14" fillId="0" borderId="0" xfId="2" applyNumberFormat="1" applyFont="1" applyFill="1" applyAlignment="1">
      <alignment vertical="center"/>
    </xf>
    <xf numFmtId="0" fontId="1" fillId="0" borderId="0" xfId="7"/>
    <xf numFmtId="10" fontId="14" fillId="0" borderId="0" xfId="3" applyNumberFormat="1" applyFont="1" applyAlignment="1">
      <alignment vertical="center"/>
    </xf>
    <xf numFmtId="164" fontId="1" fillId="0" borderId="0" xfId="1" applyNumberFormat="1" applyFont="1"/>
    <xf numFmtId="164" fontId="1" fillId="0" borderId="0" xfId="1" applyNumberFormat="1" applyFont="1" applyFill="1"/>
    <xf numFmtId="10" fontId="1" fillId="0" borderId="0" xfId="2" applyNumberFormat="1" applyFont="1" applyFill="1"/>
    <xf numFmtId="10" fontId="1" fillId="0" borderId="0" xfId="0" applyNumberFormat="1" applyFont="1"/>
    <xf numFmtId="164" fontId="1" fillId="0" borderId="0" xfId="1" applyNumberFormat="1" applyFont="1" applyAlignment="1">
      <alignment vertical="center"/>
    </xf>
    <xf numFmtId="10" fontId="1" fillId="0" borderId="0" xfId="8" applyNumberFormat="1" applyFont="1" applyFill="1" applyAlignment="1">
      <alignment vertical="center"/>
    </xf>
    <xf numFmtId="10" fontId="14" fillId="0" borderId="0" xfId="8" applyNumberFormat="1" applyFont="1" applyFill="1" applyAlignment="1">
      <alignment vertical="center"/>
    </xf>
    <xf numFmtId="0" fontId="7" fillId="0" borderId="0" xfId="7" applyFont="1"/>
    <xf numFmtId="164" fontId="0" fillId="0" borderId="0" xfId="1" applyNumberFormat="1" applyFont="1"/>
    <xf numFmtId="165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2" fillId="0" borderId="3" xfId="0" applyFont="1" applyBorder="1"/>
    <xf numFmtId="164" fontId="2" fillId="0" borderId="3" xfId="1" applyNumberFormat="1" applyFont="1" applyBorder="1"/>
    <xf numFmtId="164" fontId="2" fillId="0" borderId="3" xfId="1" applyNumberFormat="1" applyFont="1" applyFill="1" applyBorder="1"/>
    <xf numFmtId="10" fontId="2" fillId="0" borderId="3" xfId="0" applyNumberFormat="1" applyFont="1" applyBorder="1"/>
    <xf numFmtId="0" fontId="11" fillId="0" borderId="1" xfId="3" applyFont="1" applyBorder="1" applyAlignment="1">
      <alignment horizontal="center" vertical="center"/>
    </xf>
    <xf numFmtId="5" fontId="7" fillId="0" borderId="0" xfId="4" applyNumberFormat="1" applyFont="1"/>
    <xf numFmtId="166" fontId="14" fillId="0" borderId="0" xfId="2" applyNumberFormat="1" applyFont="1" applyFill="1" applyAlignment="1">
      <alignment horizontal="right" vertical="center"/>
    </xf>
    <xf numFmtId="0" fontId="4" fillId="0" borderId="0" xfId="3" applyFont="1" applyAlignment="1">
      <alignment horizontal="right" vertical="center" wrapText="1"/>
    </xf>
  </cellXfs>
  <cellStyles count="9">
    <cellStyle name="Comma" xfId="1" builtinId="3"/>
    <cellStyle name="Comma 2" xfId="8" xr:uid="{4038A37C-062B-4208-BC1E-891CCB37B1DE}"/>
    <cellStyle name="Normal" xfId="0" builtinId="0"/>
    <cellStyle name="Normal 2 10" xfId="5" xr:uid="{545FDD80-F809-4167-B28A-379EDF90A3FE}"/>
    <cellStyle name="Normal 2 2" xfId="7" xr:uid="{C71C5281-A6EA-40E2-A007-FAE507FE9E51}"/>
    <cellStyle name="Normal 2 3 3" xfId="4" xr:uid="{8C1542BD-2357-43EB-9B48-40B52157ACDB}"/>
    <cellStyle name="Normal 303" xfId="3" xr:uid="{0C379D9E-793D-49C1-8A20-685E8378D9AD}"/>
    <cellStyle name="Normal 5" xfId="6" xr:uid="{3B66DC6E-AC2E-460A-B67F-96727D1A1AB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F67AF1-CBAD-401E-B4A8-01274CD64A26}"/>
            </a:ext>
          </a:extLst>
        </xdr:cNvPr>
        <xdr:cNvSpPr txBox="1"/>
      </xdr:nvSpPr>
      <xdr:spPr>
        <a:xfrm>
          <a:off x="93535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0C3A0C-2E43-4FBF-8587-AEBB62A9223F}"/>
            </a:ext>
          </a:extLst>
        </xdr:cNvPr>
        <xdr:cNvSpPr txBox="1"/>
      </xdr:nvSpPr>
      <xdr:spPr>
        <a:xfrm>
          <a:off x="93535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8FB4DA-2DA0-44B1-A1F0-2B57DF303297}"/>
            </a:ext>
          </a:extLst>
        </xdr:cNvPr>
        <xdr:cNvSpPr txBox="1"/>
      </xdr:nvSpPr>
      <xdr:spPr>
        <a:xfrm>
          <a:off x="93535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796FA5A-E5EA-4559-B53F-0C695318C371}"/>
            </a:ext>
          </a:extLst>
        </xdr:cNvPr>
        <xdr:cNvSpPr txBox="1"/>
      </xdr:nvSpPr>
      <xdr:spPr>
        <a:xfrm>
          <a:off x="93535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732F4C-60F4-4021-B955-128A50944376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42EC46-4945-4624-9059-09B1A2D30B00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46193C6-DBA8-4617-9D29-9FD7E8085836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82F800E-FCD6-4EBC-A9B9-6885BCC039A3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79F0F65-88FB-4B24-8887-425D850D5E6C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A5C16BB-8A78-4D1F-BC94-550CEEE9270C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7AAFF14-995F-4D0B-848E-9E7F364F6B8B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E948984-0D85-4FFE-BDC9-D15B92B24094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1ABCE73-0EAA-47C5-9FA1-8850C8CE31C8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000424F-344B-4513-A79D-E7B5CD227D46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B9E7EA6-410E-41AA-A60E-1999BD0FB579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7F86D7D-7DDD-48F8-B4D2-F3EB8BA7AF68}"/>
            </a:ext>
          </a:extLst>
        </xdr:cNvPr>
        <xdr:cNvSpPr txBox="1"/>
      </xdr:nvSpPr>
      <xdr:spPr>
        <a:xfrm>
          <a:off x="9353550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2BAB4F4-131C-4226-AC8A-46FBBC53DB31}"/>
            </a:ext>
          </a:extLst>
        </xdr:cNvPr>
        <xdr:cNvSpPr txBox="1"/>
      </xdr:nvSpPr>
      <xdr:spPr>
        <a:xfrm>
          <a:off x="93535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44A48F-B91B-4972-AD40-2209AD711E90}"/>
            </a:ext>
          </a:extLst>
        </xdr:cNvPr>
        <xdr:cNvSpPr txBox="1"/>
      </xdr:nvSpPr>
      <xdr:spPr>
        <a:xfrm>
          <a:off x="93535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7E350D-C2AF-4B48-98B9-FE2E767F3D73}"/>
            </a:ext>
          </a:extLst>
        </xdr:cNvPr>
        <xdr:cNvSpPr txBox="1"/>
      </xdr:nvSpPr>
      <xdr:spPr>
        <a:xfrm>
          <a:off x="93535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E8CA69-10AE-4618-AA34-0C9135B0BF56}"/>
            </a:ext>
          </a:extLst>
        </xdr:cNvPr>
        <xdr:cNvSpPr txBox="1"/>
      </xdr:nvSpPr>
      <xdr:spPr>
        <a:xfrm>
          <a:off x="93535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F41A038-4A00-4749-AB72-6F42A7BA1C64}"/>
            </a:ext>
          </a:extLst>
        </xdr:cNvPr>
        <xdr:cNvSpPr txBox="1"/>
      </xdr:nvSpPr>
      <xdr:spPr>
        <a:xfrm>
          <a:off x="93535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332674-A59C-4BAE-B256-CEAC01F60BEB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B2E601-2964-4E7F-A6C4-C0AB2860A71D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75E8DF3-309D-432F-8361-A3023D081F0F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65C1F0-1B93-4717-BBA0-11FAD1E9CAEE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ACABB78-703C-496D-882F-3D2B720F1E21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DE54FA6-5354-43B2-91EC-5F13E02F20FF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2AC3F66-039B-4441-BE48-325EE1448CEF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627F46F-F32F-45F2-BAAD-B3505E7097CB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C22DE83-A3BF-4E72-BDAB-CAE72F19A063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3D232A8-894E-4E6E-888A-13B4E18332EE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3A12D51-3009-4386-927A-A73C4C5F822C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BE9787D-84CA-446E-9DEE-7D37F4D341BE}"/>
            </a:ext>
          </a:extLst>
        </xdr:cNvPr>
        <xdr:cNvSpPr txBox="1"/>
      </xdr:nvSpPr>
      <xdr:spPr>
        <a:xfrm>
          <a:off x="935355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FC1B000-FA86-43B3-83A7-EA1E4D7728F8}"/>
            </a:ext>
          </a:extLst>
        </xdr:cNvPr>
        <xdr:cNvSpPr txBox="1"/>
      </xdr:nvSpPr>
      <xdr:spPr>
        <a:xfrm>
          <a:off x="93535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2%20Rate%20Case\C-53-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ORECAST%20-%205%20YEAR\2019\2019%2012&amp;0\Cost%20of%20Service\2019%2012&amp;0%20with%20Fall%20Sales%20Forecast\1%20-%202020-2024%20E%20Schedules%20(Fall%202019%20load)%202019%2012&amp;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Fuel\Dockets\060001-EI\Oct%2006%20GFF%20-%20Refiled%20Fuel%20Projections\Fuel%20File-200611-GFF%20from%20Ed%20Lyn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collaborate.duke-energy.com/sites/DEF-RateCasePrep/Shared%20Documents/12.%20MFR%20-%20Compliance%20Filing/MFR%20D%20Schedules/MFR%20D-1a&amp;b/Archive%20and%20Supporting%20Docs%20(DO%20NOT%20FILE)/MFR%20D1a%20&amp;%20b%20-%20All%20Years%20(Final%20with%20Supporting%20Documentation)%20Compliance.xlsx?9DC6D323" TargetMode="External"/><Relationship Id="rId1" Type="http://schemas.openxmlformats.org/officeDocument/2006/relationships/externalLinkPath" Target="file:///\\9DC6D323\MFR%20D1a%20&amp;%20b%20-%20All%20Years%20(Final%20with%20Supporting%20Documentation)%20Complianc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ORECAST%20-%205%20YEAR\2020\2020%207&amp;5\Cost%20of%20Service\2%20-%202023%20COS%20based%20on%202020%207&amp;5%20(25%20percent%20AD)%2010-23-20%20(links%20broken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ORECAST%20-%205%20YEAR\2020\2020%207&amp;5\Cost%20of%20Service\2%20-%202022%20COS%20based%20on%202020%207&amp;5%20(25%20percent%20AD)%2010-23-20%20(links%20broke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Current"/>
    </sheetNames>
    <sheetDataSet>
      <sheetData sheetId="0" refreshError="1">
        <row r="1">
          <cell r="C1" t="str">
            <v>Docket No. 910890-EI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 &amp; Inputs"/>
      <sheetName val="Allocators to COS"/>
      <sheetName val="Allocators from COS"/>
      <sheetName val="DVC"/>
      <sheetName val="Proposed Increase"/>
      <sheetName val="E-1 (1)"/>
      <sheetName val="E-1 (2)"/>
      <sheetName val="E-2"/>
      <sheetName val="E-3a"/>
      <sheetName val="E-3b"/>
      <sheetName val="E-4a"/>
      <sheetName val="E-4b"/>
      <sheetName val="E-5 Yr1"/>
      <sheetName val="E-5 Yr2"/>
      <sheetName val="E-5 Yr3"/>
      <sheetName val="E-5 Yr4"/>
      <sheetName val="E-5 Yr5"/>
      <sheetName val="E-5 Notes"/>
      <sheetName val="E-6a (1)"/>
      <sheetName val="E-6a (12 CP &amp; 25% AD)"/>
      <sheetName val="E-6a (compare 8% AD to 25%AD)"/>
      <sheetName val="E-6a (12 CP &amp; 50% AD)"/>
      <sheetName val="E-6a (compare 8% AD to 50%AD)"/>
      <sheetName val="E-6a (2)"/>
      <sheetName val="E-6a (3)"/>
      <sheetName val="E-6b"/>
      <sheetName val="E-7"/>
      <sheetName val="E-8"/>
      <sheetName val="E-8 (clause rev not filed)"/>
      <sheetName val="E-9"/>
      <sheetName val="E-10 (1-2) MWH"/>
      <sheetName val="E-10 (3) Jur MWH"/>
      <sheetName val="E-10 (4-9) MW &amp; Alloc Yr1"/>
      <sheetName val="E-10 (4-9) MW &amp; Alloc Yr2"/>
      <sheetName val="E-10 (4-9) MW &amp; Alloc Yr3"/>
      <sheetName val="E-10 (4-9) MW &amp; Alloc Yr4"/>
      <sheetName val="E-10 (4-9) MW &amp; Alloc Yr5"/>
      <sheetName val="E-10 (10) Whls Billing"/>
      <sheetName val="E-10 (11) Meter Invest"/>
      <sheetName val="E-10 (12) Meter Exp"/>
      <sheetName val="E-10 (13) MW"/>
      <sheetName val="E-10 (14) T&amp;D MW"/>
      <sheetName val="E-10 (15-16) MW data"/>
      <sheetName val="E-10 (17-19) Resource Capacity"/>
      <sheetName val="E-11"/>
      <sheetName val="E-12"/>
      <sheetName val="E-12 (old format)"/>
      <sheetName val="E-13a"/>
      <sheetName val="E-13b"/>
      <sheetName val="E-13b (Support)"/>
      <sheetName val="E-13c Yr1"/>
      <sheetName val="E-13c Yr2"/>
      <sheetName val="E-13c Yr3"/>
      <sheetName val="E-13c Yr4"/>
      <sheetName val="E-13c Yr5"/>
      <sheetName val="E-13c summary"/>
      <sheetName val="E-13d"/>
      <sheetName val="E-14"/>
      <sheetName val="E-14A"/>
      <sheetName val="E-14B"/>
      <sheetName val="E-14C"/>
      <sheetName val="E-14D1"/>
      <sheetName val="E-14D2"/>
      <sheetName val="E-14D3 (not filed)"/>
      <sheetName val="E-14E"/>
      <sheetName val="E-14F"/>
      <sheetName val="E-14F Part 1(a-d)"/>
      <sheetName val="E-14F Part 2(a-d)"/>
      <sheetName val="E-14F Part 2(e)"/>
      <sheetName val="E-14F Part 3(a)"/>
      <sheetName val="E-14F Part 3(b)"/>
      <sheetName val="E-14F Part 4"/>
      <sheetName val="E-14G"/>
      <sheetName val="E-14H"/>
      <sheetName val="E-15"/>
      <sheetName val="E-16"/>
      <sheetName val="E-17"/>
      <sheetName val="E-17 (last study)"/>
      <sheetName val="E-18"/>
      <sheetName val="E-19a (1)"/>
      <sheetName val="E-19a (2)"/>
      <sheetName val="E-19b"/>
      <sheetName val="E-19c"/>
      <sheetName val="Base Rates"/>
      <sheetName val="Rates"/>
      <sheetName val="Revenue Summary"/>
      <sheetName val="Revenue Detail"/>
      <sheetName val="Revenue - Yr1"/>
      <sheetName val="Revenue - Yr2"/>
      <sheetName val="Revenue - Yr3"/>
      <sheetName val="Revenue - Yr4"/>
      <sheetName val="Revenue - Yr5"/>
      <sheetName val="Forecast by RC - Yr1"/>
      <sheetName val="Forecast by RC - Yr2"/>
      <sheetName val="Forecast by RC - Yr3"/>
      <sheetName val="Forecast by RC - Yr4"/>
      <sheetName val="Forecast by RC - Yr5"/>
      <sheetName val="Checks by RC"/>
      <sheetName val="BA-1 Rates Current"/>
      <sheetName val="Sales Forecast - Yr1"/>
      <sheetName val="Sales Forecast - Yr2"/>
      <sheetName val="Sales Forecast - Yr3"/>
      <sheetName val="Sales Forecast - Yr4"/>
      <sheetName val="Sales Forecast - Yr5"/>
      <sheetName val="Sales Forecast - Yr6"/>
      <sheetName val="MW"/>
      <sheetName val="DR"/>
      <sheetName val="WDE"/>
      <sheetName val="BC"/>
      <sheetName val="BC Monthly"/>
      <sheetName val="CURST015A"/>
      <sheetName val="CIAC"/>
      <sheetName val="CIAC_RIDER"/>
      <sheetName val="SS Customers"/>
      <sheetName val="REG FL  FERC IS - 3 Adjusted"/>
      <sheetName val="Scenario Info FERC IS - 3"/>
      <sheetName val="FOF Gen"/>
      <sheetName val="FOF Purch"/>
      <sheetName val="DEF - REV - Electric Revenue Su"/>
      <sheetName val="Budget Export - DE Florida"/>
      <sheetName val="Scenario Info (budget export)"/>
      <sheetName val="Rate Code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 Req"/>
      <sheetName val="BM"/>
      <sheetName val="CM"/>
      <sheetName val="Monthly"/>
      <sheetName val="Table"/>
    </sheetNames>
    <sheetDataSet>
      <sheetData sheetId="0"/>
      <sheetData sheetId="1">
        <row r="2">
          <cell r="C2" t="str">
            <v>Rat_cd.</v>
          </cell>
        </row>
      </sheetData>
      <sheetData sheetId="2"/>
      <sheetData sheetId="3"/>
      <sheetData sheetId="4">
        <row r="1">
          <cell r="A1" t="str">
            <v>PEF WHOLESALE  SALES</v>
          </cell>
        </row>
        <row r="2">
          <cell r="H2" t="str">
            <v>MWH</v>
          </cell>
          <cell r="I2" t="str">
            <v>MWH</v>
          </cell>
          <cell r="J2" t="str">
            <v>MWH</v>
          </cell>
          <cell r="K2" t="str">
            <v>MWH</v>
          </cell>
          <cell r="L2" t="str">
            <v>MWH</v>
          </cell>
          <cell r="M2" t="str">
            <v>MWH</v>
          </cell>
          <cell r="N2" t="str">
            <v>MWH</v>
          </cell>
          <cell r="P2" t="str">
            <v>MWH</v>
          </cell>
          <cell r="Q2" t="str">
            <v>MWH</v>
          </cell>
          <cell r="R2" t="str">
            <v>MWH</v>
          </cell>
          <cell r="S2" t="str">
            <v>MWH</v>
          </cell>
          <cell r="T2" t="str">
            <v>MWH</v>
          </cell>
          <cell r="U2" t="str">
            <v>MWH</v>
          </cell>
          <cell r="V2" t="str">
            <v>MWH</v>
          </cell>
          <cell r="W2" t="str">
            <v>MWH</v>
          </cell>
          <cell r="X2" t="str">
            <v>MWH</v>
          </cell>
          <cell r="Y2" t="str">
            <v>MWH</v>
          </cell>
          <cell r="Z2" t="str">
            <v>MWH</v>
          </cell>
          <cell r="AA2" t="str">
            <v>MWH</v>
          </cell>
          <cell r="AB2" t="str">
            <v>MWH</v>
          </cell>
          <cell r="AU2" t="str">
            <v>$/MWH</v>
          </cell>
          <cell r="AV2" t="str">
            <v>$/MWH</v>
          </cell>
          <cell r="AW2" t="str">
            <v>$/MWH</v>
          </cell>
          <cell r="AZ2" t="str">
            <v>$/MWH</v>
          </cell>
          <cell r="BA2" t="str">
            <v>$/MWH</v>
          </cell>
          <cell r="BB2" t="str">
            <v>$/MWH</v>
          </cell>
          <cell r="BC2" t="str">
            <v>$/MWH</v>
          </cell>
          <cell r="BD2" t="str">
            <v>$/MWH</v>
          </cell>
          <cell r="BE2" t="str">
            <v>$/MWH</v>
          </cell>
          <cell r="BF2" t="str">
            <v>$/MWH</v>
          </cell>
          <cell r="BG2" t="str">
            <v>$/MWH</v>
          </cell>
          <cell r="BH2" t="str">
            <v>$/MWH</v>
          </cell>
          <cell r="BI2" t="str">
            <v>$/MWH</v>
          </cell>
          <cell r="BJ2" t="str">
            <v>$/MWH</v>
          </cell>
          <cell r="BK2" t="str">
            <v>$/MWH</v>
          </cell>
          <cell r="BZ2" t="str">
            <v>$</v>
          </cell>
          <cell r="CA2" t="str">
            <v>$</v>
          </cell>
          <cell r="CB2" t="str">
            <v>$</v>
          </cell>
          <cell r="CC2" t="str">
            <v>$</v>
          </cell>
          <cell r="CD2" t="str">
            <v>$</v>
          </cell>
          <cell r="CE2" t="str">
            <v>$</v>
          </cell>
          <cell r="CF2" t="str">
            <v>$</v>
          </cell>
          <cell r="CH2" t="str">
            <v>$</v>
          </cell>
          <cell r="CI2" t="str">
            <v>$</v>
          </cell>
          <cell r="CJ2" t="str">
            <v>$</v>
          </cell>
          <cell r="CK2" t="str">
            <v>$</v>
          </cell>
          <cell r="CL2" t="str">
            <v>$</v>
          </cell>
          <cell r="CM2" t="str">
            <v>$</v>
          </cell>
          <cell r="CN2" t="str">
            <v>$</v>
          </cell>
          <cell r="CO2" t="str">
            <v>$</v>
          </cell>
          <cell r="CP2" t="str">
            <v>$</v>
          </cell>
          <cell r="CQ2" t="str">
            <v>$</v>
          </cell>
          <cell r="CR2" t="str">
            <v>$</v>
          </cell>
          <cell r="CS2" t="str">
            <v>$</v>
          </cell>
          <cell r="CT2" t="str">
            <v>$</v>
          </cell>
        </row>
        <row r="3">
          <cell r="B3" t="str">
            <v>Rate</v>
          </cell>
          <cell r="H3">
            <v>2006</v>
          </cell>
          <cell r="I3">
            <v>2006</v>
          </cell>
          <cell r="J3">
            <v>2006</v>
          </cell>
          <cell r="K3">
            <v>2006</v>
          </cell>
          <cell r="L3">
            <v>2006</v>
          </cell>
          <cell r="M3">
            <v>2006</v>
          </cell>
          <cell r="N3">
            <v>2006</v>
          </cell>
          <cell r="P3">
            <v>2007</v>
          </cell>
          <cell r="Q3">
            <v>2007</v>
          </cell>
          <cell r="R3">
            <v>2007</v>
          </cell>
          <cell r="S3">
            <v>2007</v>
          </cell>
          <cell r="T3">
            <v>2007</v>
          </cell>
          <cell r="U3">
            <v>2007</v>
          </cell>
          <cell r="V3">
            <v>2007</v>
          </cell>
          <cell r="W3">
            <v>2007</v>
          </cell>
          <cell r="X3">
            <v>2007</v>
          </cell>
          <cell r="Y3">
            <v>2007</v>
          </cell>
          <cell r="Z3">
            <v>2007</v>
          </cell>
          <cell r="AA3">
            <v>2007</v>
          </cell>
          <cell r="AB3">
            <v>2007</v>
          </cell>
          <cell r="AU3">
            <v>2006</v>
          </cell>
          <cell r="AV3">
            <v>2006</v>
          </cell>
          <cell r="AW3">
            <v>2006</v>
          </cell>
          <cell r="AZ3">
            <v>2007</v>
          </cell>
          <cell r="BA3">
            <v>2007</v>
          </cell>
          <cell r="BB3">
            <v>2007</v>
          </cell>
          <cell r="BC3">
            <v>2007</v>
          </cell>
          <cell r="BD3">
            <v>2007</v>
          </cell>
          <cell r="BE3">
            <v>2007</v>
          </cell>
          <cell r="BF3">
            <v>2007</v>
          </cell>
          <cell r="BG3">
            <v>2007</v>
          </cell>
          <cell r="BH3">
            <v>2007</v>
          </cell>
          <cell r="BI3">
            <v>2007</v>
          </cell>
          <cell r="BJ3">
            <v>2007</v>
          </cell>
          <cell r="BK3">
            <v>2007</v>
          </cell>
          <cell r="BZ3">
            <v>2006</v>
          </cell>
          <cell r="CA3">
            <v>2006</v>
          </cell>
          <cell r="CB3">
            <v>2006</v>
          </cell>
          <cell r="CC3">
            <v>2006</v>
          </cell>
          <cell r="CD3">
            <v>2006</v>
          </cell>
          <cell r="CE3">
            <v>2006</v>
          </cell>
          <cell r="CF3">
            <v>2006</v>
          </cell>
          <cell r="CH3">
            <v>2007</v>
          </cell>
          <cell r="CI3">
            <v>2007</v>
          </cell>
          <cell r="CJ3">
            <v>2007</v>
          </cell>
          <cell r="CK3">
            <v>2007</v>
          </cell>
          <cell r="CL3">
            <v>2007</v>
          </cell>
          <cell r="CM3">
            <v>2007</v>
          </cell>
          <cell r="CN3">
            <v>2007</v>
          </cell>
          <cell r="CO3">
            <v>2007</v>
          </cell>
          <cell r="CP3">
            <v>2007</v>
          </cell>
          <cell r="CQ3">
            <v>2007</v>
          </cell>
          <cell r="CR3">
            <v>2007</v>
          </cell>
          <cell r="CS3">
            <v>2007</v>
          </cell>
          <cell r="CT3">
            <v>2007</v>
          </cell>
        </row>
        <row r="4">
          <cell r="B4" t="str">
            <v>Code</v>
          </cell>
          <cell r="C4" t="str">
            <v>Customer</v>
          </cell>
          <cell r="D4" t="str">
            <v>Contract</v>
          </cell>
          <cell r="E4" t="str">
            <v>Service</v>
          </cell>
          <cell r="F4" t="str">
            <v>Strat</v>
          </cell>
          <cell r="G4" t="str">
            <v>B,I,P</v>
          </cell>
          <cell r="H4" t="str">
            <v>Jul</v>
          </cell>
          <cell r="I4" t="str">
            <v>Aug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Dec</v>
          </cell>
          <cell r="N4" t="str">
            <v>Total</v>
          </cell>
          <cell r="P4" t="str">
            <v>Jan</v>
          </cell>
          <cell r="Q4" t="str">
            <v>Feb</v>
          </cell>
          <cell r="R4" t="str">
            <v>Mar</v>
          </cell>
          <cell r="S4" t="str">
            <v>Apr</v>
          </cell>
          <cell r="T4" t="str">
            <v>May</v>
          </cell>
          <cell r="U4" t="str">
            <v>Jun</v>
          </cell>
          <cell r="V4" t="str">
            <v>Jul</v>
          </cell>
          <cell r="W4" t="str">
            <v>Aug</v>
          </cell>
          <cell r="X4" t="str">
            <v>Sep</v>
          </cell>
          <cell r="Y4" t="str">
            <v>Oct</v>
          </cell>
          <cell r="Z4" t="str">
            <v>Nov</v>
          </cell>
          <cell r="AA4" t="str">
            <v>Dec</v>
          </cell>
          <cell r="AB4" t="str">
            <v>Total</v>
          </cell>
          <cell r="AU4" t="str">
            <v>Oct</v>
          </cell>
          <cell r="AV4" t="str">
            <v>Nov</v>
          </cell>
          <cell r="AW4" t="str">
            <v>Dec</v>
          </cell>
          <cell r="AZ4" t="str">
            <v>Jan</v>
          </cell>
          <cell r="BA4" t="str">
            <v>Feb</v>
          </cell>
          <cell r="BB4" t="str">
            <v>Mar</v>
          </cell>
          <cell r="BC4" t="str">
            <v>Apr</v>
          </cell>
          <cell r="BD4" t="str">
            <v>May</v>
          </cell>
          <cell r="BE4" t="str">
            <v>Jun</v>
          </cell>
          <cell r="BF4" t="str">
            <v>Jul</v>
          </cell>
          <cell r="BG4" t="str">
            <v>Aug</v>
          </cell>
          <cell r="BH4" t="str">
            <v>Sep</v>
          </cell>
          <cell r="BI4" t="str">
            <v>Oct</v>
          </cell>
          <cell r="BJ4" t="str">
            <v>Nov</v>
          </cell>
          <cell r="BK4" t="str">
            <v>Dec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Total</v>
          </cell>
          <cell r="CH4" t="str">
            <v>Jan</v>
          </cell>
          <cell r="CI4" t="str">
            <v>Feb</v>
          </cell>
          <cell r="CJ4" t="str">
            <v>Mar</v>
          </cell>
          <cell r="CK4" t="str">
            <v>Apr</v>
          </cell>
          <cell r="CL4" t="str">
            <v>May</v>
          </cell>
          <cell r="CM4" t="str">
            <v>Jun</v>
          </cell>
          <cell r="CN4" t="str">
            <v>Jul</v>
          </cell>
          <cell r="CO4" t="str">
            <v>Aug</v>
          </cell>
          <cell r="CP4" t="str">
            <v>Sep</v>
          </cell>
          <cell r="CQ4" t="str">
            <v>Oct</v>
          </cell>
          <cell r="CR4" t="str">
            <v>Nov</v>
          </cell>
          <cell r="CS4" t="str">
            <v>Dec</v>
          </cell>
          <cell r="CT4" t="str">
            <v>Total</v>
          </cell>
        </row>
        <row r="5">
          <cell r="B5">
            <v>10.1</v>
          </cell>
          <cell r="C5" t="str">
            <v>SECI</v>
          </cell>
          <cell r="D5">
            <v>1983</v>
          </cell>
          <cell r="E5" t="str">
            <v>Strat</v>
          </cell>
          <cell r="F5" t="str">
            <v>83 Strat</v>
          </cell>
          <cell r="G5" t="str">
            <v>Base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U5">
            <v>0</v>
          </cell>
          <cell r="AV5">
            <v>408083</v>
          </cell>
          <cell r="AW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B6">
            <v>10.199999999999999</v>
          </cell>
          <cell r="C6" t="str">
            <v>SECI</v>
          </cell>
          <cell r="D6">
            <v>1983</v>
          </cell>
          <cell r="E6" t="str">
            <v>Strat</v>
          </cell>
          <cell r="F6" t="str">
            <v>83 Strat</v>
          </cell>
          <cell r="G6" t="str">
            <v>Interm</v>
          </cell>
          <cell r="H6">
            <v>0</v>
          </cell>
          <cell r="I6">
            <v>0</v>
          </cell>
          <cell r="J6">
            <v>0</v>
          </cell>
          <cell r="K6">
            <v>15623</v>
          </cell>
          <cell r="L6">
            <v>11137</v>
          </cell>
          <cell r="M6">
            <v>3000</v>
          </cell>
          <cell r="N6">
            <v>29760</v>
          </cell>
          <cell r="P6">
            <v>0</v>
          </cell>
          <cell r="Q6">
            <v>4000</v>
          </cell>
          <cell r="R6">
            <v>5915</v>
          </cell>
          <cell r="S6">
            <v>1781</v>
          </cell>
          <cell r="T6">
            <v>0</v>
          </cell>
          <cell r="U6">
            <v>0</v>
          </cell>
          <cell r="V6">
            <v>4298</v>
          </cell>
          <cell r="W6">
            <v>11448</v>
          </cell>
          <cell r="X6">
            <v>13801</v>
          </cell>
          <cell r="Y6">
            <v>13407</v>
          </cell>
          <cell r="Z6">
            <v>9540</v>
          </cell>
          <cell r="AA6">
            <v>0</v>
          </cell>
          <cell r="AB6">
            <v>64190</v>
          </cell>
          <cell r="AU6" t="e">
            <v>#DIV/0!</v>
          </cell>
          <cell r="AV6">
            <v>29.945170467772488</v>
          </cell>
          <cell r="AW6" t="e">
            <v>#DIV/0!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Z6">
            <v>0</v>
          </cell>
          <cell r="CA6">
            <v>0</v>
          </cell>
          <cell r="CB6">
            <v>0</v>
          </cell>
          <cell r="CC6" t="e">
            <v>#DIV/0!</v>
          </cell>
          <cell r="CD6">
            <v>333499.36349958222</v>
          </cell>
          <cell r="CE6" t="e">
            <v>#DIV/0!</v>
          </cell>
          <cell r="CF6" t="e">
            <v>#DIV/0!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B7">
            <v>10.3</v>
          </cell>
          <cell r="C7" t="str">
            <v>SECI</v>
          </cell>
          <cell r="D7">
            <v>1983</v>
          </cell>
          <cell r="E7" t="str">
            <v>Strat</v>
          </cell>
          <cell r="F7" t="str">
            <v>83 Strat</v>
          </cell>
          <cell r="G7" t="str">
            <v>Peaking</v>
          </cell>
          <cell r="H7">
            <v>0</v>
          </cell>
          <cell r="I7">
            <v>0</v>
          </cell>
          <cell r="J7">
            <v>0</v>
          </cell>
          <cell r="K7">
            <v>24604</v>
          </cell>
          <cell r="L7">
            <v>7286</v>
          </cell>
          <cell r="M7">
            <v>800</v>
          </cell>
          <cell r="N7">
            <v>32690</v>
          </cell>
          <cell r="P7">
            <v>0</v>
          </cell>
          <cell r="Q7">
            <v>1000</v>
          </cell>
          <cell r="R7">
            <v>13265</v>
          </cell>
          <cell r="S7">
            <v>1285</v>
          </cell>
          <cell r="T7">
            <v>0</v>
          </cell>
          <cell r="U7">
            <v>0</v>
          </cell>
          <cell r="V7">
            <v>1590</v>
          </cell>
          <cell r="W7">
            <v>8383</v>
          </cell>
          <cell r="X7">
            <v>29925</v>
          </cell>
          <cell r="Y7">
            <v>28295</v>
          </cell>
          <cell r="Z7">
            <v>10524</v>
          </cell>
          <cell r="AA7">
            <v>0</v>
          </cell>
          <cell r="AB7">
            <v>94267</v>
          </cell>
          <cell r="AU7">
            <v>0</v>
          </cell>
          <cell r="AV7">
            <v>0</v>
          </cell>
          <cell r="AW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B8">
            <v>490</v>
          </cell>
          <cell r="C8" t="str">
            <v>SECI</v>
          </cell>
          <cell r="D8">
            <v>1995</v>
          </cell>
          <cell r="E8" t="str">
            <v>Strat</v>
          </cell>
          <cell r="F8" t="str">
            <v>95 Strat</v>
          </cell>
          <cell r="G8" t="str">
            <v>Interm</v>
          </cell>
          <cell r="H8">
            <v>0</v>
          </cell>
          <cell r="I8">
            <v>0</v>
          </cell>
          <cell r="J8">
            <v>0</v>
          </cell>
          <cell r="K8">
            <v>90000</v>
          </cell>
          <cell r="L8">
            <v>88479</v>
          </cell>
          <cell r="M8">
            <v>57495</v>
          </cell>
          <cell r="N8">
            <v>235974</v>
          </cell>
          <cell r="P8">
            <v>90396</v>
          </cell>
          <cell r="Q8">
            <v>90396</v>
          </cell>
          <cell r="R8">
            <v>63504</v>
          </cell>
          <cell r="S8">
            <v>123876</v>
          </cell>
          <cell r="T8">
            <v>139320</v>
          </cell>
          <cell r="U8">
            <v>147312</v>
          </cell>
          <cell r="V8">
            <v>142560</v>
          </cell>
          <cell r="W8">
            <v>154008</v>
          </cell>
          <cell r="X8">
            <v>137268</v>
          </cell>
          <cell r="Y8">
            <v>130592</v>
          </cell>
          <cell r="Z8">
            <v>120528</v>
          </cell>
          <cell r="AA8">
            <v>74520</v>
          </cell>
          <cell r="AB8">
            <v>1414280</v>
          </cell>
          <cell r="AU8">
            <v>0</v>
          </cell>
          <cell r="AV8">
            <v>0</v>
          </cell>
          <cell r="AW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9">
            <v>504</v>
          </cell>
          <cell r="C9" t="str">
            <v>TALQUIN</v>
          </cell>
          <cell r="D9" t="str">
            <v>FR</v>
          </cell>
          <cell r="E9" t="str">
            <v>Avg</v>
          </cell>
          <cell r="H9">
            <v>0</v>
          </cell>
          <cell r="I9">
            <v>0</v>
          </cell>
          <cell r="J9">
            <v>0</v>
          </cell>
          <cell r="K9">
            <v>15</v>
          </cell>
          <cell r="L9">
            <v>14</v>
          </cell>
          <cell r="M9">
            <v>12</v>
          </cell>
          <cell r="N9">
            <v>41</v>
          </cell>
          <cell r="P9">
            <v>12</v>
          </cell>
          <cell r="Q9">
            <v>21</v>
          </cell>
          <cell r="R9">
            <v>17</v>
          </cell>
          <cell r="S9">
            <v>9</v>
          </cell>
          <cell r="T9">
            <v>13</v>
          </cell>
          <cell r="U9">
            <v>10</v>
          </cell>
          <cell r="V9">
            <v>16</v>
          </cell>
          <cell r="W9">
            <v>17</v>
          </cell>
          <cell r="X9">
            <v>14</v>
          </cell>
          <cell r="Y9">
            <v>13</v>
          </cell>
          <cell r="Z9">
            <v>13</v>
          </cell>
          <cell r="AA9">
            <v>10</v>
          </cell>
          <cell r="AB9">
            <v>165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B10">
            <v>517</v>
          </cell>
          <cell r="C10" t="str">
            <v>SECI</v>
          </cell>
          <cell r="D10" t="str">
            <v>50 MW MM</v>
          </cell>
          <cell r="E10" t="str">
            <v>Strat</v>
          </cell>
          <cell r="F10" t="str">
            <v>06 Strat</v>
          </cell>
          <cell r="G10" t="str">
            <v>Base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B11">
            <v>527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B12">
            <v>528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</row>
        <row r="13">
          <cell r="B13">
            <v>529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B14">
            <v>555</v>
          </cell>
          <cell r="C14" t="str">
            <v>SECI</v>
          </cell>
          <cell r="D14" t="str">
            <v>Clay Haile</v>
          </cell>
          <cell r="E14" t="str">
            <v>Strat</v>
          </cell>
          <cell r="F14" t="str">
            <v>Retail</v>
          </cell>
          <cell r="H14">
            <v>0</v>
          </cell>
          <cell r="I14">
            <v>0</v>
          </cell>
          <cell r="J14">
            <v>0</v>
          </cell>
          <cell r="K14">
            <v>8900</v>
          </cell>
          <cell r="L14">
            <v>8700</v>
          </cell>
          <cell r="M14">
            <v>8698</v>
          </cell>
          <cell r="N14">
            <v>26298</v>
          </cell>
          <cell r="P14">
            <v>8640</v>
          </cell>
          <cell r="Q14">
            <v>8928</v>
          </cell>
          <cell r="R14">
            <v>8928</v>
          </cell>
          <cell r="S14">
            <v>8064</v>
          </cell>
          <cell r="T14">
            <v>8928</v>
          </cell>
          <cell r="U14">
            <v>8640</v>
          </cell>
          <cell r="V14">
            <v>8928</v>
          </cell>
          <cell r="W14">
            <v>8640</v>
          </cell>
          <cell r="X14">
            <v>8928</v>
          </cell>
          <cell r="Y14">
            <v>8928</v>
          </cell>
          <cell r="Z14">
            <v>8640</v>
          </cell>
          <cell r="AA14">
            <v>8928</v>
          </cell>
          <cell r="AB14">
            <v>105120</v>
          </cell>
          <cell r="AU14">
            <v>53.21</v>
          </cell>
          <cell r="AV14">
            <v>53.21</v>
          </cell>
          <cell r="AW14">
            <v>53.21</v>
          </cell>
          <cell r="AZ14">
            <v>53.21</v>
          </cell>
          <cell r="BA14">
            <v>53.21</v>
          </cell>
          <cell r="BB14">
            <v>53.21</v>
          </cell>
          <cell r="BC14">
            <v>53.21</v>
          </cell>
          <cell r="BD14">
            <v>53.21</v>
          </cell>
          <cell r="BE14">
            <v>53.21</v>
          </cell>
          <cell r="BF14">
            <v>53.21</v>
          </cell>
          <cell r="BG14">
            <v>53.21</v>
          </cell>
          <cell r="BH14">
            <v>53.21</v>
          </cell>
          <cell r="BI14">
            <v>53.21</v>
          </cell>
          <cell r="BJ14">
            <v>53.21</v>
          </cell>
          <cell r="BK14">
            <v>53.21</v>
          </cell>
          <cell r="BZ14">
            <v>0</v>
          </cell>
          <cell r="CA14">
            <v>0</v>
          </cell>
          <cell r="CB14">
            <v>0</v>
          </cell>
          <cell r="CC14">
            <v>473569</v>
          </cell>
          <cell r="CD14">
            <v>462927</v>
          </cell>
          <cell r="CE14">
            <v>462820.58</v>
          </cell>
          <cell r="CF14">
            <v>1399316.58</v>
          </cell>
          <cell r="CH14">
            <v>459734.4</v>
          </cell>
          <cell r="CI14">
            <v>475058.88</v>
          </cell>
          <cell r="CJ14">
            <v>475058.88</v>
          </cell>
          <cell r="CK14">
            <v>429085.44</v>
          </cell>
          <cell r="CL14">
            <v>475058.88</v>
          </cell>
          <cell r="CM14">
            <v>459734.4</v>
          </cell>
          <cell r="CN14">
            <v>475058.88</v>
          </cell>
          <cell r="CO14">
            <v>459734.4</v>
          </cell>
          <cell r="CP14">
            <v>475058.88</v>
          </cell>
          <cell r="CQ14">
            <v>475058.88</v>
          </cell>
          <cell r="CR14">
            <v>459734.4</v>
          </cell>
          <cell r="CS14">
            <v>475058.88</v>
          </cell>
          <cell r="CT14">
            <v>5593435.2000000002</v>
          </cell>
        </row>
        <row r="15">
          <cell r="B15">
            <v>556</v>
          </cell>
          <cell r="C15" t="str">
            <v>SECI</v>
          </cell>
          <cell r="D15" t="str">
            <v>Peace River</v>
          </cell>
          <cell r="E15" t="str">
            <v>Strat</v>
          </cell>
          <cell r="F15" t="str">
            <v>Retail</v>
          </cell>
          <cell r="H15">
            <v>0</v>
          </cell>
          <cell r="I15">
            <v>0</v>
          </cell>
          <cell r="J15">
            <v>0</v>
          </cell>
          <cell r="K15">
            <v>2500</v>
          </cell>
          <cell r="L15">
            <v>2000</v>
          </cell>
          <cell r="M15">
            <v>1500</v>
          </cell>
          <cell r="N15">
            <v>6000</v>
          </cell>
          <cell r="P15">
            <v>800</v>
          </cell>
          <cell r="Q15">
            <v>300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1100</v>
          </cell>
          <cell r="AU15">
            <v>53.21</v>
          </cell>
          <cell r="AV15">
            <v>53.21</v>
          </cell>
          <cell r="AW15">
            <v>53.21</v>
          </cell>
          <cell r="AZ15">
            <v>53.21</v>
          </cell>
          <cell r="BA15">
            <v>53.21</v>
          </cell>
          <cell r="BB15">
            <v>53.21</v>
          </cell>
          <cell r="BC15">
            <v>53.21</v>
          </cell>
          <cell r="BD15">
            <v>53.21</v>
          </cell>
          <cell r="BE15">
            <v>53.21</v>
          </cell>
          <cell r="BF15">
            <v>53.21</v>
          </cell>
          <cell r="BG15">
            <v>53.21</v>
          </cell>
          <cell r="BH15">
            <v>53.21</v>
          </cell>
          <cell r="BI15">
            <v>53.21</v>
          </cell>
          <cell r="BJ15">
            <v>53.21</v>
          </cell>
          <cell r="BK15">
            <v>53.21</v>
          </cell>
          <cell r="BZ15">
            <v>0</v>
          </cell>
          <cell r="CA15">
            <v>0</v>
          </cell>
          <cell r="CB15">
            <v>0</v>
          </cell>
          <cell r="CC15">
            <v>133025</v>
          </cell>
          <cell r="CD15">
            <v>106420</v>
          </cell>
          <cell r="CE15">
            <v>79815</v>
          </cell>
          <cell r="CF15">
            <v>319260</v>
          </cell>
          <cell r="CH15">
            <v>42568</v>
          </cell>
          <cell r="CI15">
            <v>15963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58531</v>
          </cell>
        </row>
        <row r="16">
          <cell r="B16">
            <v>557</v>
          </cell>
          <cell r="C16" t="str">
            <v>SECI</v>
          </cell>
          <cell r="D16" t="str">
            <v>Manson J</v>
          </cell>
          <cell r="E16" t="str">
            <v>Strat</v>
          </cell>
          <cell r="F16" t="str">
            <v>Retail</v>
          </cell>
          <cell r="H16">
            <v>0</v>
          </cell>
          <cell r="I16">
            <v>0</v>
          </cell>
          <cell r="J16">
            <v>0</v>
          </cell>
          <cell r="K16">
            <v>446</v>
          </cell>
          <cell r="L16">
            <v>0</v>
          </cell>
          <cell r="M16">
            <v>0</v>
          </cell>
          <cell r="N16">
            <v>446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U16">
            <v>53.21</v>
          </cell>
          <cell r="AV16">
            <v>53.21</v>
          </cell>
          <cell r="AW16">
            <v>53.21</v>
          </cell>
          <cell r="AZ16">
            <v>53.21</v>
          </cell>
          <cell r="BA16">
            <v>53.21</v>
          </cell>
          <cell r="BB16">
            <v>53.21</v>
          </cell>
          <cell r="BC16">
            <v>53.21</v>
          </cell>
          <cell r="BD16">
            <v>53.21</v>
          </cell>
          <cell r="BE16">
            <v>53.21</v>
          </cell>
          <cell r="BF16">
            <v>53.21</v>
          </cell>
          <cell r="BG16">
            <v>53.21</v>
          </cell>
          <cell r="BH16">
            <v>53.21</v>
          </cell>
          <cell r="BI16">
            <v>53.21</v>
          </cell>
          <cell r="BJ16">
            <v>53.21</v>
          </cell>
          <cell r="BK16">
            <v>53.21</v>
          </cell>
          <cell r="BZ16">
            <v>0</v>
          </cell>
          <cell r="CA16">
            <v>0</v>
          </cell>
          <cell r="CB16">
            <v>0</v>
          </cell>
          <cell r="CC16">
            <v>23731.66</v>
          </cell>
          <cell r="CD16">
            <v>0</v>
          </cell>
          <cell r="CE16">
            <v>0</v>
          </cell>
          <cell r="CF16">
            <v>23731.66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B17">
            <v>9</v>
          </cell>
          <cell r="C17" t="str">
            <v>SEPA</v>
          </cell>
          <cell r="E17" t="str">
            <v>Avg</v>
          </cell>
          <cell r="H17">
            <v>0</v>
          </cell>
          <cell r="I17">
            <v>0</v>
          </cell>
          <cell r="J17">
            <v>0</v>
          </cell>
          <cell r="K17">
            <v>4260</v>
          </cell>
          <cell r="L17">
            <v>3490</v>
          </cell>
          <cell r="M17">
            <v>3200</v>
          </cell>
          <cell r="N17">
            <v>10950</v>
          </cell>
          <cell r="P17">
            <v>3640</v>
          </cell>
          <cell r="Q17">
            <v>3540</v>
          </cell>
          <cell r="R17">
            <v>2750</v>
          </cell>
          <cell r="S17">
            <v>3170</v>
          </cell>
          <cell r="T17">
            <v>1420</v>
          </cell>
          <cell r="U17">
            <v>1410</v>
          </cell>
          <cell r="V17">
            <v>3940</v>
          </cell>
          <cell r="W17">
            <v>2880</v>
          </cell>
          <cell r="X17">
            <v>3030</v>
          </cell>
          <cell r="Y17">
            <v>4260</v>
          </cell>
          <cell r="Z17">
            <v>3490</v>
          </cell>
          <cell r="AA17">
            <v>3200</v>
          </cell>
          <cell r="AB17">
            <v>36730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B18">
            <v>11</v>
          </cell>
          <cell r="C18" t="str">
            <v>KISS</v>
          </cell>
          <cell r="E18" t="str">
            <v>Strat</v>
          </cell>
          <cell r="F18" t="str">
            <v>83 Strat</v>
          </cell>
          <cell r="G18" t="str">
            <v>B, I or 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19">
          <cell r="B19">
            <v>12</v>
          </cell>
          <cell r="C19" t="str">
            <v>ST CLD</v>
          </cell>
          <cell r="E19" t="str">
            <v>Strat</v>
          </cell>
          <cell r="F19" t="str">
            <v>83 Strat</v>
          </cell>
          <cell r="G19" t="str">
            <v>B, I or P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</row>
        <row r="20">
          <cell r="B20">
            <v>13</v>
          </cell>
          <cell r="C20" t="str">
            <v>R CRK</v>
          </cell>
          <cell r="E20" t="str">
            <v>Avg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</row>
        <row r="21">
          <cell r="B21">
            <v>14</v>
          </cell>
          <cell r="C21" t="str">
            <v>NSB</v>
          </cell>
          <cell r="E21" t="str">
            <v>Avg</v>
          </cell>
          <cell r="H21">
            <v>0</v>
          </cell>
          <cell r="I21">
            <v>0</v>
          </cell>
          <cell r="J21">
            <v>0</v>
          </cell>
          <cell r="K21">
            <v>7940</v>
          </cell>
          <cell r="L21">
            <v>7500</v>
          </cell>
          <cell r="M21">
            <v>7000</v>
          </cell>
          <cell r="N21">
            <v>22440</v>
          </cell>
          <cell r="P21">
            <v>7800</v>
          </cell>
          <cell r="Q21">
            <v>7798</v>
          </cell>
          <cell r="R21">
            <v>7210</v>
          </cell>
          <cell r="S21">
            <v>7368</v>
          </cell>
          <cell r="T21">
            <v>7574</v>
          </cell>
          <cell r="U21">
            <v>9824</v>
          </cell>
          <cell r="V21">
            <v>8628</v>
          </cell>
          <cell r="W21">
            <v>10178</v>
          </cell>
          <cell r="X21">
            <v>10098</v>
          </cell>
          <cell r="Y21">
            <v>7940</v>
          </cell>
          <cell r="Z21">
            <v>9170</v>
          </cell>
          <cell r="AA21">
            <v>7433</v>
          </cell>
          <cell r="AB21">
            <v>101021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</row>
        <row r="22">
          <cell r="B22">
            <v>39</v>
          </cell>
          <cell r="C22" t="str">
            <v>FMPA</v>
          </cell>
          <cell r="E22" t="str">
            <v>Avg</v>
          </cell>
          <cell r="H22">
            <v>0</v>
          </cell>
          <cell r="I22">
            <v>0</v>
          </cell>
          <cell r="J22">
            <v>0</v>
          </cell>
          <cell r="K22">
            <v>14842</v>
          </cell>
          <cell r="L22">
            <v>11308</v>
          </cell>
          <cell r="M22">
            <v>8780</v>
          </cell>
          <cell r="N22">
            <v>34930</v>
          </cell>
          <cell r="P22">
            <v>6200</v>
          </cell>
          <cell r="Q22">
            <v>6500</v>
          </cell>
          <cell r="R22">
            <v>6084</v>
          </cell>
          <cell r="S22">
            <v>3652</v>
          </cell>
          <cell r="T22">
            <v>6071</v>
          </cell>
          <cell r="U22">
            <v>8007</v>
          </cell>
          <cell r="V22">
            <v>8802</v>
          </cell>
          <cell r="W22">
            <v>9856</v>
          </cell>
          <cell r="X22">
            <v>11675</v>
          </cell>
          <cell r="Y22">
            <v>11131</v>
          </cell>
          <cell r="Z22">
            <v>8481</v>
          </cell>
          <cell r="AA22">
            <v>6585</v>
          </cell>
          <cell r="AB22">
            <v>93044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</row>
        <row r="23">
          <cell r="B23">
            <v>39.4</v>
          </cell>
          <cell r="C23" t="str">
            <v>FMPA</v>
          </cell>
          <cell r="E23" t="str">
            <v>Avg</v>
          </cell>
          <cell r="H23">
            <v>0</v>
          </cell>
          <cell r="I23">
            <v>0</v>
          </cell>
          <cell r="J23">
            <v>0</v>
          </cell>
          <cell r="K23">
            <v>5208</v>
          </cell>
          <cell r="L23">
            <v>4467</v>
          </cell>
          <cell r="M23">
            <v>4086</v>
          </cell>
          <cell r="N23">
            <v>13761</v>
          </cell>
          <cell r="P23">
            <v>3100</v>
          </cell>
          <cell r="Q23">
            <v>3400</v>
          </cell>
          <cell r="R23">
            <v>4071</v>
          </cell>
          <cell r="S23">
            <v>3427</v>
          </cell>
          <cell r="T23">
            <v>3821</v>
          </cell>
          <cell r="U23">
            <v>3765</v>
          </cell>
          <cell r="V23">
            <v>4418</v>
          </cell>
          <cell r="W23">
            <v>4466</v>
          </cell>
          <cell r="X23">
            <v>5239</v>
          </cell>
          <cell r="Y23">
            <v>5314</v>
          </cell>
          <cell r="Z23">
            <v>4558</v>
          </cell>
          <cell r="AA23">
            <v>4170</v>
          </cell>
          <cell r="AB23">
            <v>49749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</row>
        <row r="24">
          <cell r="B24">
            <v>500</v>
          </cell>
          <cell r="C24" t="str">
            <v>R CRK</v>
          </cell>
          <cell r="E24" t="str">
            <v>Strat</v>
          </cell>
          <cell r="F24" t="str">
            <v>02 Strat</v>
          </cell>
          <cell r="G24" t="str">
            <v>Base</v>
          </cell>
          <cell r="H24">
            <v>0</v>
          </cell>
          <cell r="I24">
            <v>0</v>
          </cell>
          <cell r="J24">
            <v>0</v>
          </cell>
          <cell r="K24">
            <v>65000</v>
          </cell>
          <cell r="L24">
            <v>47000</v>
          </cell>
          <cell r="M24">
            <v>35000</v>
          </cell>
          <cell r="N24">
            <v>147000</v>
          </cell>
          <cell r="P24">
            <v>45000</v>
          </cell>
          <cell r="Q24">
            <v>35000</v>
          </cell>
          <cell r="R24">
            <v>35000</v>
          </cell>
          <cell r="S24">
            <v>46000</v>
          </cell>
          <cell r="T24">
            <v>47000</v>
          </cell>
          <cell r="U24">
            <v>55000</v>
          </cell>
          <cell r="V24">
            <v>57000</v>
          </cell>
          <cell r="W24">
            <v>70000</v>
          </cell>
          <cell r="X24">
            <v>72000</v>
          </cell>
          <cell r="Y24">
            <v>65800</v>
          </cell>
          <cell r="Z24">
            <v>47500</v>
          </cell>
          <cell r="AA24">
            <v>35800</v>
          </cell>
          <cell r="AB24">
            <v>611100</v>
          </cell>
          <cell r="AU24">
            <v>0</v>
          </cell>
          <cell r="AV24">
            <v>408083</v>
          </cell>
          <cell r="AW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19179901000</v>
          </cell>
          <cell r="CE24">
            <v>0</v>
          </cell>
          <cell r="CF24">
            <v>19179901000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</row>
        <row r="25">
          <cell r="B25">
            <v>501</v>
          </cell>
          <cell r="C25" t="str">
            <v>MT DORA</v>
          </cell>
          <cell r="E25" t="str">
            <v>Avg</v>
          </cell>
          <cell r="H25">
            <v>0</v>
          </cell>
          <cell r="I25">
            <v>0</v>
          </cell>
          <cell r="J25">
            <v>0</v>
          </cell>
          <cell r="K25">
            <v>10455</v>
          </cell>
          <cell r="L25">
            <v>8609</v>
          </cell>
          <cell r="M25">
            <v>7556</v>
          </cell>
          <cell r="N25">
            <v>26620</v>
          </cell>
          <cell r="P25">
            <v>8352</v>
          </cell>
          <cell r="Q25">
            <v>8200</v>
          </cell>
          <cell r="R25">
            <v>7524</v>
          </cell>
          <cell r="S25">
            <v>7098</v>
          </cell>
          <cell r="T25">
            <v>7755</v>
          </cell>
          <cell r="U25">
            <v>8933</v>
          </cell>
          <cell r="V25">
            <v>10398</v>
          </cell>
          <cell r="W25">
            <v>10928</v>
          </cell>
          <cell r="X25">
            <v>11194</v>
          </cell>
          <cell r="Y25">
            <v>10732</v>
          </cell>
          <cell r="Z25">
            <v>8837</v>
          </cell>
          <cell r="AA25">
            <v>7756</v>
          </cell>
          <cell r="AB25">
            <v>107707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</row>
        <row r="26">
          <cell r="B26">
            <v>502</v>
          </cell>
          <cell r="C26" t="str">
            <v>CHATT</v>
          </cell>
          <cell r="E26" t="str">
            <v>Avg</v>
          </cell>
          <cell r="H26">
            <v>0</v>
          </cell>
          <cell r="I26">
            <v>0</v>
          </cell>
          <cell r="J26">
            <v>0</v>
          </cell>
          <cell r="K26">
            <v>3398</v>
          </cell>
          <cell r="L26">
            <v>2841</v>
          </cell>
          <cell r="M26">
            <v>2573</v>
          </cell>
          <cell r="N26">
            <v>8812</v>
          </cell>
          <cell r="P26">
            <v>2642</v>
          </cell>
          <cell r="Q26">
            <v>2828</v>
          </cell>
          <cell r="R26">
            <v>2555</v>
          </cell>
          <cell r="S26">
            <v>2479</v>
          </cell>
          <cell r="T26">
            <v>2753</v>
          </cell>
          <cell r="U26">
            <v>3375</v>
          </cell>
          <cell r="V26">
            <v>3727</v>
          </cell>
          <cell r="W26">
            <v>3912</v>
          </cell>
          <cell r="X26">
            <v>3940</v>
          </cell>
          <cell r="Y26">
            <v>3417</v>
          </cell>
          <cell r="Z26">
            <v>2857</v>
          </cell>
          <cell r="AA26">
            <v>2588</v>
          </cell>
          <cell r="AB26">
            <v>37073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</row>
        <row r="27">
          <cell r="B27">
            <v>503</v>
          </cell>
          <cell r="C27" t="str">
            <v>QUINCY</v>
          </cell>
          <cell r="E27" t="str">
            <v>Avg</v>
          </cell>
          <cell r="H27">
            <v>0</v>
          </cell>
          <cell r="I27">
            <v>0</v>
          </cell>
          <cell r="J27">
            <v>0</v>
          </cell>
          <cell r="K27">
            <v>12322</v>
          </cell>
          <cell r="L27">
            <v>11096</v>
          </cell>
          <cell r="M27">
            <v>9394</v>
          </cell>
          <cell r="N27">
            <v>32812</v>
          </cell>
          <cell r="P27">
            <v>8529</v>
          </cell>
          <cell r="Q27">
            <v>8428</v>
          </cell>
          <cell r="R27">
            <v>9398</v>
          </cell>
          <cell r="S27">
            <v>8332</v>
          </cell>
          <cell r="T27">
            <v>7842</v>
          </cell>
          <cell r="U27">
            <v>8705</v>
          </cell>
          <cell r="V27">
            <v>10804</v>
          </cell>
          <cell r="W27">
            <v>11938</v>
          </cell>
          <cell r="X27">
            <v>12315</v>
          </cell>
          <cell r="Y27">
            <v>12441</v>
          </cell>
          <cell r="Z27">
            <v>11204</v>
          </cell>
          <cell r="AA27">
            <v>9486</v>
          </cell>
          <cell r="AB27">
            <v>119422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8">
          <cell r="B28">
            <v>505</v>
          </cell>
          <cell r="C28" t="str">
            <v>BARTOW</v>
          </cell>
          <cell r="E28" t="str">
            <v>Avg</v>
          </cell>
          <cell r="H28">
            <v>0</v>
          </cell>
          <cell r="I28">
            <v>0</v>
          </cell>
          <cell r="J28">
            <v>0</v>
          </cell>
          <cell r="K28">
            <v>28327</v>
          </cell>
          <cell r="L28">
            <v>25945</v>
          </cell>
          <cell r="M28">
            <v>21937</v>
          </cell>
          <cell r="N28">
            <v>76209</v>
          </cell>
          <cell r="P28">
            <v>25131</v>
          </cell>
          <cell r="Q28">
            <v>25098</v>
          </cell>
          <cell r="R28">
            <v>21887</v>
          </cell>
          <cell r="S28">
            <v>23659</v>
          </cell>
          <cell r="T28">
            <v>24103</v>
          </cell>
          <cell r="U28">
            <v>28916</v>
          </cell>
          <cell r="V28">
            <v>29050</v>
          </cell>
          <cell r="W28">
            <v>30752</v>
          </cell>
          <cell r="X28">
            <v>32088</v>
          </cell>
          <cell r="Y28">
            <v>28699</v>
          </cell>
          <cell r="Z28">
            <v>26285</v>
          </cell>
          <cell r="AA28">
            <v>22224</v>
          </cell>
          <cell r="AB28">
            <v>317892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</row>
        <row r="29">
          <cell r="B29">
            <v>506</v>
          </cell>
          <cell r="C29" t="str">
            <v>WILLISTON</v>
          </cell>
          <cell r="E29" t="str">
            <v>Avg</v>
          </cell>
          <cell r="H29">
            <v>0</v>
          </cell>
          <cell r="I29">
            <v>0</v>
          </cell>
          <cell r="J29">
            <v>0</v>
          </cell>
          <cell r="K29">
            <v>3318</v>
          </cell>
          <cell r="L29">
            <v>2627</v>
          </cell>
          <cell r="M29">
            <v>2505</v>
          </cell>
          <cell r="N29">
            <v>8450</v>
          </cell>
          <cell r="P29">
            <v>2626</v>
          </cell>
          <cell r="Q29">
            <v>2433</v>
          </cell>
          <cell r="R29">
            <v>2289</v>
          </cell>
          <cell r="S29">
            <v>2451</v>
          </cell>
          <cell r="T29">
            <v>2523</v>
          </cell>
          <cell r="U29">
            <v>3235</v>
          </cell>
          <cell r="V29">
            <v>3418</v>
          </cell>
          <cell r="W29">
            <v>3479</v>
          </cell>
          <cell r="X29">
            <v>3804</v>
          </cell>
          <cell r="Y29">
            <v>3388</v>
          </cell>
          <cell r="Z29">
            <v>2683</v>
          </cell>
          <cell r="AA29">
            <v>2558</v>
          </cell>
          <cell r="AB29">
            <v>34887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</row>
        <row r="30">
          <cell r="B30">
            <v>507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</row>
        <row r="31">
          <cell r="B31">
            <v>510</v>
          </cell>
          <cell r="C31" t="str">
            <v>TALL</v>
          </cell>
          <cell r="D31">
            <v>11.4</v>
          </cell>
          <cell r="E31" t="str">
            <v>Strat</v>
          </cell>
          <cell r="F31" t="str">
            <v>CR3</v>
          </cell>
          <cell r="G31" t="str">
            <v>Base</v>
          </cell>
          <cell r="H31">
            <v>0</v>
          </cell>
          <cell r="I31">
            <v>0</v>
          </cell>
          <cell r="J31">
            <v>0</v>
          </cell>
          <cell r="K31">
            <v>8208</v>
          </cell>
          <cell r="L31">
            <v>8482</v>
          </cell>
          <cell r="M31">
            <v>8208</v>
          </cell>
          <cell r="N31">
            <v>24898</v>
          </cell>
          <cell r="P31">
            <v>8482</v>
          </cell>
          <cell r="Q31">
            <v>8482</v>
          </cell>
          <cell r="R31">
            <v>7661</v>
          </cell>
          <cell r="S31">
            <v>8482</v>
          </cell>
          <cell r="T31">
            <v>8208</v>
          </cell>
          <cell r="U31">
            <v>8482</v>
          </cell>
          <cell r="V31">
            <v>8208</v>
          </cell>
          <cell r="W31">
            <v>8482</v>
          </cell>
          <cell r="X31">
            <v>8482</v>
          </cell>
          <cell r="Y31">
            <v>8208</v>
          </cell>
          <cell r="Z31">
            <v>8482</v>
          </cell>
          <cell r="AA31">
            <v>8208</v>
          </cell>
          <cell r="AB31">
            <v>99867</v>
          </cell>
          <cell r="AU31">
            <v>74838649.10482803</v>
          </cell>
          <cell r="AV31">
            <v>59013006.791170739</v>
          </cell>
          <cell r="AW31">
            <v>70479376.139466733</v>
          </cell>
          <cell r="AZ31" t="e">
            <v>#REF!</v>
          </cell>
          <cell r="BA31" t="e">
            <v>#REF!</v>
          </cell>
          <cell r="BB31" t="e">
            <v>#REF!</v>
          </cell>
          <cell r="BC31" t="e">
            <v>#REF!</v>
          </cell>
          <cell r="BD31" t="e">
            <v>#REF!</v>
          </cell>
          <cell r="BE31" t="e">
            <v>#REF!</v>
          </cell>
          <cell r="BF31" t="e">
            <v>#REF!</v>
          </cell>
          <cell r="BG31" t="e">
            <v>#REF!</v>
          </cell>
          <cell r="BH31" t="e">
            <v>#REF!</v>
          </cell>
          <cell r="BI31" t="e">
            <v>#REF!</v>
          </cell>
          <cell r="BJ31" t="e">
            <v>#REF!</v>
          </cell>
          <cell r="BK31" t="e">
            <v>#REF!</v>
          </cell>
          <cell r="BZ31">
            <v>0</v>
          </cell>
          <cell r="CA31">
            <v>0</v>
          </cell>
          <cell r="CB31">
            <v>0</v>
          </cell>
          <cell r="CC31">
            <v>614275631852.42847</v>
          </cell>
          <cell r="CD31">
            <v>500548323602.71021</v>
          </cell>
          <cell r="CE31">
            <v>578494719352.74292</v>
          </cell>
          <cell r="CF31">
            <v>1693318674807.8816</v>
          </cell>
          <cell r="CH31" t="e">
            <v>#REF!</v>
          </cell>
          <cell r="CI31" t="e">
            <v>#REF!</v>
          </cell>
          <cell r="CJ31" t="e">
            <v>#REF!</v>
          </cell>
          <cell r="CK31" t="e">
            <v>#REF!</v>
          </cell>
          <cell r="CL31" t="e">
            <v>#REF!</v>
          </cell>
          <cell r="CM31" t="e">
            <v>#REF!</v>
          </cell>
          <cell r="CN31" t="e">
            <v>#REF!</v>
          </cell>
          <cell r="CO31" t="e">
            <v>#REF!</v>
          </cell>
          <cell r="CP31" t="e">
            <v>#REF!</v>
          </cell>
          <cell r="CQ31" t="e">
            <v>#REF!</v>
          </cell>
          <cell r="CR31" t="e">
            <v>#REF!</v>
          </cell>
          <cell r="CS31" t="e">
            <v>#REF!</v>
          </cell>
          <cell r="CT31" t="e">
            <v>#REF!</v>
          </cell>
        </row>
        <row r="32">
          <cell r="B32">
            <v>512</v>
          </cell>
          <cell r="C32" t="str">
            <v>HMST-B</v>
          </cell>
          <cell r="D32" t="str">
            <v>14 MW</v>
          </cell>
          <cell r="E32" t="str">
            <v>Strat</v>
          </cell>
          <cell r="F32" t="str">
            <v>98 Strat</v>
          </cell>
          <cell r="G32" t="str">
            <v>Base</v>
          </cell>
          <cell r="H32">
            <v>0</v>
          </cell>
          <cell r="I32">
            <v>0</v>
          </cell>
          <cell r="J32">
            <v>0</v>
          </cell>
          <cell r="K32">
            <v>11000</v>
          </cell>
          <cell r="L32">
            <v>10500</v>
          </cell>
          <cell r="M32">
            <v>10000</v>
          </cell>
          <cell r="N32">
            <v>31500</v>
          </cell>
          <cell r="P32">
            <v>11000</v>
          </cell>
          <cell r="Q32">
            <v>12600</v>
          </cell>
          <cell r="R32">
            <v>12600</v>
          </cell>
          <cell r="S32">
            <v>12600</v>
          </cell>
          <cell r="T32">
            <v>12600</v>
          </cell>
          <cell r="U32">
            <v>12600</v>
          </cell>
          <cell r="V32">
            <v>12600</v>
          </cell>
          <cell r="W32">
            <v>12600</v>
          </cell>
          <cell r="X32">
            <v>12600</v>
          </cell>
          <cell r="Y32">
            <v>12600</v>
          </cell>
          <cell r="Z32">
            <v>12600</v>
          </cell>
          <cell r="AA32">
            <v>12600</v>
          </cell>
          <cell r="AB32">
            <v>149600</v>
          </cell>
          <cell r="AU32">
            <v>2945278</v>
          </cell>
          <cell r="AV32">
            <v>2925032</v>
          </cell>
          <cell r="AW32">
            <v>2943460</v>
          </cell>
          <cell r="AZ32">
            <v>69.009027162296022</v>
          </cell>
          <cell r="BA32">
            <v>70.318827238625644</v>
          </cell>
          <cell r="BB32">
            <v>70.411773439790949</v>
          </cell>
          <cell r="BC32">
            <v>64.804083805417903</v>
          </cell>
          <cell r="BD32">
            <v>62.861566337620175</v>
          </cell>
          <cell r="BE32">
            <v>63.728126389396479</v>
          </cell>
          <cell r="BF32">
            <v>66.411383922058349</v>
          </cell>
          <cell r="BG32">
            <v>70.026173449669457</v>
          </cell>
          <cell r="BH32">
            <v>73.412566785361733</v>
          </cell>
          <cell r="BI32">
            <v>75.623706586973285</v>
          </cell>
          <cell r="BJ32">
            <v>72.547048885575563</v>
          </cell>
          <cell r="BK32">
            <v>71.716736144877586</v>
          </cell>
          <cell r="BZ32">
            <v>0</v>
          </cell>
          <cell r="CA32">
            <v>0</v>
          </cell>
          <cell r="CB32">
            <v>0</v>
          </cell>
          <cell r="CC32">
            <v>32398058000</v>
          </cell>
          <cell r="CD32">
            <v>30712836000</v>
          </cell>
          <cell r="CE32">
            <v>29434600000</v>
          </cell>
          <cell r="CF32">
            <v>92545494000</v>
          </cell>
          <cell r="CH32">
            <v>759099.29878525622</v>
          </cell>
          <cell r="CI32">
            <v>886017.22320668306</v>
          </cell>
          <cell r="CJ32">
            <v>887188.3453413659</v>
          </cell>
          <cell r="CK32">
            <v>816531.45594826562</v>
          </cell>
          <cell r="CL32">
            <v>792055.73585401417</v>
          </cell>
          <cell r="CM32">
            <v>802974.39250639558</v>
          </cell>
          <cell r="CN32">
            <v>836783.43741793523</v>
          </cell>
          <cell r="CO32">
            <v>882329.78546583513</v>
          </cell>
          <cell r="CP32">
            <v>924998.3414955578</v>
          </cell>
          <cell r="CQ32">
            <v>952858.70299586339</v>
          </cell>
          <cell r="CR32">
            <v>914092.81595825206</v>
          </cell>
          <cell r="CS32">
            <v>903630.87542545761</v>
          </cell>
          <cell r="CT32">
            <v>10358560.410400882</v>
          </cell>
        </row>
        <row r="33">
          <cell r="B33" t="str">
            <v>515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</row>
        <row r="34">
          <cell r="B34">
            <v>514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</row>
        <row r="35">
          <cell r="B35">
            <v>516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</row>
        <row r="36">
          <cell r="B36">
            <v>518</v>
          </cell>
          <cell r="C36" t="str">
            <v>TECO</v>
          </cell>
          <cell r="D36" t="str">
            <v>50 MW MM</v>
          </cell>
          <cell r="E36" t="str">
            <v>Strat</v>
          </cell>
          <cell r="F36" t="str">
            <v>02 Strat</v>
          </cell>
          <cell r="G36" t="str">
            <v>Base</v>
          </cell>
          <cell r="H36">
            <v>0</v>
          </cell>
          <cell r="I36">
            <v>0</v>
          </cell>
          <cell r="J36">
            <v>0</v>
          </cell>
          <cell r="K36">
            <v>35963</v>
          </cell>
          <cell r="L36">
            <v>32000</v>
          </cell>
          <cell r="M36">
            <v>28000</v>
          </cell>
          <cell r="N36">
            <v>95963</v>
          </cell>
          <cell r="P36">
            <v>31000</v>
          </cell>
          <cell r="Q36">
            <v>35914</v>
          </cell>
          <cell r="R36">
            <v>30711</v>
          </cell>
          <cell r="S36">
            <v>35797</v>
          </cell>
          <cell r="T36">
            <v>34920</v>
          </cell>
          <cell r="U36">
            <v>36084</v>
          </cell>
          <cell r="V36">
            <v>34920</v>
          </cell>
          <cell r="W36">
            <v>36084</v>
          </cell>
          <cell r="X36">
            <v>36084</v>
          </cell>
          <cell r="Y36">
            <v>34920</v>
          </cell>
          <cell r="Z36">
            <v>36084</v>
          </cell>
          <cell r="AA36">
            <v>34920</v>
          </cell>
          <cell r="AB36">
            <v>417438</v>
          </cell>
          <cell r="AU36">
            <v>0</v>
          </cell>
          <cell r="AV36">
            <v>408083</v>
          </cell>
          <cell r="AW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13058656000</v>
          </cell>
          <cell r="CE36">
            <v>0</v>
          </cell>
          <cell r="CF36">
            <v>13058656000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</row>
        <row r="37">
          <cell r="B37">
            <v>558</v>
          </cell>
          <cell r="C37" t="str">
            <v>WINT PK</v>
          </cell>
          <cell r="E37" t="str">
            <v>Avg</v>
          </cell>
          <cell r="H37">
            <v>0</v>
          </cell>
          <cell r="I37">
            <v>0</v>
          </cell>
          <cell r="J37">
            <v>0</v>
          </cell>
          <cell r="K37">
            <v>45000</v>
          </cell>
          <cell r="L37">
            <v>40000</v>
          </cell>
          <cell r="M37">
            <v>33000</v>
          </cell>
          <cell r="N37">
            <v>118000</v>
          </cell>
          <cell r="P37">
            <v>34300</v>
          </cell>
          <cell r="Q37">
            <v>33800</v>
          </cell>
          <cell r="R37">
            <v>31800</v>
          </cell>
          <cell r="S37">
            <v>33000</v>
          </cell>
          <cell r="T37">
            <v>37000</v>
          </cell>
          <cell r="U37">
            <v>42200</v>
          </cell>
          <cell r="V37">
            <v>44000</v>
          </cell>
          <cell r="W37">
            <v>47000</v>
          </cell>
          <cell r="X37">
            <v>52000</v>
          </cell>
          <cell r="Y37">
            <v>45200</v>
          </cell>
          <cell r="Z37">
            <v>40200</v>
          </cell>
          <cell r="AA37">
            <v>33500</v>
          </cell>
          <cell r="AB37">
            <v>474000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</row>
        <row r="38">
          <cell r="B38">
            <v>559</v>
          </cell>
          <cell r="C38" t="str">
            <v>HMST-I</v>
          </cell>
          <cell r="E38" t="str">
            <v>Strat</v>
          </cell>
          <cell r="F38" t="str">
            <v>02 Strat</v>
          </cell>
          <cell r="G38" t="str">
            <v>Interm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5256</v>
          </cell>
          <cell r="R38">
            <v>3528</v>
          </cell>
          <cell r="S38">
            <v>5033</v>
          </cell>
          <cell r="T38">
            <v>4032</v>
          </cell>
          <cell r="U38">
            <v>4810</v>
          </cell>
          <cell r="V38">
            <v>4464</v>
          </cell>
          <cell r="W38">
            <v>5256</v>
          </cell>
          <cell r="X38">
            <v>5256</v>
          </cell>
          <cell r="Y38">
            <v>4680</v>
          </cell>
          <cell r="Z38">
            <v>5033</v>
          </cell>
          <cell r="AA38">
            <v>4032</v>
          </cell>
          <cell r="AB38">
            <v>51380</v>
          </cell>
          <cell r="AU38">
            <v>0</v>
          </cell>
          <cell r="AV38">
            <v>0</v>
          </cell>
          <cell r="AW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</row>
        <row r="40">
          <cell r="A40" t="str">
            <v>Total Wholesale Sales</v>
          </cell>
          <cell r="H40">
            <v>0</v>
          </cell>
          <cell r="I40">
            <v>0</v>
          </cell>
          <cell r="J40">
            <v>0</v>
          </cell>
          <cell r="K40">
            <v>397329</v>
          </cell>
          <cell r="L40">
            <v>333481</v>
          </cell>
          <cell r="M40">
            <v>252744</v>
          </cell>
          <cell r="N40">
            <v>983554</v>
          </cell>
          <cell r="P40">
            <v>297650</v>
          </cell>
          <cell r="Q40">
            <v>303922</v>
          </cell>
          <cell r="R40">
            <v>276697</v>
          </cell>
          <cell r="S40">
            <v>337563</v>
          </cell>
          <cell r="T40">
            <v>355883</v>
          </cell>
          <cell r="U40">
            <v>391308</v>
          </cell>
          <cell r="V40">
            <v>401769</v>
          </cell>
          <cell r="W40">
            <v>450307</v>
          </cell>
          <cell r="X40">
            <v>469741</v>
          </cell>
          <cell r="Y40">
            <v>439965</v>
          </cell>
          <cell r="Z40">
            <v>376709</v>
          </cell>
          <cell r="AA40">
            <v>278518</v>
          </cell>
          <cell r="AB40">
            <v>4380032</v>
          </cell>
          <cell r="BZ40">
            <v>0</v>
          </cell>
          <cell r="CA40">
            <v>0</v>
          </cell>
          <cell r="CB40">
            <v>0</v>
          </cell>
          <cell r="CC40" t="e">
            <v>#DIV/0!</v>
          </cell>
          <cell r="CD40">
            <v>563500619449.07373</v>
          </cell>
          <cell r="CE40" t="e">
            <v>#DIV/0!</v>
          </cell>
          <cell r="CF40" t="e">
            <v>#DIV/0!</v>
          </cell>
          <cell r="CH40" t="e">
            <v>#REF!</v>
          </cell>
          <cell r="CI40" t="e">
            <v>#REF!</v>
          </cell>
          <cell r="CJ40" t="e">
            <v>#REF!</v>
          </cell>
          <cell r="CK40" t="e">
            <v>#REF!</v>
          </cell>
          <cell r="CL40" t="e">
            <v>#REF!</v>
          </cell>
          <cell r="CM40" t="e">
            <v>#REF!</v>
          </cell>
          <cell r="CN40" t="e">
            <v>#REF!</v>
          </cell>
          <cell r="CO40" t="e">
            <v>#REF!</v>
          </cell>
          <cell r="CP40" t="e">
            <v>#REF!</v>
          </cell>
          <cell r="CQ40" t="e">
            <v>#REF!</v>
          </cell>
          <cell r="CR40" t="e">
            <v>#REF!</v>
          </cell>
          <cell r="CS40" t="e">
            <v>#REF!</v>
          </cell>
          <cell r="CT40" t="e">
            <v>#REF!</v>
          </cell>
        </row>
        <row r="41">
          <cell r="A41" t="str">
            <v>Total Stratified Sales</v>
          </cell>
          <cell r="E41" t="str">
            <v>Strat</v>
          </cell>
          <cell r="H41">
            <v>0</v>
          </cell>
          <cell r="I41">
            <v>0</v>
          </cell>
          <cell r="J41">
            <v>0</v>
          </cell>
          <cell r="K41">
            <v>262244</v>
          </cell>
          <cell r="L41">
            <v>215584</v>
          </cell>
          <cell r="M41">
            <v>152701</v>
          </cell>
          <cell r="N41">
            <v>630529</v>
          </cell>
          <cell r="P41">
            <v>195318</v>
          </cell>
          <cell r="Q41">
            <v>201876</v>
          </cell>
          <cell r="R41">
            <v>181112</v>
          </cell>
          <cell r="S41">
            <v>242918</v>
          </cell>
          <cell r="T41">
            <v>255008</v>
          </cell>
          <cell r="U41">
            <v>272928</v>
          </cell>
          <cell r="V41">
            <v>274568</v>
          </cell>
          <cell r="W41">
            <v>314901</v>
          </cell>
          <cell r="X41">
            <v>324344</v>
          </cell>
          <cell r="Y41">
            <v>307430</v>
          </cell>
          <cell r="Z41">
            <v>258931</v>
          </cell>
          <cell r="AA41">
            <v>179008</v>
          </cell>
          <cell r="AB41">
            <v>3008342</v>
          </cell>
        </row>
        <row r="42">
          <cell r="A42" t="str">
            <v>Total Average Cost Sales</v>
          </cell>
          <cell r="E42" t="str">
            <v>Avg</v>
          </cell>
          <cell r="H42">
            <v>0</v>
          </cell>
          <cell r="I42">
            <v>0</v>
          </cell>
          <cell r="J42">
            <v>0</v>
          </cell>
          <cell r="K42">
            <v>135085</v>
          </cell>
          <cell r="L42">
            <v>117897</v>
          </cell>
          <cell r="M42">
            <v>100043</v>
          </cell>
          <cell r="N42">
            <v>353025</v>
          </cell>
          <cell r="P42">
            <v>102332</v>
          </cell>
          <cell r="Q42">
            <v>102046</v>
          </cell>
          <cell r="R42">
            <v>95585</v>
          </cell>
          <cell r="S42">
            <v>94645</v>
          </cell>
          <cell r="T42">
            <v>100875</v>
          </cell>
          <cell r="U42">
            <v>118380</v>
          </cell>
          <cell r="V42">
            <v>127201</v>
          </cell>
          <cell r="W42">
            <v>135406</v>
          </cell>
          <cell r="X42">
            <v>145397</v>
          </cell>
          <cell r="Y42">
            <v>132535</v>
          </cell>
          <cell r="Z42">
            <v>117778</v>
          </cell>
          <cell r="AA42">
            <v>99510</v>
          </cell>
          <cell r="AB42">
            <v>1371690</v>
          </cell>
        </row>
        <row r="43">
          <cell r="A43" t="str">
            <v>Retail Sales</v>
          </cell>
          <cell r="H43">
            <v>0</v>
          </cell>
          <cell r="I43">
            <v>0</v>
          </cell>
          <cell r="J43">
            <v>0</v>
          </cell>
          <cell r="K43">
            <v>3499387</v>
          </cell>
          <cell r="L43">
            <v>3089034</v>
          </cell>
          <cell r="M43">
            <v>3025370</v>
          </cell>
          <cell r="N43">
            <v>9613791</v>
          </cell>
          <cell r="P43">
            <v>3231882</v>
          </cell>
          <cell r="Q43">
            <v>3034034</v>
          </cell>
          <cell r="R43">
            <v>2870255</v>
          </cell>
          <cell r="S43">
            <v>2928857</v>
          </cell>
          <cell r="T43">
            <v>3141414</v>
          </cell>
          <cell r="U43">
            <v>3693724</v>
          </cell>
          <cell r="V43">
            <v>3944541</v>
          </cell>
          <cell r="W43">
            <v>4077902</v>
          </cell>
          <cell r="X43">
            <v>4046624</v>
          </cell>
          <cell r="Y43">
            <v>3589286</v>
          </cell>
          <cell r="Z43">
            <v>3166493</v>
          </cell>
          <cell r="AA43">
            <v>3105212</v>
          </cell>
          <cell r="AB43">
            <v>40830224</v>
          </cell>
        </row>
        <row r="44">
          <cell r="A44" t="str">
            <v>Total Sales</v>
          </cell>
          <cell r="H44">
            <v>0</v>
          </cell>
          <cell r="I44">
            <v>0</v>
          </cell>
          <cell r="J44">
            <v>0</v>
          </cell>
          <cell r="K44">
            <v>3896716</v>
          </cell>
          <cell r="L44">
            <v>3422515</v>
          </cell>
          <cell r="M44">
            <v>3278114</v>
          </cell>
          <cell r="N44">
            <v>10597345</v>
          </cell>
          <cell r="P44">
            <v>3529532</v>
          </cell>
          <cell r="Q44">
            <v>3337956</v>
          </cell>
          <cell r="R44">
            <v>3146952</v>
          </cell>
          <cell r="S44">
            <v>3266420</v>
          </cell>
          <cell r="T44">
            <v>3497297</v>
          </cell>
          <cell r="U44">
            <v>4085032</v>
          </cell>
          <cell r="V44">
            <v>4346310</v>
          </cell>
          <cell r="W44">
            <v>4528209</v>
          </cell>
          <cell r="X44">
            <v>4516365</v>
          </cell>
          <cell r="Y44">
            <v>4029251</v>
          </cell>
          <cell r="Z44">
            <v>3543202</v>
          </cell>
          <cell r="AA44">
            <v>3383730</v>
          </cell>
          <cell r="AB44">
            <v>45210256</v>
          </cell>
        </row>
        <row r="46">
          <cell r="A46" t="str">
            <v>Retail % to Total Avg Cost</v>
          </cell>
          <cell r="H46" t="e">
            <v>#DIV/0!</v>
          </cell>
          <cell r="I46" t="e">
            <v>#DIV/0!</v>
          </cell>
          <cell r="J46" t="e">
            <v>#DIV/0!</v>
          </cell>
          <cell r="K46">
            <v>0.96283229035744389</v>
          </cell>
          <cell r="L46">
            <v>0.9632368142626081</v>
          </cell>
          <cell r="M46">
            <v>0.96799047037943464</v>
          </cell>
          <cell r="N46">
            <v>0.96457996214638653</v>
          </cell>
          <cell r="P46">
            <v>0.96930850869200358</v>
          </cell>
          <cell r="Q46">
            <v>0.96746065151399196</v>
          </cell>
          <cell r="R46">
            <v>0.96777135651282609</v>
          </cell>
          <cell r="S46">
            <v>0.96869689518975022</v>
          </cell>
          <cell r="T46">
            <v>0.96888772098970821</v>
          </cell>
          <cell r="U46">
            <v>0.96894628268273897</v>
          </cell>
          <cell r="V46">
            <v>0.96876005405057586</v>
          </cell>
          <cell r="W46">
            <v>0.96786230676703433</v>
          </cell>
          <cell r="X46">
            <v>0.96531577489712006</v>
          </cell>
          <cell r="Y46">
            <v>0.9643897436228126</v>
          </cell>
          <cell r="Z46">
            <v>0.96413876930375109</v>
          </cell>
          <cell r="AA46">
            <v>0.96894894471345716</v>
          </cell>
          <cell r="AB46">
            <v>0.96749697181980898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5"/>
      <sheetName val="MFR D Setup &amp; Recon"/>
      <sheetName val="2023 D-1a"/>
      <sheetName val="2022 D-1a"/>
      <sheetName val="2021 D-1a"/>
      <sheetName val="2020 D-1a"/>
      <sheetName val="2019 D-1a"/>
      <sheetName val="D-1b"/>
      <sheetName val="2019 Capital Structure - Per"/>
      <sheetName val="2019 Summary - 2 System Per "/>
      <sheetName val="2019 Summary - 4 System Adjs"/>
      <sheetName val="2020 Capital Structure - Per"/>
      <sheetName val="2020 Summary - 2 System Per"/>
      <sheetName val="2020 Summary - 4 System Adjs"/>
      <sheetName val="2021-23 Capital Structure - Per"/>
      <sheetName val="2021-23 Summary - 2 System Per"/>
      <sheetName val="2021-23 Summary - 4 System Adjs"/>
    </sheetNames>
    <sheetDataSet>
      <sheetData sheetId="0" refreshError="1"/>
      <sheetData sheetId="1">
        <row r="10">
          <cell r="B10" t="str">
            <v>Historical Year Ended</v>
          </cell>
        </row>
        <row r="11">
          <cell r="B11" t="str">
            <v>Prior Year 1 Ended</v>
          </cell>
        </row>
        <row r="12">
          <cell r="B12" t="str">
            <v>Prior Year 2 Ended</v>
          </cell>
        </row>
        <row r="13">
          <cell r="B13" t="str">
            <v>Projected Test Year 1 Ended</v>
          </cell>
          <cell r="D13">
            <v>44926</v>
          </cell>
        </row>
        <row r="14">
          <cell r="B14" t="str">
            <v>Projected Test Year 2 Ended</v>
          </cell>
          <cell r="D14">
            <v>45291</v>
          </cell>
        </row>
        <row r="17">
          <cell r="D17" t="str">
            <v>Olivier</v>
          </cell>
          <cell r="E17" t="str">
            <v>Newlin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Inputs"/>
      <sheetName val="&gt;&gt;COS Schedules&gt;&gt;"/>
      <sheetName val="1-Summary"/>
      <sheetName val="1-Summary (present rev)"/>
      <sheetName val="check"/>
      <sheetName val="2-EPIS"/>
      <sheetName val="3-AD"/>
      <sheetName val="4-CWIP"/>
      <sheetName val="5-PHFU"/>
      <sheetName val="6-WC"/>
      <sheetName val="7-Elec Rev"/>
      <sheetName val="8-Oth Rev"/>
      <sheetName val="9-O&amp;M"/>
      <sheetName val="10-Depr Exp"/>
      <sheetName val="11-Oth Tax"/>
      <sheetName val="12-Inc Tax"/>
      <sheetName val="13-WACC"/>
      <sheetName val="13-WACC (check)"/>
      <sheetName val="14-Alloc"/>
      <sheetName val="&gt;&gt;Checks &amp; Analyses&gt;&gt;"/>
      <sheetName val="MFR E-6"/>
      <sheetName val="DVC"/>
      <sheetName val="Check to UI"/>
      <sheetName val="&gt;&gt;Supporting Calcs&gt;&gt;&gt;"/>
      <sheetName val="MFR A-1"/>
      <sheetName val="MFR C-44"/>
      <sheetName val="REG FL Working Capital 7 Logic"/>
      <sheetName val="ITAX - EDIT"/>
      <sheetName val="REG FL  Accum Depr - 2 System P"/>
      <sheetName val="REG FL  Deprec Expense - 2 Sy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9">
          <cell r="H9">
            <v>-11345.4042461054</v>
          </cell>
        </row>
        <row r="15">
          <cell r="H15">
            <v>-227711.22270603801</v>
          </cell>
        </row>
        <row r="17">
          <cell r="F17">
            <v>19921072.130234201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Inputs"/>
      <sheetName val="&gt;&gt;COS Schedules&gt;&gt;"/>
      <sheetName val="1-Summary"/>
      <sheetName val="1-Summary (present rev)"/>
      <sheetName val="check"/>
      <sheetName val="2-EPIS"/>
      <sheetName val="3-AD"/>
      <sheetName val="4-CWIP"/>
      <sheetName val="5-PHFU"/>
      <sheetName val="6-WC"/>
      <sheetName val="7-Elec Rev"/>
      <sheetName val="8-Oth Rev"/>
      <sheetName val="9-O&amp;M"/>
      <sheetName val="10-Depr Exp"/>
      <sheetName val="11-Oth Tax"/>
      <sheetName val="12-Inc Tax"/>
      <sheetName val="13-WACC"/>
      <sheetName val="13-WACC (check)"/>
      <sheetName val="14-Alloc"/>
      <sheetName val="&gt;&gt;Checks &amp; Analyses&gt;&gt;"/>
      <sheetName val="MFR E-6"/>
      <sheetName val="DVC"/>
      <sheetName val="Check to UI"/>
      <sheetName val="&gt;&gt;Supporting Calcs&gt;&gt;&gt;"/>
      <sheetName val="MFR A-1"/>
      <sheetName val="MFR C-44"/>
      <sheetName val="REG FL Working Capital 7 Logic"/>
      <sheetName val="ITAX - EDIT"/>
      <sheetName val="REG FL  Accum Depr - 2 System P"/>
      <sheetName val="REG FL  Deprec Expense - 2 Syst"/>
    </sheetNames>
    <sheetDataSet>
      <sheetData sheetId="0"/>
      <sheetData sheetId="1"/>
      <sheetData sheetId="2"/>
      <sheetData sheetId="3"/>
      <sheetData sheetId="4"/>
      <sheetData sheetId="5">
        <row r="140">
          <cell r="C140">
            <v>-22175.369719292499</v>
          </cell>
        </row>
      </sheetData>
      <sheetData sheetId="6">
        <row r="155">
          <cell r="C155">
            <v>-9750.7190772806207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H9">
            <v>-12424.650642011879</v>
          </cell>
        </row>
        <row r="17">
          <cell r="F17">
            <v>18116357.286724899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2E51-2F9C-4B4B-8FF0-AC1AB06EB70C}">
  <sheetPr>
    <tabColor theme="9" tint="-0.499984740745262"/>
    <pageSetUpPr fitToPage="1"/>
  </sheetPr>
  <dimension ref="A1:R27"/>
  <sheetViews>
    <sheetView tabSelected="1" view="pageBreakPreview" zoomScale="90" zoomScaleNormal="100" zoomScaleSheetLayoutView="90" workbookViewId="0">
      <selection activeCell="B32" sqref="B32"/>
    </sheetView>
  </sheetViews>
  <sheetFormatPr defaultColWidth="7.81640625" defaultRowHeight="13" outlineLevelCol="1" x14ac:dyDescent="0.3"/>
  <cols>
    <col min="1" max="1" width="6.54296875" style="5" customWidth="1"/>
    <col min="2" max="2" width="34.81640625" style="5" customWidth="1"/>
    <col min="3" max="3" width="8.1796875" style="5" hidden="1" customWidth="1" outlineLevel="1"/>
    <col min="4" max="4" width="52.81640625" style="5" hidden="1" customWidth="1" outlineLevel="1"/>
    <col min="5" max="5" width="48.81640625" style="5" hidden="1" customWidth="1" outlineLevel="1"/>
    <col min="6" max="7" width="51" style="5" hidden="1" customWidth="1" outlineLevel="1"/>
    <col min="8" max="8" width="13.1796875" style="5" customWidth="1" collapsed="1"/>
    <col min="9" max="14" width="13.1796875" style="5" customWidth="1"/>
    <col min="15" max="15" width="16.1796875" style="5" bestFit="1" customWidth="1"/>
    <col min="16" max="18" width="13.1796875" style="5" customWidth="1"/>
    <col min="19" max="16384" width="7.81640625" style="5"/>
  </cols>
  <sheetData>
    <row r="1" spans="1:18" ht="12.75" customHeight="1" x14ac:dyDescent="0.4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4" t="s">
        <v>1</v>
      </c>
      <c r="L1" s="3"/>
      <c r="M1" s="3"/>
      <c r="N1" s="3"/>
      <c r="P1" s="6"/>
      <c r="Q1" s="70" t="s">
        <v>2</v>
      </c>
      <c r="R1" s="70"/>
    </row>
    <row r="2" spans="1:18" ht="12.75" customHeight="1" x14ac:dyDescent="0.3">
      <c r="A2" s="7"/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10"/>
      <c r="P2" s="10"/>
      <c r="Q2" s="10"/>
      <c r="R2" s="10"/>
    </row>
    <row r="3" spans="1:18" ht="12.75" customHeight="1" x14ac:dyDescent="0.3">
      <c r="A3" s="5" t="s">
        <v>3</v>
      </c>
      <c r="B3" s="11"/>
      <c r="C3" s="11"/>
      <c r="D3" s="11"/>
      <c r="E3" s="11"/>
      <c r="F3" s="11"/>
      <c r="G3" s="11"/>
      <c r="H3" s="12" t="s">
        <v>4</v>
      </c>
      <c r="I3" s="13" t="s">
        <v>5</v>
      </c>
      <c r="J3" s="13"/>
      <c r="K3" s="13"/>
      <c r="L3" s="13"/>
      <c r="M3" s="13"/>
      <c r="N3" s="14"/>
      <c r="O3" s="15"/>
      <c r="P3" s="15" t="s">
        <v>6</v>
      </c>
      <c r="R3" s="16"/>
    </row>
    <row r="4" spans="1:18" x14ac:dyDescent="0.3">
      <c r="B4" s="17"/>
      <c r="C4" s="17"/>
      <c r="D4" s="17"/>
      <c r="E4" s="17"/>
      <c r="F4" s="17"/>
      <c r="G4" s="17"/>
      <c r="H4" s="18"/>
      <c r="I4" s="19" t="s">
        <v>7</v>
      </c>
      <c r="J4" s="19"/>
      <c r="M4" s="19"/>
      <c r="N4" s="20"/>
      <c r="O4" s="21" t="str">
        <f>IF(R4='[7]MFR D Setup &amp; Recon'!$D$14,"__X__","_____")</f>
        <v>__X__</v>
      </c>
      <c r="P4" s="22" t="str">
        <f>'[7]MFR D Setup &amp; Recon'!$B$14</f>
        <v>Projected Test Year 2 Ended</v>
      </c>
      <c r="R4" s="23">
        <v>45291</v>
      </c>
    </row>
    <row r="5" spans="1:18" x14ac:dyDescent="0.3">
      <c r="A5" s="5" t="s">
        <v>8</v>
      </c>
      <c r="B5" s="17"/>
      <c r="C5" s="17"/>
      <c r="D5" s="17"/>
      <c r="E5" s="17"/>
      <c r="F5" s="17"/>
      <c r="G5" s="17"/>
      <c r="H5" s="18"/>
      <c r="I5" s="19"/>
      <c r="J5" s="19"/>
      <c r="M5" s="19"/>
      <c r="N5" s="20"/>
      <c r="O5" s="21" t="str">
        <f>IF(R5='[7]MFR D Setup &amp; Recon'!$D$14,"__X__","_____")</f>
        <v>_____</v>
      </c>
      <c r="P5" s="22" t="str">
        <f>'[7]MFR D Setup &amp; Recon'!$B$13</f>
        <v>Projected Test Year 1 Ended</v>
      </c>
      <c r="R5" s="23">
        <v>44926</v>
      </c>
    </row>
    <row r="6" spans="1:18" ht="12.75" customHeight="1" x14ac:dyDescent="0.35">
      <c r="B6" s="24"/>
      <c r="C6" s="24"/>
      <c r="D6" s="24"/>
      <c r="E6" s="24"/>
      <c r="F6" s="24"/>
      <c r="G6" s="24"/>
      <c r="H6" s="18"/>
      <c r="I6" s="18"/>
      <c r="J6" s="18"/>
      <c r="K6" s="18"/>
      <c r="L6" s="18"/>
      <c r="M6" s="18"/>
      <c r="N6" s="18"/>
      <c r="O6" s="21" t="str">
        <f>IF(R6='[7]MFR D Setup &amp; Recon'!$D$14,"__X__","_____")</f>
        <v>_____</v>
      </c>
      <c r="P6" s="22" t="str">
        <f>'[7]MFR D Setup &amp; Recon'!$B$12</f>
        <v>Prior Year 2 Ended</v>
      </c>
      <c r="R6" s="23">
        <v>44561</v>
      </c>
    </row>
    <row r="7" spans="1:18" x14ac:dyDescent="0.3">
      <c r="A7" s="25" t="str">
        <f>"DOCKET NO.: "&amp;'[7]MFR D Setup &amp; Recon'!$D$4</f>
        <v xml:space="preserve">DOCKET NO.: </v>
      </c>
      <c r="H7" s="26"/>
      <c r="I7" s="18"/>
      <c r="J7" s="18"/>
      <c r="K7" s="18"/>
      <c r="L7" s="18"/>
      <c r="M7" s="18"/>
      <c r="N7" s="18"/>
      <c r="O7" s="21" t="str">
        <f>IF(R7='[7]MFR D Setup &amp; Recon'!$D$14,"__X__","_____")</f>
        <v>_____</v>
      </c>
      <c r="P7" s="22" t="str">
        <f>'[7]MFR D Setup &amp; Recon'!$B$11</f>
        <v>Prior Year 1 Ended</v>
      </c>
      <c r="R7" s="23">
        <v>44196</v>
      </c>
    </row>
    <row r="8" spans="1:18" ht="12.75" customHeight="1" x14ac:dyDescent="0.3">
      <c r="H8" s="26"/>
      <c r="I8" s="26"/>
      <c r="J8" s="26"/>
      <c r="K8" s="21"/>
      <c r="L8" s="21"/>
      <c r="M8" s="26"/>
      <c r="N8" s="26"/>
      <c r="O8" s="21" t="str">
        <f>IF(R8='[7]MFR D Setup &amp; Recon'!$D$14,"__X__","_____")</f>
        <v>_____</v>
      </c>
      <c r="P8" s="22" t="str">
        <f>'[7]MFR D Setup &amp; Recon'!$B$10</f>
        <v>Historical Year Ended</v>
      </c>
      <c r="R8" s="23">
        <v>43830</v>
      </c>
    </row>
    <row r="9" spans="1:18" ht="12.75" customHeight="1" x14ac:dyDescent="0.3">
      <c r="H9" s="26"/>
      <c r="I9" s="26"/>
      <c r="J9" s="26"/>
      <c r="K9" s="21"/>
      <c r="L9" s="21"/>
      <c r="M9" s="26"/>
      <c r="N9" s="26"/>
      <c r="O9" s="21"/>
      <c r="P9" s="22"/>
      <c r="R9" s="23"/>
    </row>
    <row r="10" spans="1:18" ht="12.75" customHeight="1" x14ac:dyDescent="0.3">
      <c r="H10" s="26"/>
      <c r="I10" s="26"/>
      <c r="J10" s="26"/>
      <c r="K10" s="21"/>
      <c r="L10" s="21"/>
      <c r="M10" s="26"/>
      <c r="N10" s="26"/>
      <c r="O10" s="21"/>
      <c r="P10" s="22" t="str">
        <f>"Witness: "&amp;'[7]MFR D Setup &amp; Recon'!$D$17&amp;", "&amp;'[7]MFR D Setup &amp; Recon'!$E$17</f>
        <v>Witness: Olivier, Newlin</v>
      </c>
      <c r="R10" s="23"/>
    </row>
    <row r="11" spans="1:18" ht="12" customHeight="1" x14ac:dyDescent="0.3">
      <c r="H11" s="27"/>
      <c r="I11" s="27"/>
      <c r="J11" s="27"/>
      <c r="K11" s="21" t="s">
        <v>9</v>
      </c>
      <c r="L11" s="27"/>
      <c r="M11" s="27"/>
      <c r="N11" s="27"/>
      <c r="O11" s="21"/>
      <c r="P11" s="21"/>
      <c r="Q11" s="22"/>
      <c r="R11" s="23"/>
    </row>
    <row r="12" spans="1:18" s="33" customFormat="1" x14ac:dyDescent="0.3">
      <c r="A12" s="28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30"/>
      <c r="M12" s="30"/>
      <c r="N12" s="30"/>
      <c r="O12" s="31"/>
      <c r="P12" s="32"/>
      <c r="Q12" s="10"/>
      <c r="R12" s="10"/>
    </row>
    <row r="13" spans="1:18" s="33" customFormat="1" x14ac:dyDescent="0.35">
      <c r="A13" s="34"/>
      <c r="B13" s="35">
        <v>-1</v>
      </c>
      <c r="C13" s="35"/>
      <c r="D13" s="35"/>
      <c r="E13" s="35"/>
      <c r="F13" s="35"/>
      <c r="G13" s="35"/>
      <c r="H13" s="35">
        <f>+B13-1</f>
        <v>-2</v>
      </c>
      <c r="I13" s="35">
        <f>+H13-1</f>
        <v>-3</v>
      </c>
      <c r="J13" s="35">
        <f t="shared" ref="J13:R13" si="0">+I13-1</f>
        <v>-4</v>
      </c>
      <c r="K13" s="35">
        <f t="shared" si="0"/>
        <v>-5</v>
      </c>
      <c r="L13" s="35">
        <f t="shared" si="0"/>
        <v>-6</v>
      </c>
      <c r="M13" s="35">
        <f t="shared" si="0"/>
        <v>-7</v>
      </c>
      <c r="N13" s="35">
        <f t="shared" si="0"/>
        <v>-8</v>
      </c>
      <c r="O13" s="35">
        <f t="shared" si="0"/>
        <v>-9</v>
      </c>
      <c r="P13" s="35">
        <f t="shared" si="0"/>
        <v>-10</v>
      </c>
      <c r="Q13" s="35">
        <f t="shared" si="0"/>
        <v>-11</v>
      </c>
      <c r="R13" s="35">
        <f t="shared" si="0"/>
        <v>-12</v>
      </c>
    </row>
    <row r="14" spans="1:18" s="33" customFormat="1" x14ac:dyDescent="0.35">
      <c r="A14" s="34" t="s">
        <v>10</v>
      </c>
      <c r="B14" s="36"/>
      <c r="C14" s="36"/>
      <c r="D14" s="36"/>
      <c r="E14" s="36"/>
      <c r="F14" s="36"/>
      <c r="G14" s="36"/>
      <c r="H14" s="34"/>
      <c r="I14" s="34"/>
      <c r="J14" s="34"/>
      <c r="K14" s="34"/>
      <c r="L14" s="34"/>
      <c r="M14" s="34"/>
      <c r="N14" s="34"/>
      <c r="O14" s="34"/>
      <c r="P14" s="36"/>
      <c r="Q14" s="36"/>
      <c r="R14" s="36"/>
    </row>
    <row r="15" spans="1:18" s="33" customFormat="1" ht="59" customHeight="1" x14ac:dyDescent="0.35">
      <c r="A15" s="37" t="s">
        <v>11</v>
      </c>
      <c r="B15" s="38" t="s">
        <v>12</v>
      </c>
      <c r="C15" s="38" t="s">
        <v>13</v>
      </c>
      <c r="D15" s="38" t="s">
        <v>14</v>
      </c>
      <c r="E15" s="38" t="s">
        <v>15</v>
      </c>
      <c r="F15" s="39" t="s">
        <v>16</v>
      </c>
      <c r="G15" s="39" t="s">
        <v>17</v>
      </c>
      <c r="H15" s="39" t="s">
        <v>18</v>
      </c>
      <c r="I15" s="39" t="s">
        <v>19</v>
      </c>
      <c r="J15" s="39" t="s">
        <v>20</v>
      </c>
      <c r="K15" s="39" t="s">
        <v>21</v>
      </c>
      <c r="L15" s="39" t="s">
        <v>22</v>
      </c>
      <c r="M15" s="39" t="s">
        <v>23</v>
      </c>
      <c r="N15" s="39" t="s">
        <v>24</v>
      </c>
      <c r="O15" s="39" t="s">
        <v>25</v>
      </c>
      <c r="P15" s="39" t="s">
        <v>26</v>
      </c>
      <c r="Q15" s="39" t="s">
        <v>17</v>
      </c>
      <c r="R15" s="39" t="s">
        <v>27</v>
      </c>
    </row>
    <row r="16" spans="1:18" s="33" customFormat="1" ht="14.5" x14ac:dyDescent="0.35">
      <c r="A16" s="40">
        <v>1</v>
      </c>
      <c r="B16" s="41" t="s">
        <v>28</v>
      </c>
      <c r="C16" t="s">
        <v>29</v>
      </c>
      <c r="D16" t="s">
        <v>30</v>
      </c>
      <c r="E16" t="s">
        <v>31</v>
      </c>
      <c r="F16" t="s">
        <v>32</v>
      </c>
      <c r="G16" t="s">
        <v>33</v>
      </c>
      <c r="H16" s="42">
        <v>9627860.84094356</v>
      </c>
      <c r="I16" s="42">
        <v>14564.165000000001</v>
      </c>
      <c r="J16" s="42">
        <f>SUM(H16:I16)</f>
        <v>9642425.0059435591</v>
      </c>
      <c r="K16" s="43">
        <f>L16/J16</f>
        <v>0.91548789146171827</v>
      </c>
      <c r="L16" s="44">
        <f>J16/($J$24-$J$19-$J$20)*($L$24-$L$19-$L$20)</f>
        <v>8827523.3372690156</v>
      </c>
      <c r="M16" s="45">
        <f>'[8]13-WACC'!$H$9</f>
        <v>-11345.4042461054</v>
      </c>
      <c r="N16" s="45">
        <f t="shared" ref="N16:N22" si="1">N$24*L16/$L$24</f>
        <v>-800521.56778583582</v>
      </c>
      <c r="O16" s="46">
        <f t="shared" ref="O16:O22" si="2">SUM(L16:N16)</f>
        <v>8015656.3652370749</v>
      </c>
      <c r="P16" s="47">
        <f t="shared" ref="P16:P22" si="3">O16/$O$24</f>
        <v>0.44841632532433512</v>
      </c>
      <c r="Q16" s="48">
        <v>9.8500000000000004E-2</v>
      </c>
      <c r="R16" s="47">
        <f>P16*Q16</f>
        <v>4.4169008044447011E-2</v>
      </c>
    </row>
    <row r="17" spans="1:18" s="33" customFormat="1" ht="14.5" x14ac:dyDescent="0.35">
      <c r="A17" s="40">
        <f>+A16+1</f>
        <v>2</v>
      </c>
      <c r="B17" s="49" t="s">
        <v>34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s="42">
        <v>8560469.1577077191</v>
      </c>
      <c r="I17" s="42">
        <v>12949.511</v>
      </c>
      <c r="J17" s="42">
        <f t="shared" ref="J17:J22" si="4">SUM(H17:I17)</f>
        <v>8573418.6687077191</v>
      </c>
      <c r="K17" s="43">
        <f t="shared" ref="K17:K22" si="5">L17/J17</f>
        <v>0.91548789146171849</v>
      </c>
      <c r="L17" s="44">
        <f>J17/($J$24-$J$19-$J$20)*($L$24-$L$19-$L$20)</f>
        <v>7848860.9796337634</v>
      </c>
      <c r="M17" s="45"/>
      <c r="N17" s="45">
        <f t="shared" si="1"/>
        <v>-711771.83641332958</v>
      </c>
      <c r="O17" s="46">
        <f t="shared" si="2"/>
        <v>7137089.143220434</v>
      </c>
      <c r="P17" s="48">
        <f t="shared" si="3"/>
        <v>0.39926702708898604</v>
      </c>
      <c r="Q17" s="50">
        <v>4.0241971771610902E-2</v>
      </c>
      <c r="R17" s="48">
        <f t="shared" ref="R17:R22" si="6">P17*Q17</f>
        <v>1.6067292433449981E-2</v>
      </c>
    </row>
    <row r="18" spans="1:18" s="33" customFormat="1" ht="14.5" x14ac:dyDescent="0.35">
      <c r="A18" s="40">
        <f t="shared" ref="A18:A24" si="7">+A17+1</f>
        <v>3</v>
      </c>
      <c r="B18" s="49" t="s">
        <v>40</v>
      </c>
      <c r="C18" t="s">
        <v>41</v>
      </c>
      <c r="D18" t="s">
        <v>42</v>
      </c>
      <c r="E18" t="s">
        <v>43</v>
      </c>
      <c r="F18" t="s">
        <v>44</v>
      </c>
      <c r="G18" t="s">
        <v>45</v>
      </c>
      <c r="H18" s="51">
        <v>1220.7265655153401</v>
      </c>
      <c r="I18" s="42">
        <v>1.847</v>
      </c>
      <c r="J18" s="42">
        <f t="shared" si="4"/>
        <v>1222.5735655153401</v>
      </c>
      <c r="K18" s="43">
        <f t="shared" si="5"/>
        <v>0.91548789146171849</v>
      </c>
      <c r="L18" s="44">
        <f>J18/($J$24-$J$19-$J$20)*($L$24-$L$19-$L$20)</f>
        <v>1119.2512956504738</v>
      </c>
      <c r="M18" s="52"/>
      <c r="N18" s="45">
        <f t="shared" si="1"/>
        <v>-101.4990012156272</v>
      </c>
      <c r="O18" s="46">
        <f t="shared" si="2"/>
        <v>1017.7522944348466</v>
      </c>
      <c r="P18" s="53">
        <f t="shared" si="3"/>
        <v>5.6935667294837513E-5</v>
      </c>
      <c r="Q18" s="54">
        <v>0.73190879695622102</v>
      </c>
      <c r="R18" s="53">
        <f t="shared" si="6"/>
        <v>4.1671715753664184E-5</v>
      </c>
    </row>
    <row r="19" spans="1:18" s="33" customFormat="1" ht="14.5" x14ac:dyDescent="0.35">
      <c r="A19" s="40">
        <f t="shared" si="7"/>
        <v>4</v>
      </c>
      <c r="B19" s="49" t="s">
        <v>46</v>
      </c>
      <c r="C19" t="s">
        <v>47</v>
      </c>
      <c r="D19" t="s">
        <v>48</v>
      </c>
      <c r="E19" t="s">
        <v>49</v>
      </c>
      <c r="F19" t="s">
        <v>50</v>
      </c>
      <c r="G19" t="s">
        <v>51</v>
      </c>
      <c r="H19" s="51">
        <v>195420.12682</v>
      </c>
      <c r="I19" s="42">
        <v>295.61399999999998</v>
      </c>
      <c r="J19" s="42">
        <f t="shared" si="4"/>
        <v>195715.74082000001</v>
      </c>
      <c r="K19" s="43">
        <f t="shared" si="5"/>
        <v>1</v>
      </c>
      <c r="L19" s="44">
        <f>J19</f>
        <v>195715.74082000001</v>
      </c>
      <c r="M19" s="52"/>
      <c r="N19" s="45">
        <f t="shared" si="1"/>
        <v>-17748.429054854631</v>
      </c>
      <c r="O19" s="46">
        <f t="shared" si="2"/>
        <v>177967.31176514536</v>
      </c>
      <c r="P19" s="53">
        <f t="shared" si="3"/>
        <v>9.9559467538646775E-3</v>
      </c>
      <c r="Q19" s="54">
        <v>2.35942080261719E-2</v>
      </c>
      <c r="R19" s="53">
        <f t="shared" si="6"/>
        <v>2.3490267880817405E-4</v>
      </c>
    </row>
    <row r="20" spans="1:18" s="33" customFormat="1" ht="14.5" x14ac:dyDescent="0.35">
      <c r="A20" s="40">
        <f t="shared" si="7"/>
        <v>5</v>
      </c>
      <c r="B20" s="49" t="s">
        <v>52</v>
      </c>
      <c r="C20" t="s">
        <v>53</v>
      </c>
      <c r="D20" t="s">
        <v>54</v>
      </c>
      <c r="E20" t="s">
        <v>55</v>
      </c>
      <c r="F20" t="s">
        <v>56</v>
      </c>
      <c r="G20" t="s">
        <v>57</v>
      </c>
      <c r="H20" s="55">
        <v>2025.27001</v>
      </c>
      <c r="I20" s="42">
        <v>3.0640000000000001</v>
      </c>
      <c r="J20" s="42">
        <f t="shared" si="4"/>
        <v>2028.33401</v>
      </c>
      <c r="K20" s="43">
        <f t="shared" si="5"/>
        <v>1</v>
      </c>
      <c r="L20" s="44">
        <f>J20</f>
        <v>2028.33401</v>
      </c>
      <c r="M20" s="46"/>
      <c r="N20" s="45">
        <f t="shared" si="1"/>
        <v>-183.93892144394664</v>
      </c>
      <c r="O20" s="46">
        <f t="shared" si="2"/>
        <v>1844.3950885560535</v>
      </c>
      <c r="P20" s="47">
        <f t="shared" si="3"/>
        <v>1.0318018018379655E-4</v>
      </c>
      <c r="Q20" s="56">
        <v>0</v>
      </c>
      <c r="R20" s="47">
        <f t="shared" si="6"/>
        <v>0</v>
      </c>
    </row>
    <row r="21" spans="1:18" s="33" customFormat="1" ht="14.5" x14ac:dyDescent="0.35">
      <c r="A21" s="40">
        <f t="shared" si="7"/>
        <v>6</v>
      </c>
      <c r="B21" s="49" t="s">
        <v>58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s="42">
        <v>280947.31843666598</v>
      </c>
      <c r="I21" s="42">
        <v>424.99200000000002</v>
      </c>
      <c r="J21" s="42">
        <f t="shared" si="4"/>
        <v>281372.31043666601</v>
      </c>
      <c r="K21" s="43">
        <f t="shared" si="5"/>
        <v>0.91548789146171849</v>
      </c>
      <c r="L21" s="44">
        <f>J21/($J$24-$J$19-$J$20)*($L$24-$L$19-$L$20)</f>
        <v>257592.94319737545</v>
      </c>
      <c r="M21" s="45"/>
      <c r="N21" s="45">
        <f t="shared" si="1"/>
        <v>-23359.746427215432</v>
      </c>
      <c r="O21" s="46">
        <f t="shared" si="2"/>
        <v>234233.19677016002</v>
      </c>
      <c r="P21" s="48">
        <f t="shared" si="3"/>
        <v>1.3103604318688946E-2</v>
      </c>
      <c r="Q21" s="57">
        <f>(O16*Q16+O17*Q17+O18*Q18)/SUM(O16:O18)</f>
        <v>7.1104291067877759E-2</v>
      </c>
      <c r="R21" s="48">
        <f t="shared" si="6"/>
        <v>9.3172249551435888E-4</v>
      </c>
    </row>
    <row r="22" spans="1:18" s="33" customFormat="1" ht="14.5" x14ac:dyDescent="0.35">
      <c r="A22" s="40">
        <f t="shared" si="7"/>
        <v>7</v>
      </c>
      <c r="B22" s="49" t="s">
        <v>64</v>
      </c>
      <c r="C22" t="s">
        <v>65</v>
      </c>
      <c r="D22" t="s">
        <v>66</v>
      </c>
      <c r="E22" t="s">
        <v>67</v>
      </c>
      <c r="F22" t="s">
        <v>68</v>
      </c>
      <c r="G22" t="s">
        <v>69</v>
      </c>
      <c r="H22" s="51">
        <v>3073862.81075921</v>
      </c>
      <c r="I22" s="51">
        <v>-28239.192999999999</v>
      </c>
      <c r="J22" s="42">
        <f t="shared" si="4"/>
        <v>3045623.6177592101</v>
      </c>
      <c r="K22" s="43">
        <f t="shared" si="5"/>
        <v>0.91548789146171827</v>
      </c>
      <c r="L22" s="44">
        <f>J22/($J$24-$J$19-$J$20)*($L$24-$L$19-$L$20)</f>
        <v>2788231.5440083896</v>
      </c>
      <c r="M22" s="52">
        <f>'[8]13-WACC'!$H$15</f>
        <v>-227711.22270603801</v>
      </c>
      <c r="N22" s="45">
        <f t="shared" si="1"/>
        <v>-252850.0239173593</v>
      </c>
      <c r="O22" s="46">
        <f t="shared" si="2"/>
        <v>2307670.2973849922</v>
      </c>
      <c r="P22" s="53">
        <f t="shared" si="3"/>
        <v>0.12909698066664665</v>
      </c>
      <c r="Q22" s="54">
        <v>0</v>
      </c>
      <c r="R22" s="53">
        <f t="shared" si="6"/>
        <v>0</v>
      </c>
    </row>
    <row r="23" spans="1:18" s="33" customFormat="1" ht="14.5" x14ac:dyDescent="0.35">
      <c r="A23" s="40">
        <f t="shared" si="7"/>
        <v>8</v>
      </c>
      <c r="B23" s="58"/>
      <c r="C23"/>
      <c r="D23"/>
      <c r="E23"/>
      <c r="F23"/>
      <c r="G23"/>
      <c r="H23" s="59"/>
      <c r="I23" s="59"/>
      <c r="J23" s="59"/>
      <c r="K23" s="60"/>
      <c r="L23" s="61"/>
      <c r="M23" s="61"/>
      <c r="N23" s="61"/>
      <c r="O23" s="62"/>
      <c r="P23"/>
      <c r="Q23"/>
      <c r="R23"/>
    </row>
    <row r="24" spans="1:18" s="33" customFormat="1" ht="15" thickBot="1" x14ac:dyDescent="0.4">
      <c r="A24" s="40">
        <f t="shared" si="7"/>
        <v>9</v>
      </c>
      <c r="B24" s="63" t="s">
        <v>70</v>
      </c>
      <c r="C24" s="63"/>
      <c r="D24" s="63"/>
      <c r="E24" s="63"/>
      <c r="F24" s="63"/>
      <c r="G24" s="63"/>
      <c r="H24" s="64">
        <f>SUM(H16:H22)</f>
        <v>21741806.251242671</v>
      </c>
      <c r="I24" s="64">
        <f>SUM(I16:I22)</f>
        <v>0</v>
      </c>
      <c r="J24" s="64">
        <f>SUM(J16:J22)</f>
        <v>21741806.251242675</v>
      </c>
      <c r="K24" s="63"/>
      <c r="L24" s="65">
        <f>'[8]13-WACC'!$F$17</f>
        <v>19921072.130234201</v>
      </c>
      <c r="M24" s="65">
        <f>SUM(M16:M22)</f>
        <v>-239056.62695214342</v>
      </c>
      <c r="N24" s="65">
        <v>-1806537.0415212549</v>
      </c>
      <c r="O24" s="65">
        <f>SUM(O16:O23)</f>
        <v>17875478.461760797</v>
      </c>
      <c r="P24" s="66">
        <f>SUM(P16:P23)</f>
        <v>1</v>
      </c>
      <c r="Q24" s="63"/>
      <c r="R24" s="66">
        <f>SUM(R16:R22)</f>
        <v>6.144459736797319E-2</v>
      </c>
    </row>
    <row r="25" spans="1:18" s="33" customFormat="1" ht="15" thickTop="1" x14ac:dyDescent="0.35">
      <c r="A25" s="40"/>
      <c r="B25"/>
      <c r="C25"/>
      <c r="D25"/>
      <c r="E25"/>
      <c r="F25"/>
      <c r="G25"/>
      <c r="H25"/>
      <c r="I25"/>
      <c r="J25"/>
      <c r="K25"/>
      <c r="L25"/>
      <c r="M25"/>
      <c r="O25" s="62"/>
      <c r="P25"/>
      <c r="Q25"/>
      <c r="R25"/>
    </row>
    <row r="26" spans="1:18" x14ac:dyDescent="0.3">
      <c r="A26" s="6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">
      <c r="A27" s="40"/>
      <c r="B27" s="5" t="s">
        <v>71</v>
      </c>
      <c r="Q27" s="5" t="s">
        <v>72</v>
      </c>
    </row>
  </sheetData>
  <mergeCells count="1">
    <mergeCell ref="Q1:R1"/>
  </mergeCells>
  <printOptions horizontalCentered="1"/>
  <pageMargins left="0.5" right="0.5" top="0.75" bottom="0.5" header="0.3" footer="0.3"/>
  <pageSetup scale="67" pageOrder="overThenDown" orientation="landscape" cellComments="asDisplayed" r:id="rId1"/>
  <headerFooter>
    <oddHeader>&amp;RDuke Energy Florida, LLC
Docket No. 20220050-EI
DEF's Response to OPC POD 2 (29-34)
Q30</oddHeader>
    <oddFooter>&amp;R20220050-DEF-005212 through 20220050-DEF-005224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67D4-E990-4E4D-9620-5ABCE9A7378B}">
  <sheetPr>
    <tabColor theme="9" tint="-0.499984740745262"/>
    <pageSetUpPr fitToPage="1"/>
  </sheetPr>
  <dimension ref="A1:R34"/>
  <sheetViews>
    <sheetView tabSelected="1" view="pageBreakPreview" zoomScale="90" zoomScaleNormal="100" zoomScaleSheetLayoutView="90" workbookViewId="0">
      <selection activeCell="B32" sqref="B32"/>
    </sheetView>
  </sheetViews>
  <sheetFormatPr defaultColWidth="7.81640625" defaultRowHeight="13" outlineLevelCol="1" x14ac:dyDescent="0.3"/>
  <cols>
    <col min="1" max="1" width="6.54296875" style="5" customWidth="1"/>
    <col min="2" max="2" width="34.81640625" style="5" customWidth="1"/>
    <col min="3" max="3" width="8.1796875" style="5" hidden="1" customWidth="1" outlineLevel="1"/>
    <col min="4" max="4" width="52.81640625" style="5" hidden="1" customWidth="1" outlineLevel="1"/>
    <col min="5" max="5" width="48.81640625" style="5" hidden="1" customWidth="1" outlineLevel="1"/>
    <col min="6" max="7" width="51" style="5" hidden="1" customWidth="1" outlineLevel="1"/>
    <col min="8" max="8" width="13.1796875" style="5" customWidth="1" collapsed="1"/>
    <col min="9" max="14" width="13.1796875" style="5" customWidth="1"/>
    <col min="15" max="15" width="14.81640625" style="5" customWidth="1"/>
    <col min="16" max="18" width="13.1796875" style="5" customWidth="1"/>
    <col min="19" max="16384" width="7.81640625" style="5"/>
  </cols>
  <sheetData>
    <row r="1" spans="1:18" ht="12.75" customHeight="1" x14ac:dyDescent="0.4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4" t="s">
        <v>1</v>
      </c>
      <c r="L1" s="3"/>
      <c r="M1" s="3"/>
      <c r="N1" s="3"/>
      <c r="P1" s="6"/>
      <c r="Q1" s="70" t="s">
        <v>73</v>
      </c>
      <c r="R1" s="70"/>
    </row>
    <row r="2" spans="1:18" ht="12.75" customHeight="1" x14ac:dyDescent="0.3">
      <c r="A2" s="7"/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10"/>
      <c r="P2" s="10"/>
      <c r="Q2" s="10"/>
      <c r="R2" s="10"/>
    </row>
    <row r="3" spans="1:18" ht="12.75" customHeight="1" x14ac:dyDescent="0.3">
      <c r="A3" s="5" t="s">
        <v>3</v>
      </c>
      <c r="B3" s="11"/>
      <c r="C3" s="11"/>
      <c r="D3" s="11"/>
      <c r="E3" s="11"/>
      <c r="F3" s="11"/>
      <c r="G3" s="11"/>
      <c r="H3" s="12" t="s">
        <v>4</v>
      </c>
      <c r="I3" s="13" t="s">
        <v>5</v>
      </c>
      <c r="J3" s="13"/>
      <c r="K3" s="13"/>
      <c r="L3" s="13"/>
      <c r="M3" s="13"/>
      <c r="N3" s="14"/>
      <c r="O3" s="15"/>
      <c r="P3" s="15" t="s">
        <v>6</v>
      </c>
      <c r="R3" s="16"/>
    </row>
    <row r="4" spans="1:18" x14ac:dyDescent="0.3">
      <c r="B4" s="17"/>
      <c r="C4" s="17"/>
      <c r="D4" s="17"/>
      <c r="E4" s="17"/>
      <c r="F4" s="17"/>
      <c r="G4" s="17"/>
      <c r="H4" s="18"/>
      <c r="I4" s="19" t="s">
        <v>7</v>
      </c>
      <c r="J4" s="19"/>
      <c r="M4" s="19"/>
      <c r="N4" s="20"/>
      <c r="O4" s="21" t="str">
        <f>IF(R4='[7]MFR D Setup &amp; Recon'!$D$13,"__X__","_____")</f>
        <v>_____</v>
      </c>
      <c r="P4" s="22" t="str">
        <f>'[7]MFR D Setup &amp; Recon'!$B$14</f>
        <v>Projected Test Year 2 Ended</v>
      </c>
      <c r="R4" s="23">
        <v>45291</v>
      </c>
    </row>
    <row r="5" spans="1:18" x14ac:dyDescent="0.3">
      <c r="A5" s="5" t="s">
        <v>8</v>
      </c>
      <c r="B5" s="17"/>
      <c r="C5" s="17"/>
      <c r="D5" s="17"/>
      <c r="E5" s="17"/>
      <c r="F5" s="17"/>
      <c r="G5" s="17"/>
      <c r="H5" s="18"/>
      <c r="I5" s="19"/>
      <c r="J5" s="19"/>
      <c r="M5" s="19"/>
      <c r="N5" s="20"/>
      <c r="O5" s="21" t="str">
        <f>IF(R5='[7]MFR D Setup &amp; Recon'!$D$13,"__X__","_____")</f>
        <v>__X__</v>
      </c>
      <c r="P5" s="22" t="str">
        <f>'[7]MFR D Setup &amp; Recon'!$B$13</f>
        <v>Projected Test Year 1 Ended</v>
      </c>
      <c r="R5" s="23">
        <v>44926</v>
      </c>
    </row>
    <row r="6" spans="1:18" ht="12.75" customHeight="1" x14ac:dyDescent="0.35">
      <c r="B6" s="24"/>
      <c r="C6" s="24"/>
      <c r="D6" s="24"/>
      <c r="E6" s="24"/>
      <c r="F6" s="24"/>
      <c r="G6" s="24"/>
      <c r="H6" s="18"/>
      <c r="I6" s="18"/>
      <c r="J6" s="18"/>
      <c r="K6" s="18"/>
      <c r="L6" s="18"/>
      <c r="M6" s="18"/>
      <c r="N6" s="18"/>
      <c r="O6" s="21" t="str">
        <f>IF(R6='[7]MFR D Setup &amp; Recon'!$D$13,"__X__","_____")</f>
        <v>_____</v>
      </c>
      <c r="P6" s="22" t="str">
        <f>'[7]MFR D Setup &amp; Recon'!$B$12</f>
        <v>Prior Year 2 Ended</v>
      </c>
      <c r="R6" s="23">
        <v>44561</v>
      </c>
    </row>
    <row r="7" spans="1:18" x14ac:dyDescent="0.3">
      <c r="A7" s="25" t="str">
        <f>"DOCKET NO.: "&amp;'[7]MFR D Setup &amp; Recon'!$D$4</f>
        <v xml:space="preserve">DOCKET NO.: </v>
      </c>
      <c r="H7" s="26"/>
      <c r="I7" s="18"/>
      <c r="J7" s="18"/>
      <c r="K7" s="18"/>
      <c r="L7" s="18"/>
      <c r="M7" s="18"/>
      <c r="N7" s="18"/>
      <c r="O7" s="21" t="str">
        <f>IF(R7='[7]MFR D Setup &amp; Recon'!$D$13,"__X__","_____")</f>
        <v>_____</v>
      </c>
      <c r="P7" s="22" t="str">
        <f>'[7]MFR D Setup &amp; Recon'!$B$11</f>
        <v>Prior Year 1 Ended</v>
      </c>
      <c r="R7" s="23">
        <v>44196</v>
      </c>
    </row>
    <row r="8" spans="1:18" ht="12.75" customHeight="1" x14ac:dyDescent="0.3">
      <c r="H8" s="26"/>
      <c r="I8" s="26"/>
      <c r="J8" s="26"/>
      <c r="K8" s="21"/>
      <c r="L8" s="21"/>
      <c r="M8" s="26"/>
      <c r="N8" s="26"/>
      <c r="O8" s="21" t="str">
        <f>IF(R8='[7]MFR D Setup &amp; Recon'!$D$13,"__X__","_____")</f>
        <v>_____</v>
      </c>
      <c r="P8" s="22" t="str">
        <f>'[7]MFR D Setup &amp; Recon'!$B$10</f>
        <v>Historical Year Ended</v>
      </c>
      <c r="R8" s="23">
        <v>43830</v>
      </c>
    </row>
    <row r="9" spans="1:18" ht="12.75" customHeight="1" x14ac:dyDescent="0.3">
      <c r="H9" s="26"/>
      <c r="I9" s="26"/>
      <c r="J9" s="26"/>
      <c r="K9" s="21"/>
      <c r="L9" s="21"/>
      <c r="M9" s="26"/>
      <c r="N9" s="26"/>
      <c r="O9" s="21"/>
      <c r="P9" s="22"/>
      <c r="R9" s="23"/>
    </row>
    <row r="10" spans="1:18" ht="12.75" customHeight="1" x14ac:dyDescent="0.3">
      <c r="H10" s="26"/>
      <c r="I10" s="26"/>
      <c r="J10" s="26"/>
      <c r="K10" s="21"/>
      <c r="L10" s="21"/>
      <c r="M10" s="26"/>
      <c r="N10" s="26"/>
      <c r="O10" s="21"/>
      <c r="P10" s="22" t="str">
        <f>"Witness: "&amp;'[7]MFR D Setup &amp; Recon'!$D$17&amp;", "&amp;'[7]MFR D Setup &amp; Recon'!$E$17</f>
        <v>Witness: Olivier, Newlin</v>
      </c>
      <c r="R10" s="23"/>
    </row>
    <row r="11" spans="1:18" ht="12" customHeight="1" x14ac:dyDescent="0.3">
      <c r="H11" s="27"/>
      <c r="I11" s="27"/>
      <c r="J11" s="27"/>
      <c r="K11" s="21" t="s">
        <v>9</v>
      </c>
      <c r="L11" s="27"/>
      <c r="M11" s="27"/>
      <c r="N11" s="27"/>
      <c r="O11" s="21"/>
      <c r="P11" s="21"/>
      <c r="Q11" s="22"/>
      <c r="R11" s="23"/>
    </row>
    <row r="12" spans="1:18" s="33" customFormat="1" x14ac:dyDescent="0.3">
      <c r="A12" s="28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30"/>
      <c r="M12" s="30"/>
      <c r="N12" s="30"/>
      <c r="O12" s="31"/>
      <c r="P12" s="32"/>
      <c r="Q12" s="10"/>
      <c r="R12" s="10"/>
    </row>
    <row r="13" spans="1:18" s="33" customFormat="1" x14ac:dyDescent="0.35">
      <c r="A13" s="34"/>
      <c r="B13" s="35">
        <v>-1</v>
      </c>
      <c r="C13" s="35"/>
      <c r="D13" s="35"/>
      <c r="E13" s="35"/>
      <c r="F13" s="35"/>
      <c r="G13" s="35"/>
      <c r="H13" s="35">
        <f>+B13-1</f>
        <v>-2</v>
      </c>
      <c r="I13" s="35">
        <f>+H13-1</f>
        <v>-3</v>
      </c>
      <c r="J13" s="35">
        <f t="shared" ref="J13:R13" si="0">+I13-1</f>
        <v>-4</v>
      </c>
      <c r="K13" s="35">
        <f t="shared" si="0"/>
        <v>-5</v>
      </c>
      <c r="L13" s="35">
        <f t="shared" si="0"/>
        <v>-6</v>
      </c>
      <c r="M13" s="35">
        <f t="shared" si="0"/>
        <v>-7</v>
      </c>
      <c r="N13" s="35">
        <f t="shared" si="0"/>
        <v>-8</v>
      </c>
      <c r="O13" s="35">
        <f t="shared" si="0"/>
        <v>-9</v>
      </c>
      <c r="P13" s="35">
        <f t="shared" si="0"/>
        <v>-10</v>
      </c>
      <c r="Q13" s="35">
        <f t="shared" si="0"/>
        <v>-11</v>
      </c>
      <c r="R13" s="35">
        <f t="shared" si="0"/>
        <v>-12</v>
      </c>
    </row>
    <row r="14" spans="1:18" s="33" customFormat="1" x14ac:dyDescent="0.35">
      <c r="A14" s="34" t="s">
        <v>10</v>
      </c>
      <c r="B14" s="36"/>
      <c r="C14" s="36"/>
      <c r="D14" s="36"/>
      <c r="E14" s="36"/>
      <c r="F14" s="36"/>
      <c r="G14" s="36"/>
      <c r="H14" s="34"/>
      <c r="I14" s="34"/>
      <c r="J14" s="34"/>
      <c r="K14" s="34"/>
      <c r="L14" s="34"/>
      <c r="M14" s="34"/>
      <c r="N14" s="34"/>
      <c r="O14" s="34"/>
      <c r="P14" s="36"/>
      <c r="Q14" s="36"/>
      <c r="R14" s="36"/>
    </row>
    <row r="15" spans="1:18" s="33" customFormat="1" ht="59" customHeight="1" x14ac:dyDescent="0.35">
      <c r="A15" s="37" t="s">
        <v>11</v>
      </c>
      <c r="B15" s="38" t="s">
        <v>12</v>
      </c>
      <c r="C15" s="38" t="s">
        <v>13</v>
      </c>
      <c r="D15" s="38" t="s">
        <v>14</v>
      </c>
      <c r="E15" s="38" t="s">
        <v>15</v>
      </c>
      <c r="F15" s="39" t="s">
        <v>16</v>
      </c>
      <c r="G15" s="39" t="s">
        <v>17</v>
      </c>
      <c r="H15" s="39" t="s">
        <v>18</v>
      </c>
      <c r="I15" s="39" t="s">
        <v>19</v>
      </c>
      <c r="J15" s="39" t="s">
        <v>20</v>
      </c>
      <c r="K15" s="39" t="s">
        <v>21</v>
      </c>
      <c r="L15" s="39" t="s">
        <v>22</v>
      </c>
      <c r="M15" s="39" t="s">
        <v>23</v>
      </c>
      <c r="N15" s="39" t="s">
        <v>24</v>
      </c>
      <c r="O15" s="39" t="s">
        <v>25</v>
      </c>
      <c r="P15" s="39" t="s">
        <v>26</v>
      </c>
      <c r="Q15" s="39" t="s">
        <v>17</v>
      </c>
      <c r="R15" s="39" t="s">
        <v>27</v>
      </c>
    </row>
    <row r="16" spans="1:18" s="33" customFormat="1" ht="14.5" x14ac:dyDescent="0.35">
      <c r="A16" s="40">
        <v>1</v>
      </c>
      <c r="B16" s="41" t="s">
        <v>28</v>
      </c>
      <c r="C16" t="s">
        <v>29</v>
      </c>
      <c r="D16" t="s">
        <v>30</v>
      </c>
      <c r="E16" t="s">
        <v>31</v>
      </c>
      <c r="F16" t="s">
        <v>32</v>
      </c>
      <c r="G16" t="s">
        <v>33</v>
      </c>
      <c r="H16" s="42">
        <v>8718755.2549919002</v>
      </c>
      <c r="I16" s="42">
        <v>14347.32624178179</v>
      </c>
      <c r="J16" s="42">
        <f>SUM(H16:I16)</f>
        <v>8733102.5812336821</v>
      </c>
      <c r="K16" s="69">
        <f>L16/J16</f>
        <v>0.90009685335048484</v>
      </c>
      <c r="L16" s="44">
        <f>J16/($J$24-$J$19-$J$20)*($L$24-$L$19-$L$20)</f>
        <v>7860638.1533554345</v>
      </c>
      <c r="M16" s="45">
        <v>-12424.650642011879</v>
      </c>
      <c r="N16" s="45">
        <f t="shared" ref="N16:N22" si="1">N$24*L16/$L$24</f>
        <v>-545373.34519719786</v>
      </c>
      <c r="O16" s="46">
        <f>SUM(L16:N16)</f>
        <v>7302840.1575162243</v>
      </c>
      <c r="P16" s="47">
        <f t="shared" ref="P16:P22" si="2">O16/$O$24</f>
        <v>0.43963771001479995</v>
      </c>
      <c r="Q16" s="48">
        <v>9.8500000000000004E-2</v>
      </c>
      <c r="R16" s="47">
        <f>P16*Q16</f>
        <v>4.3304314436457797E-2</v>
      </c>
    </row>
    <row r="17" spans="1:18" s="33" customFormat="1" ht="14.5" x14ac:dyDescent="0.35">
      <c r="A17" s="40">
        <f>+A16+1</f>
        <v>2</v>
      </c>
      <c r="B17" s="49" t="s">
        <v>34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s="42">
        <v>7870342.1426005298</v>
      </c>
      <c r="I17" s="42">
        <v>12951.202671927578</v>
      </c>
      <c r="J17" s="42">
        <f t="shared" ref="J17:J22" si="3">SUM(H17:I17)</f>
        <v>7883293.3452724572</v>
      </c>
      <c r="K17" s="69">
        <f t="shared" ref="K17:K22" si="4">L17/J17</f>
        <v>0.90009685335048495</v>
      </c>
      <c r="L17" s="44">
        <f>J17/($J$24-$J$19-$J$20)*($L$24-$L$19-$L$20)</f>
        <v>7095727.5341185564</v>
      </c>
      <c r="M17" s="45"/>
      <c r="N17" s="45">
        <f t="shared" si="1"/>
        <v>-492303.62553175259</v>
      </c>
      <c r="O17" s="46">
        <f t="shared" ref="O17:O22" si="5">SUM(L17:N17)</f>
        <v>6603423.9085868038</v>
      </c>
      <c r="P17" s="48">
        <f t="shared" si="2"/>
        <v>0.39753220703319664</v>
      </c>
      <c r="Q17" s="50">
        <v>4.1116912036683197E-2</v>
      </c>
      <c r="R17" s="48">
        <f t="shared" ref="R17:R22" si="6">P17*Q17</f>
        <v>1.6345296788332478E-2</v>
      </c>
    </row>
    <row r="18" spans="1:18" s="33" customFormat="1" ht="14.5" x14ac:dyDescent="0.35">
      <c r="A18" s="40">
        <f t="shared" ref="A18:A24" si="7">+A17+1</f>
        <v>3</v>
      </c>
      <c r="B18" s="49" t="s">
        <v>40</v>
      </c>
      <c r="C18" t="s">
        <v>41</v>
      </c>
      <c r="D18" t="s">
        <v>42</v>
      </c>
      <c r="E18" t="s">
        <v>43</v>
      </c>
      <c r="F18" t="s">
        <v>44</v>
      </c>
      <c r="G18" t="s">
        <v>45</v>
      </c>
      <c r="H18" s="51">
        <v>88794.993610493795</v>
      </c>
      <c r="I18" s="42">
        <v>146.11841997024464</v>
      </c>
      <c r="J18" s="42">
        <f t="shared" si="3"/>
        <v>88941.112030464035</v>
      </c>
      <c r="K18" s="69">
        <f t="shared" si="4"/>
        <v>0.90009685335048495</v>
      </c>
      <c r="L18" s="44">
        <f>J18/($J$24-$J$19-$J$20)*($L$24-$L$19-$L$20)</f>
        <v>80055.615072113636</v>
      </c>
      <c r="M18" s="52"/>
      <c r="N18" s="45">
        <f t="shared" si="1"/>
        <v>-5554.2816934094335</v>
      </c>
      <c r="O18" s="46">
        <f t="shared" si="5"/>
        <v>74501.333378704207</v>
      </c>
      <c r="P18" s="53">
        <f t="shared" si="2"/>
        <v>4.4850489526259262E-3</v>
      </c>
      <c r="Q18" s="54">
        <v>1.6600767144450499E-2</v>
      </c>
      <c r="R18" s="53">
        <f t="shared" si="6"/>
        <v>7.4455253294004604E-5</v>
      </c>
    </row>
    <row r="19" spans="1:18" s="33" customFormat="1" ht="14.5" x14ac:dyDescent="0.35">
      <c r="A19" s="40">
        <f t="shared" si="7"/>
        <v>4</v>
      </c>
      <c r="B19" s="49" t="s">
        <v>46</v>
      </c>
      <c r="C19" t="s">
        <v>47</v>
      </c>
      <c r="D19" t="s">
        <v>48</v>
      </c>
      <c r="E19" t="s">
        <v>49</v>
      </c>
      <c r="F19" t="s">
        <v>50</v>
      </c>
      <c r="G19" t="s">
        <v>51</v>
      </c>
      <c r="H19" s="51">
        <v>195420.12682</v>
      </c>
      <c r="I19" s="42">
        <v>321.57759126127712</v>
      </c>
      <c r="J19" s="42">
        <f t="shared" si="3"/>
        <v>195741.70441126128</v>
      </c>
      <c r="K19" s="69">
        <f t="shared" si="4"/>
        <v>1</v>
      </c>
      <c r="L19" s="44">
        <f>J19</f>
        <v>195741.70441126128</v>
      </c>
      <c r="M19" s="52"/>
      <c r="N19" s="45">
        <f t="shared" si="1"/>
        <v>-13580.615981388457</v>
      </c>
      <c r="O19" s="46">
        <f t="shared" si="5"/>
        <v>182161.08842987282</v>
      </c>
      <c r="P19" s="53">
        <f t="shared" si="2"/>
        <v>1.0966265458882849E-2</v>
      </c>
      <c r="Q19" s="54">
        <v>2.3594208026172001E-2</v>
      </c>
      <c r="R19" s="53">
        <f t="shared" si="6"/>
        <v>2.5874034850710651E-4</v>
      </c>
    </row>
    <row r="20" spans="1:18" s="33" customFormat="1" ht="14.5" x14ac:dyDescent="0.35">
      <c r="A20" s="40">
        <f t="shared" si="7"/>
        <v>5</v>
      </c>
      <c r="B20" s="49" t="s">
        <v>52</v>
      </c>
      <c r="C20" t="s">
        <v>53</v>
      </c>
      <c r="D20" t="s">
        <v>54</v>
      </c>
      <c r="E20" t="s">
        <v>55</v>
      </c>
      <c r="F20" t="s">
        <v>56</v>
      </c>
      <c r="G20" t="s">
        <v>57</v>
      </c>
      <c r="H20" s="55">
        <v>2025.27001</v>
      </c>
      <c r="I20" s="42">
        <v>3.3327245359399256</v>
      </c>
      <c r="J20" s="42">
        <f t="shared" si="3"/>
        <v>2028.6027345359398</v>
      </c>
      <c r="K20" s="69">
        <f t="shared" si="4"/>
        <v>1</v>
      </c>
      <c r="L20" s="44">
        <f>J20</f>
        <v>2028.6027345359398</v>
      </c>
      <c r="M20" s="46"/>
      <c r="N20" s="45">
        <f t="shared" si="1"/>
        <v>-140.74504357356633</v>
      </c>
      <c r="O20" s="46">
        <f t="shared" si="5"/>
        <v>1887.8576909623735</v>
      </c>
      <c r="P20" s="47">
        <f t="shared" si="2"/>
        <v>1.1365077342330997E-4</v>
      </c>
      <c r="Q20" s="56">
        <v>0</v>
      </c>
      <c r="R20" s="47">
        <f t="shared" si="6"/>
        <v>0</v>
      </c>
    </row>
    <row r="21" spans="1:18" s="33" customFormat="1" ht="14.5" x14ac:dyDescent="0.35">
      <c r="A21" s="40">
        <f t="shared" si="7"/>
        <v>6</v>
      </c>
      <c r="B21" s="49" t="s">
        <v>58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s="42">
        <v>257116.82943666601</v>
      </c>
      <c r="I21" s="42">
        <v>423.10386360120827</v>
      </c>
      <c r="J21" s="42">
        <f t="shared" si="3"/>
        <v>257539.93330026721</v>
      </c>
      <c r="K21" s="69">
        <f t="shared" si="4"/>
        <v>0.90009685335048484</v>
      </c>
      <c r="L21" s="44">
        <f>J21/($J$24-$J$19-$J$20)*($L$24-$L$19-$L$20)</f>
        <v>231810.88357566425</v>
      </c>
      <c r="M21" s="45"/>
      <c r="N21" s="45">
        <f t="shared" si="1"/>
        <v>-16083.106048433532</v>
      </c>
      <c r="O21" s="46">
        <f t="shared" si="5"/>
        <v>215727.77752723073</v>
      </c>
      <c r="P21" s="48">
        <f t="shared" si="2"/>
        <v>1.2987011087876633E-2</v>
      </c>
      <c r="Q21" s="57">
        <f>(O16*Q16+O17*Q17+O18*Q18)/SUM(O16:O18)</f>
        <v>7.0960273378865929E-2</v>
      </c>
      <c r="R21" s="48">
        <f t="shared" si="6"/>
        <v>9.2156185717008892E-4</v>
      </c>
    </row>
    <row r="22" spans="1:18" s="33" customFormat="1" ht="14.5" x14ac:dyDescent="0.35">
      <c r="A22" s="40">
        <f t="shared" si="7"/>
        <v>7</v>
      </c>
      <c r="B22" s="49" t="s">
        <v>64</v>
      </c>
      <c r="C22" t="s">
        <v>65</v>
      </c>
      <c r="D22" t="s">
        <v>66</v>
      </c>
      <c r="E22" t="s">
        <v>67</v>
      </c>
      <c r="F22" t="s">
        <v>68</v>
      </c>
      <c r="G22" t="s">
        <v>69</v>
      </c>
      <c r="H22" s="51">
        <v>2972714.4466873696</v>
      </c>
      <c r="I22" s="51">
        <v>-28192.661513078037</v>
      </c>
      <c r="J22" s="42">
        <f t="shared" si="3"/>
        <v>2944521.7851742916</v>
      </c>
      <c r="K22" s="69">
        <f t="shared" si="4"/>
        <v>0.90009685335048484</v>
      </c>
      <c r="L22" s="44">
        <f>J22/($J$24-$J$19-$J$20)*($L$24-$L$19-$L$20)</f>
        <v>2650354.7934573321</v>
      </c>
      <c r="M22" s="52">
        <v>-235973.23691890002</v>
      </c>
      <c r="N22" s="45">
        <f t="shared" si="1"/>
        <v>-183882.38098076655</v>
      </c>
      <c r="O22" s="46">
        <f t="shared" si="5"/>
        <v>2230499.1755576655</v>
      </c>
      <c r="P22" s="53">
        <f t="shared" si="2"/>
        <v>0.13427810667919479</v>
      </c>
      <c r="Q22" s="54">
        <v>0</v>
      </c>
      <c r="R22" s="53">
        <f t="shared" si="6"/>
        <v>0</v>
      </c>
    </row>
    <row r="23" spans="1:18" s="33" customFormat="1" ht="14.5" x14ac:dyDescent="0.35">
      <c r="A23" s="40">
        <f t="shared" si="7"/>
        <v>8</v>
      </c>
      <c r="B23"/>
      <c r="C23"/>
      <c r="D23"/>
      <c r="E23"/>
      <c r="F23"/>
      <c r="G23"/>
      <c r="H23" s="59"/>
      <c r="I23" s="59"/>
      <c r="J23" s="59"/>
      <c r="K23"/>
      <c r="L23" s="61"/>
      <c r="M23" s="61"/>
      <c r="N23" s="61"/>
      <c r="O23"/>
      <c r="P23"/>
      <c r="Q23"/>
      <c r="R23"/>
    </row>
    <row r="24" spans="1:18" s="33" customFormat="1" ht="15" thickBot="1" x14ac:dyDescent="0.4">
      <c r="A24" s="40">
        <f t="shared" si="7"/>
        <v>9</v>
      </c>
      <c r="B24" s="63" t="s">
        <v>70</v>
      </c>
      <c r="C24" s="63"/>
      <c r="D24" s="63"/>
      <c r="E24" s="63"/>
      <c r="F24" s="63"/>
      <c r="G24" s="63"/>
      <c r="H24" s="64">
        <f>SUM(H16:H22)</f>
        <v>20105169.064156961</v>
      </c>
      <c r="I24" s="64">
        <f>SUM(I16:I22)</f>
        <v>0</v>
      </c>
      <c r="J24" s="64">
        <f>SUM(J16:J22)</f>
        <v>20105169.064156961</v>
      </c>
      <c r="K24" s="63"/>
      <c r="L24" s="65">
        <f>'[9]13-WACC'!$F$17</f>
        <v>18116357.286724899</v>
      </c>
      <c r="M24" s="65">
        <f>SUM(M16:M22)</f>
        <v>-248397.88756091188</v>
      </c>
      <c r="N24" s="65">
        <v>-1256918.100476522</v>
      </c>
      <c r="O24" s="65">
        <f>SUM(O16:O23)</f>
        <v>16611041.298687462</v>
      </c>
      <c r="P24" s="66">
        <f>SUM(P16:P23)</f>
        <v>1</v>
      </c>
      <c r="Q24" s="63"/>
      <c r="R24" s="66">
        <f>SUM(R16:R22)</f>
        <v>6.0904368683761471E-2</v>
      </c>
    </row>
    <row r="25" spans="1:18" s="33" customFormat="1" ht="21" customHeight="1" thickTop="1" x14ac:dyDescent="0.35">
      <c r="A25" s="40"/>
      <c r="B25"/>
      <c r="C25"/>
      <c r="D25"/>
      <c r="E25"/>
      <c r="F25"/>
      <c r="G25"/>
      <c r="H25"/>
      <c r="I25"/>
      <c r="J25"/>
      <c r="K25"/>
      <c r="L25"/>
      <c r="M25"/>
      <c r="O25" s="62"/>
      <c r="P25"/>
      <c r="Q25"/>
      <c r="R25"/>
    </row>
    <row r="26" spans="1:18" x14ac:dyDescent="0.3">
      <c r="A26" s="6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">
      <c r="A27" s="40"/>
      <c r="B27" s="5" t="s">
        <v>71</v>
      </c>
      <c r="Q27" s="5" t="s">
        <v>72</v>
      </c>
    </row>
    <row r="31" spans="1:18" ht="14.5" x14ac:dyDescent="0.35"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t="14.5" x14ac:dyDescent="0.35"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8:18" ht="14.5" x14ac:dyDescent="0.35"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8:18" x14ac:dyDescent="0.3">
      <c r="H34" s="68"/>
    </row>
  </sheetData>
  <mergeCells count="1">
    <mergeCell ref="Q1:R1"/>
  </mergeCells>
  <printOptions horizontalCentered="1"/>
  <pageMargins left="0.5" right="0.5" top="0.75" bottom="0.5" header="0.3" footer="0.3"/>
  <pageSetup scale="68" pageOrder="overThenDown" orientation="landscape" cellComments="asDisplayed" r:id="rId1"/>
  <headerFooter>
    <oddHeader>&amp;RDuke Energy Florida, LLC
Docket No. 20220050-EI
DEF's Response to OPC POD 2 (29-34)
Q30</oddHeader>
    <oddFooter>&amp;R20220050-DEF-005212 through 20220050-DEF-005224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Link xmlns="f3982def-6492-41e7-bb54-f986ee6cf47a">
      <Url xsi:nil="true"/>
      <Description xsi:nil="true"/>
    </FolderLink>
    <SentforReview xmlns="f3982def-6492-41e7-bb54-f986ee6cf47a">
      <UserInfo>
        <DisplayName/>
        <AccountId xsi:nil="true"/>
        <AccountType/>
      </UserInfo>
    </SentforRevie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4860F61FB6648987B207D8F8D5D8B" ma:contentTypeVersion="15" ma:contentTypeDescription="Create a new document." ma:contentTypeScope="" ma:versionID="9d67f5d5310ee722ab5f33612d785702">
  <xsd:schema xmlns:xsd="http://www.w3.org/2001/XMLSchema" xmlns:xs="http://www.w3.org/2001/XMLSchema" xmlns:p="http://schemas.microsoft.com/office/2006/metadata/properties" xmlns:ns2="f3982def-6492-41e7-bb54-f986ee6cf47a" xmlns:ns3="37406468-44f8-4cea-b413-5cf1fddbb4e3" targetNamespace="http://schemas.microsoft.com/office/2006/metadata/properties" ma:root="true" ma:fieldsID="cdc2a61cfc42c2ffb3e7db007ced991f" ns2:_="" ns3:_="">
    <xsd:import namespace="f3982def-6492-41e7-bb54-f986ee6cf47a"/>
    <xsd:import namespace="37406468-44f8-4cea-b413-5cf1fddbb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olderLink" minOccurs="0"/>
                <xsd:element ref="ns3:SharedWithUsers" minOccurs="0"/>
                <xsd:element ref="ns3:SharedWithDetails" minOccurs="0"/>
                <xsd:element ref="ns2:Sentfor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82def-6492-41e7-bb54-f986ee6c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olderLink" ma:index="18" nillable="true" ma:displayName="Folder Link" ma:format="Hyperlink" ma:internalName="Fold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entforReview" ma:index="21" nillable="true" ma:displayName="Ready for Review " ma:format="Dropdown" ma:list="UserInfo" ma:SharePointGroup="0" ma:internalName="SentforReview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468-44f8-4cea-b413-5cf1fddbb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3E92B-CECA-41A5-8ACC-53C9B5CD464D}">
  <ds:schemaRefs>
    <ds:schemaRef ds:uri="http://schemas.microsoft.com/office/2006/metadata/properties"/>
    <ds:schemaRef ds:uri="http://schemas.microsoft.com/office/infopath/2007/PartnerControls"/>
    <ds:schemaRef ds:uri="f3982def-6492-41e7-bb54-f986ee6cf47a"/>
  </ds:schemaRefs>
</ds:datastoreItem>
</file>

<file path=customXml/itemProps2.xml><?xml version="1.0" encoding="utf-8"?>
<ds:datastoreItem xmlns:ds="http://schemas.openxmlformats.org/officeDocument/2006/customXml" ds:itemID="{8F1E8398-7C58-4E41-8262-0ED6C448B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137A9E-764B-49BE-A98A-73B25BFA2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82def-6492-41e7-bb54-f986ee6cf47a"/>
    <ds:schemaRef ds:uri="37406468-44f8-4cea-b413-5cf1fddbb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D-1a</vt:lpstr>
      <vt:lpstr>2022 D-1a</vt:lpstr>
      <vt:lpstr>'2022 D-1a'!Print_Area</vt:lpstr>
      <vt:lpstr>'2023 D-1a'!Print_Area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Develle, Penney K</dc:creator>
  <cp:lastModifiedBy>West, Monique</cp:lastModifiedBy>
  <cp:lastPrinted>2022-05-16T23:01:22Z</cp:lastPrinted>
  <dcterms:created xsi:type="dcterms:W3CDTF">2022-04-26T14:18:04Z</dcterms:created>
  <dcterms:modified xsi:type="dcterms:W3CDTF">2022-05-16T23:01:32Z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0x0101004C34860F61FB6648987B207D8F8D5D8B</vt:lpwstr>
  </property>
</Properties>
</file>