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eabet\AppData\Roaming\iManage\Work\Recent\00033016-00002 Florida Public Utilities Co. - Regulatory\"/>
    </mc:Choice>
  </mc:AlternateContent>
  <bookViews>
    <workbookView xWindow="-120" yWindow="-120" windowWidth="29040" windowHeight="15840" activeTab="0"/>
  </bookViews>
  <sheets>
    <sheet name="FE Cost Rate Cal (Revised)" sheetId="9" r:id="rId2"/>
    <sheet name="FE Cost Rate Cal" sheetId="7" state="hidden" r:id="rId3"/>
    <sheet name="Capital Structure Sch 4 - Sept" sheetId="8" r:id="rId4"/>
    <sheet name="Capital Structure Sch 4 - 2022" sheetId="10" r:id="rId5"/>
    <sheet name="FE Expan Factor" sheetId="4" r:id="rId6"/>
    <sheet name="Uncollectibles 2019" sheetId="5" r:id="rId7"/>
    <sheet name="Rev 2019" sheetId="3" r:id="rId8"/>
    <sheet name="Forecasted Bad Debt" sheetId="11" r:id="rId9"/>
    <sheet name="State and Federal Rates" sheetId="6" r:id="rId10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</externalReferences>
  <definedNames>
    <definedName name="\D" localSheetId="0">#REF!</definedName>
    <definedName name="\D">#REF!</definedName>
    <definedName name="\I" localSheetId="0">#REF!</definedName>
    <definedName name="\I">#REF!</definedName>
    <definedName name="\INPUT" localSheetId="0">#REF!</definedName>
    <definedName name="\INPUT">#REF!</definedName>
    <definedName name="\PRINTADJ">#REF!</definedName>
    <definedName name="\S">#REF!</definedName>
    <definedName name="\STORAGEINPUT">#REF!</definedName>
    <definedName name="__123Graph_X" hidden="1">'[1]BUDGET CASH 2002'!#REF!</definedName>
    <definedName name="__FDS_HYPERLINK_TOGGLE_STATE__" hidden="1">"ON"</definedName>
    <definedName name="__yr1" localSheetId="0">#REF!</definedName>
    <definedName name="__yr1">#REF!</definedName>
    <definedName name="__yr2" localSheetId="0">#REF!</definedName>
    <definedName name="__yr2">#REF!</definedName>
    <definedName name="__YR2006" localSheetId="0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[2]Template!$A$1:$R$48</definedName>
    <definedName name="_1INCREMCOS" localSheetId="0">#REF!</definedName>
    <definedName name="_1INCREMCOS">#REF!</definedName>
    <definedName name="_1TXPT" localSheetId="0">#REF!</definedName>
    <definedName name="_1TXPT">#REF!</definedName>
    <definedName name="_1UNDER" localSheetId="0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AS106">#REF!</definedName>
    <definedName name="_Fill" hidden="1">[3]FxdChg!#REF!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CH5" localSheetId="0">#REF!</definedName>
    <definedName name="_SCH5">#REF!</definedName>
    <definedName name="_Sort" localSheetId="0" hidden="1">#REF!</definedName>
    <definedName name="_Sort" hidden="1">#REF!</definedName>
    <definedName name="_yr1" localSheetId="0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 localSheetId="0">#REF!,#REF!,#REF!</definedName>
    <definedName name="_zP2">#REF!,#REF!,#REF!</definedName>
    <definedName name="AcqStockPrice" localSheetId="0">#REF!</definedName>
    <definedName name="AcqStockPrice">#REF!</definedName>
    <definedName name="AD_BAL2" localSheetId="0">#REF!</definedName>
    <definedName name="AD_BAL2">#REF!</definedName>
    <definedName name="ADD" localSheetId="0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 localSheetId="0">{2}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BACK_UP" localSheetId="0">#REF!</definedName>
    <definedName name="BACK_UP">#REF!</definedName>
    <definedName name="basis" localSheetId="0">#REF!</definedName>
    <definedName name="basis">#REF!</definedName>
    <definedName name="BATTLEBORO" localSheetId="0">#REF!</definedName>
    <definedName name="BATTLEBORO">#REF!</definedName>
    <definedName name="bb">[4]Main!$H$8:$S$56,[4]Main!$H$16:$S$132</definedName>
    <definedName name="BBUAprDec" localSheetId="0">#REF!</definedName>
    <definedName name="BBUAprDec">#REF!</definedName>
    <definedName name="BBUAugDec" localSheetId="0">#REF!</definedName>
    <definedName name="BBUAugDec">#REF!</definedName>
    <definedName name="BBUDec" localSheetId="0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alculations">#REF!</definedName>
    <definedName name="Cap">'[5]2002'!$A$1:$O$101</definedName>
    <definedName name="CAPITAL" localSheetId="0">#REF!</definedName>
    <definedName name="CAPITAL">#REF!</definedName>
    <definedName name="CAprDec" localSheetId="0">#REF!</definedName>
    <definedName name="CAprDec">#REF!</definedName>
    <definedName name="CAPSUM" localSheetId="0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 localSheetId="0">#REF!</definedName>
    <definedName name="CJan">#REF!</definedName>
    <definedName name="CJanApr" localSheetId="0">#REF!</definedName>
    <definedName name="CJanApr">#REF!</definedName>
    <definedName name="CJanAug" localSheetId="0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'[6]Cost Savings Detail'!$F$144</definedName>
    <definedName name="COMMON" localSheetId="0">#REF!</definedName>
    <definedName name="COMMON">#REF!</definedName>
    <definedName name="comp" localSheetId="0">#REF!</definedName>
    <definedName name="comp">#REF!</definedName>
    <definedName name="Comps" localSheetId="0">#REF!</definedName>
    <definedName name="Comps">#REF!</definedName>
    <definedName name="CONSERV">#REF!</definedName>
    <definedName name="convention">#REF!</definedName>
    <definedName name="convertcoupon">#REF!</definedName>
    <definedName name="Corp_Inis">'[7]Corporate Model'!$A$190</definedName>
    <definedName name="COSBYCLASS2" localSheetId="0">#REF!</definedName>
    <definedName name="COSBYCLASS2">#REF!</definedName>
    <definedName name="costdebtfirm" localSheetId="0">#REF!</definedName>
    <definedName name="costdebtfirm">#REF!</definedName>
    <definedName name="costequity" localSheetId="0">'[8]DCF Model'!#REF!</definedName>
    <definedName name="costequity">'[8]DCF Model'!#REF!</definedName>
    <definedName name="COSTS" localSheetId="0">#REF!</definedName>
    <definedName name="COSTS">#REF!</definedName>
    <definedName name="COSTWKSHT" localSheetId="0">#REF!</definedName>
    <definedName name="COSTWKSHT">#REF!</definedName>
    <definedName name="COUNTER" localSheetId="0">#REF!</definedName>
    <definedName name="COUNTER">#REF!</definedName>
    <definedName name="Coupon">#REF!</definedName>
    <definedName name="cpi">#REF!</definedName>
    <definedName name="CREDITGRAPH">#REF!</definedName>
    <definedName name="CSepDec">#REF!</definedName>
    <definedName name="currency">[9]DCEInputs!$A$25</definedName>
    <definedName name="Current_Price">[10]Inputs!$B$4</definedName>
    <definedName name="Current_Price2">[11]Inputs!$B$31</definedName>
    <definedName name="cutoff">'[12]Summary History'!$C$2</definedName>
    <definedName name="D_1" localSheetId="0">#REF!</definedName>
    <definedName name="D_1">#REF!</definedName>
    <definedName name="D_10A" localSheetId="0">#REF!</definedName>
    <definedName name="D_10A">#REF!</definedName>
    <definedName name="D_10B" localSheetId="0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[13]Inputs!$B$2</definedName>
    <definedName name="Data">[14]Data!$A$1:$DY$75</definedName>
    <definedName name="_xlnm.Database" localSheetId="0">#REF!</definedName>
    <definedName name="_xlnm.Database">#REF!</definedName>
    <definedName name="DATE" localSheetId="0">#REF!</definedName>
    <definedName name="DATE">#REF!</definedName>
    <definedName name="DCF" localSheetId="0">#REF!</definedName>
    <definedName name="DCF">#REF!</definedName>
    <definedName name="DCF_NO_YRS">#REF!</definedName>
    <definedName name="DCF_VAL_MNTH">#REF!</definedName>
    <definedName name="DEAL">[15]Fin_Assumptions!#REF!</definedName>
    <definedName name="Debt">'[16]B&amp;W WACC'!#REF!</definedName>
    <definedName name="Debt_Beta">'[16]B&amp;W WACC'!#REF!</definedName>
    <definedName name="debt_weight" localSheetId="0">#REF!</definedName>
    <definedName name="debt_weight">#REF!</definedName>
    <definedName name="debtrate" localSheetId="0">#REF!</definedName>
    <definedName name="debtrate">#REF!</definedName>
    <definedName name="deferred" localSheetId="0">[15]Fin_Assumptions!#REF!</definedName>
    <definedName name="deferred">[15]Fin_Assumptions!#REF!</definedName>
    <definedName name="DEFTAXES" localSheetId="0">#REF!</definedName>
    <definedName name="DEFTAXES">#REF!</definedName>
    <definedName name="DELCUST" localSheetId="0">#REF!</definedName>
    <definedName name="DELCUST">#REF!</definedName>
    <definedName name="DELINC" localSheetId="0">#REF!</definedName>
    <definedName name="DELINC">#REF!</definedName>
    <definedName name="DELIVINCREM">#REF!</definedName>
    <definedName name="DELUNIT">#REF!</definedName>
    <definedName name="DEPRBYDIST">[17]DeprCoDetail:DeprSum!$A$1:$G$36</definedName>
    <definedName name="DETAILHESTER" localSheetId="0">#REF!</definedName>
    <definedName name="DETAILHESTER">#REF!</definedName>
    <definedName name="dfdfdf" localSheetId="0" hidden="1">[3]FxdChg!#REF!</definedName>
    <definedName name="dfdfdf" hidden="1">[3]FxdChg!#REF!</definedName>
    <definedName name="DIR">[18]Inputs!#REF!</definedName>
    <definedName name="Discounted" localSheetId="0">#REF!</definedName>
    <definedName name="Discounted">#REF!</definedName>
    <definedName name="DisplaySelectedSheetsMacroButton" localSheetId="0">#REF!</definedName>
    <definedName name="DisplaySelectedSheetsMacroButton">#REF!</definedName>
    <definedName name="div" localSheetId="0">#REF!</definedName>
    <definedName name="div">#REF!</definedName>
    <definedName name="dividend">#REF!</definedName>
    <definedName name="DIVIDENDS">#REF!</definedName>
    <definedName name="DocType" localSheetId="0">Word</definedName>
    <definedName name="DocType">Word</definedName>
    <definedName name="dollar2" localSheetId="0">'[19]Dollar for Dollar'!#REF!</definedName>
    <definedName name="dollar2">'[19]Dollar for Dollar'!#REF!</definedName>
    <definedName name="downside">[20]Transaction!#REF!</definedName>
    <definedName name="DP">[21]Schedules!#REF!</definedName>
    <definedName name="DRAFT" localSheetId="0">#REF!</definedName>
    <definedName name="DRAFT">#REF!</definedName>
    <definedName name="DUMMY" localSheetId="0">#REF!</definedName>
    <definedName name="DUMMY">#REF!</definedName>
    <definedName name="e_cust" localSheetId="0">[22]Lookups!#REF!</definedName>
    <definedName name="e_cust">[22]Lookups!#REF!</definedName>
    <definedName name="e_gen" localSheetId="0">[22]Lookups!#REF!</definedName>
    <definedName name="e_gen">[22]Lookups!#REF!</definedName>
    <definedName name="e_labor">[22]Lookups!#REF!</definedName>
    <definedName name="e_mat">[22]Lookups!#REF!</definedName>
    <definedName name="e_ohead">[22]Lookups!#REF!</definedName>
    <definedName name="e_sell">[22]Lookups!#REF!</definedName>
    <definedName name="e_sell2">[22]Lookups!#REF!</definedName>
    <definedName name="earn" localSheetId="0">#REF!</definedName>
    <definedName name="earn">#REF!</definedName>
    <definedName name="ebsens">'[23]Trans Assump'!$G$56</definedName>
    <definedName name="em_sales" localSheetId="0">[22]Lookups!#REF!</definedName>
    <definedName name="em_sales">[22]Lookups!#REF!</definedName>
    <definedName name="EMINTOPGAS" localSheetId="0">#REF!</definedName>
    <definedName name="EMINTOPGAS">#REF!</definedName>
    <definedName name="ENVIRO" localSheetId="0">#REF!</definedName>
    <definedName name="ENVIRO">#REF!</definedName>
    <definedName name="equity">'[24]LBO Analysis'!$AB$23</definedName>
    <definedName name="euro">[25]BRKT!$C$11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 localSheetId="0">[15]Fin_Assumptions!#REF!</definedName>
    <definedName name="EXCESS">[15]Fin_Assumptions!#REF!</definedName>
    <definedName name="EXCHANGE" localSheetId="0">[15]Fin_Assumptions!#REF!</definedName>
    <definedName name="EXCHANGE">[15]Fin_Assumptions!#REF!</definedName>
    <definedName name="exchangerate">[9]DCEInputs!$I$8</definedName>
    <definedName name="excl_data" localSheetId="0">#REF!</definedName>
    <definedName name="excl_data">#REF!</definedName>
    <definedName name="EXDATE" localSheetId="0">#REF!</definedName>
    <definedName name="EXDATE">#REF!</definedName>
    <definedName name="exit" localSheetId="0">#REF!</definedName>
    <definedName name="exit">#REF!</definedName>
    <definedName name="exit_own" localSheetId="0">'[26]Deal Summary'!#REF!</definedName>
    <definedName name="exit_own">'[26]Deal Summary'!#REF!</definedName>
    <definedName name="exitentvalue" localSheetId="0">[27]Transaction!#REF!</definedName>
    <definedName name="exitentvalue">[27]Transaction!#REF!</definedName>
    <definedName name="exitmult" localSheetId="0">#REF!</definedName>
    <definedName name="exitmult">#REF!</definedName>
    <definedName name="exitstart" localSheetId="0">#REF!</definedName>
    <definedName name="exitstart">#REF!</definedName>
    <definedName name="exitstep" localSheetId="0">#REF!</definedName>
    <definedName name="exitstep">#REF!</definedName>
    <definedName name="f" localSheetId="0">Word</definedName>
    <definedName name="f">Word</definedName>
    <definedName name="FACTORS2" localSheetId="0">#REF!</definedName>
    <definedName name="FACTORS2">#REF!</definedName>
    <definedName name="FASB106" localSheetId="0">#REF!</definedName>
    <definedName name="FASB106">#REF!</definedName>
    <definedName name="FD" localSheetId="0">'[28]DCF Matrix'!#REF!</definedName>
    <definedName name="FD">'[28]DCF Matrix'!#REF!</definedName>
    <definedName name="fds">'[29]FRCT INPUT-CFG'!$D$41:$H$41</definedName>
    <definedName name="FERNCUST" localSheetId="0">#REF!</definedName>
    <definedName name="FERNCUST">#REF!</definedName>
    <definedName name="FERNINC" localSheetId="0">#REF!</definedName>
    <definedName name="FERNINC">#REF!</definedName>
    <definedName name="FERNUNIT" localSheetId="0">#REF!</definedName>
    <definedName name="FERNUNIT">#REF!</definedName>
    <definedName name="FileName">[30]Sheet1!$D$2</definedName>
    <definedName name="FINAL" localSheetId="0">#REF!</definedName>
    <definedName name="FINAL">#REF!</definedName>
    <definedName name="financialcase">[6]Model!$D$8</definedName>
    <definedName name="Fincase" localSheetId="0">#REF!</definedName>
    <definedName name="Fincase">#REF!</definedName>
    <definedName name="finfees?" localSheetId="0">#REF!</definedName>
    <definedName name="finfees?">#REF!</definedName>
    <definedName name="fix" localSheetId="0">#REF!</definedName>
    <definedName name="fix">#REF!</definedName>
    <definedName name="fixed" localSheetId="0">[15]Controls!#REF!</definedName>
    <definedName name="fixed">[15]Controls!#REF!</definedName>
    <definedName name="fixedmargin">[6]Model!$AA$178</definedName>
    <definedName name="FLO" localSheetId="0">#REF!</definedName>
    <definedName name="FLO">#REF!</definedName>
    <definedName name="FNAME" localSheetId="0">[18]Inputs!#REF!</definedName>
    <definedName name="FNAME">[18]Inputs!#REF!</definedName>
    <definedName name="FPUC_10_year" localSheetId="0">#REF!</definedName>
    <definedName name="FPUC_10_year">#REF!</definedName>
    <definedName name="FPUINC" localSheetId="0">[31]FPUINC!#REF!</definedName>
    <definedName name="FPUINC">[31]FPUINC!#REF!</definedName>
    <definedName name="FPUP1R" localSheetId="0">#REF!</definedName>
    <definedName name="FPUP1R">#REF!</definedName>
    <definedName name="FPUP2AL" localSheetId="0">#REF!</definedName>
    <definedName name="FPUP2AL">#REF!</definedName>
    <definedName name="FPUP2L" localSheetId="0">#REF!</definedName>
    <definedName name="FPUP2L">#REF!</definedName>
    <definedName name="FROM_MERGER" localSheetId="0">[18]Inputs!#REF!</definedName>
    <definedName name="FROM_MERGER">[18]Inputs!#REF!</definedName>
    <definedName name="ftdexit" localSheetId="0">#REF!</definedName>
    <definedName name="ftdexit">#REF!</definedName>
    <definedName name="ftdlev" localSheetId="0">[20]Transaction!#REF!</definedName>
    <definedName name="ftdlev">[20]Transaction!#REF!</definedName>
    <definedName name="ftdpm" localSheetId="0">[20]Transaction!#REF!</definedName>
    <definedName name="ftdpm">[20]Transaction!#REF!</definedName>
    <definedName name="ftdprice" localSheetId="0">[20]Transaction!#REF!</definedName>
    <definedName name="ftdprice">[20]Transaction!#REF!</definedName>
    <definedName name="fyf" localSheetId="0">#REF!</definedName>
    <definedName name="fyf">#REF!</definedName>
    <definedName name="GMAprDec" localSheetId="0">#REF!</definedName>
    <definedName name="GMAprDec">#REF!</definedName>
    <definedName name="GMAugDec" localSheetId="0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'[32]FRCT INPUT-FE'!$D$41:$H$41</definedName>
    <definedName name="GMJanNov" localSheetId="0">#REF!</definedName>
    <definedName name="GMJanNov">#REF!</definedName>
    <definedName name="GMJanOct" localSheetId="0">#REF!</definedName>
    <definedName name="GMJanOct">#REF!</definedName>
    <definedName name="GMJanSep" localSheetId="0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[6]Model!$D$11</definedName>
    <definedName name="GRAPH" localSheetId="0">#REF!</definedName>
    <definedName name="GRAPH">#REF!</definedName>
    <definedName name="growth">[9]DCEInputs!$I$24</definedName>
    <definedName name="h10IRR" localSheetId="0">[33]Model!#REF!</definedName>
    <definedName name="h10IRR">[33]Model!#REF!</definedName>
    <definedName name="hdebtserv" localSheetId="0">[26]Rolex!#REF!</definedName>
    <definedName name="hdebtserv">[26]Rolex!#REF!</definedName>
    <definedName name="HedgeType">'[34]Financing Assumptions'!$N$12</definedName>
    <definedName name="helmsum" localSheetId="0">#REF!</definedName>
    <definedName name="helmsum">#REF!</definedName>
    <definedName name="HIST" localSheetId="0">#REF!</definedName>
    <definedName name="HIST">#REF!</definedName>
    <definedName name="HISTGRAPH" localSheetId="0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 localSheetId="0">[18]Inputs!#REF!</definedName>
    <definedName name="IDENTIFIER">[18]Inputs!#REF!</definedName>
    <definedName name="incl_data" localSheetId="0">#REF!</definedName>
    <definedName name="incl_data">#REF!</definedName>
    <definedName name="INCREMCOS" localSheetId="0">#REF!</definedName>
    <definedName name="INCREMCOS">#REF!</definedName>
    <definedName name="INCREMDELIV" localSheetId="0">#REF!</definedName>
    <definedName name="INCREMDELIV">#REF!</definedName>
    <definedName name="INCREMDTMILES">#REF!</definedName>
    <definedName name="INCREMINPUT">#REF!</definedName>
    <definedName name="industrial" localSheetId="0">[35]TRANSACTION!#REF!</definedName>
    <definedName name="industrial">[35]TRANSACTION!#REF!</definedName>
    <definedName name="inflation">'[6]Cost Savings Detail'!$F$143</definedName>
    <definedName name="inflator" localSheetId="0">#REF!</definedName>
    <definedName name="inflator">#REF!</definedName>
    <definedName name="INPUT1" localSheetId="0">#REF!</definedName>
    <definedName name="INPUT1">#REF!</definedName>
    <definedName name="INPUT2" localSheetId="0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[21]Schedules!#REF!</definedName>
    <definedName name="interco">[35]TRANSACTION!#REF!</definedName>
    <definedName name="Intref">'[24]LBO FINS'!$E$216</definedName>
    <definedName name="Intsub">'[24]LBO Analysis'!$J$10</definedName>
    <definedName name="ipocase">[6]Model!$D$41</definedName>
    <definedName name="ipoyear">[6]Model!$D$49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 localSheetId="0">#REF!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'[7]JRM Model'!$A$191</definedName>
    <definedName name="jv" localSheetId="0">#REF!</definedName>
    <definedName name="jv">#REF!</definedName>
    <definedName name="k" localSheetId="0">#REF!</definedName>
    <definedName name="k">#REF!</definedName>
    <definedName name="KDATE" localSheetId="0">#REF!</definedName>
    <definedName name="KDATE">#REF!</definedName>
    <definedName name="KKR_Deal_Fee">[36]Triggers!$E$23</definedName>
    <definedName name="l" localSheetId="0">[37]DE!#REF!</definedName>
    <definedName name="l">[37]DE!#REF!</definedName>
    <definedName name="lbo">[38]LBOSourceUse!$D$7</definedName>
    <definedName name="LBO_MODEL">[39]TRANS!$D$10</definedName>
    <definedName name="LBO_PR1" localSheetId="0">#REF!</definedName>
    <definedName name="LBO_PR1">#REF!</definedName>
    <definedName name="LBO_PR2" localSheetId="0">#REF!</definedName>
    <definedName name="LBO_PR2">#REF!</definedName>
    <definedName name="LBO_PR4" localSheetId="0">#REF!</definedName>
    <definedName name="LBO_PR4">#REF!</definedName>
    <definedName name="LBO_PR5">#REF!</definedName>
    <definedName name="LBO_PRICE">'[26]Trans Assump'!#REF!</definedName>
    <definedName name="LBO_SENS_STATS" localSheetId="0">#REF!</definedName>
    <definedName name="LBO_SENS_STATS">#REF!</definedName>
    <definedName name="LBO_SENS1" localSheetId="0">#REF!</definedName>
    <definedName name="LBO_SENS1">#REF!</definedName>
    <definedName name="LBO_SENS2" localSheetId="0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[40]Inputs!$P$27</definedName>
    <definedName name="legend" localSheetId="0">#REF!</definedName>
    <definedName name="legend">#REF!</definedName>
    <definedName name="lev" localSheetId="0">#REF!</definedName>
    <definedName name="lev">#REF!</definedName>
    <definedName name="levstep" localSheetId="0">#REF!</definedName>
    <definedName name="levstep">#REF!</definedName>
    <definedName name="Lfdshares">[40]Inputs!$P$24</definedName>
    <definedName name="ListSheetsMacroButton" localSheetId="0">#REF!</definedName>
    <definedName name="ListSheetsMacroButton">#REF!</definedName>
    <definedName name="Lmin">[40]Inputs!$P$29</definedName>
    <definedName name="Long_Term_Debt">[10]Inputs!$B$8</definedName>
    <definedName name="LOOP" localSheetId="0">#REF!</definedName>
    <definedName name="LOOP">#REF!</definedName>
    <definedName name="Lpref">[40]Inputs!$P$30</definedName>
    <definedName name="LTDEBT" localSheetId="0">#REF!</definedName>
    <definedName name="LTDEBT">#REF!</definedName>
    <definedName name="LTM" localSheetId="0">#REF!</definedName>
    <definedName name="LTM">#REF!</definedName>
    <definedName name="LTM_EBITDA">[10]Inputs!$B$21</definedName>
    <definedName name="LTM_EBITDAR">[10]Inputs!$B$20</definedName>
    <definedName name="LTM_REVENUES">[10]Inputs!$B$19</definedName>
    <definedName name="Ltotdebt">[40]Inputs!$P$28</definedName>
    <definedName name="m_gen" localSheetId="0">[22]Lookups!#REF!</definedName>
    <definedName name="m_gen">[22]Lookups!#REF!</definedName>
    <definedName name="m_labor" localSheetId="0">[22]Lookups!#REF!</definedName>
    <definedName name="m_labor">[22]Lookups!#REF!</definedName>
    <definedName name="m_maniuf" localSheetId="0">[22]Lookups!#REF!</definedName>
    <definedName name="m_maniuf">[22]Lookups!#REF!</definedName>
    <definedName name="m_manuf" localSheetId="0">[22]Lookups!#REF!</definedName>
    <definedName name="m_manuf">[22]Lookups!#REF!</definedName>
    <definedName name="m_mat">[22]Lookups!#REF!</definedName>
    <definedName name="m_ohead">[22]Lookups!#REF!</definedName>
    <definedName name="m_sell">[22]Lookups!#REF!</definedName>
    <definedName name="m_var">[22]Lookups!#REF!</definedName>
    <definedName name="Macro4">[41]!Macro4</definedName>
    <definedName name="MACROS" localSheetId="0">#REF!</definedName>
    <definedName name="MACROS">#REF!</definedName>
    <definedName name="mapping">[42]mapping!$A$2:$H$1143</definedName>
    <definedName name="MARCUST" localSheetId="0">#REF!</definedName>
    <definedName name="MARCUST">#REF!</definedName>
    <definedName name="margin">[6]Model!$AA$180</definedName>
    <definedName name="MARINC" localSheetId="0">#REF!</definedName>
    <definedName name="MARINC">#REF!</definedName>
    <definedName name="Market_Equity" localSheetId="0">#REF!</definedName>
    <definedName name="Market_Equity">#REF!</definedName>
    <definedName name="MARUNIT" localSheetId="0">#REF!</definedName>
    <definedName name="MARUNIT">#REF!</definedName>
    <definedName name="master">[43]conrol!$B$11</definedName>
    <definedName name="MATRIX" localSheetId="0">#REF!</definedName>
    <definedName name="MATRIX">#REF!</definedName>
    <definedName name="Mean_s_Table" localSheetId="0">#REF!</definedName>
    <definedName name="Mean_s_Table">#REF!</definedName>
    <definedName name="MEWarning" hidden="1">1</definedName>
    <definedName name="mezzcoupon" localSheetId="0">#REF!</definedName>
    <definedName name="mezzcoupon">#REF!</definedName>
    <definedName name="MGMT" localSheetId="0">[15]Fin_Assumptions!#REF!</definedName>
    <definedName name="MGMT">[15]Fin_Assumptions!#REF!</definedName>
    <definedName name="MIDLADETAILED" localSheetId="0">#REF!</definedName>
    <definedName name="MIDLADETAILED">#REF!</definedName>
    <definedName name="midyear" localSheetId="0">#REF!</definedName>
    <definedName name="midyear">#REF!</definedName>
    <definedName name="MILESINCREM" localSheetId="0">#REF!</definedName>
    <definedName name="MILESINCREM">#REF!</definedName>
    <definedName name="MILESINDICATOR">#REF!</definedName>
    <definedName name="Mill">[44]MODEL!$L$22</definedName>
    <definedName name="Minumum_Cash" localSheetId="0">#REF!</definedName>
    <definedName name="Minumum_Cash">#REF!</definedName>
    <definedName name="MKT_TEMP_DIR" localSheetId="0">[18]Inputs!#REF!</definedName>
    <definedName name="MKT_TEMP_DIR">[18]Inputs!#REF!</definedName>
    <definedName name="MKT_TEMP_FNAME" localSheetId="0">[18]Inputs!#REF!</definedName>
    <definedName name="MKT_TEMP_FNAME">[18]Inputs!#REF!</definedName>
    <definedName name="MNTH2MO" localSheetId="0">#REF!</definedName>
    <definedName name="MNTH2MO">#REF!</definedName>
    <definedName name="MNTH2QTR" localSheetId="0">#REF!</definedName>
    <definedName name="MNTH2QTR">#REF!</definedName>
    <definedName name="mnth3mo" localSheetId="0">#REF!</definedName>
    <definedName name="mnth3mo">#REF!</definedName>
    <definedName name="mnth3qtr">#REF!</definedName>
    <definedName name="MOBILBAYPROJECT">#REF!</definedName>
    <definedName name="MODEL_TYPE">[39]TRANS!$D$14</definedName>
    <definedName name="MODULE" localSheetId="0">#REF!</definedName>
    <definedName name="MODULE">#REF!</definedName>
    <definedName name="MODULE1" localSheetId="0">#REF!</definedName>
    <definedName name="MODULE1">#REF!</definedName>
    <definedName name="MODULE2" localSheetId="0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[26]Timex!#REF!</definedName>
    <definedName name="MULT_CHOICE">'[26]Trans Assump'!#REF!</definedName>
    <definedName name="MULT_CLOOP1" localSheetId="0">#REF!</definedName>
    <definedName name="MULT_CLOOP1">#REF!</definedName>
    <definedName name="MULT_CLOOP2" localSheetId="0">#REF!</definedName>
    <definedName name="MULT_CLOOP2">#REF!</definedName>
    <definedName name="MULT_COMP_LINE1" localSheetId="0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[10]Inputs!$B$14</definedName>
    <definedName name="NAME">[45]INPUT!$A$13:$B$30</definedName>
    <definedName name="NAMES" localSheetId="0">[18]Inputs!#REF!</definedName>
    <definedName name="NAMES">[18]Inputs!#REF!</definedName>
    <definedName name="NDC_TRAN_LOG" localSheetId="0">#REF!</definedName>
    <definedName name="NDC_TRAN_LOG">#REF!</definedName>
    <definedName name="NDCFORM" localSheetId="0">#REF!</definedName>
    <definedName name="NDCFORM">#REF!</definedName>
    <definedName name="Net_Debt" localSheetId="0">#REF!</definedName>
    <definedName name="Net_Debt">#REF!</definedName>
    <definedName name="NEW_GW_LIFE" localSheetId="0">'[26]Trans Assump'!#REF!</definedName>
    <definedName name="NEW_GW_LIFE">'[26]Trans Assump'!#REF!</definedName>
    <definedName name="NEW_GW_TAX" localSheetId="0">'[26]Trans Assump'!#REF!</definedName>
    <definedName name="NEW_GW_TAX">'[26]Trans Assump'!#REF!</definedName>
    <definedName name="newcutoff">'[12]Summary History'!$C$3</definedName>
    <definedName name="newline" localSheetId="0">#REF!</definedName>
    <definedName name="newline">#REF!</definedName>
    <definedName name="newline2" localSheetId="0">#REF!</definedName>
    <definedName name="newline2">#REF!</definedName>
    <definedName name="nextvsthis" localSheetId="0">#REF!</definedName>
    <definedName name="nextvsthis">#REF!</definedName>
    <definedName name="nol" localSheetId="0">[15]Fin_Assumptions!#REF!</definedName>
    <definedName name="nol">[15]Fin_Assumptions!#REF!</definedName>
    <definedName name="nol?" localSheetId="0">[20]Transaction!#REF!</definedName>
    <definedName name="nol?">[20]Transaction!#REF!</definedName>
    <definedName name="note" localSheetId="0">[35]TRANSACTION!#REF!</definedName>
    <definedName name="note">[35]TRANSACTION!#REF!</definedName>
    <definedName name="NOTES" localSheetId="0">#REF!</definedName>
    <definedName name="NOTES">#REF!</definedName>
    <definedName name="novjv" localSheetId="0">#REF!</definedName>
    <definedName name="novjv">#REF!</definedName>
    <definedName name="NumQtrs" localSheetId="0">#REF!</definedName>
    <definedName name="NumQtrs">#REF!</definedName>
    <definedName name="offer">'[38]Sources &amp; Uses'!$D$7</definedName>
    <definedName name="OFFER_PRICE">[18]Transinputs!$U$7</definedName>
    <definedName name="OLDGW" localSheetId="0">[18]Target!#REF!</definedName>
    <definedName name="OLDGW">[18]Target!#REF!</definedName>
    <definedName name="opcase" localSheetId="0">#REF!</definedName>
    <definedName name="opcase">#REF!</definedName>
    <definedName name="OPT_PROC" localSheetId="0">#REF!</definedName>
    <definedName name="OPT_PROC">#REF!</definedName>
    <definedName name="Options" localSheetId="0">#REF!</definedName>
    <definedName name="Options">#REF!</definedName>
    <definedName name="OTA">#REF!</definedName>
    <definedName name="other_expense">[35]TRANSACTION!#REF!</definedName>
    <definedName name="OTHERTHANZONE6" localSheetId="0">#REF!</definedName>
    <definedName name="OTHERTHANZONE6">#REF!</definedName>
    <definedName name="OUT_INT" localSheetId="0">#REF!</definedName>
    <definedName name="OUT_INT">#REF!</definedName>
    <definedName name="OUTPUTS" localSheetId="0">#REF!</definedName>
    <definedName name="OUTPUTS">#REF!</definedName>
    <definedName name="ownership">[6]Model!$C$22</definedName>
    <definedName name="PAGE11" localSheetId="0">[46]Prepayments!#REF!</definedName>
    <definedName name="PAGE11">[46]Prepayments!#REF!</definedName>
    <definedName name="PAGE12" localSheetId="0">[46]Prepayments!#REF!</definedName>
    <definedName name="PAGE12">[46]Prepayments!#REF!</definedName>
    <definedName name="PAGE13" localSheetId="0">[46]Prepayments!#REF!</definedName>
    <definedName name="PAGE13">[46]Prepayments!#REF!</definedName>
    <definedName name="PAGE14" localSheetId="0">#REF!</definedName>
    <definedName name="PAGE14">#REF!</definedName>
    <definedName name="PAGE15" localSheetId="0">[46]RateBase!#REF!</definedName>
    <definedName name="PAGE15">[46]RateBase!#REF!</definedName>
    <definedName name="PAGE4">[18]Calcs:tainted!$B$57:$L$73</definedName>
    <definedName name="PATHNAME" localSheetId="0">#REF!</definedName>
    <definedName name="PATHNAME">#REF!</definedName>
    <definedName name="payment" localSheetId="0">[15]Controls!#REF!</definedName>
    <definedName name="payment">[15]Controls!#REF!</definedName>
    <definedName name="PD" localSheetId="0">[21]Schedules!#REF!</definedName>
    <definedName name="PD">[21]Schedules!#REF!</definedName>
    <definedName name="pdate">[9]DCEInputs!$I$6</definedName>
    <definedName name="PERF" localSheetId="0">#REF!</definedName>
    <definedName name="PERF">#REF!</definedName>
    <definedName name="PERFORMANCE" localSheetId="0">#REF!</definedName>
    <definedName name="PERFORMANCE">#REF!</definedName>
    <definedName name="pfbal" localSheetId="0">[26]Rolex!#REF!</definedName>
    <definedName name="pfbal">[26]Rolex!#REF!</definedName>
    <definedName name="PFFINGRAPH" localSheetId="0">#REF!</definedName>
    <definedName name="PFFINGRAPH">#REF!</definedName>
    <definedName name="PIKK">'[47]Trans Assump'!$U$18</definedName>
    <definedName name="PIPELINE_INPUT">'[48]FPL Interconnect Actual'!$E$7:$P$53</definedName>
    <definedName name="pjname" localSheetId="0">{"Client Name or Project Name"}</definedName>
    <definedName name="pjname">{"Client Name or Project Name"}</definedName>
    <definedName name="PLANT">#REF!</definedName>
    <definedName name="PLANT_BAL2">#REF!</definedName>
    <definedName name="PMT">#REF!</definedName>
    <definedName name="PNAME">[18]Summary!#REF!</definedName>
    <definedName name="PP" localSheetId="0">#REF!</definedName>
    <definedName name="PP">#REF!</definedName>
    <definedName name="pprice">[36]Triggers!$E$13</definedName>
    <definedName name="pprice2" localSheetId="0">'[26]Deal Summary'!#REF!</definedName>
    <definedName name="pprice2">'[26]Deal Summary'!#REF!</definedName>
    <definedName name="PR_2006VS2005" localSheetId="0">#REF!</definedName>
    <definedName name="PR_2006VS2005">#REF!</definedName>
    <definedName name="PR_CUR_QTR" localSheetId="0">#REF!</definedName>
    <definedName name="PR_CUR_QTR">#REF!</definedName>
    <definedName name="PR_YTD" localSheetId="0">#REF!</definedName>
    <definedName name="PR_YTD">#REF!</definedName>
    <definedName name="Preferred_Stock">[10]Inputs!$B$7</definedName>
    <definedName name="premium">[18]Transinputs!$U$13</definedName>
    <definedName name="PRICE_SENSE" localSheetId="0">#REF!</definedName>
    <definedName name="PRICE_SENSE">#REF!</definedName>
    <definedName name="PRICE_SENSE2" localSheetId="0">#REF!</definedName>
    <definedName name="PRICE_SENSE2">#REF!</definedName>
    <definedName name="pricecase">[40]Buildup!$Z$374</definedName>
    <definedName name="PRINT" localSheetId="0">#REF!</definedName>
    <definedName name="PRINT">#REF!</definedName>
    <definedName name="_xlnm.Print_Area" localSheetId="2">'Capital Structure Sch 4 - Sept'!$A$1:$P$75</definedName>
    <definedName name="PRINT_EXPLANATI" localSheetId="0">#REF!</definedName>
    <definedName name="PRINT_EXPLANATI">#REF!</definedName>
    <definedName name="Print_HardRock">[19]!Print_HardRock</definedName>
    <definedName name="PRINT_MENU" localSheetId="0">#REF!</definedName>
    <definedName name="PRINT_MENU">#REF!</definedName>
    <definedName name="_xlnm.Print_Titles" localSheetId="7">'Forecasted Bad Debt'!$A:$A,'Forecasted Bad Debt'!$1:$2</definedName>
    <definedName name="Print_Valmax">[49]!Print_Valmax</definedName>
    <definedName name="PRINTADJ" localSheetId="0">#REF!</definedName>
    <definedName name="PRINTADJ">#REF!</definedName>
    <definedName name="PRINTALL" localSheetId="0">#REF!</definedName>
    <definedName name="PRINTALL">#REF!</definedName>
    <definedName name="PRINTDLG" localSheetId="0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UCTION">#REF!</definedName>
    <definedName name="PROJ1">#REF!</definedName>
    <definedName name="PROJ2">#REF!</definedName>
    <definedName name="PROJCURV">#REF!</definedName>
    <definedName name="project">[38]Inputs!$D$5</definedName>
    <definedName name="Project_Name">[10]Inputs!$E$1</definedName>
    <definedName name="ProjectName" localSheetId="0">{"Client Name or Project Name"}</definedName>
    <definedName name="ProjectName">{"Client Name or Project Name"}</definedName>
    <definedName name="PROJGRAPH">#REF!</definedName>
    <definedName name="PROJNAME">'[50]Transaction Inputs'!$E$15</definedName>
    <definedName name="PRYTD" localSheetId="0">#REF!</definedName>
    <definedName name="PRYTD">#REF!</definedName>
    <definedName name="Public" localSheetId="0">#REF!</definedName>
    <definedName name="Public">#REF!</definedName>
    <definedName name="pur">[13]Snow_recap!$R$9</definedName>
    <definedName name="PurPrice" localSheetId="0">#REF!</definedName>
    <definedName name="PurPrice">#REF!</definedName>
    <definedName name="qbm_1st_mo" localSheetId="0">#REF!</definedName>
    <definedName name="qbm_1st_mo">#REF!</definedName>
    <definedName name="qbm_2nd_mo" localSheetId="0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[18]Acquiror!#REF!</definedName>
    <definedName name="qtrvsprqtr" localSheetId="0">#REF!</definedName>
    <definedName name="qtrvsprqtr">#REF!</definedName>
    <definedName name="R_TableTotals" localSheetId="0">'[51]MA Comps'!#REF!</definedName>
    <definedName name="R_TableTotals">'[51]MA Comps'!#REF!</definedName>
    <definedName name="range" localSheetId="0">#REF!</definedName>
    <definedName name="range">#REF!</definedName>
    <definedName name="RAS" localSheetId="0" hidden="1">[52]FxdChg!#REF!</definedName>
    <definedName name="RAS" hidden="1">[52]FxdChg!#REF!</definedName>
    <definedName name="rate" localSheetId="0">#REF!</definedName>
    <definedName name="rate">#REF!</definedName>
    <definedName name="raw" localSheetId="0">[35]TRANSACTION!#REF!</definedName>
    <definedName name="raw">[35]TRANSACTION!#REF!</definedName>
    <definedName name="real_average" localSheetId="0">#REF!</definedName>
    <definedName name="real_average">#REF!</definedName>
    <definedName name="real_ye" localSheetId="0">#REF!</definedName>
    <definedName name="real_ye">#REF!</definedName>
    <definedName name="Recap_paste_1" localSheetId="0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[15]Controls!$E$8</definedName>
    <definedName name="relevered_beta" localSheetId="0">'[8]DCF Model'!#REF!</definedName>
    <definedName name="relevered_beta">'[8]DCF Model'!#REF!</definedName>
    <definedName name="RELIEF" localSheetId="0">#REF!</definedName>
    <definedName name="RELIEF">#REF!</definedName>
    <definedName name="residmult" localSheetId="0">[33]Model!#REF!</definedName>
    <definedName name="residmult">[33]Model!#REF!</definedName>
    <definedName name="RET" localSheetId="0">#REF!</definedName>
    <definedName name="RET">#REF!</definedName>
    <definedName name="RET_BY_DIST" localSheetId="0">#REF!</definedName>
    <definedName name="RET_BY_DIST">#REF!</definedName>
    <definedName name="rhtcase" localSheetId="0">#REF!</definedName>
    <definedName name="rhtcase">#REF!</definedName>
    <definedName name="rhtoffer">#REF!</definedName>
    <definedName name="rhtprice">[53]Overview!$D$8</definedName>
    <definedName name="risk_free_rate" localSheetId="0">#REF!</definedName>
    <definedName name="risk_free_rate">#REF!</definedName>
    <definedName name="risk_premium" localSheetId="0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 localSheetId="0">#REF!</definedName>
    <definedName name="ROETAX">#REF!</definedName>
    <definedName name="RORSCHED" localSheetId="0">#REF!</definedName>
    <definedName name="RORSCHED">#REF!</definedName>
    <definedName name="ROUNDED" localSheetId="0">#REF!</definedName>
    <definedName name="ROUNDED">#REF!</definedName>
    <definedName name="royalty" localSheetId="0">[15]Controls!#REF!</definedName>
    <definedName name="royalty">[15]Controls!#REF!</definedName>
    <definedName name="RUN" localSheetId="0">'[28]DCF Inputs'!#REF!</definedName>
    <definedName name="RUN">'[28]DCF Inputs'!#REF!</definedName>
    <definedName name="RUNTIME" localSheetId="0">#REF!</definedName>
    <definedName name="RUNTIME">#REF!</definedName>
    <definedName name="s" localSheetId="0">Word</definedName>
    <definedName name="s">Word</definedName>
    <definedName name="SALE" localSheetId="0">[15]Fin_Assumptions!#REF!</definedName>
    <definedName name="SALE">[15]Fin_Assumptions!#REF!</definedName>
    <definedName name="SANCUST" localSheetId="0">#REF!</definedName>
    <definedName name="SANCUST">#REF!</definedName>
    <definedName name="SANINC" localSheetId="0">#REF!</definedName>
    <definedName name="SANINC">#REF!</definedName>
    <definedName name="SANUNIT" localSheetId="0">#REF!</definedName>
    <definedName name="SANUNIT">#REF!</definedName>
    <definedName name="scenario" localSheetId="0">'[26]Deal Summary'!#REF!</definedName>
    <definedName name="scenario">'[26]Deal Summary'!#REF!</definedName>
    <definedName name="SCH5GAS" localSheetId="0">#REF!</definedName>
    <definedName name="SCH5GAS">#REF!</definedName>
    <definedName name="sdfsdf" localSheetId="0">#REF!</definedName>
    <definedName name="sdfsdf">#REF!</definedName>
    <definedName name="sdfsdfsd" localSheetId="0">#REF!</definedName>
    <definedName name="sdfsdfsd">#REF!</definedName>
    <definedName name="secondary1">[6]Model!$D$56</definedName>
    <definedName name="secondary2">[6]Model!$D$59</definedName>
    <definedName name="secondary3">[6]Model!$D$62</definedName>
    <definedName name="secondarydiscount">[6]Model!$D$50</definedName>
    <definedName name="secondarymultiple">[6]Model!$D$51</definedName>
    <definedName name="secondarytiming">[6]Model!$D$45</definedName>
    <definedName name="seller_note_sweep" localSheetId="0">[35]TRANSACTION!#REF!</definedName>
    <definedName name="seller_note_sweep">[35]TRANSACTION!#REF!</definedName>
    <definedName name="sellerfinancerate">[6]Model!$I$8</definedName>
    <definedName name="seniorcoupon" localSheetId="0">#REF!</definedName>
    <definedName name="seniorcoupon">#REF!</definedName>
    <definedName name="SENSEPOOL">[18]Calcs:Summary!$M$34:$AI$122</definedName>
    <definedName name="SENSITIVE" localSheetId="0">#REF!</definedName>
    <definedName name="SENSITIVE">#REF!</definedName>
    <definedName name="Sensitivity" localSheetId="0">#REF!</definedName>
    <definedName name="Sensitivity">#REF!</definedName>
    <definedName name="servdebt" localSheetId="0">[26]Earnings!#REF!</definedName>
    <definedName name="servdebt">[26]Earnings!#REF!</definedName>
    <definedName name="servicesconvention" localSheetId="0">#REF!</definedName>
    <definedName name="servicesconvention">#REF!</definedName>
    <definedName name="SET_ISS_PRICE" localSheetId="0">#REF!</definedName>
    <definedName name="SET_ISS_PRICE">#REF!</definedName>
    <definedName name="SET_OFF_PRICE" localSheetId="0">#REF!</definedName>
    <definedName name="SET_OFF_PRICE">#REF!</definedName>
    <definedName name="set_price" localSheetId="0">'[26]Deal Summary'!#REF!</definedName>
    <definedName name="set_price">'[26]Deal Summary'!#REF!</definedName>
    <definedName name="shares">[54]DCEInputs!$M$13</definedName>
    <definedName name="Shares_Outstanding">[10]Inputs!$B$5</definedName>
    <definedName name="SHDATE" localSheetId="0">#REF!</definedName>
    <definedName name="SHDATE">#REF!</definedName>
    <definedName name="Short_Term_Debt">[10]Inputs!$B$9</definedName>
    <definedName name="signcont" localSheetId="0">#REF!</definedName>
    <definedName name="signcont">#REF!</definedName>
    <definedName name="signcontOther" localSheetId="0">#REF!</definedName>
    <definedName name="signcontOther">#REF!</definedName>
    <definedName name="srecap">[36]Triggers!$E$21</definedName>
    <definedName name="STDEBT" localSheetId="0">#REF!</definedName>
    <definedName name="STDEBT">#REF!</definedName>
    <definedName name="STORBASE2" localSheetId="0">#REF!</definedName>
    <definedName name="STORBASE2">#REF!</definedName>
    <definedName name="StrikePrice" localSheetId="0">#REF!</definedName>
    <definedName name="StrikePrice">#REF!</definedName>
    <definedName name="Stub_year_fraction">#REF!</definedName>
    <definedName name="sum">#REF!</definedName>
    <definedName name="Summ">'[55]DEL-updated'!$A$11:$T$372</definedName>
    <definedName name="support_A" localSheetId="0">#REF!</definedName>
    <definedName name="support_A">#REF!</definedName>
    <definedName name="support_B" localSheetId="0">#REF!</definedName>
    <definedName name="support_B">#REF!</definedName>
    <definedName name="support_C" localSheetId="0">#REF!</definedName>
    <definedName name="support_C">#REF!</definedName>
    <definedName name="switch">[13]conrol!$B$16</definedName>
    <definedName name="syn" localSheetId="0">'[51]DCF - Ed'!#REF!</definedName>
    <definedName name="syn">'[51]DCF - Ed'!#REF!</definedName>
    <definedName name="SYN_ON" localSheetId="0">'[26]Trans Assump'!#REF!</definedName>
    <definedName name="SYN_ON">'[26]Trans Assump'!#REF!</definedName>
    <definedName name="SYNOFF" localSheetId="0">'[28]DCF Inputs'!#REF!</definedName>
    <definedName name="SYNOFF">'[28]DCF Inputs'!#REF!</definedName>
    <definedName name="SYNON" localSheetId="0">'[28]DCF Inputs'!#REF!</definedName>
    <definedName name="SYNON">'[28]DCF Inputs'!#REF!</definedName>
    <definedName name="t1book">'[50]Target 1'!$W$26</definedName>
    <definedName name="t1cash">'[50]Target 1'!$W$8</definedName>
    <definedName name="t1debt">'[50]Target 1'!$W$22</definedName>
    <definedName name="t1ebitda">'[50]Target 1'!$G$25</definedName>
    <definedName name="T1RENTS">'[50]Target 1'!$G$23</definedName>
    <definedName name="t1revs">'[50]Target 1'!$G$20</definedName>
    <definedName name="t1shares">'[50]Share Calculations'!$K$29</definedName>
    <definedName name="Tar00Est" localSheetId="0">#REF!</definedName>
    <definedName name="Tar00Est">#REF!</definedName>
    <definedName name="Tar01Est" localSheetId="0">#REF!</definedName>
    <definedName name="Tar01Est">#REF!</definedName>
    <definedName name="Tar99Est" localSheetId="0">#REF!</definedName>
    <definedName name="Tar99Est">#REF!</definedName>
    <definedName name="targ1fy97">'[50]Target 1'!$E$11</definedName>
    <definedName name="targ1fy98">'[50]Target 1'!$E$11</definedName>
    <definedName name="targ1price">'[50]Transaction Calculations'!$I$22</definedName>
    <definedName name="targ1shares">'[50]Transaction Calculations'!$I$29</definedName>
    <definedName name="Targ52High">[56]Input!$K$63</definedName>
    <definedName name="Targ52Low">[56]Input!$K$64</definedName>
    <definedName name="TargCalEPS1">[56]Input!$K$68</definedName>
    <definedName name="TargCalEPS2">[56]Input!$K$69</definedName>
    <definedName name="TargCalEPS3">[56]Input!$K$70</definedName>
    <definedName name="TargEBITDA">[56]Input!$K$47</definedName>
    <definedName name="TARGET_NAME" localSheetId="0">[18]Target!#REF!</definedName>
    <definedName name="TARGET_NAME">[18]Target!#REF!</definedName>
    <definedName name="Target1">'[50]Transaction Inputs'!$E$19</definedName>
    <definedName name="TargetDebt">[56]Input!$K$54</definedName>
    <definedName name="tax" localSheetId="0">#REF!</definedName>
    <definedName name="tax">#REF!</definedName>
    <definedName name="Tax_Rate" localSheetId="0">#REF!</definedName>
    <definedName name="Tax_Rate">#REF!</definedName>
    <definedName name="taxasset?" localSheetId="0">[20]Transaction!#REF!</definedName>
    <definedName name="taxasset?">[20]Transaction!#REF!</definedName>
    <definedName name="taxassetswitch" localSheetId="0">[20]Transaction!#REF!</definedName>
    <definedName name="taxassetswitch">[20]Transaction!#REF!</definedName>
    <definedName name="taxrate" localSheetId="0">#REF!</definedName>
    <definedName name="taxrate">#REF!</definedName>
    <definedName name="tbl" localSheetId="0">{2}</definedName>
    <definedName name="tbl">{2}</definedName>
    <definedName name="TEMPLATE_FILE">[18]Inputs!#REF!</definedName>
    <definedName name="tender">'[57]Trans Assump'!#REF!</definedName>
    <definedName name="ticker">'[9]SumComp-Nortel'!$D$1</definedName>
    <definedName name="ticker2" localSheetId="0">'[38]Side by Side'!#REF!</definedName>
    <definedName name="ticker2">'[38]Side by Side'!#REF!</definedName>
    <definedName name="timepeiece">[56]Input!$E$9</definedName>
    <definedName name="Title">[21]Cases!$A$4</definedName>
    <definedName name="TOTAL_ACQ">'[58]Units Sold Data'!$B$123:$J$123</definedName>
    <definedName name="TOTAL_AUS">'[58]Units Sold Data'!$B$69:$J$69</definedName>
    <definedName name="TOTAL_CAN">'[58]Units Sold Data'!$B$87:$J$87</definedName>
    <definedName name="TOTAL_FM">'[59]Total Products - FM'!$B$17:$J$17</definedName>
    <definedName name="TOTAL_NAT_L">'[58]Units Sold Data'!$B$105:$J$105</definedName>
    <definedName name="TOTAL_UK">'[58]Units Sold Data'!$B$51:$J$51</definedName>
    <definedName name="TOTAL_US">'[58]Units Sold Data'!$B$33:$J$33</definedName>
    <definedName name="totalcap" localSheetId="0">#REF!</definedName>
    <definedName name="totalcap">#REF!</definedName>
    <definedName name="TR_LOOP" localSheetId="0">#REF!</definedName>
    <definedName name="TR_LOOP">#REF!</definedName>
    <definedName name="TR_MERGE" localSheetId="0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[18]Target!#REF!</definedName>
    <definedName name="UNAMORT" localSheetId="0">#REF!</definedName>
    <definedName name="UNAMORT">#REF!</definedName>
    <definedName name="UNDER" localSheetId="0">#REF!</definedName>
    <definedName name="UNDER">#REF!</definedName>
    <definedName name="units">[43]conrol!$C$8</definedName>
    <definedName name="UPDATE" localSheetId="0">#REF!</definedName>
    <definedName name="UPDATE">#REF!</definedName>
    <definedName name="UPDATE_MKT" localSheetId="0">#REF!</definedName>
    <definedName name="UPDATE_MKT">#REF!</definedName>
    <definedName name="us_cpi" localSheetId="0">#REF!</definedName>
    <definedName name="us_cpi">#REF!</definedName>
    <definedName name="USE_TEMP" localSheetId="0">[18]Inputs!#REF!</definedName>
    <definedName name="USE_TEMP">[18]Inputs!#REF!</definedName>
    <definedName name="Useful_Life_of_Depreciable_PP_E">"PPElife"</definedName>
    <definedName name="usprice">[9]DCEInputs!$I$5</definedName>
    <definedName name="varyr1" localSheetId="0">'[60]var 10 11'!#REF!</definedName>
    <definedName name="varyr1">'[60]var 10 11'!#REF!</definedName>
    <definedName name="VAT" localSheetId="0">#REF!</definedName>
    <definedName name="VAT">#REF!</definedName>
    <definedName name="VCA" localSheetId="0">#REF!</definedName>
    <definedName name="VCA">#REF!</definedName>
    <definedName name="w_sales" localSheetId="0">[22]Lookups!#REF!</definedName>
    <definedName name="w_sales">[22]Lookups!#REF!</definedName>
    <definedName name="wacc" localSheetId="0">#REF!</definedName>
    <definedName name="wacc">#REF!</definedName>
    <definedName name="WATINC" localSheetId="0">#REF!</definedName>
    <definedName name="WATINC">#REF!</definedName>
    <definedName name="Weight_of_Equity" localSheetId="0">'[16]B&amp;W WACC'!#REF!</definedName>
    <definedName name="Weight_of_Equity">'[16]B&amp;W WACC'!#REF!</definedName>
    <definedName name="WPBCUST" localSheetId="0">#REF!</definedName>
    <definedName name="WPBCUST">#REF!</definedName>
    <definedName name="WPBINC" localSheetId="0">#REF!</definedName>
    <definedName name="WPBINC">#REF!</definedName>
    <definedName name="WPBUNIT" localSheetId="0">#REF!</definedName>
    <definedName name="WPBUNIT">#REF!</definedName>
    <definedName name="wrn.IPO._.Valuation." localSheetId="0" hidden="1">{"assumptions",#N/A,FALSE,"Scenario 1";"valuation",#N/A,FALSE,"Scenario 1"}</definedName>
    <definedName name="wrn.IPO._.Valuation." hidden="1">{"assumptions",#N/A,FALSE,"Scenario 1";"valuation",#N/A,FALSE,"Scenario 1"}</definedName>
    <definedName name="wrn.LBO._.Summary." localSheetId="0" hidden="1">{"LBO Summary",#N/A,FALSE,"Summary"}</definedName>
    <definedName name="wrn.LBO._.Summary." hidden="1">{"LBO Summary",#N/A,FALSE,"Summary"}</definedName>
    <definedName name="wrn.Print._.All._.Pages.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 localSheetId="0">#REF!</definedName>
    <definedName name="y1active">#REF!</definedName>
    <definedName name="y1build" localSheetId="0">#REF!</definedName>
    <definedName name="y1build">#REF!</definedName>
    <definedName name="y1build_alt" localSheetId="0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[15]Fin_Assumptions!#REF!</definedName>
    <definedName name="yr1b" localSheetId="0">#REF!</definedName>
    <definedName name="yr1b">#REF!</definedName>
    <definedName name="z_Clear" localSheetId="0">#REF!,#REF!,#REF!,#REF!,#REF!,#REF!,#REF!,#REF!,#REF!,#REF!,#REF!,#REF!</definedName>
    <definedName name="z_Clear">#REF!,#REF!,#REF!,#REF!,#REF!,#REF!,#REF!,#REF!,#REF!,#REF!,#REF!,#REF!</definedName>
    <definedName name="z_Col10">[4]Main!$P$5:$P$56,[4]Main!$P$16:$P$132,[4]Main!$P$145:$P$199,[4]Main!$P$213:$P$234</definedName>
    <definedName name="z_Col11">[4]Main!$P$5:$P$56,[4]Main!$P$16:$P$132,[4]Main!$P$145:$P$199,[4]Main!$P$213:$P$234</definedName>
    <definedName name="z_Col12">[4]Main!$P$5:$P$56,[4]Main!$P$16:$P$132,[4]Main!$P$145:$P$199,[4]Main!$P$213:$P$234</definedName>
    <definedName name="z_Col13">[4]Main!$P$5:$P$56,[4]Main!$P$16:$P$132,[4]Main!$P$145:$P$199,[4]Main!$P$213:$P$234</definedName>
    <definedName name="z_Col14">[4]Main!$P$5:$P$56,[4]Main!$P$16:$P$132,[4]Main!$P$145:$P$199,[4]Main!$P$213:$P$234</definedName>
    <definedName name="z_Col5">[4]Main!$J$5:$O$56,[4]Main!$J$16:$O$132,[4]Main!$J$145:$O$199,[4]Main!$J$213:$O$234</definedName>
    <definedName name="z_Col6">[4]Main!$N$4:$O$56,[4]Main!$N$16:$O$132,[4]Main!$N$145:$O$199,[4]Main!$N$213:$O$234</definedName>
    <definedName name="z_Col7" localSheetId="0">[4]Main!#REF!,[4]Main!#REF!,[4]Main!#REF!,[4]Main!#REF!</definedName>
    <definedName name="z_Col7">[4]Main!#REF!,[4]Main!#REF!,[4]Main!#REF!,[4]Main!#REF!</definedName>
    <definedName name="z_Col9">[4]Main!$P$5:$P$56,[4]Main!$P$16:$P$132,[4]Main!$P$145:$P$199,[4]Main!$P$213:$P$234</definedName>
    <definedName name="z_DelOne" localSheetId="0">#REF!</definedName>
    <definedName name="z_DelOne">#REF!</definedName>
    <definedName name="z_DelTwo" localSheetId="0">#REF!</definedName>
    <definedName name="z_DelTwo">#REF!</definedName>
    <definedName name="z_End" localSheetId="0">#REF!</definedName>
    <definedName name="z_End">#REF!</definedName>
    <definedName name="z_End1" localSheetId="0">[4]Main!#REF!</definedName>
    <definedName name="z_End1">[4]Main!#REF!</definedName>
    <definedName name="z_EndA" localSheetId="0">[4]Main!#REF!</definedName>
    <definedName name="z_EndA">[4]Main!#REF!</definedName>
    <definedName name="z_Endp1" localSheetId="0">[4]Main!#REF!</definedName>
    <definedName name="z_Endp1">[4]Main!#REF!</definedName>
    <definedName name="z_EndP2" localSheetId="0">[4]Main!#REF!</definedName>
    <definedName name="z_EndP2">[4]Main!#REF!</definedName>
    <definedName name="z_Industry">[4]Main!#REF!</definedName>
    <definedName name="z_Margin_EBIT3yr" localSheetId="0">#REF!</definedName>
    <definedName name="z_Margin_EBIT3yr">#REF!</definedName>
    <definedName name="z_Margin_EBIT3yr_Increm" localSheetId="0">#REF!</definedName>
    <definedName name="z_Margin_EBIT3yr_Increm">#REF!</definedName>
    <definedName name="z_Margin_EBIT3yr_Max" localSheetId="0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[4]Main!$H$8:$S$56,[4]Main!$H$16:$S$132</definedName>
    <definedName name="z_Project_Name" localSheetId="0">[4]Main!#REF!</definedName>
    <definedName name="z_Project_Name">[4]Main!#REF!</definedName>
    <definedName name="z_Range" localSheetId="0">#REF!</definedName>
    <definedName name="z_Range">#REF!</definedName>
    <definedName name="z_Row_Clear" localSheetId="0">#REF!</definedName>
    <definedName name="z_Row_Clear">#REF!</definedName>
    <definedName name="z_Row_End" localSheetId="0">#REF!</definedName>
    <definedName name="z_Row_End">#REF!</definedName>
    <definedName name="z_Row1">#REF!</definedName>
    <definedName name="z_Row14" localSheetId="0">#REF!,#REF!</definedName>
    <definedName name="z_Row14">#REF!,#REF!</definedName>
    <definedName name="z_Row15" localSheetId="0">#REF!,#REF!</definedName>
    <definedName name="z_Row15">#REF!,#REF!</definedName>
    <definedName name="z_Row16" localSheetId="0">#REF!,#REF!</definedName>
    <definedName name="z_Row16">#REF!,#REF!</definedName>
    <definedName name="z_Row17" localSheetId="0">#REF!</definedName>
    <definedName name="z_Row17">#REF!</definedName>
    <definedName name="z_Row18" localSheetId="0">#REF!</definedName>
    <definedName name="z_Row18">#REF!</definedName>
    <definedName name="z_Row19" localSheetId="0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9" l="1"/>
</calcChain>
</file>

<file path=xl/sharedStrings.xml><?xml version="1.0" encoding="utf-8"?>
<sst xmlns="http://schemas.openxmlformats.org/spreadsheetml/2006/main" count="751" uniqueCount="404">
  <si>
    <t>Original</t>
  </si>
  <si>
    <t>Revised</t>
  </si>
  <si>
    <t>Forecasted 2022</t>
  </si>
  <si>
    <t xml:space="preserve">Earnings Surveillance Report </t>
  </si>
  <si>
    <t>Equity Cost Rate</t>
  </si>
  <si>
    <t>Refer to "Capital Structure Sch 4 - Sept" and  "Capital Structure Sch 4 - Dec" tabs</t>
  </si>
  <si>
    <t>Weighted Equity Cost Rate</t>
  </si>
  <si>
    <t>Revenue Expansion Factor</t>
  </si>
  <si>
    <t xml:space="preserve"> Refer to " FE Expan Factor" tab</t>
  </si>
  <si>
    <t>Weighted Equity Cost Rate , times Revenue Expansion Factor</t>
  </si>
  <si>
    <t>Long Term Debt-CU</t>
  </si>
  <si>
    <t>Short Term Debt</t>
  </si>
  <si>
    <t>Long Term Debt-FC</t>
  </si>
  <si>
    <t>Short Term Debt-Refinanced LTD</t>
  </si>
  <si>
    <t>Customer Deposits</t>
  </si>
  <si>
    <t>Weighted Debt Cost Rate</t>
  </si>
  <si>
    <t>Overall Weighted Cost Rate</t>
  </si>
  <si>
    <t>SCHEDULE 4</t>
  </si>
  <si>
    <t>CAPITAL STRUCTURE</t>
  </si>
  <si>
    <t>FPSC ADJUSTED BASIS</t>
  </si>
  <si>
    <t xml:space="preserve">           LOW POINT</t>
  </si>
  <si>
    <t xml:space="preserve">              MIDPOINT</t>
  </si>
  <si>
    <t xml:space="preserve">             HIGH POINT</t>
  </si>
  <si>
    <t>ADJUSTMENTS</t>
  </si>
  <si>
    <t xml:space="preserve">   COST</t>
  </si>
  <si>
    <t>WEIGHTED</t>
  </si>
  <si>
    <t>ADJUSTED</t>
  </si>
  <si>
    <t xml:space="preserve"> RATIO</t>
  </si>
  <si>
    <t xml:space="preserve">   RATE</t>
  </si>
  <si>
    <t xml:space="preserve">  COST</t>
  </si>
  <si>
    <t>AVERAGE</t>
  </si>
  <si>
    <t xml:space="preserve">  PER BOOKS</t>
  </si>
  <si>
    <t>HURRICANE MICHAEL</t>
  </si>
  <si>
    <t>BOOKS</t>
  </si>
  <si>
    <t>PRO-RATA ADJ.</t>
  </si>
  <si>
    <t>SPECIFIC</t>
  </si>
  <si>
    <t>BALANCE</t>
  </si>
  <si>
    <t>(%)</t>
  </si>
  <si>
    <t xml:space="preserve">    (%)</t>
  </si>
  <si>
    <t xml:space="preserve">   (%)</t>
  </si>
  <si>
    <t>COMMON EQUITY</t>
  </si>
  <si>
    <t>LONG TERM DEBT - CU</t>
  </si>
  <si>
    <t>SHORT TERM DEBT</t>
  </si>
  <si>
    <t>LONG TERM DEBT - FC</t>
  </si>
  <si>
    <t>SHORT TERM DEBT - REFINANCED LTD</t>
  </si>
  <si>
    <t>CUSTOMER DEPOSITS</t>
  </si>
  <si>
    <t>DEFFERED INCOME TAXES</t>
  </si>
  <si>
    <t>TAX CREDITS - WEIGHTED COST</t>
  </si>
  <si>
    <t>TOTAL AVERAGE</t>
  </si>
  <si>
    <t>YEAR-END</t>
  </si>
  <si>
    <t>TOTAL YEAR-END</t>
  </si>
  <si>
    <t>FLORIDA PUBLIC UTILITIES COMPANY</t>
  </si>
  <si>
    <t>ELECTRIC DIVISION</t>
  </si>
  <si>
    <t>For the Forecasted 12 Months Ending December 31, 2022</t>
  </si>
  <si>
    <t> </t>
  </si>
  <si>
    <t>REVENUE EXPANSION FACTOR</t>
  </si>
  <si>
    <t xml:space="preserve">        Page 1 of 1</t>
  </si>
  <si>
    <t>FLORIDA PUBLIC SERVICE COMMISSION</t>
  </si>
  <si>
    <t xml:space="preserve">        EXPLANATION: </t>
  </si>
  <si>
    <t xml:space="preserve">Provide the calculation of the revenue expansion factor for </t>
  </si>
  <si>
    <t>the test year.</t>
  </si>
  <si>
    <t>COMPANY: FLORIDA PUBLIC UTILITIES</t>
  </si>
  <si>
    <t xml:space="preserve">  Consolidated FN</t>
  </si>
  <si>
    <t>Line</t>
  </si>
  <si>
    <t>No.</t>
  </si>
  <si>
    <t>Description</t>
  </si>
  <si>
    <t>Percent</t>
  </si>
  <si>
    <t>Sales</t>
  </si>
  <si>
    <t>Uncollect.</t>
  </si>
  <si>
    <t>Rate</t>
  </si>
  <si>
    <t>Uncollectible</t>
  </si>
  <si>
    <t>Revenue Requirement</t>
  </si>
  <si>
    <t>Gross Receipts Tax Rate</t>
  </si>
  <si>
    <t>Use 12 mths ended Dec. 2019</t>
  </si>
  <si>
    <t>Regulatory Assessment Rate</t>
  </si>
  <si>
    <t>Rev</t>
  </si>
  <si>
    <t>Bad Debt</t>
  </si>
  <si>
    <t>Bad Debt Rate</t>
  </si>
  <si>
    <t>Refer to "Rev 2019" tab</t>
  </si>
  <si>
    <t>Refer to "Uncollectibles 2019" tab</t>
  </si>
  <si>
    <t>Refer to "Forecasted Bad Debt" tab</t>
  </si>
  <si>
    <t>Net Before Income Taxes</t>
  </si>
  <si>
    <t>(1) - (2) - (3) - (4)</t>
  </si>
  <si>
    <t>State Income Tax Rate</t>
  </si>
  <si>
    <t>Refer to "State and Federal Rates" tab</t>
  </si>
  <si>
    <t>State Income Tax (5) x (6)</t>
  </si>
  <si>
    <t>Forecasted 2023</t>
  </si>
  <si>
    <t>Net Before Federal Income Tax (5) - (7)</t>
  </si>
  <si>
    <t>Federal Income Tax Rate</t>
  </si>
  <si>
    <t>Federal Income Tax (8) x (9)</t>
  </si>
  <si>
    <t>Revenue Expansion Factor (8) - (10)</t>
  </si>
  <si>
    <t>Net Operating Income Multiplier</t>
  </si>
  <si>
    <t>(100% / Line 11)</t>
  </si>
  <si>
    <t>FPU-Electric</t>
  </si>
  <si>
    <t>Income Statement (12-month rolling actual)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</si>
  <si>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</si>
  <si>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</si>
  <si>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</si>
  <si>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</si>
  <si>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</si>
  <si>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</si>
  <si>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</si>
  <si>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</si>
  <si>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</si>
  <si>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</si>
  <si>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</si>
  <si>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</si>
  <si>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2019</t>
  </si>
  <si>
    <t>Total</t>
  </si>
  <si>
    <t xml:space="preserve">   Uncollectible: </t>
  </si>
  <si>
    <t xml:space="preserve">  FE44-AA700-7120-9040 FE44 Accr Direct Bad Debts Uncoll Accts</t>
  </si>
  <si>
    <t xml:space="preserve">  FE45-AA700-7120-9040 FE45 Accr Direct Bad Debts Uncoll Accts</t>
  </si>
  <si>
    <t>-</t>
  </si>
  <si>
    <t xml:space="preserve">   Total    Uncollectible</t>
  </si>
  <si>
    <t>Pre-pandemic 2019 values were used to represent a typical year.</t>
  </si>
  <si>
    <t xml:space="preserve">   Contracts with customers: </t>
  </si>
  <si>
    <t xml:space="preserve">  FE44-00000-4010-4400 FE44 Fuel Res Sales</t>
  </si>
  <si>
    <t xml:space="preserve">  FE44-00000-4010-4420 FE44 Fuel Comm/Indus</t>
  </si>
  <si>
    <t xml:space="preserve">  FE44-00000-4010-4421 FE44 Fuel Indus</t>
  </si>
  <si>
    <t xml:space="preserve">  FE44-00000-4010-4422 FE44 Fuel Comm Lg</t>
  </si>
  <si>
    <t xml:space="preserve">  FE44-00000-4010-4430 FE44 Fuel Outdoor Lights</t>
  </si>
  <si>
    <t xml:space="preserve">  FE44-00000-4010-4440 FE44 Fuel PublicSt/Hwy Light</t>
  </si>
  <si>
    <t xml:space="preserve">  FE44-00000-4010-4480 FE44 Fuel InterDept Sales</t>
  </si>
  <si>
    <t xml:space="preserve">  FE44-00000-4010-4490 FE44 Fuel Other Sales</t>
  </si>
  <si>
    <t xml:space="preserve">  FE44-00000-4010-4560 FE44 Fuel Other Elec Rev</t>
  </si>
  <si>
    <t xml:space="preserve">  FE44-00000-4015-4400 FE44 Base Res Sales</t>
  </si>
  <si>
    <t xml:space="preserve">  FE44-00000-4015-4420 FE44 Base Comm/Indus</t>
  </si>
  <si>
    <t xml:space="preserve">  FE44-00000-4015-4421 FE44 Base Indus</t>
  </si>
  <si>
    <t xml:space="preserve">  FE44-00000-4015-4422 FE44 Base Comm Lg</t>
  </si>
  <si>
    <t xml:space="preserve">  FE44-00000-4015-4430 FE44 Base Outdoor Lights</t>
  </si>
  <si>
    <t xml:space="preserve">  FE44-00000-4016-4400 FE44 Storm Recov General</t>
  </si>
  <si>
    <t xml:space="preserve">  FE44-00000-4016-4420 FE44 Storm Recov Comm/Indus</t>
  </si>
  <si>
    <t xml:space="preserve">  FE44-00000-4016-4421 FE44 Storm Recov Indus</t>
  </si>
  <si>
    <t xml:space="preserve">  FE44-00000-4016-4422 FE44 Storm Recov Comm Lg</t>
  </si>
  <si>
    <t xml:space="preserve">  FE44-00000-4016-4430 FE44 Storm Recov Outdoor Lights</t>
  </si>
  <si>
    <t xml:space="preserve">  FE44-00000-4016-4440 FE44 Storm Recov PublicSt/Hwy Light</t>
  </si>
  <si>
    <t xml:space="preserve">  FE44-00000-4020-4400 FE44 Franch Tx Res Sales</t>
  </si>
  <si>
    <t xml:space="preserve">  FE44-00000-4020-4420 FE44 Franch Tx Comm/Indus</t>
  </si>
  <si>
    <t xml:space="preserve">  FE44-00000-4020-4421 FE44 Franch Tx Indus</t>
  </si>
  <si>
    <t xml:space="preserve">  FE44-00000-4020-4422 FE44 Franch Tx Comm Lg</t>
  </si>
  <si>
    <t xml:space="preserve">  FE44-00000-4020-4430 FE44 Franch Tx Outdoor Lights</t>
  </si>
  <si>
    <t xml:space="preserve">  FE44-00000-4020-4440 FE44 Franch Tx PublicSt/Hwy Light</t>
  </si>
  <si>
    <t xml:space="preserve">  FE44-00000-4020-4480 FE44 Franch Tx InterDept Sales</t>
  </si>
  <si>
    <t xml:space="preserve">  FE44-00000-4025-4400 FE44 Gr Rec Tx Res Sales</t>
  </si>
  <si>
    <t xml:space="preserve">  FE44-00000-4025-4420 FE44 Gr Rec Tx Comm/Indus</t>
  </si>
  <si>
    <t xml:space="preserve">  FE44-00000-4025-4421 FE44 Gr Rec Tx Indus</t>
  </si>
  <si>
    <t xml:space="preserve">  FE44-00000-4025-4422 FE44 Gr Rec Tx Comm Lg</t>
  </si>
  <si>
    <t xml:space="preserve">  FE44-00000-4025-4423 FE44 Gr Rec Tx Indus GSLD</t>
  </si>
  <si>
    <t xml:space="preserve">  FE44-00000-4025-4430 FE44 Gr Rec Tx Outdoor Lights</t>
  </si>
  <si>
    <t xml:space="preserve">  FE44-00000-4025-4440 FE44 Gr Rec Tx PublicSt/Hwy Light</t>
  </si>
  <si>
    <t xml:space="preserve">  FE44-00000-4025-4480 FE44 Gr Rec Tx InterDept Sales</t>
  </si>
  <si>
    <t xml:space="preserve">  FE44-00000-4199-4491 FE44 Other Hourly</t>
  </si>
  <si>
    <t xml:space="preserve">  FE44-00000-4200-4510 FE44 Rev Misc Svc Rev</t>
  </si>
  <si>
    <t xml:space="preserve">  FE44-00000-4200-4540 FE44 Rev Elec Prop Rent</t>
  </si>
  <si>
    <t xml:space="preserve">  FE44-00000-4952-4560 FE44 Unbilled Rev Other Elec Rev</t>
  </si>
  <si>
    <t xml:space="preserve">  FE44-00000-4953-4400 FE44 Consrv Rev Res Sales</t>
  </si>
  <si>
    <t xml:space="preserve">  FE44-00000-4953-4420 FE44 Consrv Rev Comm/Indus</t>
  </si>
  <si>
    <t xml:space="preserve">  FE44-00000-4953-4421 FE44 Consrv Rev Indus</t>
  </si>
  <si>
    <t xml:space="preserve">  FE44-00000-4953-4422 FE44 Consrv Rev Comm Lg</t>
  </si>
  <si>
    <t xml:space="preserve">  FE44-00000-4953-4430 FE44 Consrv Rev Outdoor Lights</t>
  </si>
  <si>
    <t xml:space="preserve">  FE44-00000-4953-4440 FE44 Consrv Rev PublicSt/Hwy Light</t>
  </si>
  <si>
    <t xml:space="preserve">  FE44-00000-4999-4500 FE44 Misc Rev Forfeited Disc</t>
  </si>
  <si>
    <t xml:space="preserve">  FE44-00000-499A-4510 FE44 Allow/Adj Misc Svc Rev</t>
  </si>
  <si>
    <t xml:space="preserve">  FE44-00000-499B-4510 FE44 Bill Collect Misc Svc Rev</t>
  </si>
  <si>
    <t xml:space="preserve">  FE44-00000-499E-4510 FE44 Reest Svc Misc Svc Rev</t>
  </si>
  <si>
    <t xml:space="preserve">  FE44-00000-499I-4510 FE44 Init Est of Svc Misc Svc Rev</t>
  </si>
  <si>
    <t xml:space="preserve">  FE44-00000-499P-4510 FE44 Rtrn Pymt Misc Svc Rev</t>
  </si>
  <si>
    <t xml:space="preserve">  FE44-00000-499R-4510 FE44 Discon/Recon Misc Svc Rev</t>
  </si>
  <si>
    <t xml:space="preserve">  FE44-00000-499V-4510 FE44 Rule Violation Misc Svc Rev</t>
  </si>
  <si>
    <t xml:space="preserve">  FE45-00000-4010-4400 FE45 Fuel Res Sales</t>
  </si>
  <si>
    <t xml:space="preserve">  FE45-00000-4010-4420 FE45 Fuel Comm/Indus</t>
  </si>
  <si>
    <t xml:space="preserve">  FE45-00000-4010-4421 FE45 Fuel Indus</t>
  </si>
  <si>
    <t xml:space="preserve">  FE45-00000-4010-4422 FE45 Fuel Comm Lg</t>
  </si>
  <si>
    <t xml:space="preserve">  FE45-00000-4010-4423 FE45 Fuel Indus GSLD</t>
  </si>
  <si>
    <t xml:space="preserve">  FE45-00000-4010-4430 FE45 Fuel Outdoor Lights</t>
  </si>
  <si>
    <t xml:space="preserve">  FE45-00000-4010-4440 FE45 Fuel PublicSt/Hwy Light</t>
  </si>
  <si>
    <t xml:space="preserve">  FE45-00000-4010-4480 FE45 Fuel InterDept Sales</t>
  </si>
  <si>
    <t xml:space="preserve">  FE45-00000-4010-4490 FE45 Fuel Other Sales</t>
  </si>
  <si>
    <t xml:space="preserve">  FE45-00000-4010-4560 FE45 Fuel Other Elec Rev</t>
  </si>
  <si>
    <t xml:space="preserve">  FE45-00000-4015-4400 FE45 Base Res Sales</t>
  </si>
  <si>
    <t xml:space="preserve">  FE45-00000-4015-4420 FE45 Base Comm/Indus</t>
  </si>
  <si>
    <t xml:space="preserve">  FE45-00000-4015-4421 FE45 Base Indus</t>
  </si>
  <si>
    <t xml:space="preserve">  FE45-00000-4015-4422 FE45 Base Comm Lg</t>
  </si>
  <si>
    <t xml:space="preserve">  FE45-00000-4015-4423 FE45 Base Indus GSLD</t>
  </si>
  <si>
    <t xml:space="preserve">  FE45-00000-4015-4430 FE45 Base Outdoor Lights</t>
  </si>
  <si>
    <t xml:space="preserve">  FE45-00000-4016-4400 FE45 Storm Recov General</t>
  </si>
  <si>
    <t xml:space="preserve">  FE45-00000-4016-4420 FE45 Storm Recov Comm/Indus</t>
  </si>
  <si>
    <t xml:space="preserve">  FE45-00000-4016-4421 FE45 Storm Recov Indus</t>
  </si>
  <si>
    <t xml:space="preserve">  FE45-00000-4016-4422 FE45 Storm Recov Comm Lg</t>
  </si>
  <si>
    <t xml:space="preserve">  FE45-00000-4016-4423 FE45 Storm Recov Indus GSLD</t>
  </si>
  <si>
    <t xml:space="preserve">  FE45-00000-4016-4430 FE45 Storm Recov Outdoor Lights</t>
  </si>
  <si>
    <t xml:space="preserve">  FE45-00000-4016-4440 FE45 Storm Recov PublicSt/Hwy Light</t>
  </si>
  <si>
    <t xml:space="preserve">  FE45-00000-4020-4400 FE45 Franch Tx Res Sales</t>
  </si>
  <si>
    <t xml:space="preserve">  FE45-00000-4020-4420 FE45 Franch Tx Comm/Indus</t>
  </si>
  <si>
    <t xml:space="preserve">  FE45-00000-4020-4421 FE45 Franch Tx Indus</t>
  </si>
  <si>
    <t xml:space="preserve">  FE45-00000-4020-4422 FE45 Franch Tx Comm Lg</t>
  </si>
  <si>
    <t xml:space="preserve">  FE45-00000-4020-4423 FE45 Franch Tx Indus GSLD</t>
  </si>
  <si>
    <t xml:space="preserve">  FE45-00000-4020-4430 FE45 Franch Tx Outdoor Lights</t>
  </si>
  <si>
    <t xml:space="preserve">  FE45-00000-4020-4440 FE45 Franch Tx PublicSt/Hwy Light</t>
  </si>
  <si>
    <t xml:space="preserve">  FE45-00000-4020-4480 FE45 Franch Tx InterDept Sales</t>
  </si>
  <si>
    <t xml:space="preserve">  FE45-00000-4025-4400 FE45 Gr Rec Tx Res Sales</t>
  </si>
  <si>
    <t xml:space="preserve">  FE45-00000-4025-4420 FE45 Gr Rec Tx Comm/Indus</t>
  </si>
  <si>
    <t xml:space="preserve">  FE45-00000-4025-4421 FE45 Gr Rec Tx Indus</t>
  </si>
  <si>
    <t xml:space="preserve">  FE45-00000-4025-4422 FE45 Gr Rec Tx Comm Lg</t>
  </si>
  <si>
    <t xml:space="preserve">  FE45-00000-4025-4423 FE45 Gr Rec Tx Indus GSLD</t>
  </si>
  <si>
    <t xml:space="preserve">  FE45-00000-4025-4430 FE45 Gr Rec Tx Outdoor Lights</t>
  </si>
  <si>
    <t xml:space="preserve">  FE45-00000-4025-4440 FE45 Gr Rec Tx PublicSt/Hwy Light</t>
  </si>
  <si>
    <t xml:space="preserve">  FE45-00000-4025-4480 FE45 Gr Rec Tx InterDept Sales</t>
  </si>
  <si>
    <t xml:space="preserve">  FE45-00000-4199-4491 FE45 Other Hourly</t>
  </si>
  <si>
    <t xml:space="preserve">  FE45-00000-4200-4400 FE45 Rev Res Sales</t>
  </si>
  <si>
    <t xml:space="preserve">  FE45-00000-4200-4420 FE45 Rev Comm/Indus</t>
  </si>
  <si>
    <t xml:space="preserve">  FE45-00000-4200-4510 FE45 Rev Misc Svc Rev</t>
  </si>
  <si>
    <t xml:space="preserve">  FE45-00000-4200-4540 FE45 Rev Elec Prop Rent</t>
  </si>
  <si>
    <t xml:space="preserve">  FE45-00000-4890-4560 FE45 Othr Rev Other Elec Rev</t>
  </si>
  <si>
    <t xml:space="preserve">  FE45-00000-4952-4560 FE45 Unbilled Rev Other Elec Rev</t>
  </si>
  <si>
    <t xml:space="preserve">  FE45-00000-4953-4400 FE45 Consrv Rev Res Sales</t>
  </si>
  <si>
    <t xml:space="preserve">  FE45-00000-4953-4420 FE45 Consrv Rev Comm/Indus</t>
  </si>
  <si>
    <t xml:space="preserve">  FE45-00000-4953-4421 FE45 Consrv Rev Indus</t>
  </si>
  <si>
    <t xml:space="preserve">  FE45-00000-4953-4422 FE45 Consrv Rev Comm Lg</t>
  </si>
  <si>
    <t xml:space="preserve">  FE45-00000-4953-4423 FE45 Consrv Rev Indus GSLD</t>
  </si>
  <si>
    <t xml:space="preserve">  FE45-00000-4953-4430 FE45 Consrv Rev Outdoor Lights</t>
  </si>
  <si>
    <t xml:space="preserve">  FE45-00000-4953-4440 FE45 Consrv Rev PublicSt/Hwy Light</t>
  </si>
  <si>
    <t xml:space="preserve">  FE45-00000-4999-4500 FE45 Misc Rev Forfeited Disc</t>
  </si>
  <si>
    <t xml:space="preserve">  FE45-00000-499A-4510 FE45 Allow/Adj Misc Svc Rev</t>
  </si>
  <si>
    <t xml:space="preserve">  FE45-00000-499B-4510 FE45 Bill Collect Misc Svc Rev</t>
  </si>
  <si>
    <t xml:space="preserve">  FE45-00000-499E-4510 FE45 Reest Svc Misc Svc Rev</t>
  </si>
  <si>
    <t xml:space="preserve">  FE45-00000-499I-4510 FE45 Init Est of Svc Misc Svc Rev</t>
  </si>
  <si>
    <t xml:space="preserve">  FE45-00000-499P-4510 FE45 Rtrn Pymt Misc Svc Rev</t>
  </si>
  <si>
    <t xml:space="preserve">  FE45-00000-499R-4510 FE45 Discon/Recon Misc Svc Rev</t>
  </si>
  <si>
    <t xml:space="preserve">  FE45-00000-499V-4510 FE45 Rule Violation Misc Svc Rev</t>
  </si>
  <si>
    <t xml:space="preserve">   Total    Contracts with customers</t>
  </si>
  <si>
    <t>11 Year Income Statement Detail - FE</t>
  </si>
  <si>
    <t>Actual - 12ME</t>
  </si>
  <si>
    <t>CY Budget</t>
  </si>
  <si>
    <t>Forecast</t>
  </si>
  <si>
    <t>Budget</t>
  </si>
  <si>
    <t>5/31/22</t>
  </si>
  <si>
    <t>2022</t>
  </si>
  <si>
    <t>2023</t>
  </si>
  <si>
    <t>2024</t>
  </si>
  <si>
    <t>2025</t>
  </si>
  <si>
    <t>2026</t>
  </si>
  <si>
    <t>2027</t>
  </si>
  <si>
    <t>Revenue</t>
  </si>
  <si>
    <t>Cost of Sales</t>
  </si>
  <si>
    <t/>
  </si>
  <si>
    <t>Gross Margin</t>
  </si>
  <si>
    <t>Business Unit Operating Expenses</t>
  </si>
  <si>
    <t>Payroll &amp; Benefits</t>
  </si>
  <si>
    <t>Payroll</t>
  </si>
  <si>
    <t>Benefits</t>
  </si>
  <si>
    <t>Total Payroll &amp; Benefits</t>
  </si>
  <si>
    <t>Other Business Unit Expenses</t>
  </si>
  <si>
    <t>Departmental</t>
  </si>
  <si>
    <t>Vehicle</t>
  </si>
  <si>
    <t>Facilities &amp; Operating Systems</t>
  </si>
  <si>
    <t>Insurance</t>
  </si>
  <si>
    <t>Outside Services</t>
  </si>
  <si>
    <t>Sales, Advertising &amp; Communications</t>
  </si>
  <si>
    <t>Credit, Collections &amp; Customer Service</t>
  </si>
  <si>
    <t>Regulatory Expenses</t>
  </si>
  <si>
    <t>Bank/Merchant Fees &amp; Discounts</t>
  </si>
  <si>
    <t>Inter-Company Services</t>
  </si>
  <si>
    <t>Miscellaneous</t>
  </si>
  <si>
    <t>Asset Impairment</t>
  </si>
  <si>
    <t>Total Other Business Unit Expenses</t>
  </si>
  <si>
    <t>Depreciation, ARC &amp; Amort.</t>
  </si>
  <si>
    <t>Depreciation</t>
  </si>
  <si>
    <t>Asset Removal Costs</t>
  </si>
  <si>
    <t>Amortization</t>
  </si>
  <si>
    <t>Total Depreciation, ARC &amp; Amort.</t>
  </si>
  <si>
    <t>Other Taxes</t>
  </si>
  <si>
    <t>Payroll Taxes</t>
  </si>
  <si>
    <t>Property Taxes</t>
  </si>
  <si>
    <t>Revenue Related Taxes</t>
  </si>
  <si>
    <t>Miscellaneous Taxes</t>
  </si>
  <si>
    <t>Total Other Taxes</t>
  </si>
  <si>
    <t>Total Business Unit Operating Expenses</t>
  </si>
  <si>
    <t>Operating Income before Shared Service, corp</t>
  </si>
  <si>
    <t>Shared Services</t>
  </si>
  <si>
    <t>Corporate Services</t>
  </si>
  <si>
    <t>Corporate Overhead</t>
  </si>
  <si>
    <t>Total Operating Expenses</t>
  </si>
  <si>
    <t>Operating Income</t>
  </si>
  <si>
    <t>Gains from sales of businesses</t>
  </si>
  <si>
    <t>Total Other Income (Expense)</t>
  </si>
  <si>
    <t>Income (Loss) Before Interest Charges</t>
  </si>
  <si>
    <t>Total Interest Charges</t>
  </si>
  <si>
    <t>Income (Loss) Before Income Taxes</t>
  </si>
  <si>
    <t>Income Taxes</t>
  </si>
  <si>
    <t>Operating</t>
  </si>
  <si>
    <t>ITC - Operating</t>
  </si>
  <si>
    <t>ESOP</t>
  </si>
  <si>
    <t>Non-Operating</t>
  </si>
  <si>
    <t>ITC - Non-operating</t>
  </si>
  <si>
    <t>Total Income Taxes</t>
  </si>
  <si>
    <t>Net Income</t>
  </si>
  <si>
    <t>Operating Expense Summary</t>
  </si>
  <si>
    <t>Business Unit Direct</t>
  </si>
  <si>
    <t>Salaries</t>
  </si>
  <si>
    <t>OT, On Call &amp; Comp Time</t>
  </si>
  <si>
    <t>Commissions &amp; Tips</t>
  </si>
  <si>
    <t>Bonus/Incentive Pay</t>
  </si>
  <si>
    <t>Short-term Cash Bonus</t>
  </si>
  <si>
    <t>Long-term Cash Bonus</t>
  </si>
  <si>
    <t>Stock Bonus</t>
  </si>
  <si>
    <t>Signing Bonus</t>
  </si>
  <si>
    <t>Other Bonus</t>
  </si>
  <si>
    <t>Temp Services</t>
  </si>
  <si>
    <t>Other Payroll</t>
  </si>
  <si>
    <t>Total Payroll</t>
  </si>
  <si>
    <t>Claims - Health &amp; Dental</t>
  </si>
  <si>
    <t>Employee withholding</t>
  </si>
  <si>
    <t>Admin fees, workers comp &amp; other</t>
  </si>
  <si>
    <t>401K</t>
  </si>
  <si>
    <t>Pension</t>
  </si>
  <si>
    <t>Other benefits</t>
  </si>
  <si>
    <t>Other Benefits (InterCo/InterDist/InterDept/Cap)</t>
  </si>
  <si>
    <t>Total Benefits</t>
  </si>
  <si>
    <t>Departmental Expenses</t>
  </si>
  <si>
    <t>Travel, meals &amp; training</t>
  </si>
  <si>
    <t>Cell phones</t>
  </si>
  <si>
    <t>Other Departmental Expenses</t>
  </si>
  <si>
    <t>Other Departmental Expenses (InterCo/InterDist/InterDept/Cap)</t>
  </si>
  <si>
    <t>Total Departmental Expenses</t>
  </si>
  <si>
    <t>Vehicle Expenses</t>
  </si>
  <si>
    <t>Fuel</t>
  </si>
  <si>
    <t>Vehicle Depreciation</t>
  </si>
  <si>
    <t>Vehicle Insurance</t>
  </si>
  <si>
    <t>Metered transport</t>
  </si>
  <si>
    <t>Other Vehicle Expenses</t>
  </si>
  <si>
    <t>Other Vehicle Expenses (InterCo/InterDist/InterDept/Cap)</t>
  </si>
  <si>
    <t>Total Vehicle Expenses</t>
  </si>
  <si>
    <t>Rent &amp; Leases</t>
  </si>
  <si>
    <t>Utilities</t>
  </si>
  <si>
    <t>Other operating expenses</t>
  </si>
  <si>
    <t>Maintenance</t>
  </si>
  <si>
    <t>Total Facilities &amp; Op Sys Exp</t>
  </si>
  <si>
    <t>Legal</t>
  </si>
  <si>
    <t>Consulting</t>
  </si>
  <si>
    <t>Service Contractors</t>
  </si>
  <si>
    <t>Other Outside Services</t>
  </si>
  <si>
    <t>Total Outside Services</t>
  </si>
  <si>
    <t>Advertising</t>
  </si>
  <si>
    <t>Other Sales, Advertising &amp; Communications</t>
  </si>
  <si>
    <t>Total Sales, Advertising &amp; Communications</t>
  </si>
  <si>
    <t>Credit, Collections &amp; Customer Services</t>
  </si>
  <si>
    <t>Bad Debts</t>
  </si>
  <si>
    <t>Collection agencies &amp; credit reports</t>
  </si>
  <si>
    <t>Customer satisfaction &amp; other</t>
  </si>
  <si>
    <t>Total Credit, Collections &amp; Customer Service</t>
  </si>
  <si>
    <t>Bank/Merchant Fees</t>
  </si>
  <si>
    <t>Fees, Assessments &amp; Discounts</t>
  </si>
  <si>
    <t>Permits</t>
  </si>
  <si>
    <t>Safety</t>
  </si>
  <si>
    <t>Service Revenue</t>
  </si>
  <si>
    <t>Cost Transfers</t>
  </si>
  <si>
    <t>Total Miscellaneous</t>
  </si>
  <si>
    <t>Total BU Direct O&amp;M</t>
  </si>
  <si>
    <t>BU Taxes Other than Income</t>
  </si>
  <si>
    <t>BU Depr, Amort &amp; ARC</t>
  </si>
  <si>
    <t>Total BU Direct Operating Exp.</t>
  </si>
  <si>
    <t>Total Shared Services</t>
  </si>
  <si>
    <t>Total Corporate Services</t>
  </si>
  <si>
    <t>Total Corporate Overhead</t>
  </si>
  <si>
    <t>Other Support</t>
  </si>
  <si>
    <t>BU Depreciation, ARC &amp; Amortization</t>
  </si>
  <si>
    <t>Asset Removal Cost (ARC)</t>
  </si>
  <si>
    <t>Total BU Depr., ARC &amp; Amort</t>
  </si>
  <si>
    <t>Total BU Other Taxes</t>
  </si>
  <si>
    <t>Other Income (Expense)</t>
  </si>
  <si>
    <t>Interest &amp; dividend income</t>
  </si>
  <si>
    <t>Finance income</t>
  </si>
  <si>
    <t>Other income</t>
  </si>
  <si>
    <t>Dividend income</t>
  </si>
  <si>
    <t>Other expenses</t>
  </si>
  <si>
    <t>Charitable contributions</t>
  </si>
  <si>
    <t>Asset sale gain (loss)</t>
  </si>
  <si>
    <t>Civic, political &amp; related activities</t>
  </si>
  <si>
    <t>Penalties</t>
  </si>
  <si>
    <t>Other Income - Pension</t>
  </si>
  <si>
    <t>Total Other detail</t>
  </si>
  <si>
    <t>Interest Charges</t>
  </si>
  <si>
    <t>Interest on LTD</t>
  </si>
  <si>
    <t>Amortization of debt expense</t>
  </si>
  <si>
    <t>Amortization of loss on reacquired debt</t>
  </si>
  <si>
    <t>Interest on short-term borrowing</t>
  </si>
  <si>
    <t>AFUDC</t>
  </si>
  <si>
    <t>Other Interest</t>
  </si>
  <si>
    <t>Op Inc to post for Summary Financials</t>
  </si>
  <si>
    <t>Florida Public Utilities</t>
  </si>
  <si>
    <t>Calculation of Corporate Income tax rate</t>
  </si>
  <si>
    <t>Pre-2018</t>
  </si>
  <si>
    <t>Corporate Income Tax</t>
  </si>
  <si>
    <t>Federal Tax reduction</t>
  </si>
  <si>
    <t>State Tax reduction</t>
  </si>
  <si>
    <t>Federal Tax</t>
  </si>
  <si>
    <t>State tax</t>
  </si>
  <si>
    <t>Sub total</t>
  </si>
  <si>
    <t>Less:</t>
  </si>
  <si>
    <t>Deductible State  tax*</t>
  </si>
  <si>
    <t>Corp Income Tax</t>
  </si>
  <si>
    <t>* In Florida, State taxes are deductible on federal returns.</t>
  </si>
  <si>
    <t>Attachment A - Capital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</si>
</sst>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#,##0.0000_);\(#,##0.0000\)"/>
    <numFmt numFmtId="166" formatCode="_(* #,##0.0000_);_(* \(#,##0.0000\);_(* &quot;-&quot;??_);_(@_)"/>
    <numFmt numFmtId="167" formatCode="#,###,##0;\(#,###,##0\)"/>
    <numFmt numFmtId="168" formatCode="0.000%"/>
    <numFmt numFmtId="169" formatCode="0.0%"/>
    <numFmt numFmtId="170" formatCode="_(* #,##0.0000_);_(* \(#,##0.0000\);_(* &quot;-&quot;????_);_(@_)"/>
    <numFmt numFmtId="171" formatCode="0.000"/>
    <numFmt numFmtId="172" formatCode="mm/dd/yy"/>
    <numFmt numFmtId="173" formatCode="_(* #,##0_);_(* \(#,##0\);_(* &quot;-&quot;??_);_(@_)"/>
    <numFmt numFmtId="174" formatCode="&quot;$&quot;#,##0.0_);\(&quot;$&quot;#,##0.0\)"/>
    <numFmt numFmtId="175" formatCode="#,##0_)"/>
    <numFmt numFmtId="176" formatCode="#,##0_);[Red]\(#,##0\);&quot; &quot;"/>
    <numFmt numFmtId="177" formatCode="\$#,##0_);[Red]\(\$#,##0\);&quot; &quot;"/>
  </numFmts>
  <fonts count="2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1"/>
      <color indexed="8"/>
      <name val="Calibri"/>
      <family val="2"/>
    </font>
    <font>
      <sz val="12"/>
      <name val="Helv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2"/>
      <color indexed="0"/>
      <name val="Arial Black"/>
      <family val="2"/>
    </font>
    <font>
      <sz val="14"/>
      <color indexed="0"/>
      <name val="Arial Black"/>
      <family val="2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13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8"/>
      <name val="Arial"/>
      <family val="2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2"/>
      <name val="Calibri"/>
      <family val="2"/>
    </font>
    <font>
      <b/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EF511"/>
        <bgColor indexed="64"/>
      </patternFill>
    </fill>
    <fill>
      <patternFill patternType="solid">
        <fgColor rgb="FFCC3AFC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rgb="FFF4B084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8"/>
      </top>
      <bottom/>
    </border>
    <border>
      <left/>
      <right/>
      <top style="thin">
        <color indexed="8"/>
      </top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double">
        <color auto="1"/>
      </bottom>
    </border>
    <border>
      <left/>
      <right/>
      <top/>
      <bottom style="double">
        <color auto="1"/>
      </bottom>
    </border>
    <border>
      <left/>
      <right style="thin">
        <color auto="1"/>
      </right>
      <top/>
      <bottom style="double">
        <color auto="1"/>
      </bottom>
    </border>
    <border>
      <left/>
      <right/>
      <top/>
      <bottom style="double">
        <color indexed="8"/>
      </bottom>
    </border>
    <border>
      <left/>
      <right/>
      <top style="thin">
        <color auto="1"/>
      </top>
      <bottom style="double">
        <color auto="1"/>
      </bottom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</border>
    <border>
      <left/>
      <right/>
      <top/>
      <bottom style="medium">
        <color indexed="8"/>
      </bottom>
    </border>
  </borders>
  <cellStyleXfs count="3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9" fontId="4" fillId="0" borderId="0" applyFont="0" applyFill="0" applyBorder="0" applyAlignment="0" applyProtection="0"/>
    <xf numFmtId="0" fontId="5" fillId="0" borderId="0">
      <alignment/>
      <protection/>
    </xf>
    <xf numFmtId="43" fontId="6" fillId="0" borderId="0" applyFont="0" applyFill="0" applyBorder="0" applyAlignment="0" applyProtection="0"/>
    <xf numFmtId="0" fontId="8" fillId="0" borderId="0">
      <alignment/>
      <protection/>
    </xf>
    <xf numFmtId="167" fontId="8" fillId="0" borderId="0">
      <alignment/>
      <protection/>
    </xf>
    <xf numFmtId="0" fontId="2" fillId="0" borderId="0">
      <alignment/>
      <protection/>
    </xf>
    <xf numFmtId="0" fontId="6" fillId="0" borderId="0">
      <alignment/>
      <protection/>
    </xf>
    <xf numFmtId="9" fontId="6" fillId="0" borderId="0" applyFont="0" applyFill="0" applyBorder="0" applyAlignment="0" applyProtection="0"/>
    <xf numFmtId="0" fontId="23" fillId="0" borderId="0">
      <alignment/>
      <protection/>
    </xf>
  </cellStyleXfs>
  <cellXfs count="175">
    <xf numFmtId="0" fontId="0" fillId="0" borderId="0" xfId="0"/>
    <xf numFmtId="0" fontId="3" fillId="0" borderId="0" xfId="20" applyFont="1">
      <alignment/>
      <protection/>
    </xf>
    <xf numFmtId="0" fontId="3" fillId="0" borderId="0" xfId="20" applyFont="1" applyProtection="1">
      <alignment/>
      <protection locked="0"/>
    </xf>
    <xf numFmtId="0" fontId="2" fillId="0" borderId="0" xfId="20">
      <alignment/>
      <protection/>
    </xf>
    <xf numFmtId="0" fontId="3" fillId="0" borderId="1" xfId="20" applyFont="1" applyBorder="1">
      <alignment/>
      <protection/>
    </xf>
    <xf numFmtId="0" fontId="3" fillId="0" borderId="0" xfId="22" applyFont="1">
      <alignment/>
      <protection/>
    </xf>
    <xf numFmtId="0" fontId="3" fillId="0" borderId="0" xfId="20" applyFont="1" applyAlignment="1" applyProtection="1">
      <alignment horizontal="centerContinuous"/>
      <protection locked="0"/>
    </xf>
    <xf numFmtId="0" fontId="3" fillId="0" borderId="1" xfId="20" applyFont="1" applyBorder="1" applyProtection="1">
      <alignment/>
      <protection locked="0"/>
    </xf>
    <xf numFmtId="0" fontId="3" fillId="0" borderId="0" xfId="20" applyFont="1" applyAlignment="1" applyProtection="1">
      <alignment horizontal="center"/>
      <protection locked="0"/>
    </xf>
    <xf numFmtId="164" fontId="2" fillId="0" borderId="0" xfId="23" applyNumberFormat="1" applyFont="1" applyFill="1" applyProtection="1">
      <protection locked="0"/>
    </xf>
    <xf numFmtId="0" fontId="2" fillId="0" borderId="0" xfId="24" applyFont="1" applyProtection="1">
      <alignment/>
      <protection locked="0"/>
    </xf>
    <xf numFmtId="165" fontId="2" fillId="0" borderId="0" xfId="24" applyNumberFormat="1" applyFont="1" applyProtection="1">
      <alignment/>
      <protection locked="0"/>
    </xf>
    <xf numFmtId="165" fontId="2" fillId="0" borderId="2" xfId="24" applyNumberFormat="1" applyFont="1" applyBorder="1" applyProtection="1">
      <alignment/>
      <protection locked="0"/>
    </xf>
    <xf numFmtId="164" fontId="3" fillId="0" borderId="0" xfId="20" applyNumberFormat="1" applyFont="1" applyProtection="1">
      <alignment/>
      <protection locked="0"/>
    </xf>
    <xf numFmtId="164" fontId="2" fillId="0" borderId="2" xfId="23" applyNumberFormat="1" applyFont="1" applyFill="1" applyBorder="1" applyProtection="1">
      <protection locked="0"/>
    </xf>
    <xf numFmtId="164" fontId="3" fillId="0" borderId="0" xfId="15" applyNumberFormat="1" applyFont="1" applyAlignment="1">
      <alignment/>
    </xf>
    <xf numFmtId="9" fontId="2" fillId="0" borderId="2" xfId="15" applyFont="1" applyFill="1" applyBorder="1" applyProtection="1">
      <protection locked="0"/>
    </xf>
    <xf numFmtId="17" fontId="3" fillId="0" borderId="0" xfId="20" applyNumberFormat="1" applyFont="1">
      <alignment/>
      <protection/>
    </xf>
    <xf numFmtId="0" fontId="8" fillId="0" borderId="0" xfId="26">
      <alignment/>
      <protection/>
    </xf>
    <xf numFmtId="167" fontId="8" fillId="0" borderId="0" xfId="27">
      <alignment/>
      <protection/>
    </xf>
    <xf numFmtId="49" fontId="8" fillId="0" borderId="0" xfId="27" applyNumberFormat="1" applyAlignment="1">
      <alignment horizontal="fill"/>
      <protection/>
    </xf>
    <xf numFmtId="0" fontId="8" fillId="0" borderId="0" xfId="26" applyAlignment="1">
      <alignment horizontal="left"/>
      <protection/>
    </xf>
    <xf numFmtId="49" fontId="9" fillId="0" borderId="3" xfId="27" applyNumberFormat="1" applyFont="1" applyBorder="1" applyAlignment="1">
      <alignment horizontal="center"/>
      <protection/>
    </xf>
    <xf numFmtId="49" fontId="9" fillId="0" borderId="0" xfId="27" applyNumberFormat="1" applyFont="1" applyAlignment="1">
      <alignment horizontal="center"/>
      <protection/>
    </xf>
    <xf numFmtId="0" fontId="10" fillId="0" borderId="0" xfId="26" applyFont="1" applyAlignment="1">
      <alignment horizontal="left"/>
      <protection/>
    </xf>
    <xf numFmtId="0" fontId="11" fillId="0" borderId="0" xfId="26" applyFont="1" applyAlignment="1">
      <alignment horizontal="left"/>
      <protection/>
    </xf>
    <xf numFmtId="0" fontId="3" fillId="0" borderId="0" xfId="28" applyFont="1">
      <alignment/>
      <protection/>
    </xf>
    <xf numFmtId="0" fontId="12" fillId="0" borderId="0" xfId="0" applyFont="1"/>
    <xf numFmtId="168" fontId="7" fillId="0" borderId="4" xfId="0" applyNumberFormat="1" applyFont="1" applyBorder="1"/>
    <xf numFmtId="168" fontId="0" fillId="0" borderId="4" xfId="0" applyNumberFormat="1" applyBorder="1"/>
    <xf numFmtId="0" fontId="0" fillId="0" borderId="0" xfId="0" applyAlignment="1">
      <alignment horizontal="right"/>
    </xf>
    <xf numFmtId="168" fontId="0" fillId="0" borderId="0" xfId="0" applyNumberFormat="1"/>
    <xf numFmtId="168" fontId="0" fillId="0" borderId="5" xfId="0" applyNumberFormat="1" applyBorder="1"/>
    <xf numFmtId="169" fontId="0" fillId="0" borderId="5" xfId="0" applyNumberFormat="1" applyBorder="1"/>
    <xf numFmtId="169" fontId="0" fillId="0" borderId="0" xfId="0" applyNumberFormat="1"/>
    <xf numFmtId="41" fontId="0" fillId="0" borderId="0" xfId="0" applyNumberFormat="1"/>
    <xf numFmtId="0" fontId="13" fillId="0" borderId="0" xfId="0" applyFont="1"/>
    <xf numFmtId="168" fontId="13" fillId="0" borderId="4" xfId="0" applyNumberFormat="1" applyFont="1" applyBorder="1"/>
    <xf numFmtId="168" fontId="13" fillId="0" borderId="0" xfId="0" applyNumberFormat="1" applyFont="1"/>
    <xf numFmtId="170" fontId="13" fillId="0" borderId="0" xfId="0" applyNumberFormat="1" applyFont="1"/>
    <xf numFmtId="42" fontId="13" fillId="0" borderId="0" xfId="0" applyNumberFormat="1" applyFont="1"/>
    <xf numFmtId="0" fontId="7" fillId="0" borderId="0" xfId="0" applyFont="1" applyAlignment="1">
      <alignment horizontal="center"/>
    </xf>
    <xf numFmtId="0" fontId="14" fillId="0" borderId="0" xfId="29" applyFont="1">
      <alignment/>
      <protection/>
    </xf>
    <xf numFmtId="172" fontId="14" fillId="0" borderId="0" xfId="29" applyNumberFormat="1" applyFont="1" applyAlignment="1">
      <alignment horizontal="left"/>
      <protection/>
    </xf>
    <xf numFmtId="0" fontId="15" fillId="0" borderId="0" xfId="29" applyFont="1">
      <alignment/>
      <protection/>
    </xf>
    <xf numFmtId="0" fontId="14" fillId="0" borderId="3" xfId="29" applyFont="1" applyBorder="1" applyAlignment="1">
      <alignment horizontal="center"/>
      <protection/>
    </xf>
    <xf numFmtId="0" fontId="14" fillId="0" borderId="6" xfId="29" applyFont="1" applyBorder="1">
      <alignment/>
      <protection/>
    </xf>
    <xf numFmtId="0" fontId="14" fillId="0" borderId="5" xfId="29" applyFont="1" applyBorder="1">
      <alignment/>
      <protection/>
    </xf>
    <xf numFmtId="0" fontId="14" fillId="0" borderId="7" xfId="29" applyFont="1" applyBorder="1">
      <alignment/>
      <protection/>
    </xf>
    <xf numFmtId="0" fontId="14" fillId="0" borderId="8" xfId="29" applyFont="1" applyBorder="1" applyAlignment="1">
      <alignment horizontal="center"/>
      <protection/>
    </xf>
    <xf numFmtId="0" fontId="14" fillId="0" borderId="0" xfId="29" applyFont="1" applyAlignment="1">
      <alignment horizontal="center"/>
      <protection/>
    </xf>
    <xf numFmtId="0" fontId="14" fillId="0" borderId="9" xfId="29" applyFont="1" applyBorder="1" applyAlignment="1">
      <alignment horizontal="center"/>
      <protection/>
    </xf>
    <xf numFmtId="0" fontId="14" fillId="0" borderId="10" xfId="29" applyFont="1" applyBorder="1" applyAlignment="1">
      <alignment horizontal="center"/>
      <protection/>
    </xf>
    <xf numFmtId="0" fontId="14" fillId="0" borderId="3" xfId="29" applyFont="1" applyBorder="1" applyAlignment="1">
      <alignment horizontal="center" wrapText="1"/>
      <protection/>
    </xf>
    <xf numFmtId="0" fontId="14" fillId="0" borderId="11" xfId="29" applyFont="1" applyBorder="1" applyAlignment="1">
      <alignment horizontal="center"/>
      <protection/>
    </xf>
    <xf numFmtId="5" fontId="14" fillId="0" borderId="8" xfId="29" applyNumberFormat="1" applyFont="1" applyBorder="1">
      <alignment/>
      <protection/>
    </xf>
    <xf numFmtId="5" fontId="14" fillId="0" borderId="0" xfId="29" applyNumberFormat="1" applyFont="1">
      <alignment/>
      <protection/>
    </xf>
    <xf numFmtId="0" fontId="14" fillId="0" borderId="9" xfId="29" applyFont="1" applyBorder="1">
      <alignment/>
      <protection/>
    </xf>
    <xf numFmtId="0" fontId="14" fillId="0" borderId="8" xfId="29" applyFont="1" applyBorder="1">
      <alignment/>
      <protection/>
    </xf>
    <xf numFmtId="10" fontId="14" fillId="0" borderId="9" xfId="29" applyNumberFormat="1" applyFont="1" applyBorder="1">
      <alignment/>
      <protection/>
    </xf>
    <xf numFmtId="10" fontId="14" fillId="0" borderId="8" xfId="29" applyNumberFormat="1" applyFont="1" applyBorder="1">
      <alignment/>
      <protection/>
    </xf>
    <xf numFmtId="173" fontId="14" fillId="0" borderId="0" xfId="25" applyNumberFormat="1" applyFont="1" applyFill="1" applyBorder="1"/>
    <xf numFmtId="173" fontId="14" fillId="0" borderId="0" xfId="29" applyNumberFormat="1" applyFont="1">
      <alignment/>
      <protection/>
    </xf>
    <xf numFmtId="10" fontId="14" fillId="0" borderId="8" xfId="30" applyNumberFormat="1" applyFont="1" applyFill="1" applyBorder="1"/>
    <xf numFmtId="5" fontId="14" fillId="0" borderId="10" xfId="29" applyNumberFormat="1" applyFont="1" applyBorder="1">
      <alignment/>
      <protection/>
    </xf>
    <xf numFmtId="5" fontId="14" fillId="0" borderId="3" xfId="29" applyNumberFormat="1" applyFont="1" applyBorder="1">
      <alignment/>
      <protection/>
    </xf>
    <xf numFmtId="10" fontId="14" fillId="0" borderId="11" xfId="29" applyNumberFormat="1" applyFont="1" applyBorder="1">
      <alignment/>
      <protection/>
    </xf>
    <xf numFmtId="10" fontId="14" fillId="0" borderId="10" xfId="29" applyNumberFormat="1" applyFont="1" applyBorder="1">
      <alignment/>
      <protection/>
    </xf>
    <xf numFmtId="5" fontId="14" fillId="0" borderId="12" xfId="29" applyNumberFormat="1" applyFont="1" applyBorder="1">
      <alignment/>
      <protection/>
    </xf>
    <xf numFmtId="5" fontId="14" fillId="0" borderId="13" xfId="29" applyNumberFormat="1" applyFont="1" applyBorder="1">
      <alignment/>
      <protection/>
    </xf>
    <xf numFmtId="10" fontId="14" fillId="0" borderId="14" xfId="29" applyNumberFormat="1" applyFont="1" applyBorder="1">
      <alignment/>
      <protection/>
    </xf>
    <xf numFmtId="0" fontId="14" fillId="0" borderId="12" xfId="29" applyFont="1" applyBorder="1">
      <alignment/>
      <protection/>
    </xf>
    <xf numFmtId="10" fontId="14" fillId="0" borderId="0" xfId="30" applyNumberFormat="1" applyFont="1" applyFill="1"/>
    <xf numFmtId="10" fontId="14" fillId="0" borderId="0" xfId="29" applyNumberFormat="1" applyFont="1">
      <alignment/>
      <protection/>
    </xf>
    <xf numFmtId="10" fontId="14" fillId="0" borderId="0" xfId="29" applyNumberFormat="1" applyFont="1" applyAlignment="1">
      <alignment horizontal="center"/>
      <protection/>
    </xf>
    <xf numFmtId="0" fontId="14" fillId="0" borderId="0" xfId="29" applyFont="1" applyAlignment="1" quotePrefix="1">
      <alignment horizontal="left"/>
      <protection/>
    </xf>
    <xf numFmtId="5" fontId="14" fillId="0" borderId="0" xfId="29" applyNumberFormat="1" applyFont="1" applyAlignment="1" quotePrefix="1">
      <alignment horizontal="right"/>
      <protection/>
    </xf>
    <xf numFmtId="10" fontId="13" fillId="2" borderId="0" xfId="0" applyNumberFormat="1" applyFont="1" applyFill="1"/>
    <xf numFmtId="10" fontId="14" fillId="2" borderId="8" xfId="29" applyNumberFormat="1" applyFont="1" applyFill="1" applyBorder="1">
      <alignment/>
      <protection/>
    </xf>
    <xf numFmtId="10" fontId="14" fillId="2" borderId="9" xfId="29" applyNumberFormat="1" applyFont="1" applyFill="1" applyBorder="1">
      <alignment/>
      <protection/>
    </xf>
    <xf numFmtId="171" fontId="13" fillId="3" borderId="0" xfId="0" applyNumberFormat="1" applyFont="1" applyFill="1"/>
    <xf numFmtId="166" fontId="2" fillId="3" borderId="15" xfId="25" applyNumberFormat="1" applyFont="1" applyFill="1" applyBorder="1" applyProtection="1">
      <protection locked="0"/>
    </xf>
    <xf numFmtId="168" fontId="13" fillId="4" borderId="0" xfId="0" applyNumberFormat="1" applyFont="1" applyFill="1"/>
    <xf numFmtId="10" fontId="14" fillId="4" borderId="9" xfId="29" applyNumberFormat="1" applyFont="1" applyFill="1" applyBorder="1">
      <alignment/>
      <protection/>
    </xf>
    <xf numFmtId="10" fontId="14" fillId="5" borderId="9" xfId="29" applyNumberFormat="1" applyFont="1" applyFill="1" applyBorder="1">
      <alignment/>
      <protection/>
    </xf>
    <xf numFmtId="168" fontId="13" fillId="5" borderId="0" xfId="0" applyNumberFormat="1" applyFont="1" applyFill="1"/>
    <xf numFmtId="168" fontId="13" fillId="6" borderId="0" xfId="0" applyNumberFormat="1" applyFont="1" applyFill="1"/>
    <xf numFmtId="10" fontId="14" fillId="6" borderId="9" xfId="29" applyNumberFormat="1" applyFont="1" applyFill="1" applyBorder="1">
      <alignment/>
      <protection/>
    </xf>
    <xf numFmtId="0" fontId="16" fillId="2" borderId="0" xfId="26" applyFont="1" applyFill="1">
      <alignment/>
      <protection/>
    </xf>
    <xf numFmtId="167" fontId="8" fillId="2" borderId="0" xfId="27" applyFill="1">
      <alignment/>
      <protection/>
    </xf>
    <xf numFmtId="0" fontId="7" fillId="0" borderId="0" xfId="0" applyFont="1"/>
    <xf numFmtId="0" fontId="7" fillId="0" borderId="3" xfId="0" applyFont="1" applyBorder="1" applyAlignment="1">
      <alignment horizontal="center" wrapText="1"/>
    </xf>
    <xf numFmtId="0" fontId="17" fillId="0" borderId="0" xfId="20" applyFont="1" applyAlignment="1" applyProtection="1">
      <alignment horizontal="center"/>
      <protection locked="0"/>
    </xf>
    <xf numFmtId="0" fontId="17" fillId="0" borderId="0" xfId="20" applyFont="1" applyAlignment="1">
      <alignment horizontal="center"/>
      <protection/>
    </xf>
    <xf numFmtId="0" fontId="18" fillId="0" borderId="0" xfId="0" applyFont="1" applyAlignment="1">
      <alignment horizontal="center"/>
    </xf>
    <xf numFmtId="0" fontId="18" fillId="0" borderId="0" xfId="0" applyFont="1"/>
    <xf numFmtId="164" fontId="2" fillId="7" borderId="0" xfId="23" applyNumberFormat="1" applyFont="1" applyFill="1" applyProtection="1">
      <protection locked="0"/>
    </xf>
    <xf numFmtId="168" fontId="0" fillId="7" borderId="0" xfId="0" applyNumberFormat="1" applyFill="1"/>
    <xf numFmtId="164" fontId="2" fillId="8" borderId="0" xfId="23" applyNumberFormat="1" applyFont="1" applyFill="1" applyProtection="1">
      <protection locked="0"/>
    </xf>
    <xf numFmtId="169" fontId="0" fillId="8" borderId="0" xfId="0" applyNumberFormat="1" applyFill="1"/>
    <xf numFmtId="10" fontId="19" fillId="0" borderId="16" xfId="0" applyNumberFormat="1" applyFont="1" applyBorder="1"/>
    <xf numFmtId="0" fontId="19" fillId="0" borderId="0" xfId="0" applyFont="1"/>
    <xf numFmtId="42" fontId="20" fillId="0" borderId="0" xfId="0" applyNumberFormat="1" applyFont="1" applyAlignment="1">
      <alignment horizontal="center"/>
    </xf>
    <xf numFmtId="17" fontId="19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/>
    <xf numFmtId="0" fontId="14" fillId="0" borderId="3" xfId="0" applyFont="1" applyBorder="1" applyAlignment="1">
      <alignment horizontal="center"/>
    </xf>
    <xf numFmtId="0" fontId="14" fillId="0" borderId="6" xfId="0" applyFont="1" applyBorder="1"/>
    <xf numFmtId="0" fontId="14" fillId="0" borderId="5" xfId="0" applyFont="1" applyBorder="1"/>
    <xf numFmtId="0" fontId="14" fillId="0" borderId="7" xfId="0" applyFont="1" applyBorder="1"/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0" borderId="11" xfId="0" applyFont="1" applyBorder="1" applyAlignment="1">
      <alignment horizontal="center"/>
    </xf>
    <xf numFmtId="5" fontId="14" fillId="0" borderId="8" xfId="0" applyNumberFormat="1" applyFont="1" applyBorder="1"/>
    <xf numFmtId="5" fontId="14" fillId="0" borderId="0" xfId="0" applyNumberFormat="1" applyFont="1"/>
    <xf numFmtId="0" fontId="14" fillId="0" borderId="9" xfId="0" applyFont="1" applyBorder="1"/>
    <xf numFmtId="0" fontId="14" fillId="0" borderId="8" xfId="0" applyFont="1" applyBorder="1"/>
    <xf numFmtId="10" fontId="14" fillId="0" borderId="9" xfId="0" applyNumberFormat="1" applyFont="1" applyBorder="1"/>
    <xf numFmtId="10" fontId="14" fillId="0" borderId="8" xfId="0" applyNumberFormat="1" applyFont="1" applyBorder="1"/>
    <xf numFmtId="5" fontId="14" fillId="0" borderId="10" xfId="0" applyNumberFormat="1" applyFont="1" applyBorder="1"/>
    <xf numFmtId="5" fontId="14" fillId="0" borderId="3" xfId="0" applyNumberFormat="1" applyFont="1" applyBorder="1"/>
    <xf numFmtId="10" fontId="14" fillId="0" borderId="11" xfId="0" applyNumberFormat="1" applyFont="1" applyBorder="1"/>
    <xf numFmtId="10" fontId="14" fillId="0" borderId="10" xfId="0" applyNumberFormat="1" applyFont="1" applyBorder="1"/>
    <xf numFmtId="5" fontId="14" fillId="0" borderId="12" xfId="0" applyNumberFormat="1" applyFont="1" applyBorder="1"/>
    <xf numFmtId="5" fontId="14" fillId="0" borderId="13" xfId="0" applyNumberFormat="1" applyFont="1" applyBorder="1"/>
    <xf numFmtId="10" fontId="14" fillId="0" borderId="14" xfId="0" applyNumberFormat="1" applyFont="1" applyBorder="1"/>
    <xf numFmtId="0" fontId="14" fillId="0" borderId="12" xfId="0" applyFont="1" applyBorder="1"/>
    <xf numFmtId="174" fontId="14" fillId="0" borderId="0" xfId="0" applyNumberFormat="1" applyFont="1"/>
    <xf numFmtId="10" fontId="14" fillId="0" borderId="0" xfId="0" applyNumberFormat="1" applyFont="1"/>
    <xf numFmtId="173" fontId="14" fillId="0" borderId="0" xfId="0" applyNumberFormat="1" applyFont="1"/>
    <xf numFmtId="10" fontId="14" fillId="0" borderId="0" xfId="0" applyNumberFormat="1" applyFont="1" applyAlignment="1">
      <alignment horizontal="center"/>
    </xf>
    <xf numFmtId="0" fontId="14" fillId="0" borderId="0" xfId="0" applyFont="1" applyAlignment="1" quotePrefix="1">
      <alignment horizontal="left"/>
    </xf>
    <xf numFmtId="5" fontId="14" fillId="0" borderId="0" xfId="0" applyNumberFormat="1" applyFont="1" applyAlignment="1" quotePrefix="1">
      <alignment horizontal="right"/>
    </xf>
    <xf numFmtId="10" fontId="14" fillId="2" borderId="8" xfId="0" applyNumberFormat="1" applyFont="1" applyFill="1" applyBorder="1"/>
    <xf numFmtId="10" fontId="14" fillId="2" borderId="9" xfId="0" applyNumberFormat="1" applyFont="1" applyFill="1" applyBorder="1"/>
    <xf numFmtId="10" fontId="14" fillId="4" borderId="9" xfId="0" applyNumberFormat="1" applyFont="1" applyFill="1" applyBorder="1"/>
    <xf numFmtId="10" fontId="14" fillId="5" borderId="9" xfId="0" applyNumberFormat="1" applyFont="1" applyFill="1" applyBorder="1"/>
    <xf numFmtId="10" fontId="14" fillId="6" borderId="9" xfId="0" applyNumberFormat="1" applyFont="1" applyFill="1" applyBorder="1"/>
    <xf numFmtId="167" fontId="8" fillId="9" borderId="0" xfId="27" applyFill="1">
      <alignment/>
      <protection/>
    </xf>
    <xf numFmtId="173" fontId="3" fillId="10" borderId="0" xfId="18" applyNumberFormat="1" applyFont="1" applyFill="1" applyAlignment="1" applyProtection="1">
      <alignment/>
      <protection locked="0"/>
    </xf>
    <xf numFmtId="173" fontId="3" fillId="9" borderId="0" xfId="18" applyNumberFormat="1" applyFont="1" applyFill="1" applyAlignment="1" applyProtection="1">
      <alignment/>
      <protection locked="0"/>
    </xf>
    <xf numFmtId="0" fontId="17" fillId="0" borderId="0" xfId="20" applyFont="1" applyAlignment="1" applyProtection="1">
      <alignment horizontal="left"/>
      <protection locked="0"/>
    </xf>
    <xf numFmtId="167" fontId="8" fillId="0" borderId="0" xfId="26" applyNumberFormat="1">
      <alignment/>
      <protection/>
    </xf>
    <xf numFmtId="0" fontId="16" fillId="0" borderId="0" xfId="26" applyFont="1">
      <alignment/>
      <protection/>
    </xf>
    <xf numFmtId="167" fontId="8" fillId="11" borderId="0" xfId="27" applyFill="1">
      <alignment/>
      <protection/>
    </xf>
    <xf numFmtId="0" fontId="22" fillId="0" borderId="8" xfId="0" applyFont="1" applyBorder="1"/>
    <xf numFmtId="10" fontId="22" fillId="0" borderId="8" xfId="0" applyNumberFormat="1" applyFont="1" applyBorder="1"/>
    <xf numFmtId="0" fontId="22" fillId="0" borderId="0" xfId="0" applyFont="1"/>
    <xf numFmtId="0" fontId="24" fillId="0" borderId="17" xfId="31" applyFont="1" applyBorder="1" applyAlignment="1">
      <alignment horizontal="center" vertical="center" wrapText="1"/>
      <protection/>
    </xf>
    <xf numFmtId="0" fontId="23" fillId="0" borderId="0" xfId="31">
      <alignment/>
      <protection/>
    </xf>
    <xf numFmtId="0" fontId="25" fillId="2" borderId="0" xfId="31" applyFont="1" applyFill="1" applyAlignment="1">
      <alignment horizontal="left"/>
      <protection/>
    </xf>
    <xf numFmtId="175" fontId="24" fillId="0" borderId="0" xfId="31" applyNumberFormat="1" applyFont="1" applyAlignment="1">
      <alignment horizontal="right"/>
      <protection/>
    </xf>
    <xf numFmtId="175" fontId="25" fillId="2" borderId="0" xfId="31" applyNumberFormat="1" applyFont="1" applyFill="1" applyAlignment="1">
      <alignment horizontal="right"/>
      <protection/>
    </xf>
    <xf numFmtId="0" fontId="24" fillId="0" borderId="0" xfId="31" applyFont="1" applyAlignment="1">
      <alignment horizontal="left"/>
      <protection/>
    </xf>
    <xf numFmtId="175" fontId="24" fillId="0" borderId="18" xfId="31" applyNumberFormat="1" applyFont="1" applyBorder="1" applyAlignment="1">
      <alignment horizontal="right"/>
      <protection/>
    </xf>
    <xf numFmtId="176" fontId="24" fillId="0" borderId="0" xfId="31" applyNumberFormat="1" applyFont="1" applyAlignment="1">
      <alignment horizontal="right"/>
      <protection/>
    </xf>
    <xf numFmtId="0" fontId="24" fillId="0" borderId="0" xfId="31" applyFont="1" applyAlignment="1">
      <alignment horizontal="left" indent="1"/>
      <protection/>
    </xf>
    <xf numFmtId="0" fontId="24" fillId="0" borderId="0" xfId="31" applyFont="1" applyAlignment="1">
      <alignment horizontal="left" indent="2"/>
      <protection/>
    </xf>
    <xf numFmtId="177" fontId="24" fillId="0" borderId="0" xfId="31" applyNumberFormat="1" applyFont="1" applyAlignment="1">
      <alignment horizontal="right"/>
      <protection/>
    </xf>
    <xf numFmtId="176" fontId="24" fillId="0" borderId="18" xfId="31" applyNumberFormat="1" applyFont="1" applyBorder="1" applyAlignment="1">
      <alignment horizontal="right"/>
      <protection/>
    </xf>
    <xf numFmtId="0" fontId="26" fillId="0" borderId="0" xfId="31" applyFont="1" applyAlignment="1">
      <alignment horizontal="left"/>
      <protection/>
    </xf>
    <xf numFmtId="176" fontId="26" fillId="0" borderId="0" xfId="31" applyNumberFormat="1" applyFont="1" applyAlignment="1">
      <alignment horizontal="right"/>
      <protection/>
    </xf>
    <xf numFmtId="175" fontId="26" fillId="0" borderId="0" xfId="31" applyNumberFormat="1" applyFont="1" applyAlignment="1">
      <alignment horizontal="right"/>
      <protection/>
    </xf>
    <xf numFmtId="175" fontId="26" fillId="0" borderId="15" xfId="31" applyNumberFormat="1" applyFont="1" applyBorder="1" applyAlignment="1">
      <alignment horizontal="right"/>
      <protection/>
    </xf>
    <xf numFmtId="0" fontId="25" fillId="2" borderId="0" xfId="31" applyFont="1" applyFill="1" applyAlignment="1">
      <alignment horizontal="left" indent="2"/>
      <protection/>
    </xf>
    <xf numFmtId="176" fontId="25" fillId="2" borderId="0" xfId="31" applyNumberFormat="1" applyFont="1" applyFill="1" applyAlignment="1">
      <alignment horizontal="right"/>
      <protection/>
    </xf>
    <xf numFmtId="0" fontId="3" fillId="0" borderId="0" xfId="20" applyFont="1" applyAlignment="1">
      <alignment horizontal="center"/>
      <protection/>
    </xf>
    <xf numFmtId="0" fontId="14" fillId="0" borderId="3" xfId="29" applyFont="1" applyBorder="1" applyAlignment="1">
      <alignment horizontal="center"/>
      <protection/>
    </xf>
    <xf numFmtId="0" fontId="14" fillId="0" borderId="3" xfId="0" applyFont="1" applyBorder="1" applyAlignment="1">
      <alignment horizontal="center"/>
    </xf>
    <xf numFmtId="0" fontId="21" fillId="0" borderId="0" xfId="20" applyFont="1" applyAlignment="1" applyProtection="1">
      <alignment horizontal="center" wrapText="1"/>
      <protection locked="0"/>
    </xf>
    <xf numFmtId="0" fontId="21" fillId="0" borderId="0" xfId="20" applyFont="1" applyAlignment="1" applyProtection="1">
      <alignment horizontal="center" vertical="center" wrapText="1"/>
      <protection locked="0"/>
    </xf>
    <xf numFmtId="0" fontId="24" fillId="0" borderId="17" xfId="31" applyFont="1" applyBorder="1" applyAlignment="1">
      <alignment horizontal="center" vertical="center" wrapText="1"/>
      <protection/>
    </xf>
  </cellXfs>
  <cellStyles count="1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3 2" xfId="20"/>
    <cellStyle name="Normal 2" xfId="21"/>
    <cellStyle name="Normal_d-1a" xfId="22"/>
    <cellStyle name="Percent 4" xfId="23"/>
    <cellStyle name="Normal_SCHC58" xfId="24"/>
    <cellStyle name="Comma 2" xfId="25"/>
    <cellStyle name="Normal 3" xfId="26"/>
    <cellStyle name="FRxAmtStyle" xfId="27"/>
    <cellStyle name="Normal 2 2" xfId="28"/>
    <cellStyle name="Normal 4" xfId="29"/>
    <cellStyle name="Percent 2" xfId="30"/>
    <cellStyle name="Normal 5" xfId="3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9" Type="http://schemas.openxmlformats.org/officeDocument/2006/relationships/calcChain" Target="calcChain.xml" /><Relationship Id="rId3" Type="http://schemas.openxmlformats.org/officeDocument/2006/relationships/worksheet" Target="worksheets/sheet2.xml" /><Relationship Id="rId64" Type="http://schemas.openxmlformats.org/officeDocument/2006/relationships/externalLink" Target="externalLinks/externalLink48.xml" /><Relationship Id="rId68" Type="http://schemas.openxmlformats.org/officeDocument/2006/relationships/externalLink" Target="externalLinks/externalLink52.xml" /><Relationship Id="rId75" Type="http://schemas.openxmlformats.org/officeDocument/2006/relationships/externalLink" Target="externalLinks/externalLink59.xml" /><Relationship Id="rId65" Type="http://schemas.openxmlformats.org/officeDocument/2006/relationships/externalLink" Target="externalLinks/externalLink49.xml" /><Relationship Id="rId48" Type="http://schemas.openxmlformats.org/officeDocument/2006/relationships/externalLink" Target="externalLinks/externalLink32.xml" /><Relationship Id="rId49" Type="http://schemas.openxmlformats.org/officeDocument/2006/relationships/externalLink" Target="externalLinks/externalLink33.xml" /><Relationship Id="rId44" Type="http://schemas.openxmlformats.org/officeDocument/2006/relationships/externalLink" Target="externalLinks/externalLink28.xml" /><Relationship Id="rId45" Type="http://schemas.openxmlformats.org/officeDocument/2006/relationships/externalLink" Target="externalLinks/externalLink29.xml" /><Relationship Id="rId46" Type="http://schemas.openxmlformats.org/officeDocument/2006/relationships/externalLink" Target="externalLinks/externalLink30.xml" /><Relationship Id="rId47" Type="http://schemas.openxmlformats.org/officeDocument/2006/relationships/externalLink" Target="externalLinks/externalLink31.xml" /><Relationship Id="rId40" Type="http://schemas.openxmlformats.org/officeDocument/2006/relationships/externalLink" Target="externalLinks/externalLink24.xml" /><Relationship Id="rId41" Type="http://schemas.openxmlformats.org/officeDocument/2006/relationships/externalLink" Target="externalLinks/externalLink25.xml" /><Relationship Id="rId42" Type="http://schemas.openxmlformats.org/officeDocument/2006/relationships/externalLink" Target="externalLinks/externalLink26.xml" /><Relationship Id="rId43" Type="http://schemas.openxmlformats.org/officeDocument/2006/relationships/externalLink" Target="externalLinks/externalLink27.xml" /><Relationship Id="rId28" Type="http://schemas.openxmlformats.org/officeDocument/2006/relationships/externalLink" Target="externalLinks/externalLink12.xml" /><Relationship Id="rId29" Type="http://schemas.openxmlformats.org/officeDocument/2006/relationships/externalLink" Target="externalLinks/externalLink13.xml" /><Relationship Id="rId24" Type="http://schemas.openxmlformats.org/officeDocument/2006/relationships/externalLink" Target="externalLinks/externalLink8.xml" /><Relationship Id="rId25" Type="http://schemas.openxmlformats.org/officeDocument/2006/relationships/externalLink" Target="externalLinks/externalLink9.xml" /><Relationship Id="rId26" Type="http://schemas.openxmlformats.org/officeDocument/2006/relationships/externalLink" Target="externalLinks/externalLink10.xml" /><Relationship Id="rId27" Type="http://schemas.openxmlformats.org/officeDocument/2006/relationships/externalLink" Target="externalLinks/externalLink11.xml" /><Relationship Id="rId20" Type="http://schemas.openxmlformats.org/officeDocument/2006/relationships/externalLink" Target="externalLinks/externalLink4.xml" /><Relationship Id="rId21" Type="http://schemas.openxmlformats.org/officeDocument/2006/relationships/externalLink" Target="externalLinks/externalLink5.xml" /><Relationship Id="rId22" Type="http://schemas.openxmlformats.org/officeDocument/2006/relationships/externalLink" Target="externalLinks/externalLink6.xml" /><Relationship Id="rId23" Type="http://schemas.openxmlformats.org/officeDocument/2006/relationships/externalLink" Target="externalLinks/externalLink7.xml" /><Relationship Id="rId66" Type="http://schemas.openxmlformats.org/officeDocument/2006/relationships/externalLink" Target="externalLinks/externalLink50.xml" /><Relationship Id="rId67" Type="http://schemas.openxmlformats.org/officeDocument/2006/relationships/externalLink" Target="externalLinks/externalLink51.xml" /><Relationship Id="rId60" Type="http://schemas.openxmlformats.org/officeDocument/2006/relationships/externalLink" Target="externalLinks/externalLink44.xml" /><Relationship Id="rId61" Type="http://schemas.openxmlformats.org/officeDocument/2006/relationships/externalLink" Target="externalLinks/externalLink45.xml" /><Relationship Id="rId62" Type="http://schemas.openxmlformats.org/officeDocument/2006/relationships/externalLink" Target="externalLinks/externalLink46.xml" /><Relationship Id="rId63" Type="http://schemas.openxmlformats.org/officeDocument/2006/relationships/externalLink" Target="externalLinks/externalLink47.xml" /><Relationship Id="rId7" Type="http://schemas.openxmlformats.org/officeDocument/2006/relationships/worksheet" Target="worksheets/sheet6.xml" /><Relationship Id="rId1" Type="http://schemas.openxmlformats.org/officeDocument/2006/relationships/theme" Target="theme/theme1.xml" /><Relationship Id="rId13" Type="http://schemas.openxmlformats.org/officeDocument/2006/relationships/customXml" Target="../customXml/item1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78" Type="http://schemas.openxmlformats.org/officeDocument/2006/relationships/externalLink" Target="externalLinks/externalLink62.xml" /><Relationship Id="rId38" Type="http://schemas.openxmlformats.org/officeDocument/2006/relationships/externalLink" Target="externalLinks/externalLink22.xml" /><Relationship Id="rId39" Type="http://schemas.openxmlformats.org/officeDocument/2006/relationships/externalLink" Target="externalLinks/externalLink23.xml" /><Relationship Id="rId34" Type="http://schemas.openxmlformats.org/officeDocument/2006/relationships/externalLink" Target="externalLinks/externalLink18.xml" /><Relationship Id="rId35" Type="http://schemas.openxmlformats.org/officeDocument/2006/relationships/externalLink" Target="externalLinks/externalLink19.xml" /><Relationship Id="rId36" Type="http://schemas.openxmlformats.org/officeDocument/2006/relationships/externalLink" Target="externalLinks/externalLink20.xml" /><Relationship Id="rId37" Type="http://schemas.openxmlformats.org/officeDocument/2006/relationships/externalLink" Target="externalLinks/externalLink21.xml" /><Relationship Id="rId30" Type="http://schemas.openxmlformats.org/officeDocument/2006/relationships/externalLink" Target="externalLinks/externalLink14.xml" /><Relationship Id="rId31" Type="http://schemas.openxmlformats.org/officeDocument/2006/relationships/externalLink" Target="externalLinks/externalLink15.xml" /><Relationship Id="rId32" Type="http://schemas.openxmlformats.org/officeDocument/2006/relationships/externalLink" Target="externalLinks/externalLink16.xml" /><Relationship Id="rId33" Type="http://schemas.openxmlformats.org/officeDocument/2006/relationships/externalLink" Target="externalLinks/externalLink17.xml" /><Relationship Id="rId74" Type="http://schemas.openxmlformats.org/officeDocument/2006/relationships/externalLink" Target="externalLinks/externalLink58.xml" /><Relationship Id="rId77" Type="http://schemas.openxmlformats.org/officeDocument/2006/relationships/externalLink" Target="externalLinks/externalLink61.xml" /><Relationship Id="rId70" Type="http://schemas.openxmlformats.org/officeDocument/2006/relationships/externalLink" Target="externalLinks/externalLink54.xml" /><Relationship Id="rId69" Type="http://schemas.openxmlformats.org/officeDocument/2006/relationships/externalLink" Target="externalLinks/externalLink53.xml" /><Relationship Id="rId72" Type="http://schemas.openxmlformats.org/officeDocument/2006/relationships/externalLink" Target="externalLinks/externalLink56.xml" /><Relationship Id="rId73" Type="http://schemas.openxmlformats.org/officeDocument/2006/relationships/externalLink" Target="externalLinks/externalLink57.xml" /><Relationship Id="rId76" Type="http://schemas.openxmlformats.org/officeDocument/2006/relationships/externalLink" Target="externalLinks/externalLink60.xml" /><Relationship Id="rId18" Type="http://schemas.openxmlformats.org/officeDocument/2006/relationships/externalLink" Target="externalLinks/externalLink2.xml" /><Relationship Id="rId19" Type="http://schemas.openxmlformats.org/officeDocument/2006/relationships/externalLink" Target="externalLinks/externalLink3.xml" /><Relationship Id="rId14" Type="http://schemas.openxmlformats.org/officeDocument/2006/relationships/customXml" Target="../customXml/item2.xml" /><Relationship Id="rId15" Type="http://schemas.openxmlformats.org/officeDocument/2006/relationships/customXml" Target="../customXml/item3.xml" /><Relationship Id="rId58" Type="http://schemas.openxmlformats.org/officeDocument/2006/relationships/externalLink" Target="externalLinks/externalLink42.xml" /><Relationship Id="rId17" Type="http://schemas.openxmlformats.org/officeDocument/2006/relationships/externalLink" Target="externalLinks/externalLink1.xml" /><Relationship Id="rId10" Type="http://schemas.openxmlformats.org/officeDocument/2006/relationships/worksheet" Target="worksheets/sheet9.xml" /><Relationship Id="rId11" Type="http://schemas.openxmlformats.org/officeDocument/2006/relationships/styles" Target="styles.xml" /><Relationship Id="rId54" Type="http://schemas.openxmlformats.org/officeDocument/2006/relationships/externalLink" Target="externalLinks/externalLink38.xml" /><Relationship Id="rId55" Type="http://schemas.openxmlformats.org/officeDocument/2006/relationships/externalLink" Target="externalLinks/externalLink39.xml" /><Relationship Id="rId56" Type="http://schemas.openxmlformats.org/officeDocument/2006/relationships/externalLink" Target="externalLinks/externalLink40.xml" /><Relationship Id="rId57" Type="http://schemas.openxmlformats.org/officeDocument/2006/relationships/externalLink" Target="externalLinks/externalLink41.xml" /><Relationship Id="rId50" Type="http://schemas.openxmlformats.org/officeDocument/2006/relationships/externalLink" Target="externalLinks/externalLink34.xml" /><Relationship Id="rId51" Type="http://schemas.openxmlformats.org/officeDocument/2006/relationships/externalLink" Target="externalLinks/externalLink35.xml" /><Relationship Id="rId52" Type="http://schemas.openxmlformats.org/officeDocument/2006/relationships/externalLink" Target="externalLinks/externalLink36.xml" /><Relationship Id="rId53" Type="http://schemas.openxmlformats.org/officeDocument/2006/relationships/externalLink" Target="externalLinks/externalLink37.xml" /><Relationship Id="rId71" Type="http://schemas.openxmlformats.org/officeDocument/2006/relationships/externalLink" Target="externalLinks/externalLink55.xml" /><Relationship Id="rId16" Type="http://schemas.openxmlformats.org/officeDocument/2006/relationships/customXml" Target="../customXml/item4.xml" /><Relationship Id="rId59" Type="http://schemas.openxmlformats.org/officeDocument/2006/relationships/externalLink" Target="externalLinks/externalLink43.xml" /><Relationship Id="rId4" Type="http://schemas.openxmlformats.org/officeDocument/2006/relationships/worksheet" Target="worksheets/sheet3.xml" /><Relationship Id="rId12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2" Type="http://schemas.openxmlformats.org/officeDocument/2006/relationships/worksheet" Target="worksheets/sheet1.xml" /><Relationship Id="rId6" Type="http://schemas.openxmlformats.org/officeDocument/2006/relationships/worksheet" Target="worksheets/sheet5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curtis_young.CPK/AppData/Local/Microsoft/Windows/Temporary%20Internet%20Files/Content.Outlook/4BJ31546/Cash%20Projections/Cash%20Projection%20.xls" TargetMode="External" /></Relationships>
</file>

<file path=xl/externalLinks/_rels/externalLink1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KAMAL\GIBRALTA\COMPLET2.XLS" TargetMode="External" /></Relationships>
</file>

<file path=xl/externalLinks/_rels/externalLink1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 /></Relationships>
</file>

<file path=xl/externalLinks/_rels/externalLink1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 /></Relationships>
</file>

<file path=xl/externalLinks/_rels/externalLink1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yubarb\blizzard\model\model5.xls" TargetMode="External" /></Relationships>
</file>

<file path=xl/externalLinks/_rels/externalLink1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 /></Relationships>
</file>

<file path=xl/externalLinks/_rels/externalLink1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 /></Relationships>
</file>

<file path=xl/externalLinks/_rels/externalLink1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 /></Relationships>
</file>

<file path=xl/externalLinks/_rels/externalLink1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 /></Relationships>
</file>

<file path=xl/externalLinks/_rels/externalLink1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 /></Relationships>
</file>

<file path=xl/externalLinks/_rels/externalLink1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KAMAL\GIBRALTA\DCFYN26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/Documents%20and%20Settings/rjcamfield/My%20Documents/FPU/Template_S.xls" TargetMode="External" /></Relationships>
</file>

<file path=xl/externalLinks/_rels/externalLink2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 /></Relationships>
</file>

<file path=xl/externalLinks/_rels/externalLink2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 /></Relationships>
</file>

<file path=xl/externalLinks/_rels/externalLink2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 /></Relationships>
</file>

<file path=xl/externalLinks/_rels/externalLink2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COMPANY\HELMET\SENSHELM.XLS" TargetMode="External" /></Relationships>
</file>

<file path=xl/externalLinks/_rels/externalLink2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 /></Relationships>
</file>

<file path=xl/externalLinks/_rels/externalLink2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 /></Relationships>
</file>

<file path=xl/externalLinks/_rels/externalLink2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TEMP\Rolex-Timex.xls" TargetMode="External" /></Relationships>
</file>

<file path=xl/externalLinks/_rels/externalLink2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 /></Relationships>
</file>

<file path=xl/externalLinks/_rels/externalLink2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 /></Relationships>
</file>

<file path=xl/externalLinks/_rels/externalLink2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Forecast\2015\Gas\Gas%20Gross%20Margin%20Forecast%20-%2006-2015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 /></Relationships>
</file>

<file path=xl/externalLinks/_rels/externalLink3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 /></Relationships>
</file>

<file path=xl/externalLinks/_rels/externalLink31.xml.rels><?xml version="1.0" encoding="UTF-8" standalone="yes"?><Relationships xmlns="http://schemas.openxmlformats.org/package/2006/relationships"><Relationship Id="rId1" Type="http://schemas.openxmlformats.org/officeDocument/2006/relationships/externalLinkPath" Target="/Documents%20and%20Settings/jennifer_starr/Local%20Settings/Temporary%20Internet%20Files/OLK36/FORECAST2004.xls" TargetMode="External" /></Relationships>
</file>

<file path=xl/externalLinks/_rels/externalLink3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6\FINAL%202016%20Electric%20Margin%20Budget.xlsx" TargetMode="External" /></Relationships>
</file>

<file path=xl/externalLinks/_rels/externalLink3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 /></Relationships>
</file>

<file path=xl/externalLinks/_rels/externalLink3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 /></Relationships>
</file>

<file path=xl/externalLinks/_rels/externalLink3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 /></Relationships>
</file>

<file path=xl/externalLinks/_rels/externalLink3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CRAIG\MATH\MODEL\MATH14.XLS" TargetMode="External" /></Relationships>
</file>

<file path=xl/externalLinks/_rels/externalLink3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 /></Relationships>
</file>

<file path=xl/externalLinks/_rels/externalLink3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Colby\Snug\Model\Linens329.xls" TargetMode="External" /></Relationships>
</file>

<file path=xl/externalLinks/_rels/externalLink3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Ari\Extendicare\RECAP3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 /></Relationships>
</file>

<file path=xl/externalLinks/_rels/externalLink4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 /></Relationships>
</file>

<file path=xl/externalLinks/_rels/externalLink4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 /></Relationships>
</file>

<file path=xl/externalLinks/_rels/externalLink4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TEMP\budis112700quarterly.xls" TargetMode="External" /></Relationships>
</file>

<file path=xl/externalLinks/_rels/externalLink4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yubarb\blizzard\model\model3.xls" TargetMode="External" /></Relationships>
</file>

<file path=xl/externalLinks/_rels/externalLink4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 /></Relationships>
</file>

<file path=xl/externalLinks/_rels/externalLink4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 /></Relationships>
</file>

<file path=xl/externalLinks/_rels/externalLink4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 /></Relationships>
</file>

<file path=xl/externalLinks/_rels/externalLink4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TEMP\Timex-Rolex%20Merger6.xls" TargetMode="External" /></Relationships>
</file>

<file path=xl/externalLinks/_rels/externalLink4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 /></Relationships>
</file>

<file path=xl/externalLinks/_rels/externalLink4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 /></Relationships>
</file>

<file path=xl/externalLinks/_rels/externalLink5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 /></Relationships>
</file>

<file path=xl/externalLinks/_rels/externalLink5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 /></Relationships>
</file>

<file path=xl/externalLinks/_rels/externalLink5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 /></Relationships>
</file>

<file path=xl/externalLinks/_rels/externalLink5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 /></Relationships>
</file>

<file path=xl/externalLinks/_rels/externalLink5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Colby\Apex\Model\Comb417.xls" TargetMode="External" /></Relationships>
</file>

<file path=xl/externalLinks/_rels/externalLink5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 /></Relationships>
</file>

<file path=xl/externalLinks/_rels/externalLink5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Damast\Templates\Fendi.xls" TargetMode="External" /></Relationships>
</file>

<file path=xl/externalLinks/_rels/externalLink5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G:\HEALTH\COMPANY\HELMET\TPG12.XLS" TargetMode="External" /></Relationships>
</file>

<file path=xl/externalLinks/_rels/externalLink5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 /></Relationships>
</file>

<file path=xl/externalLinks/_rels/externalLink5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EPT\SalesReport\ContractSales99.xls" TargetMode="External" /></Relationships>
</file>

<file path=xl/externalLinks/_rels/externalLink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 /></Relationships>
</file>

<file path=xl/externalLinks/_rels/externalLink6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 /></Relationships>
</file>

<file path=xl/externalLinks/_rels/externalLink6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bmaitre/AppData/Local/Microsoft/Windows/INetCache/Content.Outlook/3PAPOQPN/FPUC%20ELEC%20ROR%20SEPTEMBER%202021%20-%20FILED%20version.xlsx" TargetMode="External" /></Relationships>
</file>

<file path=xl/externalLinks/_rels/externalLink62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chpk.sharepoint.com/sites/StormProtection-FilingTemplate/Shared%20Documents/General/Preliminary%20SPP%20Estimate/11%20Year%20Income%20Statement%20Detail%20-%20FE%202022-04-22-20-39-32-584%20-%20BAD%20DEBTS.xlsx" TargetMode="External" /></Relationships>
</file>

<file path=xl/externalLinks/_rels/externalLink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 /></Relationships>
</file>

<file path=xl/externalLinks/_rels/externalLink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 /></Relationships>
</file>

<file path=xl/externalLinks/_rels/externalLink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Work_cap"/>
      <sheetName val="BS-13MO"/>
      <sheetName val="Report Summary Sch 1"/>
      <sheetName val="Avg ROR Sch 2"/>
      <sheetName val="AVG NOI"/>
      <sheetName val="Year End ROR Sch 3"/>
      <sheetName val="YE NOI"/>
      <sheetName val="Work Cap-Avg"/>
      <sheetName val="Work Cap-Yr End"/>
      <sheetName val="Capital Structure Sch 4"/>
      <sheetName val="Comp Cost Rate of Debt"/>
      <sheetName val="Int Pay"/>
      <sheetName val="Out of period PTO costs"/>
    </sheetNames>
    <sheetDataSet>
      <sheetData sheetId="0"/>
      <sheetData sheetId="1"/>
      <sheetData sheetId="2"/>
      <sheetData sheetId="3">
        <row r="1">
          <cell r="A1" t="str">
            <v>FLORIDA PUBLIC UTILITIES COMPANY</v>
          </cell>
        </row>
        <row r="2">
          <cell r="A2" t="str">
            <v>ELECTRIC</v>
          </cell>
        </row>
        <row r="4">
          <cell r="A4" t="str">
            <v>September 30, 2021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11 Year Income Statement Detai"/>
    </sheetNames>
    <sheetDataSet>
      <sheetData sheetId="0">
        <row r="152">
          <cell r="I152">
            <v>361729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 topLeftCell="A1">
      <selection pane="topLeft" activeCell="J1" sqref="I1:L1"/>
    </sheetView>
  </sheetViews>
  <sheetFormatPr defaultRowHeight="15"/>
  <cols>
    <col min="2" max="2" width="70.2857142857143" customWidth="1"/>
    <col min="3" max="3" width="6.14285714285714" customWidth="1"/>
    <col min="4" max="4" width="19.1428571428571" customWidth="1"/>
    <col min="5" max="5" width="14.5714285714286" customWidth="1"/>
    <col min="6" max="6" width="15.5714285714286" bestFit="1" customWidth="1"/>
    <col min="7" max="7" width="9.28571428571429" customWidth="1"/>
    <col min="8" max="8" width="11.1428571428571" bestFit="1" customWidth="1"/>
    <col min="257" max="257" width="70.2857142857143" customWidth="1"/>
    <col min="258" max="258" width="6.14285714285714" customWidth="1"/>
    <col min="259" max="259" width="19.1428571428571" customWidth="1"/>
    <col min="260" max="260" width="12.4285714285714" customWidth="1"/>
    <col min="261" max="261" width="25.2857142857143" bestFit="1" customWidth="1"/>
    <col min="262" max="262" width="15.5714285714286" bestFit="1" customWidth="1"/>
    <col min="263" max="263" width="9.28571428571429" customWidth="1"/>
    <col min="264" max="264" width="11.1428571428571" bestFit="1" customWidth="1"/>
    <col min="513" max="513" width="70.2857142857143" customWidth="1"/>
    <col min="514" max="514" width="6.14285714285714" customWidth="1"/>
    <col min="515" max="515" width="19.1428571428571" customWidth="1"/>
    <col min="516" max="516" width="12.4285714285714" customWidth="1"/>
    <col min="517" max="517" width="25.2857142857143" bestFit="1" customWidth="1"/>
    <col min="518" max="518" width="15.5714285714286" bestFit="1" customWidth="1"/>
    <col min="519" max="519" width="9.28571428571429" customWidth="1"/>
    <col min="520" max="520" width="11.1428571428571" bestFit="1" customWidth="1"/>
    <col min="769" max="769" width="70.2857142857143" customWidth="1"/>
    <col min="770" max="770" width="6.14285714285714" customWidth="1"/>
    <col min="771" max="771" width="19.1428571428571" customWidth="1"/>
    <col min="772" max="772" width="12.4285714285714" customWidth="1"/>
    <col min="773" max="773" width="25.2857142857143" bestFit="1" customWidth="1"/>
    <col min="774" max="774" width="15.5714285714286" bestFit="1" customWidth="1"/>
    <col min="775" max="775" width="9.28571428571429" customWidth="1"/>
    <col min="776" max="776" width="11.1428571428571" bestFit="1" customWidth="1"/>
    <col min="1025" max="1025" width="70.2857142857143" customWidth="1"/>
    <col min="1026" max="1026" width="6.14285714285714" customWidth="1"/>
    <col min="1027" max="1027" width="19.1428571428571" customWidth="1"/>
    <col min="1028" max="1028" width="12.4285714285714" customWidth="1"/>
    <col min="1029" max="1029" width="25.2857142857143" bestFit="1" customWidth="1"/>
    <col min="1030" max="1030" width="15.5714285714286" bestFit="1" customWidth="1"/>
    <col min="1031" max="1031" width="9.28571428571429" customWidth="1"/>
    <col min="1032" max="1032" width="11.1428571428571" bestFit="1" customWidth="1"/>
    <col min="1281" max="1281" width="70.2857142857143" customWidth="1"/>
    <col min="1282" max="1282" width="6.14285714285714" customWidth="1"/>
    <col min="1283" max="1283" width="19.1428571428571" customWidth="1"/>
    <col min="1284" max="1284" width="12.4285714285714" customWidth="1"/>
    <col min="1285" max="1285" width="25.2857142857143" bestFit="1" customWidth="1"/>
    <col min="1286" max="1286" width="15.5714285714286" bestFit="1" customWidth="1"/>
    <col min="1287" max="1287" width="9.28571428571429" customWidth="1"/>
    <col min="1288" max="1288" width="11.1428571428571" bestFit="1" customWidth="1"/>
    <col min="1537" max="1537" width="70.2857142857143" customWidth="1"/>
    <col min="1538" max="1538" width="6.14285714285714" customWidth="1"/>
    <col min="1539" max="1539" width="19.1428571428571" customWidth="1"/>
    <col min="1540" max="1540" width="12.4285714285714" customWidth="1"/>
    <col min="1541" max="1541" width="25.2857142857143" bestFit="1" customWidth="1"/>
    <col min="1542" max="1542" width="15.5714285714286" bestFit="1" customWidth="1"/>
    <col min="1543" max="1543" width="9.28571428571429" customWidth="1"/>
    <col min="1544" max="1544" width="11.1428571428571" bestFit="1" customWidth="1"/>
    <col min="1793" max="1793" width="70.2857142857143" customWidth="1"/>
    <col min="1794" max="1794" width="6.14285714285714" customWidth="1"/>
    <col min="1795" max="1795" width="19.1428571428571" customWidth="1"/>
    <col min="1796" max="1796" width="12.4285714285714" customWidth="1"/>
    <col min="1797" max="1797" width="25.2857142857143" bestFit="1" customWidth="1"/>
    <col min="1798" max="1798" width="15.5714285714286" bestFit="1" customWidth="1"/>
    <col min="1799" max="1799" width="9.28571428571429" customWidth="1"/>
    <col min="1800" max="1800" width="11.1428571428571" bestFit="1" customWidth="1"/>
    <col min="2049" max="2049" width="70.2857142857143" customWidth="1"/>
    <col min="2050" max="2050" width="6.14285714285714" customWidth="1"/>
    <col min="2051" max="2051" width="19.1428571428571" customWidth="1"/>
    <col min="2052" max="2052" width="12.4285714285714" customWidth="1"/>
    <col min="2053" max="2053" width="25.2857142857143" bestFit="1" customWidth="1"/>
    <col min="2054" max="2054" width="15.5714285714286" bestFit="1" customWidth="1"/>
    <col min="2055" max="2055" width="9.28571428571429" customWidth="1"/>
    <col min="2056" max="2056" width="11.1428571428571" bestFit="1" customWidth="1"/>
    <col min="2305" max="2305" width="70.2857142857143" customWidth="1"/>
    <col min="2306" max="2306" width="6.14285714285714" customWidth="1"/>
    <col min="2307" max="2307" width="19.1428571428571" customWidth="1"/>
    <col min="2308" max="2308" width="12.4285714285714" customWidth="1"/>
    <col min="2309" max="2309" width="25.2857142857143" bestFit="1" customWidth="1"/>
    <col min="2310" max="2310" width="15.5714285714286" bestFit="1" customWidth="1"/>
    <col min="2311" max="2311" width="9.28571428571429" customWidth="1"/>
    <col min="2312" max="2312" width="11.1428571428571" bestFit="1" customWidth="1"/>
    <col min="2561" max="2561" width="70.2857142857143" customWidth="1"/>
    <col min="2562" max="2562" width="6.14285714285714" customWidth="1"/>
    <col min="2563" max="2563" width="19.1428571428571" customWidth="1"/>
    <col min="2564" max="2564" width="12.4285714285714" customWidth="1"/>
    <col min="2565" max="2565" width="25.2857142857143" bestFit="1" customWidth="1"/>
    <col min="2566" max="2566" width="15.5714285714286" bestFit="1" customWidth="1"/>
    <col min="2567" max="2567" width="9.28571428571429" customWidth="1"/>
    <col min="2568" max="2568" width="11.1428571428571" bestFit="1" customWidth="1"/>
    <col min="2817" max="2817" width="70.2857142857143" customWidth="1"/>
    <col min="2818" max="2818" width="6.14285714285714" customWidth="1"/>
    <col min="2819" max="2819" width="19.1428571428571" customWidth="1"/>
    <col min="2820" max="2820" width="12.4285714285714" customWidth="1"/>
    <col min="2821" max="2821" width="25.2857142857143" bestFit="1" customWidth="1"/>
    <col min="2822" max="2822" width="15.5714285714286" bestFit="1" customWidth="1"/>
    <col min="2823" max="2823" width="9.28571428571429" customWidth="1"/>
    <col min="2824" max="2824" width="11.1428571428571" bestFit="1" customWidth="1"/>
    <col min="3073" max="3073" width="70.2857142857143" customWidth="1"/>
    <col min="3074" max="3074" width="6.14285714285714" customWidth="1"/>
    <col min="3075" max="3075" width="19.1428571428571" customWidth="1"/>
    <col min="3076" max="3076" width="12.4285714285714" customWidth="1"/>
    <col min="3077" max="3077" width="25.2857142857143" bestFit="1" customWidth="1"/>
    <col min="3078" max="3078" width="15.5714285714286" bestFit="1" customWidth="1"/>
    <col min="3079" max="3079" width="9.28571428571429" customWidth="1"/>
    <col min="3080" max="3080" width="11.1428571428571" bestFit="1" customWidth="1"/>
    <col min="3329" max="3329" width="70.2857142857143" customWidth="1"/>
    <col min="3330" max="3330" width="6.14285714285714" customWidth="1"/>
    <col min="3331" max="3331" width="19.1428571428571" customWidth="1"/>
    <col min="3332" max="3332" width="12.4285714285714" customWidth="1"/>
    <col min="3333" max="3333" width="25.2857142857143" bestFit="1" customWidth="1"/>
    <col min="3334" max="3334" width="15.5714285714286" bestFit="1" customWidth="1"/>
    <col min="3335" max="3335" width="9.28571428571429" customWidth="1"/>
    <col min="3336" max="3336" width="11.1428571428571" bestFit="1" customWidth="1"/>
    <col min="3585" max="3585" width="70.2857142857143" customWidth="1"/>
    <col min="3586" max="3586" width="6.14285714285714" customWidth="1"/>
    <col min="3587" max="3587" width="19.1428571428571" customWidth="1"/>
    <col min="3588" max="3588" width="12.4285714285714" customWidth="1"/>
    <col min="3589" max="3589" width="25.2857142857143" bestFit="1" customWidth="1"/>
    <col min="3590" max="3590" width="15.5714285714286" bestFit="1" customWidth="1"/>
    <col min="3591" max="3591" width="9.28571428571429" customWidth="1"/>
    <col min="3592" max="3592" width="11.1428571428571" bestFit="1" customWidth="1"/>
    <col min="3841" max="3841" width="70.2857142857143" customWidth="1"/>
    <col min="3842" max="3842" width="6.14285714285714" customWidth="1"/>
    <col min="3843" max="3843" width="19.1428571428571" customWidth="1"/>
    <col min="3844" max="3844" width="12.4285714285714" customWidth="1"/>
    <col min="3845" max="3845" width="25.2857142857143" bestFit="1" customWidth="1"/>
    <col min="3846" max="3846" width="15.5714285714286" bestFit="1" customWidth="1"/>
    <col min="3847" max="3847" width="9.28571428571429" customWidth="1"/>
    <col min="3848" max="3848" width="11.1428571428571" bestFit="1" customWidth="1"/>
    <col min="4097" max="4097" width="70.2857142857143" customWidth="1"/>
    <col min="4098" max="4098" width="6.14285714285714" customWidth="1"/>
    <col min="4099" max="4099" width="19.1428571428571" customWidth="1"/>
    <col min="4100" max="4100" width="12.4285714285714" customWidth="1"/>
    <col min="4101" max="4101" width="25.2857142857143" bestFit="1" customWidth="1"/>
    <col min="4102" max="4102" width="15.5714285714286" bestFit="1" customWidth="1"/>
    <col min="4103" max="4103" width="9.28571428571429" customWidth="1"/>
    <col min="4104" max="4104" width="11.1428571428571" bestFit="1" customWidth="1"/>
    <col min="4353" max="4353" width="70.2857142857143" customWidth="1"/>
    <col min="4354" max="4354" width="6.14285714285714" customWidth="1"/>
    <col min="4355" max="4355" width="19.1428571428571" customWidth="1"/>
    <col min="4356" max="4356" width="12.4285714285714" customWidth="1"/>
    <col min="4357" max="4357" width="25.2857142857143" bestFit="1" customWidth="1"/>
    <col min="4358" max="4358" width="15.5714285714286" bestFit="1" customWidth="1"/>
    <col min="4359" max="4359" width="9.28571428571429" customWidth="1"/>
    <col min="4360" max="4360" width="11.1428571428571" bestFit="1" customWidth="1"/>
    <col min="4609" max="4609" width="70.2857142857143" customWidth="1"/>
    <col min="4610" max="4610" width="6.14285714285714" customWidth="1"/>
    <col min="4611" max="4611" width="19.1428571428571" customWidth="1"/>
    <col min="4612" max="4612" width="12.4285714285714" customWidth="1"/>
    <col min="4613" max="4613" width="25.2857142857143" bestFit="1" customWidth="1"/>
    <col min="4614" max="4614" width="15.5714285714286" bestFit="1" customWidth="1"/>
    <col min="4615" max="4615" width="9.28571428571429" customWidth="1"/>
    <col min="4616" max="4616" width="11.1428571428571" bestFit="1" customWidth="1"/>
    <col min="4865" max="4865" width="70.2857142857143" customWidth="1"/>
    <col min="4866" max="4866" width="6.14285714285714" customWidth="1"/>
    <col min="4867" max="4867" width="19.1428571428571" customWidth="1"/>
    <col min="4868" max="4868" width="12.4285714285714" customWidth="1"/>
    <col min="4869" max="4869" width="25.2857142857143" bestFit="1" customWidth="1"/>
    <col min="4870" max="4870" width="15.5714285714286" bestFit="1" customWidth="1"/>
    <col min="4871" max="4871" width="9.28571428571429" customWidth="1"/>
    <col min="4872" max="4872" width="11.1428571428571" bestFit="1" customWidth="1"/>
    <col min="5121" max="5121" width="70.2857142857143" customWidth="1"/>
    <col min="5122" max="5122" width="6.14285714285714" customWidth="1"/>
    <col min="5123" max="5123" width="19.1428571428571" customWidth="1"/>
    <col min="5124" max="5124" width="12.4285714285714" customWidth="1"/>
    <col min="5125" max="5125" width="25.2857142857143" bestFit="1" customWidth="1"/>
    <col min="5126" max="5126" width="15.5714285714286" bestFit="1" customWidth="1"/>
    <col min="5127" max="5127" width="9.28571428571429" customWidth="1"/>
    <col min="5128" max="5128" width="11.1428571428571" bestFit="1" customWidth="1"/>
    <col min="5377" max="5377" width="70.2857142857143" customWidth="1"/>
    <col min="5378" max="5378" width="6.14285714285714" customWidth="1"/>
    <col min="5379" max="5379" width="19.1428571428571" customWidth="1"/>
    <col min="5380" max="5380" width="12.4285714285714" customWidth="1"/>
    <col min="5381" max="5381" width="25.2857142857143" bestFit="1" customWidth="1"/>
    <col min="5382" max="5382" width="15.5714285714286" bestFit="1" customWidth="1"/>
    <col min="5383" max="5383" width="9.28571428571429" customWidth="1"/>
    <col min="5384" max="5384" width="11.1428571428571" bestFit="1" customWidth="1"/>
    <col min="5633" max="5633" width="70.2857142857143" customWidth="1"/>
    <col min="5634" max="5634" width="6.14285714285714" customWidth="1"/>
    <col min="5635" max="5635" width="19.1428571428571" customWidth="1"/>
    <col min="5636" max="5636" width="12.4285714285714" customWidth="1"/>
    <col min="5637" max="5637" width="25.2857142857143" bestFit="1" customWidth="1"/>
    <col min="5638" max="5638" width="15.5714285714286" bestFit="1" customWidth="1"/>
    <col min="5639" max="5639" width="9.28571428571429" customWidth="1"/>
    <col min="5640" max="5640" width="11.1428571428571" bestFit="1" customWidth="1"/>
    <col min="5889" max="5889" width="70.2857142857143" customWidth="1"/>
    <col min="5890" max="5890" width="6.14285714285714" customWidth="1"/>
    <col min="5891" max="5891" width="19.1428571428571" customWidth="1"/>
    <col min="5892" max="5892" width="12.4285714285714" customWidth="1"/>
    <col min="5893" max="5893" width="25.2857142857143" bestFit="1" customWidth="1"/>
    <col min="5894" max="5894" width="15.5714285714286" bestFit="1" customWidth="1"/>
    <col min="5895" max="5895" width="9.28571428571429" customWidth="1"/>
    <col min="5896" max="5896" width="11.1428571428571" bestFit="1" customWidth="1"/>
    <col min="6145" max="6145" width="70.2857142857143" customWidth="1"/>
    <col min="6146" max="6146" width="6.14285714285714" customWidth="1"/>
    <col min="6147" max="6147" width="19.1428571428571" customWidth="1"/>
    <col min="6148" max="6148" width="12.4285714285714" customWidth="1"/>
    <col min="6149" max="6149" width="25.2857142857143" bestFit="1" customWidth="1"/>
    <col min="6150" max="6150" width="15.5714285714286" bestFit="1" customWidth="1"/>
    <col min="6151" max="6151" width="9.28571428571429" customWidth="1"/>
    <col min="6152" max="6152" width="11.1428571428571" bestFit="1" customWidth="1"/>
    <col min="6401" max="6401" width="70.2857142857143" customWidth="1"/>
    <col min="6402" max="6402" width="6.14285714285714" customWidth="1"/>
    <col min="6403" max="6403" width="19.1428571428571" customWidth="1"/>
    <col min="6404" max="6404" width="12.4285714285714" customWidth="1"/>
    <col min="6405" max="6405" width="25.2857142857143" bestFit="1" customWidth="1"/>
    <col min="6406" max="6406" width="15.5714285714286" bestFit="1" customWidth="1"/>
    <col min="6407" max="6407" width="9.28571428571429" customWidth="1"/>
    <col min="6408" max="6408" width="11.1428571428571" bestFit="1" customWidth="1"/>
    <col min="6657" max="6657" width="70.2857142857143" customWidth="1"/>
    <col min="6658" max="6658" width="6.14285714285714" customWidth="1"/>
    <col min="6659" max="6659" width="19.1428571428571" customWidth="1"/>
    <col min="6660" max="6660" width="12.4285714285714" customWidth="1"/>
    <col min="6661" max="6661" width="25.2857142857143" bestFit="1" customWidth="1"/>
    <col min="6662" max="6662" width="15.5714285714286" bestFit="1" customWidth="1"/>
    <col min="6663" max="6663" width="9.28571428571429" customWidth="1"/>
    <col min="6664" max="6664" width="11.1428571428571" bestFit="1" customWidth="1"/>
    <col min="6913" max="6913" width="70.2857142857143" customWidth="1"/>
    <col min="6914" max="6914" width="6.14285714285714" customWidth="1"/>
    <col min="6915" max="6915" width="19.1428571428571" customWidth="1"/>
    <col min="6916" max="6916" width="12.4285714285714" customWidth="1"/>
    <col min="6917" max="6917" width="25.2857142857143" bestFit="1" customWidth="1"/>
    <col min="6918" max="6918" width="15.5714285714286" bestFit="1" customWidth="1"/>
    <col min="6919" max="6919" width="9.28571428571429" customWidth="1"/>
    <col min="6920" max="6920" width="11.1428571428571" bestFit="1" customWidth="1"/>
    <col min="7169" max="7169" width="70.2857142857143" customWidth="1"/>
    <col min="7170" max="7170" width="6.14285714285714" customWidth="1"/>
    <col min="7171" max="7171" width="19.1428571428571" customWidth="1"/>
    <col min="7172" max="7172" width="12.4285714285714" customWidth="1"/>
    <col min="7173" max="7173" width="25.2857142857143" bestFit="1" customWidth="1"/>
    <col min="7174" max="7174" width="15.5714285714286" bestFit="1" customWidth="1"/>
    <col min="7175" max="7175" width="9.28571428571429" customWidth="1"/>
    <col min="7176" max="7176" width="11.1428571428571" bestFit="1" customWidth="1"/>
    <col min="7425" max="7425" width="70.2857142857143" customWidth="1"/>
    <col min="7426" max="7426" width="6.14285714285714" customWidth="1"/>
    <col min="7427" max="7427" width="19.1428571428571" customWidth="1"/>
    <col min="7428" max="7428" width="12.4285714285714" customWidth="1"/>
    <col min="7429" max="7429" width="25.2857142857143" bestFit="1" customWidth="1"/>
    <col min="7430" max="7430" width="15.5714285714286" bestFit="1" customWidth="1"/>
    <col min="7431" max="7431" width="9.28571428571429" customWidth="1"/>
    <col min="7432" max="7432" width="11.1428571428571" bestFit="1" customWidth="1"/>
    <col min="7681" max="7681" width="70.2857142857143" customWidth="1"/>
    <col min="7682" max="7682" width="6.14285714285714" customWidth="1"/>
    <col min="7683" max="7683" width="19.1428571428571" customWidth="1"/>
    <col min="7684" max="7684" width="12.4285714285714" customWidth="1"/>
    <col min="7685" max="7685" width="25.2857142857143" bestFit="1" customWidth="1"/>
    <col min="7686" max="7686" width="15.5714285714286" bestFit="1" customWidth="1"/>
    <col min="7687" max="7687" width="9.28571428571429" customWidth="1"/>
    <col min="7688" max="7688" width="11.1428571428571" bestFit="1" customWidth="1"/>
    <col min="7937" max="7937" width="70.2857142857143" customWidth="1"/>
    <col min="7938" max="7938" width="6.14285714285714" customWidth="1"/>
    <col min="7939" max="7939" width="19.1428571428571" customWidth="1"/>
    <col min="7940" max="7940" width="12.4285714285714" customWidth="1"/>
    <col min="7941" max="7941" width="25.2857142857143" bestFit="1" customWidth="1"/>
    <col min="7942" max="7942" width="15.5714285714286" bestFit="1" customWidth="1"/>
    <col min="7943" max="7943" width="9.28571428571429" customWidth="1"/>
    <col min="7944" max="7944" width="11.1428571428571" bestFit="1" customWidth="1"/>
    <col min="8193" max="8193" width="70.2857142857143" customWidth="1"/>
    <col min="8194" max="8194" width="6.14285714285714" customWidth="1"/>
    <col min="8195" max="8195" width="19.1428571428571" customWidth="1"/>
    <col min="8196" max="8196" width="12.4285714285714" customWidth="1"/>
    <col min="8197" max="8197" width="25.2857142857143" bestFit="1" customWidth="1"/>
    <col min="8198" max="8198" width="15.5714285714286" bestFit="1" customWidth="1"/>
    <col min="8199" max="8199" width="9.28571428571429" customWidth="1"/>
    <col min="8200" max="8200" width="11.1428571428571" bestFit="1" customWidth="1"/>
    <col min="8449" max="8449" width="70.2857142857143" customWidth="1"/>
    <col min="8450" max="8450" width="6.14285714285714" customWidth="1"/>
    <col min="8451" max="8451" width="19.1428571428571" customWidth="1"/>
    <col min="8452" max="8452" width="12.4285714285714" customWidth="1"/>
    <col min="8453" max="8453" width="25.2857142857143" bestFit="1" customWidth="1"/>
    <col min="8454" max="8454" width="15.5714285714286" bestFit="1" customWidth="1"/>
    <col min="8455" max="8455" width="9.28571428571429" customWidth="1"/>
    <col min="8456" max="8456" width="11.1428571428571" bestFit="1" customWidth="1"/>
    <col min="8705" max="8705" width="70.2857142857143" customWidth="1"/>
    <col min="8706" max="8706" width="6.14285714285714" customWidth="1"/>
    <col min="8707" max="8707" width="19.1428571428571" customWidth="1"/>
    <col min="8708" max="8708" width="12.4285714285714" customWidth="1"/>
    <col min="8709" max="8709" width="25.2857142857143" bestFit="1" customWidth="1"/>
    <col min="8710" max="8710" width="15.5714285714286" bestFit="1" customWidth="1"/>
    <col min="8711" max="8711" width="9.28571428571429" customWidth="1"/>
    <col min="8712" max="8712" width="11.1428571428571" bestFit="1" customWidth="1"/>
    <col min="8961" max="8961" width="70.2857142857143" customWidth="1"/>
    <col min="8962" max="8962" width="6.14285714285714" customWidth="1"/>
    <col min="8963" max="8963" width="19.1428571428571" customWidth="1"/>
    <col min="8964" max="8964" width="12.4285714285714" customWidth="1"/>
    <col min="8965" max="8965" width="25.2857142857143" bestFit="1" customWidth="1"/>
    <col min="8966" max="8966" width="15.5714285714286" bestFit="1" customWidth="1"/>
    <col min="8967" max="8967" width="9.28571428571429" customWidth="1"/>
    <col min="8968" max="8968" width="11.1428571428571" bestFit="1" customWidth="1"/>
    <col min="9217" max="9217" width="70.2857142857143" customWidth="1"/>
    <col min="9218" max="9218" width="6.14285714285714" customWidth="1"/>
    <col min="9219" max="9219" width="19.1428571428571" customWidth="1"/>
    <col min="9220" max="9220" width="12.4285714285714" customWidth="1"/>
    <col min="9221" max="9221" width="25.2857142857143" bestFit="1" customWidth="1"/>
    <col min="9222" max="9222" width="15.5714285714286" bestFit="1" customWidth="1"/>
    <col min="9223" max="9223" width="9.28571428571429" customWidth="1"/>
    <col min="9224" max="9224" width="11.1428571428571" bestFit="1" customWidth="1"/>
    <col min="9473" max="9473" width="70.2857142857143" customWidth="1"/>
    <col min="9474" max="9474" width="6.14285714285714" customWidth="1"/>
    <col min="9475" max="9475" width="19.1428571428571" customWidth="1"/>
    <col min="9476" max="9476" width="12.4285714285714" customWidth="1"/>
    <col min="9477" max="9477" width="25.2857142857143" bestFit="1" customWidth="1"/>
    <col min="9478" max="9478" width="15.5714285714286" bestFit="1" customWidth="1"/>
    <col min="9479" max="9479" width="9.28571428571429" customWidth="1"/>
    <col min="9480" max="9480" width="11.1428571428571" bestFit="1" customWidth="1"/>
    <col min="9729" max="9729" width="70.2857142857143" customWidth="1"/>
    <col min="9730" max="9730" width="6.14285714285714" customWidth="1"/>
    <col min="9731" max="9731" width="19.1428571428571" customWidth="1"/>
    <col min="9732" max="9732" width="12.4285714285714" customWidth="1"/>
    <col min="9733" max="9733" width="25.2857142857143" bestFit="1" customWidth="1"/>
    <col min="9734" max="9734" width="15.5714285714286" bestFit="1" customWidth="1"/>
    <col min="9735" max="9735" width="9.28571428571429" customWidth="1"/>
    <col min="9736" max="9736" width="11.1428571428571" bestFit="1" customWidth="1"/>
    <col min="9985" max="9985" width="70.2857142857143" customWidth="1"/>
    <col min="9986" max="9986" width="6.14285714285714" customWidth="1"/>
    <col min="9987" max="9987" width="19.1428571428571" customWidth="1"/>
    <col min="9988" max="9988" width="12.4285714285714" customWidth="1"/>
    <col min="9989" max="9989" width="25.2857142857143" bestFit="1" customWidth="1"/>
    <col min="9990" max="9990" width="15.5714285714286" bestFit="1" customWidth="1"/>
    <col min="9991" max="9991" width="9.28571428571429" customWidth="1"/>
    <col min="9992" max="9992" width="11.1428571428571" bestFit="1" customWidth="1"/>
    <col min="10241" max="10241" width="70.2857142857143" customWidth="1"/>
    <col min="10242" max="10242" width="6.14285714285714" customWidth="1"/>
    <col min="10243" max="10243" width="19.1428571428571" customWidth="1"/>
    <col min="10244" max="10244" width="12.4285714285714" customWidth="1"/>
    <col min="10245" max="10245" width="25.2857142857143" bestFit="1" customWidth="1"/>
    <col min="10246" max="10246" width="15.5714285714286" bestFit="1" customWidth="1"/>
    <col min="10247" max="10247" width="9.28571428571429" customWidth="1"/>
    <col min="10248" max="10248" width="11.1428571428571" bestFit="1" customWidth="1"/>
    <col min="10497" max="10497" width="70.2857142857143" customWidth="1"/>
    <col min="10498" max="10498" width="6.14285714285714" customWidth="1"/>
    <col min="10499" max="10499" width="19.1428571428571" customWidth="1"/>
    <col min="10500" max="10500" width="12.4285714285714" customWidth="1"/>
    <col min="10501" max="10501" width="25.2857142857143" bestFit="1" customWidth="1"/>
    <col min="10502" max="10502" width="15.5714285714286" bestFit="1" customWidth="1"/>
    <col min="10503" max="10503" width="9.28571428571429" customWidth="1"/>
    <col min="10504" max="10504" width="11.1428571428571" bestFit="1" customWidth="1"/>
    <col min="10753" max="10753" width="70.2857142857143" customWidth="1"/>
    <col min="10754" max="10754" width="6.14285714285714" customWidth="1"/>
    <col min="10755" max="10755" width="19.1428571428571" customWidth="1"/>
    <col min="10756" max="10756" width="12.4285714285714" customWidth="1"/>
    <col min="10757" max="10757" width="25.2857142857143" bestFit="1" customWidth="1"/>
    <col min="10758" max="10758" width="15.5714285714286" bestFit="1" customWidth="1"/>
    <col min="10759" max="10759" width="9.28571428571429" customWidth="1"/>
    <col min="10760" max="10760" width="11.1428571428571" bestFit="1" customWidth="1"/>
    <col min="11009" max="11009" width="70.2857142857143" customWidth="1"/>
    <col min="11010" max="11010" width="6.14285714285714" customWidth="1"/>
    <col min="11011" max="11011" width="19.1428571428571" customWidth="1"/>
    <col min="11012" max="11012" width="12.4285714285714" customWidth="1"/>
    <col min="11013" max="11013" width="25.2857142857143" bestFit="1" customWidth="1"/>
    <col min="11014" max="11014" width="15.5714285714286" bestFit="1" customWidth="1"/>
    <col min="11015" max="11015" width="9.28571428571429" customWidth="1"/>
    <col min="11016" max="11016" width="11.1428571428571" bestFit="1" customWidth="1"/>
    <col min="11265" max="11265" width="70.2857142857143" customWidth="1"/>
    <col min="11266" max="11266" width="6.14285714285714" customWidth="1"/>
    <col min="11267" max="11267" width="19.1428571428571" customWidth="1"/>
    <col min="11268" max="11268" width="12.4285714285714" customWidth="1"/>
    <col min="11269" max="11269" width="25.2857142857143" bestFit="1" customWidth="1"/>
    <col min="11270" max="11270" width="15.5714285714286" bestFit="1" customWidth="1"/>
    <col min="11271" max="11271" width="9.28571428571429" customWidth="1"/>
    <col min="11272" max="11272" width="11.1428571428571" bestFit="1" customWidth="1"/>
    <col min="11521" max="11521" width="70.2857142857143" customWidth="1"/>
    <col min="11522" max="11522" width="6.14285714285714" customWidth="1"/>
    <col min="11523" max="11523" width="19.1428571428571" customWidth="1"/>
    <col min="11524" max="11524" width="12.4285714285714" customWidth="1"/>
    <col min="11525" max="11525" width="25.2857142857143" bestFit="1" customWidth="1"/>
    <col min="11526" max="11526" width="15.5714285714286" bestFit="1" customWidth="1"/>
    <col min="11527" max="11527" width="9.28571428571429" customWidth="1"/>
    <col min="11528" max="11528" width="11.1428571428571" bestFit="1" customWidth="1"/>
    <col min="11777" max="11777" width="70.2857142857143" customWidth="1"/>
    <col min="11778" max="11778" width="6.14285714285714" customWidth="1"/>
    <col min="11779" max="11779" width="19.1428571428571" customWidth="1"/>
    <col min="11780" max="11780" width="12.4285714285714" customWidth="1"/>
    <col min="11781" max="11781" width="25.2857142857143" bestFit="1" customWidth="1"/>
    <col min="11782" max="11782" width="15.5714285714286" bestFit="1" customWidth="1"/>
    <col min="11783" max="11783" width="9.28571428571429" customWidth="1"/>
    <col min="11784" max="11784" width="11.1428571428571" bestFit="1" customWidth="1"/>
    <col min="12033" max="12033" width="70.2857142857143" customWidth="1"/>
    <col min="12034" max="12034" width="6.14285714285714" customWidth="1"/>
    <col min="12035" max="12035" width="19.1428571428571" customWidth="1"/>
    <col min="12036" max="12036" width="12.4285714285714" customWidth="1"/>
    <col min="12037" max="12037" width="25.2857142857143" bestFit="1" customWidth="1"/>
    <col min="12038" max="12038" width="15.5714285714286" bestFit="1" customWidth="1"/>
    <col min="12039" max="12039" width="9.28571428571429" customWidth="1"/>
    <col min="12040" max="12040" width="11.1428571428571" bestFit="1" customWidth="1"/>
    <col min="12289" max="12289" width="70.2857142857143" customWidth="1"/>
    <col min="12290" max="12290" width="6.14285714285714" customWidth="1"/>
    <col min="12291" max="12291" width="19.1428571428571" customWidth="1"/>
    <col min="12292" max="12292" width="12.4285714285714" customWidth="1"/>
    <col min="12293" max="12293" width="25.2857142857143" bestFit="1" customWidth="1"/>
    <col min="12294" max="12294" width="15.5714285714286" bestFit="1" customWidth="1"/>
    <col min="12295" max="12295" width="9.28571428571429" customWidth="1"/>
    <col min="12296" max="12296" width="11.1428571428571" bestFit="1" customWidth="1"/>
    <col min="12545" max="12545" width="70.2857142857143" customWidth="1"/>
    <col min="12546" max="12546" width="6.14285714285714" customWidth="1"/>
    <col min="12547" max="12547" width="19.1428571428571" customWidth="1"/>
    <col min="12548" max="12548" width="12.4285714285714" customWidth="1"/>
    <col min="12549" max="12549" width="25.2857142857143" bestFit="1" customWidth="1"/>
    <col min="12550" max="12550" width="15.5714285714286" bestFit="1" customWidth="1"/>
    <col min="12551" max="12551" width="9.28571428571429" customWidth="1"/>
    <col min="12552" max="12552" width="11.1428571428571" bestFit="1" customWidth="1"/>
    <col min="12801" max="12801" width="70.2857142857143" customWidth="1"/>
    <col min="12802" max="12802" width="6.14285714285714" customWidth="1"/>
    <col min="12803" max="12803" width="19.1428571428571" customWidth="1"/>
    <col min="12804" max="12804" width="12.4285714285714" customWidth="1"/>
    <col min="12805" max="12805" width="25.2857142857143" bestFit="1" customWidth="1"/>
    <col min="12806" max="12806" width="15.5714285714286" bestFit="1" customWidth="1"/>
    <col min="12807" max="12807" width="9.28571428571429" customWidth="1"/>
    <col min="12808" max="12808" width="11.1428571428571" bestFit="1" customWidth="1"/>
    <col min="13057" max="13057" width="70.2857142857143" customWidth="1"/>
    <col min="13058" max="13058" width="6.14285714285714" customWidth="1"/>
    <col min="13059" max="13059" width="19.1428571428571" customWidth="1"/>
    <col min="13060" max="13060" width="12.4285714285714" customWidth="1"/>
    <col min="13061" max="13061" width="25.2857142857143" bestFit="1" customWidth="1"/>
    <col min="13062" max="13062" width="15.5714285714286" bestFit="1" customWidth="1"/>
    <col min="13063" max="13063" width="9.28571428571429" customWidth="1"/>
    <col min="13064" max="13064" width="11.1428571428571" bestFit="1" customWidth="1"/>
    <col min="13313" max="13313" width="70.2857142857143" customWidth="1"/>
    <col min="13314" max="13314" width="6.14285714285714" customWidth="1"/>
    <col min="13315" max="13315" width="19.1428571428571" customWidth="1"/>
    <col min="13316" max="13316" width="12.4285714285714" customWidth="1"/>
    <col min="13317" max="13317" width="25.2857142857143" bestFit="1" customWidth="1"/>
    <col min="13318" max="13318" width="15.5714285714286" bestFit="1" customWidth="1"/>
    <col min="13319" max="13319" width="9.28571428571429" customWidth="1"/>
    <col min="13320" max="13320" width="11.1428571428571" bestFit="1" customWidth="1"/>
    <col min="13569" max="13569" width="70.2857142857143" customWidth="1"/>
    <col min="13570" max="13570" width="6.14285714285714" customWidth="1"/>
    <col min="13571" max="13571" width="19.1428571428571" customWidth="1"/>
    <col min="13572" max="13572" width="12.4285714285714" customWidth="1"/>
    <col min="13573" max="13573" width="25.2857142857143" bestFit="1" customWidth="1"/>
    <col min="13574" max="13574" width="15.5714285714286" bestFit="1" customWidth="1"/>
    <col min="13575" max="13575" width="9.28571428571429" customWidth="1"/>
    <col min="13576" max="13576" width="11.1428571428571" bestFit="1" customWidth="1"/>
    <col min="13825" max="13825" width="70.2857142857143" customWidth="1"/>
    <col min="13826" max="13826" width="6.14285714285714" customWidth="1"/>
    <col min="13827" max="13827" width="19.1428571428571" customWidth="1"/>
    <col min="13828" max="13828" width="12.4285714285714" customWidth="1"/>
    <col min="13829" max="13829" width="25.2857142857143" bestFit="1" customWidth="1"/>
    <col min="13830" max="13830" width="15.5714285714286" bestFit="1" customWidth="1"/>
    <col min="13831" max="13831" width="9.28571428571429" customWidth="1"/>
    <col min="13832" max="13832" width="11.1428571428571" bestFit="1" customWidth="1"/>
    <col min="14081" max="14081" width="70.2857142857143" customWidth="1"/>
    <col min="14082" max="14082" width="6.14285714285714" customWidth="1"/>
    <col min="14083" max="14083" width="19.1428571428571" customWidth="1"/>
    <col min="14084" max="14084" width="12.4285714285714" customWidth="1"/>
    <col min="14085" max="14085" width="25.2857142857143" bestFit="1" customWidth="1"/>
    <col min="14086" max="14086" width="15.5714285714286" bestFit="1" customWidth="1"/>
    <col min="14087" max="14087" width="9.28571428571429" customWidth="1"/>
    <col min="14088" max="14088" width="11.1428571428571" bestFit="1" customWidth="1"/>
    <col min="14337" max="14337" width="70.2857142857143" customWidth="1"/>
    <col min="14338" max="14338" width="6.14285714285714" customWidth="1"/>
    <col min="14339" max="14339" width="19.1428571428571" customWidth="1"/>
    <col min="14340" max="14340" width="12.4285714285714" customWidth="1"/>
    <col min="14341" max="14341" width="25.2857142857143" bestFit="1" customWidth="1"/>
    <col min="14342" max="14342" width="15.5714285714286" bestFit="1" customWidth="1"/>
    <col min="14343" max="14343" width="9.28571428571429" customWidth="1"/>
    <col min="14344" max="14344" width="11.1428571428571" bestFit="1" customWidth="1"/>
    <col min="14593" max="14593" width="70.2857142857143" customWidth="1"/>
    <col min="14594" max="14594" width="6.14285714285714" customWidth="1"/>
    <col min="14595" max="14595" width="19.1428571428571" customWidth="1"/>
    <col min="14596" max="14596" width="12.4285714285714" customWidth="1"/>
    <col min="14597" max="14597" width="25.2857142857143" bestFit="1" customWidth="1"/>
    <col min="14598" max="14598" width="15.5714285714286" bestFit="1" customWidth="1"/>
    <col min="14599" max="14599" width="9.28571428571429" customWidth="1"/>
    <col min="14600" max="14600" width="11.1428571428571" bestFit="1" customWidth="1"/>
    <col min="14849" max="14849" width="70.2857142857143" customWidth="1"/>
    <col min="14850" max="14850" width="6.14285714285714" customWidth="1"/>
    <col min="14851" max="14851" width="19.1428571428571" customWidth="1"/>
    <col min="14852" max="14852" width="12.4285714285714" customWidth="1"/>
    <col min="14853" max="14853" width="25.2857142857143" bestFit="1" customWidth="1"/>
    <col min="14854" max="14854" width="15.5714285714286" bestFit="1" customWidth="1"/>
    <col min="14855" max="14855" width="9.28571428571429" customWidth="1"/>
    <col min="14856" max="14856" width="11.1428571428571" bestFit="1" customWidth="1"/>
    <col min="15105" max="15105" width="70.2857142857143" customWidth="1"/>
    <col min="15106" max="15106" width="6.14285714285714" customWidth="1"/>
    <col min="15107" max="15107" width="19.1428571428571" customWidth="1"/>
    <col min="15108" max="15108" width="12.4285714285714" customWidth="1"/>
    <col min="15109" max="15109" width="25.2857142857143" bestFit="1" customWidth="1"/>
    <col min="15110" max="15110" width="15.5714285714286" bestFit="1" customWidth="1"/>
    <col min="15111" max="15111" width="9.28571428571429" customWidth="1"/>
    <col min="15112" max="15112" width="11.1428571428571" bestFit="1" customWidth="1"/>
    <col min="15361" max="15361" width="70.2857142857143" customWidth="1"/>
    <col min="15362" max="15362" width="6.14285714285714" customWidth="1"/>
    <col min="15363" max="15363" width="19.1428571428571" customWidth="1"/>
    <col min="15364" max="15364" width="12.4285714285714" customWidth="1"/>
    <col min="15365" max="15365" width="25.2857142857143" bestFit="1" customWidth="1"/>
    <col min="15366" max="15366" width="15.5714285714286" bestFit="1" customWidth="1"/>
    <col min="15367" max="15367" width="9.28571428571429" customWidth="1"/>
    <col min="15368" max="15368" width="11.1428571428571" bestFit="1" customWidth="1"/>
    <col min="15617" max="15617" width="70.2857142857143" customWidth="1"/>
    <col min="15618" max="15618" width="6.14285714285714" customWidth="1"/>
    <col min="15619" max="15619" width="19.1428571428571" customWidth="1"/>
    <col min="15620" max="15620" width="12.4285714285714" customWidth="1"/>
    <col min="15621" max="15621" width="25.2857142857143" bestFit="1" customWidth="1"/>
    <col min="15622" max="15622" width="15.5714285714286" bestFit="1" customWidth="1"/>
    <col min="15623" max="15623" width="9.28571428571429" customWidth="1"/>
    <col min="15624" max="15624" width="11.1428571428571" bestFit="1" customWidth="1"/>
    <col min="15873" max="15873" width="70.2857142857143" customWidth="1"/>
    <col min="15874" max="15874" width="6.14285714285714" customWidth="1"/>
    <col min="15875" max="15875" width="19.1428571428571" customWidth="1"/>
    <col min="15876" max="15876" width="12.4285714285714" customWidth="1"/>
    <col min="15877" max="15877" width="25.2857142857143" bestFit="1" customWidth="1"/>
    <col min="15878" max="15878" width="15.5714285714286" bestFit="1" customWidth="1"/>
    <col min="15879" max="15879" width="9.28571428571429" customWidth="1"/>
    <col min="15880" max="15880" width="11.1428571428571" bestFit="1" customWidth="1"/>
    <col min="16129" max="16129" width="70.2857142857143" customWidth="1"/>
    <col min="16130" max="16130" width="6.14285714285714" customWidth="1"/>
    <col min="16131" max="16131" width="19.1428571428571" customWidth="1"/>
    <col min="16132" max="16132" width="12.4285714285714" customWidth="1"/>
    <col min="16133" max="16133" width="25.2857142857143" bestFit="1" customWidth="1"/>
    <col min="16134" max="16134" width="15.5714285714286" bestFit="1" customWidth="1"/>
    <col min="16135" max="16135" width="9.28571428571429" customWidth="1"/>
    <col min="16136" max="16136" width="11.1428571428571" bestFit="1" customWidth="1"/>
  </cols>
  <sheetData>
    <row r="1" spans="4:9" ht="15">
      <c r="D1" s="41"/>
      <c r="I1" t="s">
        <v>403</v>
      </c>
    </row>
    <row r="2" spans="1:7" ht="15">
      <c r="A2" s="36"/>
      <c r="B2" s="36"/>
      <c r="C2" s="36"/>
      <c r="D2" s="102" t="s">
        <v>0</v>
      </c>
      <c r="E2" s="102" t="s">
        <v>1</v>
      </c>
      <c r="F2" s="36"/>
      <c r="G2" s="36"/>
    </row>
    <row r="3" spans="1:7" ht="15">
      <c r="A3" s="36"/>
      <c r="B3" s="36"/>
      <c r="C3" s="36"/>
      <c r="D3" s="103">
        <v>44440</v>
      </c>
      <c r="E3" s="103" t="s">
        <v>2</v>
      </c>
      <c r="F3" s="36"/>
      <c r="G3" s="36"/>
    </row>
    <row r="4" spans="1:7" ht="15">
      <c r="A4" s="36" t="s">
        <v>3</v>
      </c>
      <c r="B4" s="36"/>
      <c r="C4" s="36"/>
      <c r="D4" s="101"/>
      <c r="E4" s="101"/>
      <c r="F4" s="36"/>
      <c r="G4" s="36"/>
    </row>
    <row r="5" spans="1:7" ht="15">
      <c r="A5" s="36"/>
      <c r="B5" s="36" t="s">
        <v>4</v>
      </c>
      <c r="C5" s="36"/>
      <c r="D5" s="77">
        <f>'Capital Structure Sch 4 - Sept'!M13</f>
        <v>0.10249999999999999</v>
      </c>
      <c r="E5" s="77">
        <f>'Capital Structure Sch 4 - 2022'!M13</f>
        <v>0.10249999999999999</v>
      </c>
      <c r="F5" s="36" t="s">
        <v>5</v>
      </c>
      <c r="G5" s="36"/>
    </row>
    <row r="6" spans="1:7" ht="15">
      <c r="A6" s="36"/>
      <c r="B6" s="36" t="s">
        <v>6</v>
      </c>
      <c r="C6" s="36"/>
      <c r="D6" s="77">
        <f>'Capital Structure Sch 4 - Sept'!N13</f>
        <v>0.054600000000000003</v>
      </c>
      <c r="E6" s="77">
        <f>'Capital Structure Sch 4 - 2022'!N13</f>
        <v>0.052999999999999999</v>
      </c>
      <c r="F6" s="36" t="s">
        <v>5</v>
      </c>
      <c r="G6" s="36"/>
    </row>
    <row r="7" spans="1:7" ht="15">
      <c r="A7" s="36"/>
      <c r="B7" s="36" t="s">
        <v>7</v>
      </c>
      <c r="C7" s="36"/>
      <c r="D7" s="80">
        <f>'FE Expan Factor'!K38</f>
        <v>1.3171049931286269</v>
      </c>
      <c r="E7" s="80">
        <f>'FE Expan Factor'!M38</f>
        <v>1.344535675487267</v>
      </c>
      <c r="F7" s="36" t="s">
        <v>8</v>
      </c>
      <c r="G7" s="36"/>
    </row>
    <row r="8" spans="1:7" ht="15">
      <c r="A8" s="39"/>
      <c r="B8" s="36" t="s">
        <v>9</v>
      </c>
      <c r="C8" s="36"/>
      <c r="D8" s="37">
        <f>ROUND(D6*D7,4)</f>
        <v>0.071900000000000006</v>
      </c>
      <c r="E8" s="37">
        <f>ROUND(E6*E7,4)</f>
        <v>0.071300000000000002</v>
      </c>
      <c r="F8" s="36"/>
      <c r="G8" s="36"/>
    </row>
    <row r="9" spans="1:7" ht="15">
      <c r="A9" s="39"/>
      <c r="B9" s="36"/>
      <c r="C9" s="36"/>
      <c r="D9" s="38"/>
      <c r="E9" s="38"/>
      <c r="F9" s="36"/>
      <c r="G9" s="36"/>
    </row>
    <row r="10" spans="1:7" ht="15">
      <c r="A10" s="39"/>
      <c r="B10" s="36" t="s">
        <v>10</v>
      </c>
      <c r="C10" s="36"/>
      <c r="D10" s="82">
        <f>'Capital Structure Sch 4 - Sept'!N15</f>
        <v>0.0064000000000000003</v>
      </c>
      <c r="E10" s="82">
        <f>'Capital Structure Sch 4 - 2022'!N15</f>
        <v>0.0067000000000000002</v>
      </c>
      <c r="F10" s="36" t="s">
        <v>5</v>
      </c>
      <c r="G10" s="36"/>
    </row>
    <row r="11" spans="1:7" ht="15">
      <c r="A11" s="39"/>
      <c r="B11" s="36" t="s">
        <v>11</v>
      </c>
      <c r="C11" s="36"/>
      <c r="D11" s="85">
        <f>'Capital Structure Sch 4 - Sept'!N17</f>
        <v>0.00040000000000000002</v>
      </c>
      <c r="E11" s="85">
        <f>'Capital Structure Sch 4 - 2022'!N17</f>
        <v>0.00059999999999999995</v>
      </c>
      <c r="F11" s="36" t="s">
        <v>5</v>
      </c>
      <c r="G11" s="36"/>
    </row>
    <row r="12" spans="1:7" ht="15">
      <c r="A12" s="39"/>
      <c r="B12" s="36" t="s">
        <v>12</v>
      </c>
      <c r="C12" s="36"/>
      <c r="D12" s="38">
        <f>'Capital Structure Sch 4 - Sept'!N19</f>
        <v>0</v>
      </c>
      <c r="E12" s="38">
        <v>0</v>
      </c>
      <c r="F12" s="36"/>
      <c r="G12" s="36"/>
    </row>
    <row r="13" spans="1:7" ht="15">
      <c r="A13" s="39"/>
      <c r="B13" s="36" t="s">
        <v>13</v>
      </c>
      <c r="C13" s="36"/>
      <c r="D13" s="38">
        <f>'Capital Structure Sch 4 - Sept'!N21</f>
        <v>0</v>
      </c>
      <c r="E13" s="38">
        <v>0</v>
      </c>
      <c r="F13" s="36"/>
      <c r="G13" s="36"/>
    </row>
    <row r="14" spans="1:7" ht="15">
      <c r="A14" s="39"/>
      <c r="B14" s="36" t="s">
        <v>14</v>
      </c>
      <c r="C14" s="36"/>
      <c r="D14" s="86">
        <f>'Capital Structure Sch 4 - Sept'!N23</f>
        <v>0.00080000000000000004</v>
      </c>
      <c r="E14" s="86">
        <f>'Capital Structure Sch 4 - 2022'!N23</f>
        <v>0.00089999999999999998</v>
      </c>
      <c r="F14" s="36" t="s">
        <v>5</v>
      </c>
      <c r="G14" s="36"/>
    </row>
    <row r="15" spans="1:7" ht="15">
      <c r="A15" s="36"/>
      <c r="B15" s="36" t="s">
        <v>15</v>
      </c>
      <c r="C15" s="36"/>
      <c r="D15" s="37">
        <f>SUM(D10:D14)</f>
        <v>0.0076000000000000009</v>
      </c>
      <c r="E15" s="37">
        <f>SUM(E10:E14)</f>
        <v>0.0082000000000000007</v>
      </c>
      <c r="F15" s="36"/>
      <c r="G15" s="36"/>
    </row>
    <row r="16" spans="1:7" ht="15">
      <c r="A16" s="36"/>
      <c r="B16" s="36"/>
      <c r="C16" s="36"/>
      <c r="D16" s="36"/>
      <c r="E16" s="36"/>
      <c r="F16" s="36"/>
      <c r="G16" s="36"/>
    </row>
    <row r="17" spans="1:7" ht="15.75" thickBot="1">
      <c r="A17" s="36"/>
      <c r="B17" s="36" t="s">
        <v>16</v>
      </c>
      <c r="C17" s="36"/>
      <c r="D17" s="100">
        <f>+D15+D6</f>
        <v>0.062200000000000005</v>
      </c>
      <c r="E17" s="100">
        <f>+E15+E6</f>
        <v>0.061199999999999997</v>
      </c>
      <c r="F17" s="36"/>
      <c r="G17" s="36"/>
    </row>
    <row r="18" spans="1:7" ht="15.75" thickTop="1">
      <c r="A18" s="36"/>
      <c r="B18" s="36"/>
      <c r="C18" s="36"/>
      <c r="D18" s="36"/>
      <c r="E18" s="36"/>
      <c r="F18" s="36"/>
      <c r="G18" s="36"/>
    </row>
    <row r="19" spans="1:7" ht="15">
      <c r="A19" s="36"/>
      <c r="B19" s="36"/>
      <c r="C19" s="36"/>
      <c r="D19" s="36"/>
      <c r="E19" s="36"/>
      <c r="F19" s="36"/>
      <c r="G19" s="36"/>
    </row>
    <row r="20" spans="1:7" ht="15">
      <c r="A20" s="36"/>
      <c r="B20" s="36"/>
      <c r="C20" s="36"/>
      <c r="D20" s="36"/>
      <c r="E20" s="36"/>
      <c r="F20" s="36"/>
      <c r="G20" s="36"/>
    </row>
    <row r="21" spans="1:7" ht="15">
      <c r="A21" s="36"/>
      <c r="B21" s="36"/>
      <c r="C21" s="36"/>
      <c r="D21" s="36"/>
      <c r="E21" s="36"/>
      <c r="F21" s="36"/>
      <c r="G21" s="36"/>
    </row>
    <row r="22" spans="1:7" ht="15">
      <c r="A22" s="36"/>
      <c r="B22" s="36"/>
      <c r="C22" s="36"/>
      <c r="D22" s="36"/>
      <c r="E22" s="36"/>
      <c r="F22" s="36"/>
      <c r="G22" s="36"/>
    </row>
    <row r="23" spans="1:7" ht="15">
      <c r="A23" s="36"/>
      <c r="B23" s="36"/>
      <c r="C23" s="36"/>
      <c r="D23" s="36"/>
      <c r="E23" s="36"/>
      <c r="F23" s="36"/>
      <c r="G23" s="36"/>
    </row>
    <row r="24" spans="1:7" ht="15">
      <c r="A24" s="36"/>
      <c r="B24" s="36"/>
      <c r="C24" s="36"/>
      <c r="D24" s="36"/>
      <c r="E24" s="36"/>
      <c r="F24" s="36"/>
      <c r="G24" s="36"/>
    </row>
    <row r="25" spans="1:7" ht="15">
      <c r="A25" s="36"/>
      <c r="B25" s="36"/>
      <c r="C25" s="36"/>
      <c r="D25" s="36"/>
      <c r="E25" s="36"/>
      <c r="F25" s="36"/>
      <c r="G25" s="36"/>
    </row>
    <row r="26" spans="1:7" ht="15">
      <c r="A26" s="36"/>
      <c r="B26" s="36"/>
      <c r="C26" s="36"/>
      <c r="D26" s="36"/>
      <c r="E26" s="36"/>
      <c r="F26" s="36"/>
      <c r="G26" s="36"/>
    </row>
    <row r="27" spans="1:7" ht="15">
      <c r="A27" s="36"/>
      <c r="B27" s="36"/>
      <c r="C27" s="36"/>
      <c r="D27" s="36"/>
      <c r="E27" s="36"/>
      <c r="F27" s="36"/>
      <c r="G27" s="36"/>
    </row>
    <row r="28" spans="1:7" ht="15">
      <c r="A28" s="36"/>
      <c r="B28" s="36"/>
      <c r="C28" s="36"/>
      <c r="D28" s="36"/>
      <c r="E28" s="36"/>
      <c r="F28" s="36"/>
      <c r="G28" s="36"/>
    </row>
    <row r="29" spans="1:7" ht="15">
      <c r="A29" s="36"/>
      <c r="B29" s="36"/>
      <c r="C29" s="36"/>
      <c r="D29" s="36"/>
      <c r="E29" s="36"/>
      <c r="F29" s="36"/>
      <c r="G29" s="36"/>
    </row>
    <row r="30" spans="1:7" ht="15">
      <c r="A30" s="36"/>
      <c r="B30" s="36"/>
      <c r="C30" s="36"/>
      <c r="D30" s="36"/>
      <c r="E30" s="36"/>
      <c r="F30" s="36"/>
      <c r="G30" s="36"/>
    </row>
    <row r="31" spans="1:7" ht="15">
      <c r="A31" s="36"/>
      <c r="B31" s="36"/>
      <c r="C31" s="36"/>
      <c r="D31" s="36"/>
      <c r="E31" s="36"/>
      <c r="F31" s="36"/>
      <c r="G31" s="36"/>
    </row>
    <row r="32" spans="1:9" ht="15">
      <c r="A32" s="36"/>
      <c r="B32" s="36"/>
      <c r="C32" s="36"/>
      <c r="D32" s="36"/>
      <c r="E32" s="36"/>
      <c r="F32" s="36"/>
      <c r="G32" s="36"/>
      <c r="H32" s="35"/>
      <c r="I32" s="35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2"/>
  <sheetViews>
    <sheetView workbookViewId="0" topLeftCell="A1">
      <selection pane="topLeft" activeCell="D1" sqref="D1:D1048576"/>
    </sheetView>
  </sheetViews>
  <sheetFormatPr defaultRowHeight="15"/>
  <cols>
    <col min="2" max="2" width="70.2857142857143" customWidth="1"/>
    <col min="3" max="3" width="6.14285714285714" customWidth="1"/>
    <col min="5" max="5" width="25.2857142857143" bestFit="1" customWidth="1"/>
    <col min="6" max="6" width="15.5714285714286" bestFit="1" customWidth="1"/>
    <col min="7" max="7" width="9.28571428571429" customWidth="1"/>
    <col min="8" max="8" width="11.1428571428571" bestFit="1" customWidth="1"/>
    <col min="257" max="257" width="70.2857142857143" customWidth="1"/>
    <col min="258" max="258" width="6.14285714285714" customWidth="1"/>
    <col min="259" max="259" width="19.1428571428571" customWidth="1"/>
    <col min="260" max="260" width="12.4285714285714" customWidth="1"/>
    <col min="261" max="261" width="25.2857142857143" bestFit="1" customWidth="1"/>
    <col min="262" max="262" width="15.5714285714286" bestFit="1" customWidth="1"/>
    <col min="263" max="263" width="9.28571428571429" customWidth="1"/>
    <col min="264" max="264" width="11.1428571428571" bestFit="1" customWidth="1"/>
    <col min="513" max="513" width="70.2857142857143" customWidth="1"/>
    <col min="514" max="514" width="6.14285714285714" customWidth="1"/>
    <col min="515" max="515" width="19.1428571428571" customWidth="1"/>
    <col min="516" max="516" width="12.4285714285714" customWidth="1"/>
    <col min="517" max="517" width="25.2857142857143" bestFit="1" customWidth="1"/>
    <col min="518" max="518" width="15.5714285714286" bestFit="1" customWidth="1"/>
    <col min="519" max="519" width="9.28571428571429" customWidth="1"/>
    <col min="520" max="520" width="11.1428571428571" bestFit="1" customWidth="1"/>
    <col min="769" max="769" width="70.2857142857143" customWidth="1"/>
    <col min="770" max="770" width="6.14285714285714" customWidth="1"/>
    <col min="771" max="771" width="19.1428571428571" customWidth="1"/>
    <col min="772" max="772" width="12.4285714285714" customWidth="1"/>
    <col min="773" max="773" width="25.2857142857143" bestFit="1" customWidth="1"/>
    <col min="774" max="774" width="15.5714285714286" bestFit="1" customWidth="1"/>
    <col min="775" max="775" width="9.28571428571429" customWidth="1"/>
    <col min="776" max="776" width="11.1428571428571" bestFit="1" customWidth="1"/>
    <col min="1025" max="1025" width="70.2857142857143" customWidth="1"/>
    <col min="1026" max="1026" width="6.14285714285714" customWidth="1"/>
    <col min="1027" max="1027" width="19.1428571428571" customWidth="1"/>
    <col min="1028" max="1028" width="12.4285714285714" customWidth="1"/>
    <col min="1029" max="1029" width="25.2857142857143" bestFit="1" customWidth="1"/>
    <col min="1030" max="1030" width="15.5714285714286" bestFit="1" customWidth="1"/>
    <col min="1031" max="1031" width="9.28571428571429" customWidth="1"/>
    <col min="1032" max="1032" width="11.1428571428571" bestFit="1" customWidth="1"/>
    <col min="1281" max="1281" width="70.2857142857143" customWidth="1"/>
    <col min="1282" max="1282" width="6.14285714285714" customWidth="1"/>
    <col min="1283" max="1283" width="19.1428571428571" customWidth="1"/>
    <col min="1284" max="1284" width="12.4285714285714" customWidth="1"/>
    <col min="1285" max="1285" width="25.2857142857143" bestFit="1" customWidth="1"/>
    <col min="1286" max="1286" width="15.5714285714286" bestFit="1" customWidth="1"/>
    <col min="1287" max="1287" width="9.28571428571429" customWidth="1"/>
    <col min="1288" max="1288" width="11.1428571428571" bestFit="1" customWidth="1"/>
    <col min="1537" max="1537" width="70.2857142857143" customWidth="1"/>
    <col min="1538" max="1538" width="6.14285714285714" customWidth="1"/>
    <col min="1539" max="1539" width="19.1428571428571" customWidth="1"/>
    <col min="1540" max="1540" width="12.4285714285714" customWidth="1"/>
    <col min="1541" max="1541" width="25.2857142857143" bestFit="1" customWidth="1"/>
    <col min="1542" max="1542" width="15.5714285714286" bestFit="1" customWidth="1"/>
    <col min="1543" max="1543" width="9.28571428571429" customWidth="1"/>
    <col min="1544" max="1544" width="11.1428571428571" bestFit="1" customWidth="1"/>
    <col min="1793" max="1793" width="70.2857142857143" customWidth="1"/>
    <col min="1794" max="1794" width="6.14285714285714" customWidth="1"/>
    <col min="1795" max="1795" width="19.1428571428571" customWidth="1"/>
    <col min="1796" max="1796" width="12.4285714285714" customWidth="1"/>
    <col min="1797" max="1797" width="25.2857142857143" bestFit="1" customWidth="1"/>
    <col min="1798" max="1798" width="15.5714285714286" bestFit="1" customWidth="1"/>
    <col min="1799" max="1799" width="9.28571428571429" customWidth="1"/>
    <col min="1800" max="1800" width="11.1428571428571" bestFit="1" customWidth="1"/>
    <col min="2049" max="2049" width="70.2857142857143" customWidth="1"/>
    <col min="2050" max="2050" width="6.14285714285714" customWidth="1"/>
    <col min="2051" max="2051" width="19.1428571428571" customWidth="1"/>
    <col min="2052" max="2052" width="12.4285714285714" customWidth="1"/>
    <col min="2053" max="2053" width="25.2857142857143" bestFit="1" customWidth="1"/>
    <col min="2054" max="2054" width="15.5714285714286" bestFit="1" customWidth="1"/>
    <col min="2055" max="2055" width="9.28571428571429" customWidth="1"/>
    <col min="2056" max="2056" width="11.1428571428571" bestFit="1" customWidth="1"/>
    <col min="2305" max="2305" width="70.2857142857143" customWidth="1"/>
    <col min="2306" max="2306" width="6.14285714285714" customWidth="1"/>
    <col min="2307" max="2307" width="19.1428571428571" customWidth="1"/>
    <col min="2308" max="2308" width="12.4285714285714" customWidth="1"/>
    <col min="2309" max="2309" width="25.2857142857143" bestFit="1" customWidth="1"/>
    <col min="2310" max="2310" width="15.5714285714286" bestFit="1" customWidth="1"/>
    <col min="2311" max="2311" width="9.28571428571429" customWidth="1"/>
    <col min="2312" max="2312" width="11.1428571428571" bestFit="1" customWidth="1"/>
    <col min="2561" max="2561" width="70.2857142857143" customWidth="1"/>
    <col min="2562" max="2562" width="6.14285714285714" customWidth="1"/>
    <col min="2563" max="2563" width="19.1428571428571" customWidth="1"/>
    <col min="2564" max="2564" width="12.4285714285714" customWidth="1"/>
    <col min="2565" max="2565" width="25.2857142857143" bestFit="1" customWidth="1"/>
    <col min="2566" max="2566" width="15.5714285714286" bestFit="1" customWidth="1"/>
    <col min="2567" max="2567" width="9.28571428571429" customWidth="1"/>
    <col min="2568" max="2568" width="11.1428571428571" bestFit="1" customWidth="1"/>
    <col min="2817" max="2817" width="70.2857142857143" customWidth="1"/>
    <col min="2818" max="2818" width="6.14285714285714" customWidth="1"/>
    <col min="2819" max="2819" width="19.1428571428571" customWidth="1"/>
    <col min="2820" max="2820" width="12.4285714285714" customWidth="1"/>
    <col min="2821" max="2821" width="25.2857142857143" bestFit="1" customWidth="1"/>
    <col min="2822" max="2822" width="15.5714285714286" bestFit="1" customWidth="1"/>
    <col min="2823" max="2823" width="9.28571428571429" customWidth="1"/>
    <col min="2824" max="2824" width="11.1428571428571" bestFit="1" customWidth="1"/>
    <col min="3073" max="3073" width="70.2857142857143" customWidth="1"/>
    <col min="3074" max="3074" width="6.14285714285714" customWidth="1"/>
    <col min="3075" max="3075" width="19.1428571428571" customWidth="1"/>
    <col min="3076" max="3076" width="12.4285714285714" customWidth="1"/>
    <col min="3077" max="3077" width="25.2857142857143" bestFit="1" customWidth="1"/>
    <col min="3078" max="3078" width="15.5714285714286" bestFit="1" customWidth="1"/>
    <col min="3079" max="3079" width="9.28571428571429" customWidth="1"/>
    <col min="3080" max="3080" width="11.1428571428571" bestFit="1" customWidth="1"/>
    <col min="3329" max="3329" width="70.2857142857143" customWidth="1"/>
    <col min="3330" max="3330" width="6.14285714285714" customWidth="1"/>
    <col min="3331" max="3331" width="19.1428571428571" customWidth="1"/>
    <col min="3332" max="3332" width="12.4285714285714" customWidth="1"/>
    <col min="3333" max="3333" width="25.2857142857143" bestFit="1" customWidth="1"/>
    <col min="3334" max="3334" width="15.5714285714286" bestFit="1" customWidth="1"/>
    <col min="3335" max="3335" width="9.28571428571429" customWidth="1"/>
    <col min="3336" max="3336" width="11.1428571428571" bestFit="1" customWidth="1"/>
    <col min="3585" max="3585" width="70.2857142857143" customWidth="1"/>
    <col min="3586" max="3586" width="6.14285714285714" customWidth="1"/>
    <col min="3587" max="3587" width="19.1428571428571" customWidth="1"/>
    <col min="3588" max="3588" width="12.4285714285714" customWidth="1"/>
    <col min="3589" max="3589" width="25.2857142857143" bestFit="1" customWidth="1"/>
    <col min="3590" max="3590" width="15.5714285714286" bestFit="1" customWidth="1"/>
    <col min="3591" max="3591" width="9.28571428571429" customWidth="1"/>
    <col min="3592" max="3592" width="11.1428571428571" bestFit="1" customWidth="1"/>
    <col min="3841" max="3841" width="70.2857142857143" customWidth="1"/>
    <col min="3842" max="3842" width="6.14285714285714" customWidth="1"/>
    <col min="3843" max="3843" width="19.1428571428571" customWidth="1"/>
    <col min="3844" max="3844" width="12.4285714285714" customWidth="1"/>
    <col min="3845" max="3845" width="25.2857142857143" bestFit="1" customWidth="1"/>
    <col min="3846" max="3846" width="15.5714285714286" bestFit="1" customWidth="1"/>
    <col min="3847" max="3847" width="9.28571428571429" customWidth="1"/>
    <col min="3848" max="3848" width="11.1428571428571" bestFit="1" customWidth="1"/>
    <col min="4097" max="4097" width="70.2857142857143" customWidth="1"/>
    <col min="4098" max="4098" width="6.14285714285714" customWidth="1"/>
    <col min="4099" max="4099" width="19.1428571428571" customWidth="1"/>
    <col min="4100" max="4100" width="12.4285714285714" customWidth="1"/>
    <col min="4101" max="4101" width="25.2857142857143" bestFit="1" customWidth="1"/>
    <col min="4102" max="4102" width="15.5714285714286" bestFit="1" customWidth="1"/>
    <col min="4103" max="4103" width="9.28571428571429" customWidth="1"/>
    <col min="4104" max="4104" width="11.1428571428571" bestFit="1" customWidth="1"/>
    <col min="4353" max="4353" width="70.2857142857143" customWidth="1"/>
    <col min="4354" max="4354" width="6.14285714285714" customWidth="1"/>
    <col min="4355" max="4355" width="19.1428571428571" customWidth="1"/>
    <col min="4356" max="4356" width="12.4285714285714" customWidth="1"/>
    <col min="4357" max="4357" width="25.2857142857143" bestFit="1" customWidth="1"/>
    <col min="4358" max="4358" width="15.5714285714286" bestFit="1" customWidth="1"/>
    <col min="4359" max="4359" width="9.28571428571429" customWidth="1"/>
    <col min="4360" max="4360" width="11.1428571428571" bestFit="1" customWidth="1"/>
    <col min="4609" max="4609" width="70.2857142857143" customWidth="1"/>
    <col min="4610" max="4610" width="6.14285714285714" customWidth="1"/>
    <col min="4611" max="4611" width="19.1428571428571" customWidth="1"/>
    <col min="4612" max="4612" width="12.4285714285714" customWidth="1"/>
    <col min="4613" max="4613" width="25.2857142857143" bestFit="1" customWidth="1"/>
    <col min="4614" max="4614" width="15.5714285714286" bestFit="1" customWidth="1"/>
    <col min="4615" max="4615" width="9.28571428571429" customWidth="1"/>
    <col min="4616" max="4616" width="11.1428571428571" bestFit="1" customWidth="1"/>
    <col min="4865" max="4865" width="70.2857142857143" customWidth="1"/>
    <col min="4866" max="4866" width="6.14285714285714" customWidth="1"/>
    <col min="4867" max="4867" width="19.1428571428571" customWidth="1"/>
    <col min="4868" max="4868" width="12.4285714285714" customWidth="1"/>
    <col min="4869" max="4869" width="25.2857142857143" bestFit="1" customWidth="1"/>
    <col min="4870" max="4870" width="15.5714285714286" bestFit="1" customWidth="1"/>
    <col min="4871" max="4871" width="9.28571428571429" customWidth="1"/>
    <col min="4872" max="4872" width="11.1428571428571" bestFit="1" customWidth="1"/>
    <col min="5121" max="5121" width="70.2857142857143" customWidth="1"/>
    <col min="5122" max="5122" width="6.14285714285714" customWidth="1"/>
    <col min="5123" max="5123" width="19.1428571428571" customWidth="1"/>
    <col min="5124" max="5124" width="12.4285714285714" customWidth="1"/>
    <col min="5125" max="5125" width="25.2857142857143" bestFit="1" customWidth="1"/>
    <col min="5126" max="5126" width="15.5714285714286" bestFit="1" customWidth="1"/>
    <col min="5127" max="5127" width="9.28571428571429" customWidth="1"/>
    <col min="5128" max="5128" width="11.1428571428571" bestFit="1" customWidth="1"/>
    <col min="5377" max="5377" width="70.2857142857143" customWidth="1"/>
    <col min="5378" max="5378" width="6.14285714285714" customWidth="1"/>
    <col min="5379" max="5379" width="19.1428571428571" customWidth="1"/>
    <col min="5380" max="5380" width="12.4285714285714" customWidth="1"/>
    <col min="5381" max="5381" width="25.2857142857143" bestFit="1" customWidth="1"/>
    <col min="5382" max="5382" width="15.5714285714286" bestFit="1" customWidth="1"/>
    <col min="5383" max="5383" width="9.28571428571429" customWidth="1"/>
    <col min="5384" max="5384" width="11.1428571428571" bestFit="1" customWidth="1"/>
    <col min="5633" max="5633" width="70.2857142857143" customWidth="1"/>
    <col min="5634" max="5634" width="6.14285714285714" customWidth="1"/>
    <col min="5635" max="5635" width="19.1428571428571" customWidth="1"/>
    <col min="5636" max="5636" width="12.4285714285714" customWidth="1"/>
    <col min="5637" max="5637" width="25.2857142857143" bestFit="1" customWidth="1"/>
    <col min="5638" max="5638" width="15.5714285714286" bestFit="1" customWidth="1"/>
    <col min="5639" max="5639" width="9.28571428571429" customWidth="1"/>
    <col min="5640" max="5640" width="11.1428571428571" bestFit="1" customWidth="1"/>
    <col min="5889" max="5889" width="70.2857142857143" customWidth="1"/>
    <col min="5890" max="5890" width="6.14285714285714" customWidth="1"/>
    <col min="5891" max="5891" width="19.1428571428571" customWidth="1"/>
    <col min="5892" max="5892" width="12.4285714285714" customWidth="1"/>
    <col min="5893" max="5893" width="25.2857142857143" bestFit="1" customWidth="1"/>
    <col min="5894" max="5894" width="15.5714285714286" bestFit="1" customWidth="1"/>
    <col min="5895" max="5895" width="9.28571428571429" customWidth="1"/>
    <col min="5896" max="5896" width="11.1428571428571" bestFit="1" customWidth="1"/>
    <col min="6145" max="6145" width="70.2857142857143" customWidth="1"/>
    <col min="6146" max="6146" width="6.14285714285714" customWidth="1"/>
    <col min="6147" max="6147" width="19.1428571428571" customWidth="1"/>
    <col min="6148" max="6148" width="12.4285714285714" customWidth="1"/>
    <col min="6149" max="6149" width="25.2857142857143" bestFit="1" customWidth="1"/>
    <col min="6150" max="6150" width="15.5714285714286" bestFit="1" customWidth="1"/>
    <col min="6151" max="6151" width="9.28571428571429" customWidth="1"/>
    <col min="6152" max="6152" width="11.1428571428571" bestFit="1" customWidth="1"/>
    <col min="6401" max="6401" width="70.2857142857143" customWidth="1"/>
    <col min="6402" max="6402" width="6.14285714285714" customWidth="1"/>
    <col min="6403" max="6403" width="19.1428571428571" customWidth="1"/>
    <col min="6404" max="6404" width="12.4285714285714" customWidth="1"/>
    <col min="6405" max="6405" width="25.2857142857143" bestFit="1" customWidth="1"/>
    <col min="6406" max="6406" width="15.5714285714286" bestFit="1" customWidth="1"/>
    <col min="6407" max="6407" width="9.28571428571429" customWidth="1"/>
    <col min="6408" max="6408" width="11.1428571428571" bestFit="1" customWidth="1"/>
    <col min="6657" max="6657" width="70.2857142857143" customWidth="1"/>
    <col min="6658" max="6658" width="6.14285714285714" customWidth="1"/>
    <col min="6659" max="6659" width="19.1428571428571" customWidth="1"/>
    <col min="6660" max="6660" width="12.4285714285714" customWidth="1"/>
    <col min="6661" max="6661" width="25.2857142857143" bestFit="1" customWidth="1"/>
    <col min="6662" max="6662" width="15.5714285714286" bestFit="1" customWidth="1"/>
    <col min="6663" max="6663" width="9.28571428571429" customWidth="1"/>
    <col min="6664" max="6664" width="11.1428571428571" bestFit="1" customWidth="1"/>
    <col min="6913" max="6913" width="70.2857142857143" customWidth="1"/>
    <col min="6914" max="6914" width="6.14285714285714" customWidth="1"/>
    <col min="6915" max="6915" width="19.1428571428571" customWidth="1"/>
    <col min="6916" max="6916" width="12.4285714285714" customWidth="1"/>
    <col min="6917" max="6917" width="25.2857142857143" bestFit="1" customWidth="1"/>
    <col min="6918" max="6918" width="15.5714285714286" bestFit="1" customWidth="1"/>
    <col min="6919" max="6919" width="9.28571428571429" customWidth="1"/>
    <col min="6920" max="6920" width="11.1428571428571" bestFit="1" customWidth="1"/>
    <col min="7169" max="7169" width="70.2857142857143" customWidth="1"/>
    <col min="7170" max="7170" width="6.14285714285714" customWidth="1"/>
    <col min="7171" max="7171" width="19.1428571428571" customWidth="1"/>
    <col min="7172" max="7172" width="12.4285714285714" customWidth="1"/>
    <col min="7173" max="7173" width="25.2857142857143" bestFit="1" customWidth="1"/>
    <col min="7174" max="7174" width="15.5714285714286" bestFit="1" customWidth="1"/>
    <col min="7175" max="7175" width="9.28571428571429" customWidth="1"/>
    <col min="7176" max="7176" width="11.1428571428571" bestFit="1" customWidth="1"/>
    <col min="7425" max="7425" width="70.2857142857143" customWidth="1"/>
    <col min="7426" max="7426" width="6.14285714285714" customWidth="1"/>
    <col min="7427" max="7427" width="19.1428571428571" customWidth="1"/>
    <col min="7428" max="7428" width="12.4285714285714" customWidth="1"/>
    <col min="7429" max="7429" width="25.2857142857143" bestFit="1" customWidth="1"/>
    <col min="7430" max="7430" width="15.5714285714286" bestFit="1" customWidth="1"/>
    <col min="7431" max="7431" width="9.28571428571429" customWidth="1"/>
    <col min="7432" max="7432" width="11.1428571428571" bestFit="1" customWidth="1"/>
    <col min="7681" max="7681" width="70.2857142857143" customWidth="1"/>
    <col min="7682" max="7682" width="6.14285714285714" customWidth="1"/>
    <col min="7683" max="7683" width="19.1428571428571" customWidth="1"/>
    <col min="7684" max="7684" width="12.4285714285714" customWidth="1"/>
    <col min="7685" max="7685" width="25.2857142857143" bestFit="1" customWidth="1"/>
    <col min="7686" max="7686" width="15.5714285714286" bestFit="1" customWidth="1"/>
    <col min="7687" max="7687" width="9.28571428571429" customWidth="1"/>
    <col min="7688" max="7688" width="11.1428571428571" bestFit="1" customWidth="1"/>
    <col min="7937" max="7937" width="70.2857142857143" customWidth="1"/>
    <col min="7938" max="7938" width="6.14285714285714" customWidth="1"/>
    <col min="7939" max="7939" width="19.1428571428571" customWidth="1"/>
    <col min="7940" max="7940" width="12.4285714285714" customWidth="1"/>
    <col min="7941" max="7941" width="25.2857142857143" bestFit="1" customWidth="1"/>
    <col min="7942" max="7942" width="15.5714285714286" bestFit="1" customWidth="1"/>
    <col min="7943" max="7943" width="9.28571428571429" customWidth="1"/>
    <col min="7944" max="7944" width="11.1428571428571" bestFit="1" customWidth="1"/>
    <col min="8193" max="8193" width="70.2857142857143" customWidth="1"/>
    <col min="8194" max="8194" width="6.14285714285714" customWidth="1"/>
    <col min="8195" max="8195" width="19.1428571428571" customWidth="1"/>
    <col min="8196" max="8196" width="12.4285714285714" customWidth="1"/>
    <col min="8197" max="8197" width="25.2857142857143" bestFit="1" customWidth="1"/>
    <col min="8198" max="8198" width="15.5714285714286" bestFit="1" customWidth="1"/>
    <col min="8199" max="8199" width="9.28571428571429" customWidth="1"/>
    <col min="8200" max="8200" width="11.1428571428571" bestFit="1" customWidth="1"/>
    <col min="8449" max="8449" width="70.2857142857143" customWidth="1"/>
    <col min="8450" max="8450" width="6.14285714285714" customWidth="1"/>
    <col min="8451" max="8451" width="19.1428571428571" customWidth="1"/>
    <col min="8452" max="8452" width="12.4285714285714" customWidth="1"/>
    <col min="8453" max="8453" width="25.2857142857143" bestFit="1" customWidth="1"/>
    <col min="8454" max="8454" width="15.5714285714286" bestFit="1" customWidth="1"/>
    <col min="8455" max="8455" width="9.28571428571429" customWidth="1"/>
    <col min="8456" max="8456" width="11.1428571428571" bestFit="1" customWidth="1"/>
    <col min="8705" max="8705" width="70.2857142857143" customWidth="1"/>
    <col min="8706" max="8706" width="6.14285714285714" customWidth="1"/>
    <col min="8707" max="8707" width="19.1428571428571" customWidth="1"/>
    <col min="8708" max="8708" width="12.4285714285714" customWidth="1"/>
    <col min="8709" max="8709" width="25.2857142857143" bestFit="1" customWidth="1"/>
    <col min="8710" max="8710" width="15.5714285714286" bestFit="1" customWidth="1"/>
    <col min="8711" max="8711" width="9.28571428571429" customWidth="1"/>
    <col min="8712" max="8712" width="11.1428571428571" bestFit="1" customWidth="1"/>
    <col min="8961" max="8961" width="70.2857142857143" customWidth="1"/>
    <col min="8962" max="8962" width="6.14285714285714" customWidth="1"/>
    <col min="8963" max="8963" width="19.1428571428571" customWidth="1"/>
    <col min="8964" max="8964" width="12.4285714285714" customWidth="1"/>
    <col min="8965" max="8965" width="25.2857142857143" bestFit="1" customWidth="1"/>
    <col min="8966" max="8966" width="15.5714285714286" bestFit="1" customWidth="1"/>
    <col min="8967" max="8967" width="9.28571428571429" customWidth="1"/>
    <col min="8968" max="8968" width="11.1428571428571" bestFit="1" customWidth="1"/>
    <col min="9217" max="9217" width="70.2857142857143" customWidth="1"/>
    <col min="9218" max="9218" width="6.14285714285714" customWidth="1"/>
    <col min="9219" max="9219" width="19.1428571428571" customWidth="1"/>
    <col min="9220" max="9220" width="12.4285714285714" customWidth="1"/>
    <col min="9221" max="9221" width="25.2857142857143" bestFit="1" customWidth="1"/>
    <col min="9222" max="9222" width="15.5714285714286" bestFit="1" customWidth="1"/>
    <col min="9223" max="9223" width="9.28571428571429" customWidth="1"/>
    <col min="9224" max="9224" width="11.1428571428571" bestFit="1" customWidth="1"/>
    <col min="9473" max="9473" width="70.2857142857143" customWidth="1"/>
    <col min="9474" max="9474" width="6.14285714285714" customWidth="1"/>
    <col min="9475" max="9475" width="19.1428571428571" customWidth="1"/>
    <col min="9476" max="9476" width="12.4285714285714" customWidth="1"/>
    <col min="9477" max="9477" width="25.2857142857143" bestFit="1" customWidth="1"/>
    <col min="9478" max="9478" width="15.5714285714286" bestFit="1" customWidth="1"/>
    <col min="9479" max="9479" width="9.28571428571429" customWidth="1"/>
    <col min="9480" max="9480" width="11.1428571428571" bestFit="1" customWidth="1"/>
    <col min="9729" max="9729" width="70.2857142857143" customWidth="1"/>
    <col min="9730" max="9730" width="6.14285714285714" customWidth="1"/>
    <col min="9731" max="9731" width="19.1428571428571" customWidth="1"/>
    <col min="9732" max="9732" width="12.4285714285714" customWidth="1"/>
    <col min="9733" max="9733" width="25.2857142857143" bestFit="1" customWidth="1"/>
    <col min="9734" max="9734" width="15.5714285714286" bestFit="1" customWidth="1"/>
    <col min="9735" max="9735" width="9.28571428571429" customWidth="1"/>
    <col min="9736" max="9736" width="11.1428571428571" bestFit="1" customWidth="1"/>
    <col min="9985" max="9985" width="70.2857142857143" customWidth="1"/>
    <col min="9986" max="9986" width="6.14285714285714" customWidth="1"/>
    <col min="9987" max="9987" width="19.1428571428571" customWidth="1"/>
    <col min="9988" max="9988" width="12.4285714285714" customWidth="1"/>
    <col min="9989" max="9989" width="25.2857142857143" bestFit="1" customWidth="1"/>
    <col min="9990" max="9990" width="15.5714285714286" bestFit="1" customWidth="1"/>
    <col min="9991" max="9991" width="9.28571428571429" customWidth="1"/>
    <col min="9992" max="9992" width="11.1428571428571" bestFit="1" customWidth="1"/>
    <col min="10241" max="10241" width="70.2857142857143" customWidth="1"/>
    <col min="10242" max="10242" width="6.14285714285714" customWidth="1"/>
    <col min="10243" max="10243" width="19.1428571428571" customWidth="1"/>
    <col min="10244" max="10244" width="12.4285714285714" customWidth="1"/>
    <col min="10245" max="10245" width="25.2857142857143" bestFit="1" customWidth="1"/>
    <col min="10246" max="10246" width="15.5714285714286" bestFit="1" customWidth="1"/>
    <col min="10247" max="10247" width="9.28571428571429" customWidth="1"/>
    <col min="10248" max="10248" width="11.1428571428571" bestFit="1" customWidth="1"/>
    <col min="10497" max="10497" width="70.2857142857143" customWidth="1"/>
    <col min="10498" max="10498" width="6.14285714285714" customWidth="1"/>
    <col min="10499" max="10499" width="19.1428571428571" customWidth="1"/>
    <col min="10500" max="10500" width="12.4285714285714" customWidth="1"/>
    <col min="10501" max="10501" width="25.2857142857143" bestFit="1" customWidth="1"/>
    <col min="10502" max="10502" width="15.5714285714286" bestFit="1" customWidth="1"/>
    <col min="10503" max="10503" width="9.28571428571429" customWidth="1"/>
    <col min="10504" max="10504" width="11.1428571428571" bestFit="1" customWidth="1"/>
    <col min="10753" max="10753" width="70.2857142857143" customWidth="1"/>
    <col min="10754" max="10754" width="6.14285714285714" customWidth="1"/>
    <col min="10755" max="10755" width="19.1428571428571" customWidth="1"/>
    <col min="10756" max="10756" width="12.4285714285714" customWidth="1"/>
    <col min="10757" max="10757" width="25.2857142857143" bestFit="1" customWidth="1"/>
    <col min="10758" max="10758" width="15.5714285714286" bestFit="1" customWidth="1"/>
    <col min="10759" max="10759" width="9.28571428571429" customWidth="1"/>
    <col min="10760" max="10760" width="11.1428571428571" bestFit="1" customWidth="1"/>
    <col min="11009" max="11009" width="70.2857142857143" customWidth="1"/>
    <col min="11010" max="11010" width="6.14285714285714" customWidth="1"/>
    <col min="11011" max="11011" width="19.1428571428571" customWidth="1"/>
    <col min="11012" max="11012" width="12.4285714285714" customWidth="1"/>
    <col min="11013" max="11013" width="25.2857142857143" bestFit="1" customWidth="1"/>
    <col min="11014" max="11014" width="15.5714285714286" bestFit="1" customWidth="1"/>
    <col min="11015" max="11015" width="9.28571428571429" customWidth="1"/>
    <col min="11016" max="11016" width="11.1428571428571" bestFit="1" customWidth="1"/>
    <col min="11265" max="11265" width="70.2857142857143" customWidth="1"/>
    <col min="11266" max="11266" width="6.14285714285714" customWidth="1"/>
    <col min="11267" max="11267" width="19.1428571428571" customWidth="1"/>
    <col min="11268" max="11268" width="12.4285714285714" customWidth="1"/>
    <col min="11269" max="11269" width="25.2857142857143" bestFit="1" customWidth="1"/>
    <col min="11270" max="11270" width="15.5714285714286" bestFit="1" customWidth="1"/>
    <col min="11271" max="11271" width="9.28571428571429" customWidth="1"/>
    <col min="11272" max="11272" width="11.1428571428571" bestFit="1" customWidth="1"/>
    <col min="11521" max="11521" width="70.2857142857143" customWidth="1"/>
    <col min="11522" max="11522" width="6.14285714285714" customWidth="1"/>
    <col min="11523" max="11523" width="19.1428571428571" customWidth="1"/>
    <col min="11524" max="11524" width="12.4285714285714" customWidth="1"/>
    <col min="11525" max="11525" width="25.2857142857143" bestFit="1" customWidth="1"/>
    <col min="11526" max="11526" width="15.5714285714286" bestFit="1" customWidth="1"/>
    <col min="11527" max="11527" width="9.28571428571429" customWidth="1"/>
    <col min="11528" max="11528" width="11.1428571428571" bestFit="1" customWidth="1"/>
    <col min="11777" max="11777" width="70.2857142857143" customWidth="1"/>
    <col min="11778" max="11778" width="6.14285714285714" customWidth="1"/>
    <col min="11779" max="11779" width="19.1428571428571" customWidth="1"/>
    <col min="11780" max="11780" width="12.4285714285714" customWidth="1"/>
    <col min="11781" max="11781" width="25.2857142857143" bestFit="1" customWidth="1"/>
    <col min="11782" max="11782" width="15.5714285714286" bestFit="1" customWidth="1"/>
    <col min="11783" max="11783" width="9.28571428571429" customWidth="1"/>
    <col min="11784" max="11784" width="11.1428571428571" bestFit="1" customWidth="1"/>
    <col min="12033" max="12033" width="70.2857142857143" customWidth="1"/>
    <col min="12034" max="12034" width="6.14285714285714" customWidth="1"/>
    <col min="12035" max="12035" width="19.1428571428571" customWidth="1"/>
    <col min="12036" max="12036" width="12.4285714285714" customWidth="1"/>
    <col min="12037" max="12037" width="25.2857142857143" bestFit="1" customWidth="1"/>
    <col min="12038" max="12038" width="15.5714285714286" bestFit="1" customWidth="1"/>
    <col min="12039" max="12039" width="9.28571428571429" customWidth="1"/>
    <col min="12040" max="12040" width="11.1428571428571" bestFit="1" customWidth="1"/>
    <col min="12289" max="12289" width="70.2857142857143" customWidth="1"/>
    <col min="12290" max="12290" width="6.14285714285714" customWidth="1"/>
    <col min="12291" max="12291" width="19.1428571428571" customWidth="1"/>
    <col min="12292" max="12292" width="12.4285714285714" customWidth="1"/>
    <col min="12293" max="12293" width="25.2857142857143" bestFit="1" customWidth="1"/>
    <col min="12294" max="12294" width="15.5714285714286" bestFit="1" customWidth="1"/>
    <col min="12295" max="12295" width="9.28571428571429" customWidth="1"/>
    <col min="12296" max="12296" width="11.1428571428571" bestFit="1" customWidth="1"/>
    <col min="12545" max="12545" width="70.2857142857143" customWidth="1"/>
    <col min="12546" max="12546" width="6.14285714285714" customWidth="1"/>
    <col min="12547" max="12547" width="19.1428571428571" customWidth="1"/>
    <col min="12548" max="12548" width="12.4285714285714" customWidth="1"/>
    <col min="12549" max="12549" width="25.2857142857143" bestFit="1" customWidth="1"/>
    <col min="12550" max="12550" width="15.5714285714286" bestFit="1" customWidth="1"/>
    <col min="12551" max="12551" width="9.28571428571429" customWidth="1"/>
    <col min="12552" max="12552" width="11.1428571428571" bestFit="1" customWidth="1"/>
    <col min="12801" max="12801" width="70.2857142857143" customWidth="1"/>
    <col min="12802" max="12802" width="6.14285714285714" customWidth="1"/>
    <col min="12803" max="12803" width="19.1428571428571" customWidth="1"/>
    <col min="12804" max="12804" width="12.4285714285714" customWidth="1"/>
    <col min="12805" max="12805" width="25.2857142857143" bestFit="1" customWidth="1"/>
    <col min="12806" max="12806" width="15.5714285714286" bestFit="1" customWidth="1"/>
    <col min="12807" max="12807" width="9.28571428571429" customWidth="1"/>
    <col min="12808" max="12808" width="11.1428571428571" bestFit="1" customWidth="1"/>
    <col min="13057" max="13057" width="70.2857142857143" customWidth="1"/>
    <col min="13058" max="13058" width="6.14285714285714" customWidth="1"/>
    <col min="13059" max="13059" width="19.1428571428571" customWidth="1"/>
    <col min="13060" max="13060" width="12.4285714285714" customWidth="1"/>
    <col min="13061" max="13061" width="25.2857142857143" bestFit="1" customWidth="1"/>
    <col min="13062" max="13062" width="15.5714285714286" bestFit="1" customWidth="1"/>
    <col min="13063" max="13063" width="9.28571428571429" customWidth="1"/>
    <col min="13064" max="13064" width="11.1428571428571" bestFit="1" customWidth="1"/>
    <col min="13313" max="13313" width="70.2857142857143" customWidth="1"/>
    <col min="13314" max="13314" width="6.14285714285714" customWidth="1"/>
    <col min="13315" max="13315" width="19.1428571428571" customWidth="1"/>
    <col min="13316" max="13316" width="12.4285714285714" customWidth="1"/>
    <col min="13317" max="13317" width="25.2857142857143" bestFit="1" customWidth="1"/>
    <col min="13318" max="13318" width="15.5714285714286" bestFit="1" customWidth="1"/>
    <col min="13319" max="13319" width="9.28571428571429" customWidth="1"/>
    <col min="13320" max="13320" width="11.1428571428571" bestFit="1" customWidth="1"/>
    <col min="13569" max="13569" width="70.2857142857143" customWidth="1"/>
    <col min="13570" max="13570" width="6.14285714285714" customWidth="1"/>
    <col min="13571" max="13571" width="19.1428571428571" customWidth="1"/>
    <col min="13572" max="13572" width="12.4285714285714" customWidth="1"/>
    <col min="13573" max="13573" width="25.2857142857143" bestFit="1" customWidth="1"/>
    <col min="13574" max="13574" width="15.5714285714286" bestFit="1" customWidth="1"/>
    <col min="13575" max="13575" width="9.28571428571429" customWidth="1"/>
    <col min="13576" max="13576" width="11.1428571428571" bestFit="1" customWidth="1"/>
    <col min="13825" max="13825" width="70.2857142857143" customWidth="1"/>
    <col min="13826" max="13826" width="6.14285714285714" customWidth="1"/>
    <col min="13827" max="13827" width="19.1428571428571" customWidth="1"/>
    <col min="13828" max="13828" width="12.4285714285714" customWidth="1"/>
    <col min="13829" max="13829" width="25.2857142857143" bestFit="1" customWidth="1"/>
    <col min="13830" max="13830" width="15.5714285714286" bestFit="1" customWidth="1"/>
    <col min="13831" max="13831" width="9.28571428571429" customWidth="1"/>
    <col min="13832" max="13832" width="11.1428571428571" bestFit="1" customWidth="1"/>
    <col min="14081" max="14081" width="70.2857142857143" customWidth="1"/>
    <col min="14082" max="14082" width="6.14285714285714" customWidth="1"/>
    <col min="14083" max="14083" width="19.1428571428571" customWidth="1"/>
    <col min="14084" max="14084" width="12.4285714285714" customWidth="1"/>
    <col min="14085" max="14085" width="25.2857142857143" bestFit="1" customWidth="1"/>
    <col min="14086" max="14086" width="15.5714285714286" bestFit="1" customWidth="1"/>
    <col min="14087" max="14087" width="9.28571428571429" customWidth="1"/>
    <col min="14088" max="14088" width="11.1428571428571" bestFit="1" customWidth="1"/>
    <col min="14337" max="14337" width="70.2857142857143" customWidth="1"/>
    <col min="14338" max="14338" width="6.14285714285714" customWidth="1"/>
    <col min="14339" max="14339" width="19.1428571428571" customWidth="1"/>
    <col min="14340" max="14340" width="12.4285714285714" customWidth="1"/>
    <col min="14341" max="14341" width="25.2857142857143" bestFit="1" customWidth="1"/>
    <col min="14342" max="14342" width="15.5714285714286" bestFit="1" customWidth="1"/>
    <col min="14343" max="14343" width="9.28571428571429" customWidth="1"/>
    <col min="14344" max="14344" width="11.1428571428571" bestFit="1" customWidth="1"/>
    <col min="14593" max="14593" width="70.2857142857143" customWidth="1"/>
    <col min="14594" max="14594" width="6.14285714285714" customWidth="1"/>
    <col min="14595" max="14595" width="19.1428571428571" customWidth="1"/>
    <col min="14596" max="14596" width="12.4285714285714" customWidth="1"/>
    <col min="14597" max="14597" width="25.2857142857143" bestFit="1" customWidth="1"/>
    <col min="14598" max="14598" width="15.5714285714286" bestFit="1" customWidth="1"/>
    <col min="14599" max="14599" width="9.28571428571429" customWidth="1"/>
    <col min="14600" max="14600" width="11.1428571428571" bestFit="1" customWidth="1"/>
    <col min="14849" max="14849" width="70.2857142857143" customWidth="1"/>
    <col min="14850" max="14850" width="6.14285714285714" customWidth="1"/>
    <col min="14851" max="14851" width="19.1428571428571" customWidth="1"/>
    <col min="14852" max="14852" width="12.4285714285714" customWidth="1"/>
    <col min="14853" max="14853" width="25.2857142857143" bestFit="1" customWidth="1"/>
    <col min="14854" max="14854" width="15.5714285714286" bestFit="1" customWidth="1"/>
    <col min="14855" max="14855" width="9.28571428571429" customWidth="1"/>
    <col min="14856" max="14856" width="11.1428571428571" bestFit="1" customWidth="1"/>
    <col min="15105" max="15105" width="70.2857142857143" customWidth="1"/>
    <col min="15106" max="15106" width="6.14285714285714" customWidth="1"/>
    <col min="15107" max="15107" width="19.1428571428571" customWidth="1"/>
    <col min="15108" max="15108" width="12.4285714285714" customWidth="1"/>
    <col min="15109" max="15109" width="25.2857142857143" bestFit="1" customWidth="1"/>
    <col min="15110" max="15110" width="15.5714285714286" bestFit="1" customWidth="1"/>
    <col min="15111" max="15111" width="9.28571428571429" customWidth="1"/>
    <col min="15112" max="15112" width="11.1428571428571" bestFit="1" customWidth="1"/>
    <col min="15361" max="15361" width="70.2857142857143" customWidth="1"/>
    <col min="15362" max="15362" width="6.14285714285714" customWidth="1"/>
    <col min="15363" max="15363" width="19.1428571428571" customWidth="1"/>
    <col min="15364" max="15364" width="12.4285714285714" customWidth="1"/>
    <col min="15365" max="15365" width="25.2857142857143" bestFit="1" customWidth="1"/>
    <col min="15366" max="15366" width="15.5714285714286" bestFit="1" customWidth="1"/>
    <col min="15367" max="15367" width="9.28571428571429" customWidth="1"/>
    <col min="15368" max="15368" width="11.1428571428571" bestFit="1" customWidth="1"/>
    <col min="15617" max="15617" width="70.2857142857143" customWidth="1"/>
    <col min="15618" max="15618" width="6.14285714285714" customWidth="1"/>
    <col min="15619" max="15619" width="19.1428571428571" customWidth="1"/>
    <col min="15620" max="15620" width="12.4285714285714" customWidth="1"/>
    <col min="15621" max="15621" width="25.2857142857143" bestFit="1" customWidth="1"/>
    <col min="15622" max="15622" width="15.5714285714286" bestFit="1" customWidth="1"/>
    <col min="15623" max="15623" width="9.28571428571429" customWidth="1"/>
    <col min="15624" max="15624" width="11.1428571428571" bestFit="1" customWidth="1"/>
    <col min="15873" max="15873" width="70.2857142857143" customWidth="1"/>
    <col min="15874" max="15874" width="6.14285714285714" customWidth="1"/>
    <col min="15875" max="15875" width="19.1428571428571" customWidth="1"/>
    <col min="15876" max="15876" width="12.4285714285714" customWidth="1"/>
    <col min="15877" max="15877" width="25.2857142857143" bestFit="1" customWidth="1"/>
    <col min="15878" max="15878" width="15.5714285714286" bestFit="1" customWidth="1"/>
    <col min="15879" max="15879" width="9.28571428571429" customWidth="1"/>
    <col min="15880" max="15880" width="11.1428571428571" bestFit="1" customWidth="1"/>
    <col min="16129" max="16129" width="70.2857142857143" customWidth="1"/>
    <col min="16130" max="16130" width="6.14285714285714" customWidth="1"/>
    <col min="16131" max="16131" width="19.1428571428571" customWidth="1"/>
    <col min="16132" max="16132" width="12.4285714285714" customWidth="1"/>
    <col min="16133" max="16133" width="25.2857142857143" bestFit="1" customWidth="1"/>
    <col min="16134" max="16134" width="15.5714285714286" bestFit="1" customWidth="1"/>
    <col min="16135" max="16135" width="9.28571428571429" customWidth="1"/>
    <col min="16136" max="16136" width="11.1428571428571" bestFit="1" customWidth="1"/>
  </cols>
  <sheetData>
    <row r="2" spans="1:7" ht="15">
      <c r="A2" s="36"/>
      <c r="B2" s="36"/>
      <c r="C2" s="36"/>
      <c r="E2" s="40"/>
      <c r="F2" s="36"/>
      <c r="G2" s="36"/>
    </row>
    <row r="3" spans="1:7" ht="15">
      <c r="A3" s="36"/>
      <c r="B3" s="36"/>
      <c r="C3" s="36"/>
      <c r="E3" s="36"/>
      <c r="F3" s="36"/>
      <c r="G3" s="36"/>
    </row>
    <row r="4" spans="1:7" ht="15">
      <c r="A4" s="36" t="s">
        <v>3</v>
      </c>
      <c r="B4" s="36"/>
      <c r="C4" s="36"/>
      <c r="E4" s="36"/>
      <c r="F4" s="36"/>
      <c r="G4" s="36"/>
    </row>
    <row r="5" spans="1:7" ht="15">
      <c r="A5" s="36"/>
      <c r="B5" s="36" t="s">
        <v>4</v>
      </c>
      <c r="C5" s="36"/>
      <c r="E5" s="36"/>
      <c r="F5" s="36"/>
      <c r="G5" s="36"/>
    </row>
    <row r="6" spans="1:7" ht="15">
      <c r="A6" s="36"/>
      <c r="B6" s="36" t="s">
        <v>6</v>
      </c>
      <c r="C6" s="36"/>
      <c r="E6" s="36"/>
      <c r="F6" s="36"/>
      <c r="G6" s="36"/>
    </row>
    <row r="7" spans="1:7" ht="15">
      <c r="A7" s="36"/>
      <c r="B7" s="36" t="s">
        <v>7</v>
      </c>
      <c r="C7" s="36"/>
      <c r="E7" s="40"/>
      <c r="F7" s="36"/>
      <c r="G7" s="36"/>
    </row>
    <row r="8" spans="1:7" ht="15">
      <c r="A8" s="39"/>
      <c r="B8" s="36" t="s">
        <v>9</v>
      </c>
      <c r="C8" s="36"/>
      <c r="E8" s="36"/>
      <c r="F8" s="36"/>
      <c r="G8" s="36"/>
    </row>
    <row r="9" spans="1:7" ht="15">
      <c r="A9" s="39"/>
      <c r="B9" s="36"/>
      <c r="C9" s="36"/>
      <c r="E9" s="36"/>
      <c r="F9" s="36"/>
      <c r="G9" s="36"/>
    </row>
    <row r="10" spans="1:7" ht="15">
      <c r="A10" s="39"/>
      <c r="B10" s="36" t="s">
        <v>10</v>
      </c>
      <c r="C10" s="36"/>
      <c r="E10" s="36"/>
      <c r="F10" s="36"/>
      <c r="G10" s="36"/>
    </row>
    <row r="11" spans="1:7" ht="15">
      <c r="A11" s="39"/>
      <c r="B11" s="36" t="s">
        <v>11</v>
      </c>
      <c r="C11" s="36"/>
      <c r="E11" s="36"/>
      <c r="F11" s="36"/>
      <c r="G11" s="36"/>
    </row>
    <row r="12" spans="1:7" ht="15">
      <c r="A12" s="39"/>
      <c r="B12" s="36" t="s">
        <v>12</v>
      </c>
      <c r="C12" s="36"/>
      <c r="E12" s="36"/>
      <c r="F12" s="36"/>
      <c r="G12" s="36"/>
    </row>
    <row r="13" spans="1:7" ht="15">
      <c r="A13" s="39"/>
      <c r="B13" s="36" t="s">
        <v>13</v>
      </c>
      <c r="C13" s="36"/>
      <c r="E13" s="36"/>
      <c r="F13" s="36"/>
      <c r="G13" s="36"/>
    </row>
    <row r="14" spans="1:7" ht="15">
      <c r="A14" s="39"/>
      <c r="B14" s="36" t="s">
        <v>14</v>
      </c>
      <c r="C14" s="36"/>
      <c r="E14" s="36"/>
      <c r="F14" s="36"/>
      <c r="G14" s="36"/>
    </row>
    <row r="15" spans="1:7" ht="15">
      <c r="A15" s="36"/>
      <c r="B15" s="36" t="s">
        <v>15</v>
      </c>
      <c r="C15" s="36"/>
      <c r="E15" s="36"/>
      <c r="F15" s="36"/>
      <c r="G15" s="36"/>
    </row>
    <row r="16" spans="1:7" ht="15">
      <c r="A16" s="36"/>
      <c r="B16" s="36"/>
      <c r="C16" s="36"/>
      <c r="E16" s="36"/>
      <c r="F16" s="36"/>
      <c r="G16" s="36"/>
    </row>
    <row r="17" spans="1:7" ht="15">
      <c r="A17" s="36"/>
      <c r="B17" s="36" t="s">
        <v>16</v>
      </c>
      <c r="C17" s="36"/>
      <c r="E17" s="36"/>
      <c r="F17" s="36"/>
      <c r="G17" s="36"/>
    </row>
    <row r="18" spans="1:7" ht="15">
      <c r="A18" s="36"/>
      <c r="B18" s="36"/>
      <c r="C18" s="36"/>
      <c r="E18" s="36"/>
      <c r="F18" s="36"/>
      <c r="G18" s="36"/>
    </row>
    <row r="19" spans="1:7" ht="15">
      <c r="A19" s="36"/>
      <c r="B19" s="36"/>
      <c r="C19" s="36"/>
      <c r="E19" s="36"/>
      <c r="F19" s="36"/>
      <c r="G19" s="36"/>
    </row>
    <row r="20" spans="1:7" ht="15">
      <c r="A20" s="36"/>
      <c r="B20" s="36"/>
      <c r="C20" s="36"/>
      <c r="E20" s="36"/>
      <c r="F20" s="36"/>
      <c r="G20" s="36"/>
    </row>
    <row r="21" spans="1:7" ht="15">
      <c r="A21" s="36"/>
      <c r="B21" s="36"/>
      <c r="C21" s="36"/>
      <c r="E21" s="36"/>
      <c r="F21" s="36"/>
      <c r="G21" s="36"/>
    </row>
    <row r="22" spans="1:7" ht="15">
      <c r="A22" s="36"/>
      <c r="B22" s="36"/>
      <c r="C22" s="36"/>
      <c r="E22" s="36"/>
      <c r="F22" s="36"/>
      <c r="G22" s="36"/>
    </row>
    <row r="23" spans="1:7" ht="15">
      <c r="A23" s="36"/>
      <c r="B23" s="36"/>
      <c r="C23" s="36"/>
      <c r="E23" s="36"/>
      <c r="F23" s="36"/>
      <c r="G23" s="36"/>
    </row>
    <row r="24" spans="1:7" ht="15">
      <c r="A24" s="36"/>
      <c r="B24" s="36"/>
      <c r="C24" s="36"/>
      <c r="E24" s="36"/>
      <c r="F24" s="36"/>
      <c r="G24" s="36"/>
    </row>
    <row r="25" spans="1:7" ht="15">
      <c r="A25" s="36"/>
      <c r="B25" s="36"/>
      <c r="C25" s="36"/>
      <c r="E25" s="36"/>
      <c r="F25" s="36"/>
      <c r="G25" s="36"/>
    </row>
    <row r="26" spans="1:7" ht="15">
      <c r="A26" s="36"/>
      <c r="B26" s="36"/>
      <c r="C26" s="36"/>
      <c r="E26" s="36"/>
      <c r="F26" s="36"/>
      <c r="G26" s="36"/>
    </row>
    <row r="27" spans="1:7" ht="15">
      <c r="A27" s="36"/>
      <c r="B27" s="36"/>
      <c r="C27" s="36"/>
      <c r="E27" s="36"/>
      <c r="F27" s="36"/>
      <c r="G27" s="36"/>
    </row>
    <row r="28" spans="1:7" ht="15">
      <c r="A28" s="36"/>
      <c r="B28" s="36"/>
      <c r="C28" s="36"/>
      <c r="E28" s="36"/>
      <c r="F28" s="36"/>
      <c r="G28" s="36"/>
    </row>
    <row r="29" spans="1:7" ht="15">
      <c r="A29" s="36"/>
      <c r="B29" s="36"/>
      <c r="C29" s="36"/>
      <c r="E29" s="36"/>
      <c r="F29" s="36"/>
      <c r="G29" s="36"/>
    </row>
    <row r="30" spans="1:7" ht="15">
      <c r="A30" s="36"/>
      <c r="B30" s="36"/>
      <c r="C30" s="36"/>
      <c r="E30" s="36"/>
      <c r="F30" s="36"/>
      <c r="G30" s="36"/>
    </row>
    <row r="31" spans="1:7" ht="15">
      <c r="A31" s="36"/>
      <c r="B31" s="36"/>
      <c r="C31" s="36"/>
      <c r="E31" s="36"/>
      <c r="F31" s="36"/>
      <c r="G31" s="36"/>
    </row>
    <row r="32" spans="1:9" ht="15">
      <c r="A32" s="36"/>
      <c r="B32" s="36"/>
      <c r="C32" s="36"/>
      <c r="E32" s="36"/>
      <c r="F32" s="36"/>
      <c r="G32" s="36"/>
      <c r="H32" s="35"/>
      <c r="I32" s="35"/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V75"/>
  <sheetViews>
    <sheetView zoomScaleSheetLayoutView="100" workbookViewId="0" topLeftCell="A1">
      <selection pane="topLeft" activeCell="A40" sqref="A40"/>
    </sheetView>
  </sheetViews>
  <sheetFormatPr defaultColWidth="9.14428571428571" defaultRowHeight="11.25"/>
  <cols>
    <col min="1" max="1" width="26.1428571428571" style="42" customWidth="1"/>
    <col min="2" max="2" width="0.857142857142857" style="42" customWidth="1"/>
    <col min="3" max="3" width="1.71428571428571" style="42" customWidth="1"/>
    <col min="4" max="4" width="15.2857142857143" style="42" customWidth="1"/>
    <col min="5" max="5" width="12.7142857142857" style="42" customWidth="1"/>
    <col min="6" max="6" width="13.7142857142857" style="42" customWidth="1"/>
    <col min="7" max="7" width="12.7142857142857" style="42" customWidth="1"/>
    <col min="8" max="8" width="9.85714285714286" style="42" customWidth="1"/>
    <col min="9" max="9" width="11.2857142857143" style="42" customWidth="1"/>
    <col min="10" max="10" width="9.71428571428571" style="42" customWidth="1"/>
    <col min="11" max="11" width="9.57142857142857" style="42" customWidth="1"/>
    <col min="12" max="12" width="10.1428571428571" style="42" customWidth="1"/>
    <col min="13" max="13" width="10.5714285714286" style="42" customWidth="1"/>
    <col min="14" max="14" width="9.57142857142857" style="42" customWidth="1"/>
    <col min="15" max="15" width="10.4285714285714" style="42" customWidth="1"/>
    <col min="16" max="16" width="10.7142857142857" style="42" customWidth="1"/>
    <col min="17" max="19" width="9.14285714285714" style="42"/>
    <col min="20" max="20" width="18" style="42" bestFit="1" customWidth="1"/>
    <col min="21" max="16384" width="9.14285714285714" style="42"/>
  </cols>
  <sheetData>
    <row r="1" spans="1:16" ht="11.25">
      <c r="A1" s="42" t="str">
        <f>'[61]Report Summary Sch 1'!A1</f>
        <v>FLORIDA PUBLIC UTILITIES COMPANY</v>
      </c>
      <c r="P1" s="42" t="s">
        <v>17</v>
      </c>
    </row>
    <row r="2" spans="1:1" ht="11.25">
      <c r="A2" s="42" t="str">
        <f>'[61]Report Summary Sch 1'!A2</f>
        <v>ELECTRIC</v>
      </c>
    </row>
    <row r="3" spans="1:1" ht="11.25">
      <c r="A3" s="42" t="s">
        <v>18</v>
      </c>
    </row>
    <row r="4" spans="1:8" ht="11.25">
      <c r="A4" s="43" t="str">
        <f>'[61]Report Summary Sch 1'!$A$4</f>
        <v>September 30, 2021</v>
      </c>
      <c r="H4" s="44"/>
    </row>
    <row r="5" spans="1:1" ht="11.25">
      <c r="A5" s="42" t="s">
        <v>19</v>
      </c>
    </row>
    <row r="6" spans="11:16" ht="11.25">
      <c r="K6" s="170" t="s">
        <v>20</v>
      </c>
      <c r="L6" s="170"/>
      <c r="M6" s="170" t="s">
        <v>21</v>
      </c>
      <c r="N6" s="170"/>
      <c r="O6" s="170" t="s">
        <v>22</v>
      </c>
      <c r="P6" s="170"/>
    </row>
    <row r="7" spans="4:16" ht="11.25">
      <c r="D7" s="46"/>
      <c r="E7" s="47"/>
      <c r="F7" s="47"/>
      <c r="G7" s="47"/>
      <c r="H7" s="47"/>
      <c r="I7" s="47"/>
      <c r="J7" s="48"/>
      <c r="K7" s="46"/>
      <c r="L7" s="48"/>
      <c r="M7" s="46"/>
      <c r="N7" s="48"/>
      <c r="O7" s="46"/>
      <c r="P7" s="48"/>
    </row>
    <row r="8" spans="4:16" ht="11.25">
      <c r="D8" s="49"/>
      <c r="E8" s="45" t="s">
        <v>23</v>
      </c>
      <c r="F8" s="50"/>
      <c r="G8" s="50"/>
      <c r="H8" s="50"/>
      <c r="I8" s="50"/>
      <c r="J8" s="51"/>
      <c r="K8" s="49" t="s">
        <v>24</v>
      </c>
      <c r="L8" s="51" t="s">
        <v>25</v>
      </c>
      <c r="M8" s="49" t="s">
        <v>24</v>
      </c>
      <c r="N8" s="51" t="s">
        <v>25</v>
      </c>
      <c r="O8" s="49" t="s">
        <v>24</v>
      </c>
      <c r="P8" s="51" t="s">
        <v>25</v>
      </c>
    </row>
    <row r="9" spans="4:16" ht="11.25">
      <c r="D9" s="49"/>
      <c r="E9" s="50"/>
      <c r="F9" s="50" t="s">
        <v>26</v>
      </c>
      <c r="G9" s="50"/>
      <c r="H9" s="50"/>
      <c r="I9" s="50"/>
      <c r="J9" s="51" t="s">
        <v>27</v>
      </c>
      <c r="K9" s="49" t="s">
        <v>28</v>
      </c>
      <c r="L9" s="51" t="s">
        <v>29</v>
      </c>
      <c r="M9" s="49" t="s">
        <v>28</v>
      </c>
      <c r="N9" s="51" t="s">
        <v>29</v>
      </c>
      <c r="O9" s="49" t="s">
        <v>28</v>
      </c>
      <c r="P9" s="51" t="s">
        <v>29</v>
      </c>
    </row>
    <row r="10" spans="1:16" ht="22.5">
      <c r="A10" s="45" t="s">
        <v>30</v>
      </c>
      <c r="D10" s="52" t="s">
        <v>31</v>
      </c>
      <c r="E10" s="53" t="s">
        <v>32</v>
      </c>
      <c r="F10" s="45" t="s">
        <v>33</v>
      </c>
      <c r="G10" s="45" t="s">
        <v>34</v>
      </c>
      <c r="H10" s="45" t="s">
        <v>35</v>
      </c>
      <c r="I10" s="45" t="s">
        <v>36</v>
      </c>
      <c r="J10" s="54" t="s">
        <v>37</v>
      </c>
      <c r="K10" s="52" t="s">
        <v>38</v>
      </c>
      <c r="L10" s="54" t="s">
        <v>39</v>
      </c>
      <c r="M10" s="52" t="s">
        <v>38</v>
      </c>
      <c r="N10" s="54" t="s">
        <v>39</v>
      </c>
      <c r="O10" s="52" t="s">
        <v>38</v>
      </c>
      <c r="P10" s="54" t="s">
        <v>39</v>
      </c>
    </row>
    <row r="11" spans="4:16" ht="11.25">
      <c r="D11" s="55"/>
      <c r="E11" s="56"/>
      <c r="F11" s="56"/>
      <c r="G11" s="56"/>
      <c r="H11" s="56"/>
      <c r="I11" s="56"/>
      <c r="J11" s="57"/>
      <c r="K11" s="58"/>
      <c r="L11" s="57"/>
      <c r="M11" s="58"/>
      <c r="N11" s="57"/>
      <c r="O11" s="58"/>
      <c r="P11" s="57"/>
    </row>
    <row r="12" spans="4:16" ht="11.25">
      <c r="D12" s="55"/>
      <c r="E12" s="56"/>
      <c r="F12" s="56"/>
      <c r="G12" s="56"/>
      <c r="H12" s="56"/>
      <c r="I12" s="56"/>
      <c r="J12" s="57"/>
      <c r="K12" s="58"/>
      <c r="L12" s="57"/>
      <c r="M12" s="58"/>
      <c r="N12" s="57"/>
      <c r="O12" s="58"/>
      <c r="P12" s="57"/>
    </row>
    <row r="13" spans="1:20" ht="11.25">
      <c r="A13" s="42" t="s">
        <v>40</v>
      </c>
      <c r="D13" s="55">
        <v>57945649</v>
      </c>
      <c r="E13" s="56"/>
      <c r="F13" s="56">
        <f>D13+E13</f>
        <v>57945649</v>
      </c>
      <c r="G13" s="56">
        <v>-37493.72097695282</v>
      </c>
      <c r="H13" s="56"/>
      <c r="I13" s="56">
        <f>F13+G13+H13</f>
        <v>57908155.279023044</v>
      </c>
      <c r="J13" s="59">
        <f>ROUND(I13/$I$36,5)</f>
        <v>0.53290000000000004</v>
      </c>
      <c r="K13" s="60">
        <f>M13-0.01</f>
        <v>0.092499999999999999</v>
      </c>
      <c r="L13" s="59">
        <f>ROUND($J13*K13,4)</f>
        <v>0.049299999999999997</v>
      </c>
      <c r="M13" s="78">
        <v>0.10249999999999999</v>
      </c>
      <c r="N13" s="79">
        <f>ROUND($J13*M13,4)</f>
        <v>0.054600000000000003</v>
      </c>
      <c r="O13" s="60">
        <f>M13+0.01</f>
        <v>0.11249999999999999</v>
      </c>
      <c r="P13" s="59">
        <f>ROUND($J13*O13,4)</f>
        <v>0.059999999999999998</v>
      </c>
      <c r="T13" s="61"/>
    </row>
    <row r="14" spans="4:20" ht="11.25">
      <c r="D14" s="55"/>
      <c r="E14" s="56"/>
      <c r="F14" s="56"/>
      <c r="G14" s="56"/>
      <c r="H14" s="56"/>
      <c r="I14" s="56"/>
      <c r="J14" s="59"/>
      <c r="K14" s="58"/>
      <c r="L14" s="59"/>
      <c r="M14" s="58"/>
      <c r="N14" s="59"/>
      <c r="O14" s="58"/>
      <c r="P14" s="59"/>
      <c r="T14" s="61"/>
    </row>
    <row r="15" spans="1:20" ht="11.25">
      <c r="A15" s="42" t="s">
        <v>41</v>
      </c>
      <c r="D15" s="55">
        <v>42047588.059013195</v>
      </c>
      <c r="E15" s="56">
        <v>-22406796.292630769</v>
      </c>
      <c r="F15" s="56">
        <f>D15+E15</f>
        <v>19640791.766382426</v>
      </c>
      <c r="G15" s="62">
        <v>-27206.883728487694</v>
      </c>
      <c r="H15" s="56"/>
      <c r="I15" s="56">
        <f>F15+G15+H15</f>
        <v>19613584.882653937</v>
      </c>
      <c r="J15" s="59">
        <f>ROUND(I15/$I$36,5)</f>
        <v>0.18049000000000001</v>
      </c>
      <c r="K15" s="60">
        <v>0.03561727321724957</v>
      </c>
      <c r="L15" s="59">
        <f>ROUND($J15*K15,4)</f>
        <v>0.0064000000000000003</v>
      </c>
      <c r="M15" s="60">
        <f>+K15</f>
        <v>0.03561727321724957</v>
      </c>
      <c r="N15" s="83">
        <f>ROUND($J15*M15,4)</f>
        <v>0.0064000000000000003</v>
      </c>
      <c r="O15" s="60">
        <f>K15</f>
        <v>0.03561727321724957</v>
      </c>
      <c r="P15" s="59">
        <f>ROUND($J15*O15,4)</f>
        <v>0.0064000000000000003</v>
      </c>
      <c r="T15" s="61"/>
    </row>
    <row r="16" spans="4:20" ht="11.25">
      <c r="D16" s="55"/>
      <c r="E16" s="56"/>
      <c r="F16" s="56"/>
      <c r="G16" s="56"/>
      <c r="H16" s="56"/>
      <c r="I16" s="56"/>
      <c r="J16" s="59"/>
      <c r="K16" s="58"/>
      <c r="L16" s="59"/>
      <c r="M16" s="58"/>
      <c r="N16" s="59"/>
      <c r="O16" s="58"/>
      <c r="P16" s="59"/>
      <c r="T16" s="61"/>
    </row>
    <row r="17" spans="1:20" ht="11.25">
      <c r="A17" s="42" t="s">
        <v>42</v>
      </c>
      <c r="D17" s="55">
        <v>14017330</v>
      </c>
      <c r="E17" s="56">
        <v>-10808140.399676925</v>
      </c>
      <c r="F17" s="56">
        <f>D17+E17</f>
        <v>3209189.6003230754</v>
      </c>
      <c r="G17" s="62">
        <v>-9069.9109103914088</v>
      </c>
      <c r="H17" s="56"/>
      <c r="I17" s="56">
        <f>F17+G17+H17</f>
        <v>3200119.6894126842</v>
      </c>
      <c r="J17" s="59">
        <f>ROUND(I17/$I$36,5)</f>
        <v>0.02945</v>
      </c>
      <c r="K17" s="60">
        <v>0.013698824387392113</v>
      </c>
      <c r="L17" s="59">
        <f>ROUND($J17*K17,4)</f>
        <v>0.00040000000000000002</v>
      </c>
      <c r="M17" s="60">
        <f>+K17</f>
        <v>0.013698824387392113</v>
      </c>
      <c r="N17" s="84">
        <f>ROUND($J17*M17,4)</f>
        <v>0.00040000000000000002</v>
      </c>
      <c r="O17" s="60">
        <f>M17</f>
        <v>0.013698824387392113</v>
      </c>
      <c r="P17" s="59">
        <f>ROUND($J17*O17,4)</f>
        <v>0.00040000000000000002</v>
      </c>
      <c r="T17" s="61"/>
    </row>
    <row r="18" spans="4:20" ht="11.25">
      <c r="D18" s="55"/>
      <c r="E18" s="56"/>
      <c r="F18" s="56"/>
      <c r="G18" s="56"/>
      <c r="H18" s="56"/>
      <c r="I18" s="56"/>
      <c r="J18" s="59"/>
      <c r="K18" s="58"/>
      <c r="L18" s="59"/>
      <c r="M18" s="58"/>
      <c r="N18" s="59"/>
      <c r="O18" s="58"/>
      <c r="P18" s="59"/>
      <c r="T18" s="61"/>
    </row>
    <row r="19" spans="1:20" ht="11.25">
      <c r="A19" s="42" t="s">
        <v>43</v>
      </c>
      <c r="D19" s="55">
        <v>0</v>
      </c>
      <c r="E19" s="56">
        <v>0</v>
      </c>
      <c r="F19" s="56">
        <f>D19+E19</f>
        <v>0</v>
      </c>
      <c r="G19" s="62">
        <v>0</v>
      </c>
      <c r="H19" s="56"/>
      <c r="I19" s="56">
        <f>F19+G19+H19</f>
        <v>0</v>
      </c>
      <c r="J19" s="59">
        <f>ROUND(I19/$I$36,5)</f>
        <v>0</v>
      </c>
      <c r="K19" s="60"/>
      <c r="L19" s="59">
        <f>ROUND($J19*K19,4)</f>
        <v>0</v>
      </c>
      <c r="M19" s="60">
        <f>+K19</f>
        <v>0</v>
      </c>
      <c r="N19" s="59">
        <f>ROUND($J19*M19,4)</f>
        <v>0</v>
      </c>
      <c r="O19" s="60">
        <f>+K19</f>
        <v>0</v>
      </c>
      <c r="P19" s="59">
        <f>ROUND($J19*O19,4)</f>
        <v>0</v>
      </c>
      <c r="T19" s="61"/>
    </row>
    <row r="20" spans="4:20" ht="11.25">
      <c r="D20" s="55"/>
      <c r="E20" s="56"/>
      <c r="F20" s="56"/>
      <c r="G20" s="56"/>
      <c r="H20" s="56"/>
      <c r="I20" s="56"/>
      <c r="J20" s="59"/>
      <c r="K20" s="58"/>
      <c r="L20" s="59"/>
      <c r="M20" s="58"/>
      <c r="N20" s="59"/>
      <c r="O20" s="58"/>
      <c r="P20" s="59"/>
      <c r="T20" s="61"/>
    </row>
    <row r="21" spans="1:20" ht="11.25">
      <c r="A21" s="42" t="s">
        <v>44</v>
      </c>
      <c r="D21" s="55">
        <v>0</v>
      </c>
      <c r="E21" s="56"/>
      <c r="F21" s="56">
        <f>D21+E21</f>
        <v>0</v>
      </c>
      <c r="G21" s="56">
        <v>0</v>
      </c>
      <c r="H21" s="56"/>
      <c r="I21" s="56">
        <f>F21+G21+H21</f>
        <v>0</v>
      </c>
      <c r="J21" s="59">
        <f>ROUND(I21/$I$36,5)</f>
        <v>0</v>
      </c>
      <c r="K21" s="63">
        <v>0</v>
      </c>
      <c r="L21" s="59">
        <f>ROUND($J21*K21,4)</f>
        <v>0</v>
      </c>
      <c r="M21" s="60">
        <f>+K21</f>
        <v>0</v>
      </c>
      <c r="N21" s="59">
        <f>ROUND($J21*M21,4)</f>
        <v>0</v>
      </c>
      <c r="O21" s="60">
        <f>+K21</f>
        <v>0</v>
      </c>
      <c r="P21" s="59">
        <f>ROUND($J21*O21,4)</f>
        <v>0</v>
      </c>
      <c r="T21" s="61"/>
    </row>
    <row r="22" spans="4:20" ht="11.25">
      <c r="D22" s="55"/>
      <c r="E22" s="56"/>
      <c r="F22" s="56"/>
      <c r="G22" s="56"/>
      <c r="H22" s="56"/>
      <c r="I22" s="56"/>
      <c r="J22" s="59"/>
      <c r="K22" s="58"/>
      <c r="L22" s="59"/>
      <c r="M22" s="58"/>
      <c r="N22" s="59"/>
      <c r="O22" s="58"/>
      <c r="P22" s="59"/>
      <c r="T22" s="61"/>
    </row>
    <row r="23" spans="1:20" ht="11.25">
      <c r="A23" s="42" t="s">
        <v>45</v>
      </c>
      <c r="D23" s="55">
        <v>3720802</v>
      </c>
      <c r="E23" s="56"/>
      <c r="F23" s="56">
        <f>D23+E23</f>
        <v>3720802</v>
      </c>
      <c r="G23" s="56"/>
      <c r="H23" s="56"/>
      <c r="I23" s="56">
        <f>F23+G23+H23</f>
        <v>3720802</v>
      </c>
      <c r="J23" s="59">
        <f>ROUND(I23/$I$36,5)</f>
        <v>0.03424</v>
      </c>
      <c r="K23" s="60">
        <v>0.022883631948316187</v>
      </c>
      <c r="L23" s="59">
        <f>ROUND($J23*K23,4)</f>
        <v>0.00080000000000000004</v>
      </c>
      <c r="M23" s="60">
        <f>+K23</f>
        <v>0.022883631948316187</v>
      </c>
      <c r="N23" s="87">
        <f>ROUND($J23*M23,4)</f>
        <v>0.00080000000000000004</v>
      </c>
      <c r="O23" s="60">
        <f>+M23</f>
        <v>0.022883631948316187</v>
      </c>
      <c r="P23" s="59">
        <f>ROUND($J23*O23,4)</f>
        <v>0.00080000000000000004</v>
      </c>
      <c r="T23" s="61"/>
    </row>
    <row r="24" spans="4:20" ht="11.25">
      <c r="D24" s="55"/>
      <c r="E24" s="56"/>
      <c r="F24" s="56"/>
      <c r="G24" s="56"/>
      <c r="H24" s="56"/>
      <c r="I24" s="56"/>
      <c r="J24" s="59"/>
      <c r="K24" s="58"/>
      <c r="L24" s="59"/>
      <c r="M24" s="58"/>
      <c r="N24" s="59"/>
      <c r="O24" s="58"/>
      <c r="P24" s="59"/>
      <c r="T24" s="61"/>
    </row>
    <row r="25" spans="1:20" ht="11.25">
      <c r="A25" s="42" t="s">
        <v>46</v>
      </c>
      <c r="D25" s="55">
        <v>24223546.283849999</v>
      </c>
      <c r="E25" s="56"/>
      <c r="F25" s="56">
        <f>D25+E25</f>
        <v>24223546.283849999</v>
      </c>
      <c r="G25" s="56"/>
      <c r="H25" s="56"/>
      <c r="I25" s="56">
        <f>F25+G25+H25</f>
        <v>24223546.283849999</v>
      </c>
      <c r="J25" s="59">
        <f>ROUND(I25/$I$36,5)</f>
        <v>0.22292000000000001</v>
      </c>
      <c r="K25" s="60">
        <v>0</v>
      </c>
      <c r="L25" s="59">
        <f>ROUND($J25*K25,4)</f>
        <v>0</v>
      </c>
      <c r="M25" s="60">
        <f>+K25</f>
        <v>0</v>
      </c>
      <c r="N25" s="59">
        <f>ROUND($J25*M25,4)</f>
        <v>0</v>
      </c>
      <c r="O25" s="60">
        <f>M25</f>
        <v>0</v>
      </c>
      <c r="P25" s="59">
        <f>ROUND($J25*O25,4)</f>
        <v>0</v>
      </c>
      <c r="T25" s="61"/>
    </row>
    <row r="26" spans="4:20" ht="11.25">
      <c r="D26" s="55"/>
      <c r="E26" s="56"/>
      <c r="F26" s="56"/>
      <c r="G26" s="56"/>
      <c r="H26" s="56"/>
      <c r="I26" s="56"/>
      <c r="J26" s="59"/>
      <c r="K26" s="58"/>
      <c r="L26" s="59"/>
      <c r="M26" s="58"/>
      <c r="N26" s="59"/>
      <c r="O26" s="58"/>
      <c r="P26" s="59"/>
      <c r="T26" s="61"/>
    </row>
    <row r="27" spans="1:20" ht="11.25">
      <c r="A27" s="42" t="s">
        <v>47</v>
      </c>
      <c r="D27" s="55">
        <v>0</v>
      </c>
      <c r="E27" s="56"/>
      <c r="F27" s="56">
        <f>D27+E27</f>
        <v>0</v>
      </c>
      <c r="G27" s="56"/>
      <c r="H27" s="56"/>
      <c r="I27" s="56">
        <f>F27+G27+H27</f>
        <v>0</v>
      </c>
      <c r="J27" s="59">
        <f>ROUND(I27/$I$36,5)</f>
        <v>0</v>
      </c>
      <c r="K27" s="60">
        <f>SUM(L13:L19)</f>
        <v>0.056099999999999997</v>
      </c>
      <c r="L27" s="59">
        <f>ROUND($J27*K27,4)</f>
        <v>0</v>
      </c>
      <c r="M27" s="60">
        <f>SUM(N13:N19)</f>
        <v>0.061400000000000003</v>
      </c>
      <c r="N27" s="59">
        <f>ROUND($J27*M27,4)</f>
        <v>0</v>
      </c>
      <c r="O27" s="60">
        <f>SUM(P13:P19)</f>
        <v>0.066799999999999998</v>
      </c>
      <c r="P27" s="59">
        <f>ROUND($J27*O27,4)</f>
        <v>0</v>
      </c>
      <c r="T27" s="61"/>
    </row>
    <row r="28" spans="4:20" ht="11.25">
      <c r="D28" s="55"/>
      <c r="E28" s="56"/>
      <c r="F28" s="56"/>
      <c r="G28" s="56"/>
      <c r="H28" s="56"/>
      <c r="I28" s="56"/>
      <c r="J28" s="59"/>
      <c r="K28" s="58"/>
      <c r="L28" s="59"/>
      <c r="M28" s="58"/>
      <c r="N28" s="59"/>
      <c r="O28" s="58"/>
      <c r="P28" s="59"/>
      <c r="T28" s="61"/>
    </row>
    <row r="29" spans="4:16" ht="11.25">
      <c r="D29" s="55"/>
      <c r="E29" s="56"/>
      <c r="F29" s="56"/>
      <c r="G29" s="56"/>
      <c r="H29" s="56"/>
      <c r="I29" s="56"/>
      <c r="J29" s="59"/>
      <c r="K29" s="60"/>
      <c r="L29" s="59"/>
      <c r="M29" s="60"/>
      <c r="N29" s="59"/>
      <c r="O29" s="60"/>
      <c r="P29" s="59"/>
    </row>
    <row r="30" spans="4:20" ht="11.25">
      <c r="D30" s="55"/>
      <c r="E30" s="56"/>
      <c r="F30" s="56"/>
      <c r="G30" s="56"/>
      <c r="H30" s="56"/>
      <c r="I30" s="56"/>
      <c r="J30" s="59"/>
      <c r="K30" s="58"/>
      <c r="L30" s="59"/>
      <c r="M30" s="58"/>
      <c r="N30" s="59"/>
      <c r="O30" s="58"/>
      <c r="P30" s="59"/>
      <c r="T30" s="61"/>
    </row>
    <row r="31" spans="4:16" ht="11.25">
      <c r="D31" s="55"/>
      <c r="E31" s="56"/>
      <c r="F31" s="56"/>
      <c r="G31" s="56"/>
      <c r="H31" s="56"/>
      <c r="I31" s="56"/>
      <c r="J31" s="59"/>
      <c r="K31" s="60"/>
      <c r="L31" s="59"/>
      <c r="M31" s="60"/>
      <c r="N31" s="59"/>
      <c r="O31" s="60"/>
      <c r="P31" s="59"/>
    </row>
    <row r="32" spans="4:16" ht="11.25">
      <c r="D32" s="55"/>
      <c r="E32" s="56"/>
      <c r="F32" s="56"/>
      <c r="G32" s="56"/>
      <c r="H32" s="56"/>
      <c r="I32" s="56"/>
      <c r="J32" s="59"/>
      <c r="K32" s="60"/>
      <c r="L32" s="59"/>
      <c r="M32" s="60"/>
      <c r="N32" s="59"/>
      <c r="O32" s="60"/>
      <c r="P32" s="59"/>
    </row>
    <row r="33" spans="4:16" ht="11.25">
      <c r="D33" s="55"/>
      <c r="E33" s="56"/>
      <c r="F33" s="56"/>
      <c r="G33" s="56"/>
      <c r="H33" s="56"/>
      <c r="I33" s="56"/>
      <c r="J33" s="59"/>
      <c r="K33" s="58"/>
      <c r="L33" s="59"/>
      <c r="M33" s="58"/>
      <c r="N33" s="59"/>
      <c r="O33" s="58"/>
      <c r="P33" s="59"/>
    </row>
    <row r="34" spans="4:16" ht="11.25">
      <c r="D34" s="64"/>
      <c r="E34" s="65"/>
      <c r="F34" s="65"/>
      <c r="G34" s="65"/>
      <c r="H34" s="65"/>
      <c r="I34" s="65"/>
      <c r="J34" s="66"/>
      <c r="K34" s="67"/>
      <c r="L34" s="66"/>
      <c r="M34" s="67"/>
      <c r="N34" s="66"/>
      <c r="O34" s="67"/>
      <c r="P34" s="66"/>
    </row>
    <row r="35" spans="4:16" ht="11.25">
      <c r="D35" s="55"/>
      <c r="E35" s="56"/>
      <c r="F35" s="56"/>
      <c r="G35" s="56"/>
      <c r="H35" s="56"/>
      <c r="I35" s="56"/>
      <c r="J35" s="57"/>
      <c r="K35" s="58"/>
      <c r="L35" s="57"/>
      <c r="M35" s="58"/>
      <c r="N35" s="57"/>
      <c r="O35" s="58"/>
      <c r="P35" s="57"/>
    </row>
    <row r="36" spans="1:20" ht="12" thickBot="1">
      <c r="A36" s="42" t="s">
        <v>48</v>
      </c>
      <c r="D36" s="68">
        <f>SUM(D12:D34)</f>
        <v>141954915.3428632</v>
      </c>
      <c r="E36" s="69">
        <f>SUM(E13:E34)</f>
        <v>-33214936.692307696</v>
      </c>
      <c r="F36" s="69">
        <f>SUM(F13:F34)</f>
        <v>108739978.65055551</v>
      </c>
      <c r="G36" s="69">
        <f>SUM(G13:G34)</f>
        <v>-73770.515615831915</v>
      </c>
      <c r="H36" s="69">
        <f>SUM(H12:H34)</f>
        <v>0</v>
      </c>
      <c r="I36" s="69">
        <f>SUM(I12:I34)</f>
        <v>108666208.13493966</v>
      </c>
      <c r="J36" s="70">
        <f>SUM(J13:J34)</f>
        <v>1</v>
      </c>
      <c r="K36" s="71"/>
      <c r="L36" s="70">
        <f>SUM(L13:L34)</f>
        <v>0.056899999999999999</v>
      </c>
      <c r="M36" s="71"/>
      <c r="N36" s="70">
        <f>SUM(N13:N34)</f>
        <v>0.062200000000000005</v>
      </c>
      <c r="O36" s="71"/>
      <c r="P36" s="70">
        <f>SUM(P13:P34)</f>
        <v>0.067599999999999993</v>
      </c>
      <c r="T36" s="56"/>
    </row>
    <row r="37" ht="12" thickTop="1"/>
    <row r="38" spans="7:10" ht="11.25">
      <c r="G38" s="56"/>
      <c r="I38" s="72"/>
      <c r="J38" s="73"/>
    </row>
    <row r="39" spans="11:16" ht="11.25">
      <c r="K39" s="170" t="s">
        <v>20</v>
      </c>
      <c r="L39" s="170"/>
      <c r="M39" s="170" t="s">
        <v>21</v>
      </c>
      <c r="N39" s="170"/>
      <c r="O39" s="170" t="s">
        <v>22</v>
      </c>
      <c r="P39" s="170"/>
    </row>
    <row r="40" spans="4:16" ht="11.25">
      <c r="D40" s="46"/>
      <c r="E40" s="47"/>
      <c r="F40" s="47"/>
      <c r="G40" s="47"/>
      <c r="H40" s="47"/>
      <c r="I40" s="47"/>
      <c r="J40" s="48"/>
      <c r="K40" s="46"/>
      <c r="L40" s="48"/>
      <c r="M40" s="46"/>
      <c r="N40" s="48"/>
      <c r="O40" s="46"/>
      <c r="P40" s="48"/>
    </row>
    <row r="41" spans="4:16" ht="11.25">
      <c r="D41" s="49"/>
      <c r="E41" s="45" t="s">
        <v>23</v>
      </c>
      <c r="F41" s="50"/>
      <c r="G41" s="50"/>
      <c r="H41" s="50"/>
      <c r="I41" s="50"/>
      <c r="J41" s="51"/>
      <c r="K41" s="49" t="s">
        <v>24</v>
      </c>
      <c r="L41" s="51" t="s">
        <v>25</v>
      </c>
      <c r="M41" s="49" t="s">
        <v>24</v>
      </c>
      <c r="N41" s="51" t="s">
        <v>25</v>
      </c>
      <c r="O41" s="49" t="s">
        <v>24</v>
      </c>
      <c r="P41" s="51" t="s">
        <v>25</v>
      </c>
    </row>
    <row r="42" spans="4:16" ht="11.25">
      <c r="D42" s="49"/>
      <c r="E42" s="50"/>
      <c r="F42" s="50" t="s">
        <v>26</v>
      </c>
      <c r="G42" s="50"/>
      <c r="H42" s="50"/>
      <c r="I42" s="50"/>
      <c r="J42" s="51" t="s">
        <v>27</v>
      </c>
      <c r="K42" s="49" t="s">
        <v>28</v>
      </c>
      <c r="L42" s="51" t="s">
        <v>29</v>
      </c>
      <c r="M42" s="49" t="s">
        <v>28</v>
      </c>
      <c r="N42" s="51" t="s">
        <v>29</v>
      </c>
      <c r="O42" s="49" t="s">
        <v>28</v>
      </c>
      <c r="P42" s="51" t="s">
        <v>29</v>
      </c>
    </row>
    <row r="43" spans="1:16" ht="22.5">
      <c r="A43" s="45" t="s">
        <v>49</v>
      </c>
      <c r="D43" s="52" t="s">
        <v>31</v>
      </c>
      <c r="E43" s="53" t="s">
        <v>32</v>
      </c>
      <c r="F43" s="45" t="s">
        <v>33</v>
      </c>
      <c r="G43" s="45" t="s">
        <v>34</v>
      </c>
      <c r="H43" s="45" t="s">
        <v>35</v>
      </c>
      <c r="I43" s="45" t="s">
        <v>36</v>
      </c>
      <c r="J43" s="54" t="s">
        <v>37</v>
      </c>
      <c r="K43" s="52" t="s">
        <v>38</v>
      </c>
      <c r="L43" s="54" t="s">
        <v>39</v>
      </c>
      <c r="M43" s="52" t="s">
        <v>38</v>
      </c>
      <c r="N43" s="54" t="s">
        <v>39</v>
      </c>
      <c r="O43" s="52" t="s">
        <v>38</v>
      </c>
      <c r="P43" s="54" t="s">
        <v>39</v>
      </c>
    </row>
    <row r="44" spans="4:16" ht="11.25">
      <c r="D44" s="55"/>
      <c r="E44" s="56"/>
      <c r="F44" s="56"/>
      <c r="G44" s="56"/>
      <c r="H44" s="56"/>
      <c r="I44" s="56"/>
      <c r="J44" s="57"/>
      <c r="K44" s="58"/>
      <c r="L44" s="57"/>
      <c r="M44" s="58"/>
      <c r="N44" s="57"/>
      <c r="O44" s="58"/>
      <c r="P44" s="57"/>
    </row>
    <row r="45" spans="4:16" ht="11.25">
      <c r="D45" s="55"/>
      <c r="E45" s="56"/>
      <c r="F45" s="56"/>
      <c r="G45" s="56"/>
      <c r="H45" s="56"/>
      <c r="I45" s="56"/>
      <c r="J45" s="57"/>
      <c r="K45" s="58"/>
      <c r="L45" s="57"/>
      <c r="M45" s="58"/>
      <c r="N45" s="57"/>
      <c r="O45" s="58"/>
      <c r="P45" s="57"/>
    </row>
    <row r="46" spans="1:22" ht="11.25">
      <c r="A46" s="42" t="s">
        <v>40</v>
      </c>
      <c r="D46" s="55">
        <v>57015458</v>
      </c>
      <c r="E46" s="56"/>
      <c r="F46" s="56">
        <f>D46+E46</f>
        <v>57015458</v>
      </c>
      <c r="G46" s="62">
        <v>0</v>
      </c>
      <c r="H46" s="56">
        <v>0</v>
      </c>
      <c r="I46" s="56">
        <f>F46+G46+H46</f>
        <v>57015458</v>
      </c>
      <c r="J46" s="59">
        <f>ROUND(I46/$I$69,5)</f>
        <v>0.53749999999999998</v>
      </c>
      <c r="K46" s="60">
        <f>M46-0.01</f>
        <v>0.092499999999999999</v>
      </c>
      <c r="L46" s="59">
        <f>ROUND($J46*K46,4)</f>
        <v>0.049700000000000001</v>
      </c>
      <c r="M46" s="60">
        <f>M13</f>
        <v>0.10249999999999999</v>
      </c>
      <c r="N46" s="59">
        <f>ROUND($J46*M46,4)</f>
        <v>0.055100000000000003</v>
      </c>
      <c r="O46" s="60">
        <f>M46+0.01</f>
        <v>0.11249999999999999</v>
      </c>
      <c r="P46" s="59">
        <f>ROUND($J46*O46,4)</f>
        <v>0.060499999999999998</v>
      </c>
      <c r="Q46" s="44"/>
      <c r="T46" s="61"/>
      <c r="V46" s="74"/>
    </row>
    <row r="47" spans="4:22" ht="11.25">
      <c r="D47" s="55"/>
      <c r="E47" s="56"/>
      <c r="F47" s="56"/>
      <c r="G47" s="56"/>
      <c r="H47" s="56"/>
      <c r="I47" s="56"/>
      <c r="J47" s="59"/>
      <c r="K47" s="58"/>
      <c r="L47" s="59"/>
      <c r="M47" s="58"/>
      <c r="N47" s="59"/>
      <c r="O47" s="58"/>
      <c r="P47" s="59"/>
      <c r="Q47" s="44"/>
      <c r="T47" s="61"/>
      <c r="V47" s="74"/>
    </row>
    <row r="48" spans="1:22" ht="11.25">
      <c r="A48" s="42" t="s">
        <v>41</v>
      </c>
      <c r="D48" s="55">
        <v>38948746.845670335</v>
      </c>
      <c r="E48" s="56">
        <v>-20248318.006999996</v>
      </c>
      <c r="F48" s="56">
        <f>D48+E48</f>
        <v>18700428.838670339</v>
      </c>
      <c r="G48" s="62">
        <v>0</v>
      </c>
      <c r="H48" s="56"/>
      <c r="I48" s="56">
        <f>F48+G48+H48-0.4</f>
        <v>18700428.438670341</v>
      </c>
      <c r="J48" s="59">
        <f>ROUND(I48/$I$69,5)</f>
        <v>0.17629</v>
      </c>
      <c r="K48" s="60">
        <v>0.035968153850838597</v>
      </c>
      <c r="L48" s="59">
        <f>ROUND($J48*K48,4)</f>
        <v>0.0063</v>
      </c>
      <c r="M48" s="60">
        <f>+K48</f>
        <v>0.035968153850838597</v>
      </c>
      <c r="N48" s="59">
        <f>ROUND($J48*M48,4)</f>
        <v>0.0063</v>
      </c>
      <c r="O48" s="60">
        <f>K48</f>
        <v>0.035968153850838597</v>
      </c>
      <c r="P48" s="59">
        <f>ROUND($J48*O48,4)</f>
        <v>0.0063</v>
      </c>
      <c r="Q48" s="44"/>
      <c r="T48" s="61"/>
      <c r="V48" s="74"/>
    </row>
    <row r="49" spans="4:22" ht="11.25">
      <c r="D49" s="55"/>
      <c r="E49" s="56"/>
      <c r="F49" s="56"/>
      <c r="G49" s="62"/>
      <c r="H49" s="56"/>
      <c r="I49" s="56"/>
      <c r="J49" s="59"/>
      <c r="K49" s="58"/>
      <c r="L49" s="59"/>
      <c r="M49" s="58"/>
      <c r="N49" s="59"/>
      <c r="O49" s="58"/>
      <c r="P49" s="59"/>
      <c r="Q49" s="44"/>
      <c r="T49" s="61"/>
      <c r="V49" s="74"/>
    </row>
    <row r="50" spans="1:20" ht="11.25">
      <c r="A50" s="42" t="s">
        <v>42</v>
      </c>
      <c r="D50" s="55">
        <v>14588812</v>
      </c>
      <c r="E50" s="56">
        <v>-9766976.9929999989</v>
      </c>
      <c r="F50" s="56">
        <f>D50+E50</f>
        <v>4821835.0070000011</v>
      </c>
      <c r="G50" s="62">
        <v>0</v>
      </c>
      <c r="H50" s="56"/>
      <c r="I50" s="56">
        <f>F50+G50+H50</f>
        <v>4821835.0070000011</v>
      </c>
      <c r="J50" s="59">
        <f>ROUND(I50/$I$69,5)</f>
        <v>0.04546</v>
      </c>
      <c r="K50" s="60">
        <v>0.0136203547068028</v>
      </c>
      <c r="L50" s="59">
        <f>ROUND($J50*K50,4)</f>
        <v>0.00059999999999999995</v>
      </c>
      <c r="M50" s="60">
        <f>+K50</f>
        <v>0.0136203547068028</v>
      </c>
      <c r="N50" s="59">
        <f>ROUND($J50*M50,4)</f>
        <v>0.00059999999999999995</v>
      </c>
      <c r="O50" s="60">
        <f>M50</f>
        <v>0.0136203547068028</v>
      </c>
      <c r="P50" s="59">
        <f>ROUND($J50*O50,4)</f>
        <v>0.00059999999999999995</v>
      </c>
      <c r="Q50" s="44"/>
      <c r="T50" s="61"/>
    </row>
    <row r="51" spans="4:20" ht="11.25">
      <c r="D51" s="55"/>
      <c r="E51" s="56"/>
      <c r="F51" s="56"/>
      <c r="G51" s="62"/>
      <c r="H51" s="56"/>
      <c r="I51" s="56"/>
      <c r="J51" s="59"/>
      <c r="K51" s="58"/>
      <c r="L51" s="59"/>
      <c r="M51" s="58"/>
      <c r="N51" s="59"/>
      <c r="O51" s="58"/>
      <c r="P51" s="59"/>
      <c r="Q51" s="44"/>
      <c r="T51" s="61"/>
    </row>
    <row r="52" spans="1:20" ht="11.25">
      <c r="A52" s="42" t="str">
        <f>+A19</f>
        <v>LONG TERM DEBT - FC</v>
      </c>
      <c r="D52" s="55">
        <v>0</v>
      </c>
      <c r="E52" s="56"/>
      <c r="F52" s="56">
        <f>D52+E52</f>
        <v>0</v>
      </c>
      <c r="G52" s="62">
        <v>0</v>
      </c>
      <c r="H52" s="56"/>
      <c r="I52" s="56">
        <f>F52+G52+H52</f>
        <v>0</v>
      </c>
      <c r="J52" s="59">
        <f>ROUND(I52/$I$69,5)</f>
        <v>0</v>
      </c>
      <c r="K52" s="60">
        <v>0</v>
      </c>
      <c r="L52" s="59">
        <f>ROUND($J52*K52,4)</f>
        <v>0</v>
      </c>
      <c r="M52" s="60">
        <f>+K52</f>
        <v>0</v>
      </c>
      <c r="N52" s="59">
        <f>ROUND($J52*M52,4)</f>
        <v>0</v>
      </c>
      <c r="O52" s="60">
        <f>M52</f>
        <v>0</v>
      </c>
      <c r="P52" s="59">
        <f>ROUND($J52*O52,4)</f>
        <v>0</v>
      </c>
      <c r="Q52" s="44"/>
      <c r="T52" s="61"/>
    </row>
    <row r="53" spans="4:20" ht="11.25">
      <c r="D53" s="55"/>
      <c r="E53" s="56"/>
      <c r="F53" s="56"/>
      <c r="G53" s="62"/>
      <c r="H53" s="56"/>
      <c r="I53" s="56"/>
      <c r="J53" s="59"/>
      <c r="K53" s="58"/>
      <c r="L53" s="59"/>
      <c r="M53" s="58"/>
      <c r="N53" s="59"/>
      <c r="O53" s="58"/>
      <c r="P53" s="59"/>
      <c r="Q53" s="44"/>
      <c r="T53" s="61"/>
    </row>
    <row r="54" spans="1:20" ht="11.25">
      <c r="A54" s="42" t="str">
        <f>+A21</f>
        <v>SHORT TERM DEBT - REFINANCED LTD</v>
      </c>
      <c r="D54" s="55">
        <v>0</v>
      </c>
      <c r="E54" s="56"/>
      <c r="F54" s="56">
        <f>D54+E54</f>
        <v>0</v>
      </c>
      <c r="G54" s="62">
        <v>0</v>
      </c>
      <c r="H54" s="56"/>
      <c r="I54" s="56">
        <f>F54+G54+H54</f>
        <v>0</v>
      </c>
      <c r="J54" s="59">
        <f>ROUND(I54/$I$69,5)</f>
        <v>0</v>
      </c>
      <c r="K54" s="63">
        <v>0</v>
      </c>
      <c r="L54" s="59">
        <f>ROUND($J54*K54,4)</f>
        <v>0</v>
      </c>
      <c r="M54" s="60">
        <f>+K54</f>
        <v>0</v>
      </c>
      <c r="N54" s="59">
        <f>ROUND($J54*M54,4)</f>
        <v>0</v>
      </c>
      <c r="O54" s="60">
        <f>M54</f>
        <v>0</v>
      </c>
      <c r="P54" s="59">
        <f>ROUND($J54*O54,4)</f>
        <v>0</v>
      </c>
      <c r="Q54" s="44"/>
      <c r="T54" s="61"/>
    </row>
    <row r="55" spans="4:20" ht="11.25">
      <c r="D55" s="55"/>
      <c r="E55" s="56"/>
      <c r="F55" s="56"/>
      <c r="G55" s="56"/>
      <c r="H55" s="56"/>
      <c r="I55" s="56"/>
      <c r="J55" s="59"/>
      <c r="K55" s="58"/>
      <c r="L55" s="59"/>
      <c r="M55" s="58"/>
      <c r="N55" s="59"/>
      <c r="O55" s="58"/>
      <c r="P55" s="59"/>
      <c r="Q55" s="44"/>
      <c r="T55" s="61"/>
    </row>
    <row r="56" spans="1:20" ht="11.25">
      <c r="A56" s="42" t="s">
        <v>45</v>
      </c>
      <c r="D56" s="55">
        <v>3885995</v>
      </c>
      <c r="E56" s="56"/>
      <c r="F56" s="56">
        <f>D56+E56</f>
        <v>3885995</v>
      </c>
      <c r="G56" s="56"/>
      <c r="H56" s="56"/>
      <c r="I56" s="56">
        <f>F56+G56+H56</f>
        <v>3885995</v>
      </c>
      <c r="J56" s="59">
        <f>ROUND(I56/$I$69,5)</f>
        <v>0.036630000000000003</v>
      </c>
      <c r="K56" s="60">
        <v>0.02191085729931647</v>
      </c>
      <c r="L56" s="59">
        <f>ROUND($J56*K56,4)</f>
        <v>0.00080000000000000004</v>
      </c>
      <c r="M56" s="60">
        <f>+K56</f>
        <v>0.02191085729931647</v>
      </c>
      <c r="N56" s="59">
        <f>ROUND($J56*M56,4)</f>
        <v>0.00080000000000000004</v>
      </c>
      <c r="O56" s="60">
        <f>+M56</f>
        <v>0.02191085729931647</v>
      </c>
      <c r="P56" s="59">
        <f>ROUND($J56*O56,4)</f>
        <v>0.00080000000000000004</v>
      </c>
      <c r="Q56" s="44"/>
      <c r="T56" s="61"/>
    </row>
    <row r="57" spans="4:20" ht="11.25">
      <c r="D57" s="55"/>
      <c r="E57" s="56"/>
      <c r="F57" s="56"/>
      <c r="G57" s="56"/>
      <c r="H57" s="56"/>
      <c r="I57" s="56"/>
      <c r="J57" s="59"/>
      <c r="K57" s="58"/>
      <c r="L57" s="59"/>
      <c r="M57" s="58"/>
      <c r="N57" s="59"/>
      <c r="O57" s="58"/>
      <c r="P57" s="59"/>
      <c r="Q57" s="44"/>
      <c r="T57" s="61"/>
    </row>
    <row r="58" spans="1:20" ht="11.25">
      <c r="A58" s="42" t="s">
        <v>46</v>
      </c>
      <c r="D58" s="55">
        <v>21652189.329849999</v>
      </c>
      <c r="E58" s="56"/>
      <c r="F58" s="56">
        <f>D58+E58</f>
        <v>21652189.329849999</v>
      </c>
      <c r="G58" s="56"/>
      <c r="H58" s="56"/>
      <c r="I58" s="56">
        <f>F58+G58+H58</f>
        <v>21652189.329849999</v>
      </c>
      <c r="J58" s="59">
        <f>ROUND(I58/$I$69,5)</f>
        <v>0.20412</v>
      </c>
      <c r="K58" s="60">
        <v>0</v>
      </c>
      <c r="L58" s="59">
        <f>ROUND($J58*K58,4)</f>
        <v>0</v>
      </c>
      <c r="M58" s="60">
        <f>+K58</f>
        <v>0</v>
      </c>
      <c r="N58" s="59">
        <f>ROUND($J58*M58,4)</f>
        <v>0</v>
      </c>
      <c r="O58" s="60">
        <f>M58</f>
        <v>0</v>
      </c>
      <c r="P58" s="59">
        <f>ROUND($J58*O58,4)</f>
        <v>0</v>
      </c>
      <c r="Q58" s="44"/>
      <c r="T58" s="61"/>
    </row>
    <row r="59" spans="4:20" ht="11.25">
      <c r="D59" s="55"/>
      <c r="E59" s="56"/>
      <c r="F59" s="56"/>
      <c r="G59" s="56"/>
      <c r="H59" s="56"/>
      <c r="I59" s="56"/>
      <c r="J59" s="59"/>
      <c r="K59" s="58"/>
      <c r="L59" s="59"/>
      <c r="M59" s="58"/>
      <c r="N59" s="59"/>
      <c r="O59" s="58"/>
      <c r="P59" s="59"/>
      <c r="Q59" s="44"/>
      <c r="T59" s="61"/>
    </row>
    <row r="60" spans="1:20" ht="11.25">
      <c r="A60" s="42" t="s">
        <v>47</v>
      </c>
      <c r="D60" s="55">
        <v>0</v>
      </c>
      <c r="E60" s="56"/>
      <c r="F60" s="56">
        <f>D60+E60</f>
        <v>0</v>
      </c>
      <c r="G60" s="56"/>
      <c r="H60" s="56"/>
      <c r="I60" s="56">
        <f>F60+G60+H60</f>
        <v>0</v>
      </c>
      <c r="J60" s="59">
        <f>ROUND(I60/$I$69,5)</f>
        <v>0</v>
      </c>
      <c r="K60" s="60">
        <f>SUM(L46:L52)</f>
        <v>0.056600000000000004</v>
      </c>
      <c r="L60" s="59">
        <f>ROUND($J60*K60,4)</f>
        <v>0</v>
      </c>
      <c r="M60" s="60">
        <f>SUM(N46:N52)</f>
        <v>0.062000000000000006</v>
      </c>
      <c r="N60" s="59">
        <f>ROUND($J60*M60,4)</f>
        <v>0</v>
      </c>
      <c r="O60" s="60">
        <f>SUM(P46:P52)</f>
        <v>0.067400000000000002</v>
      </c>
      <c r="P60" s="59">
        <f>ROUND($J60*O60,4)</f>
        <v>0</v>
      </c>
      <c r="Q60" s="44"/>
      <c r="T60" s="61"/>
    </row>
    <row r="61" spans="4:20" ht="11.25">
      <c r="D61" s="55"/>
      <c r="E61" s="56"/>
      <c r="F61" s="56"/>
      <c r="G61" s="56"/>
      <c r="H61" s="56"/>
      <c r="I61" s="56"/>
      <c r="J61" s="59"/>
      <c r="K61" s="58"/>
      <c r="L61" s="59"/>
      <c r="M61" s="58"/>
      <c r="N61" s="59"/>
      <c r="O61" s="58"/>
      <c r="P61" s="59"/>
      <c r="Q61" s="44"/>
      <c r="T61" s="61"/>
    </row>
    <row r="62" spans="4:17" ht="11.25">
      <c r="D62" s="55"/>
      <c r="E62" s="56"/>
      <c r="F62" s="56"/>
      <c r="G62" s="56"/>
      <c r="H62" s="56"/>
      <c r="I62" s="56"/>
      <c r="J62" s="59"/>
      <c r="K62" s="60"/>
      <c r="L62" s="59"/>
      <c r="M62" s="60"/>
      <c r="N62" s="59"/>
      <c r="O62" s="60"/>
      <c r="P62" s="59"/>
      <c r="Q62" s="44"/>
    </row>
    <row r="63" spans="4:20" ht="11.25">
      <c r="D63" s="55"/>
      <c r="E63" s="56"/>
      <c r="F63" s="56"/>
      <c r="G63" s="56"/>
      <c r="H63" s="56"/>
      <c r="I63" s="56"/>
      <c r="J63" s="59"/>
      <c r="K63" s="58"/>
      <c r="L63" s="59"/>
      <c r="M63" s="58"/>
      <c r="N63" s="59"/>
      <c r="O63" s="58"/>
      <c r="P63" s="59"/>
      <c r="Q63" s="44"/>
      <c r="T63" s="61"/>
    </row>
    <row r="64" spans="4:17" ht="11.25">
      <c r="D64" s="55"/>
      <c r="E64" s="56"/>
      <c r="F64" s="56"/>
      <c r="G64" s="56"/>
      <c r="H64" s="56"/>
      <c r="I64" s="56"/>
      <c r="J64" s="59"/>
      <c r="K64" s="60"/>
      <c r="L64" s="59"/>
      <c r="M64" s="60"/>
      <c r="N64" s="59"/>
      <c r="O64" s="60"/>
      <c r="P64" s="59"/>
      <c r="Q64" s="44"/>
    </row>
    <row r="65" spans="4:17" ht="11.25">
      <c r="D65" s="55"/>
      <c r="E65" s="56"/>
      <c r="F65" s="56"/>
      <c r="G65" s="56"/>
      <c r="H65" s="56"/>
      <c r="I65" s="56"/>
      <c r="J65" s="59"/>
      <c r="K65" s="60"/>
      <c r="L65" s="59"/>
      <c r="M65" s="60"/>
      <c r="N65" s="59"/>
      <c r="O65" s="60"/>
      <c r="P65" s="59"/>
      <c r="Q65" s="44"/>
    </row>
    <row r="66" spans="4:17" ht="11.25">
      <c r="D66" s="55"/>
      <c r="E66" s="56"/>
      <c r="F66" s="56"/>
      <c r="G66" s="56"/>
      <c r="H66" s="56"/>
      <c r="I66" s="56"/>
      <c r="J66" s="59"/>
      <c r="K66" s="58"/>
      <c r="L66" s="59"/>
      <c r="M66" s="58"/>
      <c r="N66" s="59"/>
      <c r="O66" s="58"/>
      <c r="P66" s="59"/>
      <c r="Q66" s="44"/>
    </row>
    <row r="67" spans="4:17" ht="11.25">
      <c r="D67" s="64"/>
      <c r="E67" s="65"/>
      <c r="F67" s="65"/>
      <c r="G67" s="65"/>
      <c r="H67" s="65"/>
      <c r="I67" s="65"/>
      <c r="J67" s="66"/>
      <c r="K67" s="67"/>
      <c r="L67" s="66"/>
      <c r="M67" s="67"/>
      <c r="N67" s="66"/>
      <c r="O67" s="67"/>
      <c r="P67" s="66"/>
      <c r="Q67" s="44"/>
    </row>
    <row r="68" spans="4:16" ht="11.25">
      <c r="D68" s="55"/>
      <c r="E68" s="56"/>
      <c r="F68" s="56"/>
      <c r="G68" s="56"/>
      <c r="H68" s="56"/>
      <c r="I68" s="56"/>
      <c r="J68" s="57"/>
      <c r="K68" s="58"/>
      <c r="L68" s="57"/>
      <c r="M68" s="58"/>
      <c r="N68" s="57"/>
      <c r="O68" s="58"/>
      <c r="P68" s="57"/>
    </row>
    <row r="69" spans="1:20" ht="12" thickBot="1">
      <c r="A69" s="75" t="s">
        <v>50</v>
      </c>
      <c r="D69" s="68">
        <f t="shared" si="0" ref="D69:J69">SUM(D46:D67)</f>
        <v>136091201.17552033</v>
      </c>
      <c r="E69" s="69">
        <f t="shared" si="0"/>
        <v>-30015294.999999993</v>
      </c>
      <c r="F69" s="69">
        <f t="shared" si="0"/>
        <v>106075906.17552035</v>
      </c>
      <c r="G69" s="69">
        <f t="shared" si="0"/>
        <v>0</v>
      </c>
      <c r="H69" s="69">
        <f t="shared" si="0"/>
        <v>0</v>
      </c>
      <c r="I69" s="69">
        <f>SUM(I46:I67)</f>
        <v>106075905.77552034</v>
      </c>
      <c r="J69" s="70">
        <f t="shared" si="0"/>
        <v>1</v>
      </c>
      <c r="K69" s="71"/>
      <c r="L69" s="70">
        <f>SUM(L46:L67)</f>
        <v>0.057400000000000007</v>
      </c>
      <c r="M69" s="71"/>
      <c r="N69" s="70">
        <f>SUM(N46:N67)</f>
        <v>0.062800000000000009</v>
      </c>
      <c r="O69" s="71"/>
      <c r="P69" s="70">
        <f>SUM(P46:P67)</f>
        <v>0.068199999999999997</v>
      </c>
      <c r="T69" s="56"/>
    </row>
    <row r="70" ht="12" thickTop="1"/>
    <row r="71" spans="7:10" ht="11.25">
      <c r="G71" s="56"/>
      <c r="I71" s="72"/>
      <c r="J71" s="73"/>
    </row>
    <row r="73" spans="5:5" ht="11.25">
      <c r="E73" s="76"/>
    </row>
    <row r="75" spans="1:5" ht="11.25">
      <c r="A75" s="75"/>
      <c r="E75" s="56"/>
    </row>
  </sheetData>
  <mergeCells count="6">
    <mergeCell ref="K6:L6"/>
    <mergeCell ref="M6:N6"/>
    <mergeCell ref="O6:P6"/>
    <mergeCell ref="K39:L39"/>
    <mergeCell ref="M39:N39"/>
    <mergeCell ref="O39:P39"/>
  </mergeCells>
  <pageMargins left="0.34" right="0.36" top="0.42" bottom="0.35" header="0.41" footer="0.33"/>
  <pageSetup orientation="landscape" scale="66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5"/>
  <sheetViews>
    <sheetView workbookViewId="0" topLeftCell="A1">
      <selection pane="topLeft" activeCell="D22" sqref="D22"/>
    </sheetView>
  </sheetViews>
  <sheetFormatPr defaultColWidth="9.14428571428571" defaultRowHeight="11.25"/>
  <cols>
    <col min="1" max="1" width="26.1428571428571" style="104" customWidth="1"/>
    <col min="2" max="2" width="0.857142857142857" style="104" customWidth="1"/>
    <col min="3" max="3" width="1.71428571428571" style="104" customWidth="1"/>
    <col min="4" max="4" width="15.2857142857143" style="104" customWidth="1"/>
    <col min="5" max="5" width="12.7142857142857" style="104" customWidth="1"/>
    <col min="6" max="6" width="13.7142857142857" style="104" customWidth="1"/>
    <col min="7" max="7" width="12.7142857142857" style="104" customWidth="1"/>
    <col min="8" max="8" width="9.85714285714286" style="104" customWidth="1"/>
    <col min="9" max="9" width="11.2857142857143" style="104" customWidth="1"/>
    <col min="10" max="10" width="9.71428571428571" style="104" customWidth="1"/>
    <col min="11" max="11" width="9.57142857142857" style="104" customWidth="1"/>
    <col min="12" max="12" width="10.1428571428571" style="104" customWidth="1"/>
    <col min="13" max="13" width="10.5714285714286" style="104" customWidth="1"/>
    <col min="14" max="14" width="9.57142857142857" style="104" customWidth="1"/>
    <col min="15" max="15" width="10.4285714285714" style="104" customWidth="1"/>
    <col min="16" max="16" width="10.7142857142857" style="104" customWidth="1"/>
    <col min="17" max="19" width="9.14285714285714" style="104"/>
    <col min="20" max="20" width="18" style="104" bestFit="1" customWidth="1"/>
    <col min="21" max="16384" width="9.14285714285714" style="104"/>
  </cols>
  <sheetData>
    <row r="1" spans="1:16" ht="11.25">
      <c r="A1" s="150" t="s">
        <v>51</v>
      </c>
      <c r="P1" s="104" t="s">
        <v>17</v>
      </c>
    </row>
    <row r="2" spans="1:1" ht="11.25">
      <c r="A2" s="150" t="s">
        <v>52</v>
      </c>
    </row>
    <row r="3" spans="1:1" ht="11.25">
      <c r="A3" s="150" t="s">
        <v>18</v>
      </c>
    </row>
    <row r="4" spans="1:8" ht="11.25">
      <c r="A4" s="150" t="s">
        <v>53</v>
      </c>
      <c r="H4" s="105"/>
    </row>
    <row r="5" spans="1:1" ht="11.25">
      <c r="A5" s="150" t="s">
        <v>19</v>
      </c>
    </row>
    <row r="6" spans="11:16" ht="11.25">
      <c r="K6" s="171" t="s">
        <v>20</v>
      </c>
      <c r="L6" s="171"/>
      <c r="M6" s="171" t="s">
        <v>21</v>
      </c>
      <c r="N6" s="171"/>
      <c r="O6" s="171" t="s">
        <v>22</v>
      </c>
      <c r="P6" s="171"/>
    </row>
    <row r="7" spans="4:16" ht="11.25">
      <c r="D7" s="107"/>
      <c r="E7" s="108"/>
      <c r="F7" s="108"/>
      <c r="G7" s="108"/>
      <c r="H7" s="108"/>
      <c r="I7" s="108"/>
      <c r="J7" s="109"/>
      <c r="K7" s="107"/>
      <c r="L7" s="109"/>
      <c r="M7" s="107"/>
      <c r="N7" s="109"/>
      <c r="O7" s="107"/>
      <c r="P7" s="109"/>
    </row>
    <row r="8" spans="4:16" ht="11.25">
      <c r="D8" s="110"/>
      <c r="E8" s="106" t="s">
        <v>23</v>
      </c>
      <c r="F8" s="111"/>
      <c r="G8" s="111"/>
      <c r="H8" s="111"/>
      <c r="I8" s="111"/>
      <c r="J8" s="112"/>
      <c r="K8" s="110" t="s">
        <v>24</v>
      </c>
      <c r="L8" s="112" t="s">
        <v>25</v>
      </c>
      <c r="M8" s="110" t="s">
        <v>24</v>
      </c>
      <c r="N8" s="112" t="s">
        <v>25</v>
      </c>
      <c r="O8" s="110" t="s">
        <v>24</v>
      </c>
      <c r="P8" s="112" t="s">
        <v>25</v>
      </c>
    </row>
    <row r="9" spans="4:16" ht="11.25">
      <c r="D9" s="110"/>
      <c r="E9" s="111"/>
      <c r="F9" s="111" t="s">
        <v>26</v>
      </c>
      <c r="G9" s="111"/>
      <c r="H9" s="111"/>
      <c r="I9" s="111"/>
      <c r="J9" s="112" t="s">
        <v>27</v>
      </c>
      <c r="K9" s="110" t="s">
        <v>28</v>
      </c>
      <c r="L9" s="112" t="s">
        <v>29</v>
      </c>
      <c r="M9" s="110" t="s">
        <v>28</v>
      </c>
      <c r="N9" s="112" t="s">
        <v>29</v>
      </c>
      <c r="O9" s="110" t="s">
        <v>28</v>
      </c>
      <c r="P9" s="112" t="s">
        <v>29</v>
      </c>
    </row>
    <row r="10" spans="1:16" ht="22.5">
      <c r="A10" s="106" t="s">
        <v>30</v>
      </c>
      <c r="D10" s="113" t="s">
        <v>31</v>
      </c>
      <c r="E10" s="114" t="s">
        <v>32</v>
      </c>
      <c r="F10" s="106" t="s">
        <v>33</v>
      </c>
      <c r="G10" s="106" t="s">
        <v>34</v>
      </c>
      <c r="H10" s="106" t="s">
        <v>35</v>
      </c>
      <c r="I10" s="106" t="s">
        <v>36</v>
      </c>
      <c r="J10" s="115" t="s">
        <v>37</v>
      </c>
      <c r="K10" s="113" t="s">
        <v>38</v>
      </c>
      <c r="L10" s="115" t="s">
        <v>39</v>
      </c>
      <c r="M10" s="113" t="s">
        <v>38</v>
      </c>
      <c r="N10" s="115" t="s">
        <v>39</v>
      </c>
      <c r="O10" s="113" t="s">
        <v>38</v>
      </c>
      <c r="P10" s="115" t="s">
        <v>39</v>
      </c>
    </row>
    <row r="11" spans="4:16" ht="11.25">
      <c r="D11" s="116"/>
      <c r="E11" s="117"/>
      <c r="F11" s="117"/>
      <c r="G11" s="117"/>
      <c r="H11" s="117"/>
      <c r="I11" s="117"/>
      <c r="J11" s="118"/>
      <c r="K11" s="119"/>
      <c r="L11" s="118"/>
      <c r="M11" s="119"/>
      <c r="N11" s="118"/>
      <c r="O11" s="119"/>
      <c r="P11" s="118"/>
    </row>
    <row r="12" spans="4:16" ht="11.25">
      <c r="D12" s="116"/>
      <c r="E12" s="117"/>
      <c r="F12" s="117"/>
      <c r="G12" s="117"/>
      <c r="H12" s="117"/>
      <c r="I12" s="117"/>
      <c r="J12" s="118"/>
      <c r="K12" s="119"/>
      <c r="L12" s="118"/>
      <c r="M12" s="119"/>
      <c r="N12" s="118"/>
      <c r="O12" s="119"/>
      <c r="P12" s="118"/>
    </row>
    <row r="13" spans="1:20" ht="11.25">
      <c r="A13" s="104" t="s">
        <v>40</v>
      </c>
      <c r="D13" s="116">
        <v>58858896</v>
      </c>
      <c r="E13" s="117"/>
      <c r="F13" s="117">
        <f>D13+E13</f>
        <v>58858896</v>
      </c>
      <c r="G13" s="117">
        <v>12405.303425836362</v>
      </c>
      <c r="H13" s="117"/>
      <c r="I13" s="117">
        <f>F13+G13+H13</f>
        <v>58871301.303425834</v>
      </c>
      <c r="J13" s="120">
        <f>ROUND(I13/$I$36,5)</f>
        <v>0.51705000000000001</v>
      </c>
      <c r="K13" s="149">
        <v>0.092499999999999999</v>
      </c>
      <c r="L13" s="120">
        <f>ROUND($J13*K13,4)</f>
        <v>0.047800000000000002</v>
      </c>
      <c r="M13" s="136">
        <v>0.10249999999999999</v>
      </c>
      <c r="N13" s="137">
        <f>ROUND($J13*M13,4)</f>
        <v>0.052999999999999999</v>
      </c>
      <c r="O13" s="121">
        <f>M13+0.01</f>
        <v>0.11249999999999999</v>
      </c>
      <c r="P13" s="120">
        <f>ROUND($J13*O13,4)</f>
        <v>0.058200000000000002</v>
      </c>
      <c r="T13" s="61"/>
    </row>
    <row r="14" spans="4:20" ht="11.25">
      <c r="D14" s="116"/>
      <c r="E14" s="117"/>
      <c r="F14" s="117"/>
      <c r="G14" s="117"/>
      <c r="H14" s="117"/>
      <c r="I14" s="117"/>
      <c r="J14" s="120"/>
      <c r="K14" s="148" t="s">
        <v>54</v>
      </c>
      <c r="L14" s="120"/>
      <c r="M14" s="119"/>
      <c r="N14" s="120"/>
      <c r="O14" s="119"/>
      <c r="P14" s="120"/>
      <c r="T14" s="61"/>
    </row>
    <row r="15" spans="1:20" ht="11.25">
      <c r="A15" s="104" t="s">
        <v>41</v>
      </c>
      <c r="D15" s="116">
        <v>41310850</v>
      </c>
      <c r="E15" s="117">
        <v>-20365708</v>
      </c>
      <c r="F15" s="117">
        <f>D15+E15</f>
        <v>20945142</v>
      </c>
      <c r="G15" s="117">
        <v>8706.8169509023955</v>
      </c>
      <c r="H15" s="117"/>
      <c r="I15" s="117">
        <f>F15+G15+H15</f>
        <v>20953848.816950902</v>
      </c>
      <c r="J15" s="120">
        <f>ROUND(I15/$I$36,5)</f>
        <v>0.18403</v>
      </c>
      <c r="K15" s="149">
        <v>0.036299999999999999</v>
      </c>
      <c r="L15" s="120">
        <f>ROUND($J15*K15,4)</f>
        <v>0.0067000000000000002</v>
      </c>
      <c r="M15" s="121">
        <f>+K15</f>
        <v>0.036299999999999999</v>
      </c>
      <c r="N15" s="138">
        <f>ROUND($J15*M15,4)</f>
        <v>0.0067000000000000002</v>
      </c>
      <c r="O15" s="121">
        <f>K15</f>
        <v>0.036299999999999999</v>
      </c>
      <c r="P15" s="120">
        <f>ROUND($J15*O15,4)</f>
        <v>0.0067000000000000002</v>
      </c>
      <c r="T15" s="61"/>
    </row>
    <row r="16" spans="4:20" ht="11.25">
      <c r="D16" s="116"/>
      <c r="E16" s="117"/>
      <c r="F16" s="117"/>
      <c r="G16" s="117"/>
      <c r="H16" s="117"/>
      <c r="I16" s="117"/>
      <c r="J16" s="120"/>
      <c r="K16" s="148" t="s">
        <v>54</v>
      </c>
      <c r="L16" s="120"/>
      <c r="M16" s="119"/>
      <c r="N16" s="120"/>
      <c r="O16" s="119"/>
      <c r="P16" s="120"/>
      <c r="T16" s="61"/>
    </row>
    <row r="17" spans="1:20" ht="11.25">
      <c r="A17" s="104" t="s">
        <v>42</v>
      </c>
      <c r="D17" s="116">
        <v>14631636</v>
      </c>
      <c r="E17" s="117">
        <v>-9823601</v>
      </c>
      <c r="F17" s="117">
        <f>D17+E17</f>
        <v>4808035</v>
      </c>
      <c r="G17" s="117">
        <v>3083.8138300128589</v>
      </c>
      <c r="H17" s="117"/>
      <c r="I17" s="117">
        <f>F17+G17+H17</f>
        <v>4811118.8138300125</v>
      </c>
      <c r="J17" s="120">
        <f>ROUND(I17/$I$36,5)</f>
        <v>0.042250000000000003</v>
      </c>
      <c r="K17" s="149">
        <v>0.0134</v>
      </c>
      <c r="L17" s="120">
        <f>ROUND($J17*K17,4)</f>
        <v>0.00059999999999999995</v>
      </c>
      <c r="M17" s="121">
        <f>+K17</f>
        <v>0.0134</v>
      </c>
      <c r="N17" s="139">
        <f>ROUND($J17*M17,4)</f>
        <v>0.00059999999999999995</v>
      </c>
      <c r="O17" s="121">
        <f>M17</f>
        <v>0.0134</v>
      </c>
      <c r="P17" s="120">
        <f>ROUND($J17*O17,4)</f>
        <v>0.00059999999999999995</v>
      </c>
      <c r="T17" s="61"/>
    </row>
    <row r="18" spans="4:20" ht="11.25">
      <c r="D18" s="116"/>
      <c r="E18" s="117"/>
      <c r="F18" s="117"/>
      <c r="G18" s="117"/>
      <c r="H18" s="117"/>
      <c r="I18" s="117"/>
      <c r="J18" s="120"/>
      <c r="K18" s="148" t="s">
        <v>54</v>
      </c>
      <c r="L18" s="120"/>
      <c r="M18" s="119"/>
      <c r="N18" s="120"/>
      <c r="O18" s="119"/>
      <c r="P18" s="120"/>
      <c r="T18" s="61"/>
    </row>
    <row r="19" spans="1:20" ht="11.25">
      <c r="A19" s="104" t="s">
        <v>43</v>
      </c>
      <c r="D19" s="116">
        <v>0</v>
      </c>
      <c r="E19" s="117"/>
      <c r="F19" s="117">
        <f>D19+E19</f>
        <v>0</v>
      </c>
      <c r="G19" s="117">
        <v>0</v>
      </c>
      <c r="H19" s="117"/>
      <c r="I19" s="117">
        <f>F19+G19+H19</f>
        <v>0</v>
      </c>
      <c r="J19" s="120">
        <f>ROUND(I19/$I$36,5)</f>
        <v>0</v>
      </c>
      <c r="K19" s="149">
        <v>0</v>
      </c>
      <c r="L19" s="120">
        <f>ROUND($J19*K19,4)</f>
        <v>0</v>
      </c>
      <c r="M19" s="121">
        <f>+K19</f>
        <v>0</v>
      </c>
      <c r="N19" s="120">
        <f>ROUND($J19*M19,4)</f>
        <v>0</v>
      </c>
      <c r="O19" s="121">
        <f>+K19</f>
        <v>0</v>
      </c>
      <c r="P19" s="120">
        <f>ROUND($J19*O19,4)</f>
        <v>0</v>
      </c>
      <c r="T19" s="61"/>
    </row>
    <row r="20" spans="4:20" ht="11.25">
      <c r="D20" s="116"/>
      <c r="E20" s="117"/>
      <c r="F20" s="117"/>
      <c r="G20" s="117"/>
      <c r="H20" s="117"/>
      <c r="I20" s="117"/>
      <c r="J20" s="120"/>
      <c r="K20" s="148" t="s">
        <v>54</v>
      </c>
      <c r="L20" s="120"/>
      <c r="M20" s="119"/>
      <c r="N20" s="120"/>
      <c r="O20" s="119"/>
      <c r="P20" s="120"/>
      <c r="T20" s="61"/>
    </row>
    <row r="21" spans="1:20" ht="11.25">
      <c r="A21" s="104" t="s">
        <v>44</v>
      </c>
      <c r="D21" s="116">
        <v>0</v>
      </c>
      <c r="E21" s="117"/>
      <c r="F21" s="117">
        <f>D21+E21</f>
        <v>0</v>
      </c>
      <c r="G21" s="117">
        <v>0</v>
      </c>
      <c r="H21" s="117"/>
      <c r="I21" s="117">
        <f>F21+G21+H21</f>
        <v>0</v>
      </c>
      <c r="J21" s="120">
        <f>ROUND(I21/$I$36,5)</f>
        <v>0</v>
      </c>
      <c r="K21" s="149">
        <v>0</v>
      </c>
      <c r="L21" s="120">
        <f>ROUND($J21*K21,4)</f>
        <v>0</v>
      </c>
      <c r="M21" s="121">
        <f>+K21</f>
        <v>0</v>
      </c>
      <c r="N21" s="120">
        <f>ROUND($J21*M21,4)</f>
        <v>0</v>
      </c>
      <c r="O21" s="121">
        <f>+K21</f>
        <v>0</v>
      </c>
      <c r="P21" s="120">
        <f>ROUND($J21*O21,4)</f>
        <v>0</v>
      </c>
      <c r="T21" s="61"/>
    </row>
    <row r="22" spans="4:20" ht="11.25">
      <c r="D22" s="116"/>
      <c r="E22" s="117"/>
      <c r="F22" s="117"/>
      <c r="G22" s="117"/>
      <c r="H22" s="117"/>
      <c r="I22" s="117"/>
      <c r="J22" s="120"/>
      <c r="K22" s="148" t="s">
        <v>54</v>
      </c>
      <c r="L22" s="120"/>
      <c r="M22" s="119"/>
      <c r="N22" s="120"/>
      <c r="O22" s="119"/>
      <c r="P22" s="120"/>
      <c r="T22" s="61"/>
    </row>
    <row r="23" spans="1:20" ht="11.25">
      <c r="A23" s="104" t="s">
        <v>45</v>
      </c>
      <c r="D23" s="116">
        <v>4242229</v>
      </c>
      <c r="E23" s="117"/>
      <c r="F23" s="117">
        <f>D23+E23</f>
        <v>4242229</v>
      </c>
      <c r="G23" s="117"/>
      <c r="H23" s="117"/>
      <c r="I23" s="117">
        <f>F23+G23+H23</f>
        <v>4242229</v>
      </c>
      <c r="J23" s="120">
        <f>ROUND(I23/$I$36,5)</f>
        <v>0.037260000000000001</v>
      </c>
      <c r="K23" s="149">
        <v>0.023099999999999999</v>
      </c>
      <c r="L23" s="120">
        <f>ROUND($J23*K23,4)</f>
        <v>0.00089999999999999998</v>
      </c>
      <c r="M23" s="121">
        <f>+K23</f>
        <v>0.023099999999999999</v>
      </c>
      <c r="N23" s="140">
        <f>ROUND($J23*M23,4)</f>
        <v>0.00089999999999999998</v>
      </c>
      <c r="O23" s="121">
        <f>+M23</f>
        <v>0.023099999999999999</v>
      </c>
      <c r="P23" s="120">
        <f>ROUND($J23*O23,4)</f>
        <v>0.00089999999999999998</v>
      </c>
      <c r="T23" s="61"/>
    </row>
    <row r="24" spans="4:20" ht="11.25">
      <c r="D24" s="116"/>
      <c r="E24" s="117"/>
      <c r="F24" s="117"/>
      <c r="G24" s="117"/>
      <c r="H24" s="117"/>
      <c r="I24" s="117"/>
      <c r="J24" s="120"/>
      <c r="K24" s="148" t="s">
        <v>54</v>
      </c>
      <c r="L24" s="120"/>
      <c r="M24" s="119"/>
      <c r="N24" s="120"/>
      <c r="O24" s="119"/>
      <c r="P24" s="120"/>
      <c r="T24" s="61"/>
    </row>
    <row r="25" spans="1:20" ht="11.25">
      <c r="A25" s="104" t="s">
        <v>46</v>
      </c>
      <c r="D25" s="116">
        <v>24980755</v>
      </c>
      <c r="E25" s="117"/>
      <c r="F25" s="117">
        <f>D25+E25</f>
        <v>24980755</v>
      </c>
      <c r="G25" s="117"/>
      <c r="H25" s="117"/>
      <c r="I25" s="117">
        <f>F25+G25+H25</f>
        <v>24980755</v>
      </c>
      <c r="J25" s="120">
        <f>ROUND(I25/$I$36,5)</f>
        <v>0.21940000000000001</v>
      </c>
      <c r="K25" s="149">
        <v>0</v>
      </c>
      <c r="L25" s="120">
        <f>ROUND($J25*K25,4)</f>
        <v>0</v>
      </c>
      <c r="M25" s="121">
        <f>+K25</f>
        <v>0</v>
      </c>
      <c r="N25" s="120">
        <f>ROUND($J25*M25,4)</f>
        <v>0</v>
      </c>
      <c r="O25" s="121">
        <f>M25</f>
        <v>0</v>
      </c>
      <c r="P25" s="120">
        <f>ROUND($J25*O25,4)</f>
        <v>0</v>
      </c>
      <c r="T25" s="61"/>
    </row>
    <row r="26" spans="4:20" ht="11.25">
      <c r="D26" s="116"/>
      <c r="E26" s="117"/>
      <c r="F26" s="117"/>
      <c r="G26" s="117"/>
      <c r="H26" s="117"/>
      <c r="I26" s="117"/>
      <c r="J26" s="120"/>
      <c r="K26" s="148" t="s">
        <v>54</v>
      </c>
      <c r="L26" s="120"/>
      <c r="M26" s="119"/>
      <c r="N26" s="120"/>
      <c r="O26" s="119"/>
      <c r="P26" s="120"/>
      <c r="T26" s="61"/>
    </row>
    <row r="27" spans="1:20" ht="11.25">
      <c r="A27" s="104" t="s">
        <v>47</v>
      </c>
      <c r="D27" s="116">
        <v>0</v>
      </c>
      <c r="E27" s="117"/>
      <c r="F27" s="117">
        <f>D27+E27</f>
        <v>0</v>
      </c>
      <c r="G27" s="117"/>
      <c r="H27" s="117"/>
      <c r="I27" s="117">
        <f>F27+G27+H27</f>
        <v>0</v>
      </c>
      <c r="J27" s="120">
        <f>ROUND(I27/$I$36,5)</f>
        <v>0</v>
      </c>
      <c r="K27" s="149">
        <v>0.055100000000000003</v>
      </c>
      <c r="L27" s="120">
        <f>ROUND($J27*K27,4)</f>
        <v>0</v>
      </c>
      <c r="M27" s="121">
        <f>SUM(N13:N19)</f>
        <v>0.060299999999999999</v>
      </c>
      <c r="N27" s="120">
        <f>ROUND($J27*M27,4)</f>
        <v>0</v>
      </c>
      <c r="O27" s="121">
        <f>SUM(P13:P19)</f>
        <v>0.065500000000000003</v>
      </c>
      <c r="P27" s="120">
        <f>ROUND($J27*O27,4)</f>
        <v>0</v>
      </c>
      <c r="T27" s="61"/>
    </row>
    <row r="28" spans="4:20" ht="11.25">
      <c r="D28" s="116"/>
      <c r="E28" s="117"/>
      <c r="F28" s="117"/>
      <c r="G28" s="117"/>
      <c r="H28" s="117"/>
      <c r="I28" s="117"/>
      <c r="J28" s="120"/>
      <c r="K28" s="119"/>
      <c r="L28" s="120"/>
      <c r="M28" s="119"/>
      <c r="N28" s="120"/>
      <c r="O28" s="119"/>
      <c r="P28" s="120"/>
      <c r="T28" s="61"/>
    </row>
    <row r="29" spans="4:16" ht="11.25">
      <c r="D29" s="116"/>
      <c r="E29" s="117"/>
      <c r="F29" s="117"/>
      <c r="G29" s="117"/>
      <c r="H29" s="117"/>
      <c r="I29" s="117"/>
      <c r="J29" s="120"/>
      <c r="K29" s="121"/>
      <c r="L29" s="120"/>
      <c r="M29" s="121"/>
      <c r="N29" s="120"/>
      <c r="O29" s="121"/>
      <c r="P29" s="120"/>
    </row>
    <row r="30" spans="4:20" ht="11.25">
      <c r="D30" s="116"/>
      <c r="E30" s="117"/>
      <c r="F30" s="117"/>
      <c r="G30" s="117"/>
      <c r="H30" s="117"/>
      <c r="I30" s="117"/>
      <c r="J30" s="120"/>
      <c r="K30" s="119"/>
      <c r="L30" s="120"/>
      <c r="M30" s="119"/>
      <c r="N30" s="120"/>
      <c r="O30" s="119"/>
      <c r="P30" s="120"/>
      <c r="T30" s="61"/>
    </row>
    <row r="31" spans="4:16" ht="11.25">
      <c r="D31" s="116"/>
      <c r="E31" s="117"/>
      <c r="F31" s="117"/>
      <c r="G31" s="117"/>
      <c r="H31" s="117"/>
      <c r="I31" s="117"/>
      <c r="J31" s="120"/>
      <c r="K31" s="121"/>
      <c r="L31" s="120"/>
      <c r="M31" s="121"/>
      <c r="N31" s="120"/>
      <c r="O31" s="121"/>
      <c r="P31" s="120"/>
    </row>
    <row r="32" spans="4:16" ht="11.25">
      <c r="D32" s="116"/>
      <c r="E32" s="117"/>
      <c r="F32" s="117"/>
      <c r="G32" s="117"/>
      <c r="H32" s="117"/>
      <c r="I32" s="117"/>
      <c r="J32" s="120"/>
      <c r="K32" s="121"/>
      <c r="L32" s="120"/>
      <c r="M32" s="121"/>
      <c r="N32" s="120"/>
      <c r="O32" s="121"/>
      <c r="P32" s="120"/>
    </row>
    <row r="33" spans="4:16" ht="11.25">
      <c r="D33" s="116"/>
      <c r="E33" s="117"/>
      <c r="F33" s="117"/>
      <c r="G33" s="117"/>
      <c r="H33" s="117"/>
      <c r="I33" s="117"/>
      <c r="J33" s="120"/>
      <c r="K33" s="119"/>
      <c r="L33" s="120"/>
      <c r="M33" s="119"/>
      <c r="N33" s="120"/>
      <c r="O33" s="119"/>
      <c r="P33" s="120"/>
    </row>
    <row r="34" spans="4:16" ht="11.25">
      <c r="D34" s="122"/>
      <c r="E34" s="123"/>
      <c r="F34" s="123"/>
      <c r="G34" s="123"/>
      <c r="H34" s="123"/>
      <c r="I34" s="123"/>
      <c r="J34" s="124"/>
      <c r="K34" s="125"/>
      <c r="L34" s="124"/>
      <c r="M34" s="125"/>
      <c r="N34" s="124"/>
      <c r="O34" s="125"/>
      <c r="P34" s="124"/>
    </row>
    <row r="35" spans="4:16" ht="11.25">
      <c r="D35" s="116"/>
      <c r="E35" s="117"/>
      <c r="F35" s="117"/>
      <c r="G35" s="117"/>
      <c r="H35" s="117"/>
      <c r="I35" s="117"/>
      <c r="J35" s="118"/>
      <c r="K35" s="119"/>
      <c r="L35" s="118"/>
      <c r="M35" s="119"/>
      <c r="N35" s="118"/>
      <c r="O35" s="119"/>
      <c r="P35" s="118"/>
    </row>
    <row r="36" spans="1:20" ht="12" thickBot="1">
      <c r="A36" s="104" t="s">
        <v>48</v>
      </c>
      <c r="D36" s="126">
        <f>SUM(D12:D34)</f>
        <v>144024366</v>
      </c>
      <c r="E36" s="127">
        <f>SUM(E13:E34)</f>
        <v>-30189309</v>
      </c>
      <c r="F36" s="127">
        <f>SUM(F13:F34)</f>
        <v>113835057</v>
      </c>
      <c r="G36" s="127">
        <f>SUM(G13:G34)</f>
        <v>24195.934206751615</v>
      </c>
      <c r="H36" s="127">
        <f>SUM(H12:H34)</f>
        <v>0</v>
      </c>
      <c r="I36" s="127">
        <f>SUM(I12:I34)</f>
        <v>113859252.93420675</v>
      </c>
      <c r="J36" s="128">
        <f>SUM(J13:J34)</f>
        <v>0.99999000000000005</v>
      </c>
      <c r="K36" s="129"/>
      <c r="L36" s="128">
        <f>SUM(L13:L34)</f>
        <v>0.056000000000000001</v>
      </c>
      <c r="M36" s="129"/>
      <c r="N36" s="128">
        <f>SUM(N13:N34)</f>
        <v>0.061199999999999997</v>
      </c>
      <c r="O36" s="129"/>
      <c r="P36" s="128">
        <f>SUM(P13:P34)</f>
        <v>0.066400000000000001</v>
      </c>
      <c r="T36" s="117"/>
    </row>
    <row r="37" ht="12" thickTop="1"/>
    <row r="38" spans="5:10" ht="11.25">
      <c r="E38" s="130"/>
      <c r="G38" s="117"/>
      <c r="I38" s="72"/>
      <c r="J38" s="131"/>
    </row>
    <row r="39" spans="11:16" ht="11.25">
      <c r="K39" s="171" t="s">
        <v>20</v>
      </c>
      <c r="L39" s="171"/>
      <c r="M39" s="171" t="s">
        <v>21</v>
      </c>
      <c r="N39" s="171"/>
      <c r="O39" s="171" t="s">
        <v>22</v>
      </c>
      <c r="P39" s="171"/>
    </row>
    <row r="40" spans="4:16" ht="11.25">
      <c r="D40" s="107"/>
      <c r="E40" s="108"/>
      <c r="F40" s="108"/>
      <c r="G40" s="108"/>
      <c r="H40" s="108"/>
      <c r="I40" s="108"/>
      <c r="J40" s="109"/>
      <c r="K40" s="107"/>
      <c r="L40" s="109"/>
      <c r="M40" s="107"/>
      <c r="N40" s="109"/>
      <c r="O40" s="107"/>
      <c r="P40" s="109"/>
    </row>
    <row r="41" spans="4:16" ht="11.25">
      <c r="D41" s="110"/>
      <c r="E41" s="106" t="s">
        <v>23</v>
      </c>
      <c r="F41" s="111"/>
      <c r="G41" s="111"/>
      <c r="H41" s="111"/>
      <c r="I41" s="111"/>
      <c r="J41" s="112"/>
      <c r="K41" s="110" t="s">
        <v>24</v>
      </c>
      <c r="L41" s="112" t="s">
        <v>25</v>
      </c>
      <c r="M41" s="110" t="s">
        <v>24</v>
      </c>
      <c r="N41" s="112" t="s">
        <v>25</v>
      </c>
      <c r="O41" s="110" t="s">
        <v>24</v>
      </c>
      <c r="P41" s="112" t="s">
        <v>25</v>
      </c>
    </row>
    <row r="42" spans="4:16" ht="11.25">
      <c r="D42" s="110"/>
      <c r="E42" s="111"/>
      <c r="F42" s="111" t="s">
        <v>26</v>
      </c>
      <c r="G42" s="111"/>
      <c r="H42" s="111"/>
      <c r="I42" s="111"/>
      <c r="J42" s="112" t="s">
        <v>27</v>
      </c>
      <c r="K42" s="110" t="s">
        <v>28</v>
      </c>
      <c r="L42" s="112" t="s">
        <v>29</v>
      </c>
      <c r="M42" s="110" t="s">
        <v>28</v>
      </c>
      <c r="N42" s="112" t="s">
        <v>29</v>
      </c>
      <c r="O42" s="110" t="s">
        <v>28</v>
      </c>
      <c r="P42" s="112" t="s">
        <v>29</v>
      </c>
    </row>
    <row r="43" spans="1:16" ht="22.5">
      <c r="A43" s="106" t="s">
        <v>49</v>
      </c>
      <c r="D43" s="113" t="s">
        <v>31</v>
      </c>
      <c r="E43" s="114" t="s">
        <v>32</v>
      </c>
      <c r="F43" s="106" t="s">
        <v>33</v>
      </c>
      <c r="G43" s="106" t="s">
        <v>34</v>
      </c>
      <c r="H43" s="106" t="s">
        <v>35</v>
      </c>
      <c r="I43" s="106" t="s">
        <v>36</v>
      </c>
      <c r="J43" s="115" t="s">
        <v>37</v>
      </c>
      <c r="K43" s="113" t="s">
        <v>38</v>
      </c>
      <c r="L43" s="115" t="s">
        <v>39</v>
      </c>
      <c r="M43" s="113" t="s">
        <v>38</v>
      </c>
      <c r="N43" s="115" t="s">
        <v>39</v>
      </c>
      <c r="O43" s="113" t="s">
        <v>38</v>
      </c>
      <c r="P43" s="115" t="s">
        <v>39</v>
      </c>
    </row>
    <row r="44" spans="4:16" ht="11.25">
      <c r="D44" s="116"/>
      <c r="E44" s="117"/>
      <c r="F44" s="117"/>
      <c r="G44" s="117"/>
      <c r="H44" s="117"/>
      <c r="I44" s="117"/>
      <c r="J44" s="118"/>
      <c r="K44" s="119"/>
      <c r="L44" s="118"/>
      <c r="M44" s="119"/>
      <c r="N44" s="118"/>
      <c r="O44" s="119"/>
      <c r="P44" s="118"/>
    </row>
    <row r="45" spans="4:16" ht="11.25">
      <c r="D45" s="116"/>
      <c r="E45" s="117"/>
      <c r="F45" s="117"/>
      <c r="G45" s="117"/>
      <c r="H45" s="117"/>
      <c r="I45" s="117"/>
      <c r="J45" s="118"/>
      <c r="K45" s="119"/>
      <c r="L45" s="118"/>
      <c r="M45" s="119"/>
      <c r="N45" s="118"/>
      <c r="O45" s="119"/>
      <c r="P45" s="118"/>
    </row>
    <row r="46" spans="1:22" ht="11.25">
      <c r="A46" s="104" t="s">
        <v>40</v>
      </c>
      <c r="D46" s="116">
        <v>65201461</v>
      </c>
      <c r="E46" s="117"/>
      <c r="F46" s="117">
        <f>D46+E46</f>
        <v>65201461</v>
      </c>
      <c r="G46" s="132">
        <v>-1871030.2870808896</v>
      </c>
      <c r="H46" s="117">
        <v>0</v>
      </c>
      <c r="I46" s="117">
        <f>F46+G46+H46</f>
        <v>63330430.712919109</v>
      </c>
      <c r="J46" s="120">
        <f>ROUND(I46/$I$69,5)</f>
        <v>0.56716</v>
      </c>
      <c r="K46" s="121">
        <f>M46-0.01</f>
        <v>0.092499999999999999</v>
      </c>
      <c r="L46" s="120">
        <f>ROUND($J46*K46,4)</f>
        <v>0.052499999999999998</v>
      </c>
      <c r="M46" s="121">
        <f>M13</f>
        <v>0.10249999999999999</v>
      </c>
      <c r="N46" s="120">
        <f>ROUND($J46*M46,4)</f>
        <v>0.058099999999999999</v>
      </c>
      <c r="O46" s="121">
        <f>M46+0.01</f>
        <v>0.11249999999999999</v>
      </c>
      <c r="P46" s="120">
        <f>ROUND($J46*O46,4)</f>
        <v>0.063799999999999996</v>
      </c>
      <c r="Q46" s="105"/>
      <c r="T46" s="61"/>
      <c r="V46" s="133"/>
    </row>
    <row r="47" spans="4:22" ht="11.25">
      <c r="D47" s="116"/>
      <c r="E47" s="117"/>
      <c r="F47" s="117"/>
      <c r="G47" s="117"/>
      <c r="H47" s="117"/>
      <c r="I47" s="117"/>
      <c r="J47" s="120"/>
      <c r="K47" s="119"/>
      <c r="L47" s="120"/>
      <c r="M47" s="119"/>
      <c r="N47" s="120"/>
      <c r="O47" s="119"/>
      <c r="P47" s="120"/>
      <c r="Q47" s="105"/>
      <c r="T47" s="61"/>
      <c r="V47" s="133"/>
    </row>
    <row r="48" spans="1:22" ht="11.25">
      <c r="A48" s="104" t="s">
        <v>41</v>
      </c>
      <c r="D48" s="116">
        <v>47057276.163485013</v>
      </c>
      <c r="E48" s="117">
        <v>-19147716.56810303</v>
      </c>
      <c r="F48" s="117">
        <f>D48+E48</f>
        <v>27909559.595381983</v>
      </c>
      <c r="G48" s="132">
        <v>-1350362.2140228136</v>
      </c>
      <c r="H48" s="117"/>
      <c r="I48" s="117">
        <f>F48+G48+H48-0.4</f>
        <v>26559196.981359169</v>
      </c>
      <c r="J48" s="120">
        <f>ROUND(I48/$I$69,5)</f>
        <v>0.23785000000000001</v>
      </c>
      <c r="K48" s="121">
        <v>0.032954236579012745</v>
      </c>
      <c r="L48" s="120">
        <f>ROUND($J48*K48,4)</f>
        <v>0.0077999999999999996</v>
      </c>
      <c r="M48" s="121">
        <f>+K48</f>
        <v>0.032954236579012745</v>
      </c>
      <c r="N48" s="120">
        <f>ROUND($J48*M48,4)</f>
        <v>0.0077999999999999996</v>
      </c>
      <c r="O48" s="121">
        <f>K48</f>
        <v>0.032954236579012745</v>
      </c>
      <c r="P48" s="120">
        <f>ROUND($J48*O48,4)</f>
        <v>0.0077999999999999996</v>
      </c>
      <c r="Q48" s="105"/>
      <c r="T48" s="61"/>
      <c r="V48" s="133"/>
    </row>
    <row r="49" spans="4:22" ht="11.25">
      <c r="D49" s="116"/>
      <c r="E49" s="117"/>
      <c r="F49" s="117"/>
      <c r="G49" s="132"/>
      <c r="H49" s="117"/>
      <c r="I49" s="117"/>
      <c r="J49" s="120"/>
      <c r="K49" s="119"/>
      <c r="L49" s="120"/>
      <c r="M49" s="119"/>
      <c r="N49" s="120"/>
      <c r="O49" s="119"/>
      <c r="P49" s="120"/>
      <c r="Q49" s="105"/>
      <c r="T49" s="61"/>
      <c r="V49" s="133"/>
    </row>
    <row r="50" spans="1:20" ht="11.25">
      <c r="A50" s="104" t="s">
        <v>42</v>
      </c>
      <c r="D50" s="116">
        <v>18659495</v>
      </c>
      <c r="E50" s="117">
        <v>-9236090.9742969573</v>
      </c>
      <c r="F50" s="117">
        <f>D50+E50</f>
        <v>9423404.0257030427</v>
      </c>
      <c r="G50" s="132">
        <v>-535455.49866312009</v>
      </c>
      <c r="H50" s="117"/>
      <c r="I50" s="117">
        <f>F50+G50+H50</f>
        <v>8887948.5270399228</v>
      </c>
      <c r="J50" s="120">
        <f>ROUND(I50/$I$69,5)</f>
        <v>0.079600000000000004</v>
      </c>
      <c r="K50" s="121">
        <v>0.010667709301964479</v>
      </c>
      <c r="L50" s="120">
        <f>ROUND($J50*K50,4)</f>
        <v>0.00080000000000000004</v>
      </c>
      <c r="M50" s="121">
        <f>+K50</f>
        <v>0.010667709301964479</v>
      </c>
      <c r="N50" s="120">
        <f>ROUND($J50*M50,4)</f>
        <v>0.00080000000000000004</v>
      </c>
      <c r="O50" s="121">
        <f>M50</f>
        <v>0.010667709301964479</v>
      </c>
      <c r="P50" s="120">
        <f>ROUND($J50*O50,4)</f>
        <v>0.00080000000000000004</v>
      </c>
      <c r="Q50" s="105"/>
      <c r="T50" s="61"/>
    </row>
    <row r="51" spans="4:20" ht="11.25">
      <c r="D51" s="116"/>
      <c r="E51" s="117"/>
      <c r="F51" s="117"/>
      <c r="G51" s="132"/>
      <c r="H51" s="117"/>
      <c r="I51" s="117"/>
      <c r="J51" s="120"/>
      <c r="K51" s="119"/>
      <c r="L51" s="120"/>
      <c r="M51" s="119"/>
      <c r="N51" s="120"/>
      <c r="O51" s="119"/>
      <c r="P51" s="120"/>
      <c r="Q51" s="105"/>
      <c r="T51" s="61"/>
    </row>
    <row r="52" spans="1:20" ht="11.25">
      <c r="A52" s="104" t="str">
        <f>+A19</f>
        <v>LONG TERM DEBT - FC</v>
      </c>
      <c r="D52" s="116">
        <v>0</v>
      </c>
      <c r="E52" s="117"/>
      <c r="F52" s="117">
        <f>D52+E52</f>
        <v>0</v>
      </c>
      <c r="G52" s="132">
        <v>0</v>
      </c>
      <c r="H52" s="117"/>
      <c r="I52" s="117">
        <f>F52+G52+H52</f>
        <v>0</v>
      </c>
      <c r="J52" s="120">
        <f>ROUND(I52/$I$69,5)</f>
        <v>0</v>
      </c>
      <c r="K52" s="121">
        <v>0</v>
      </c>
      <c r="L52" s="120">
        <f>ROUND($J52*K52,4)</f>
        <v>0</v>
      </c>
      <c r="M52" s="121">
        <f>+K52</f>
        <v>0</v>
      </c>
      <c r="N52" s="120">
        <f>ROUND($J52*M52,4)</f>
        <v>0</v>
      </c>
      <c r="O52" s="121">
        <f>M52</f>
        <v>0</v>
      </c>
      <c r="P52" s="120">
        <f>ROUND($J52*O52,4)</f>
        <v>0</v>
      </c>
      <c r="Q52" s="105"/>
      <c r="T52" s="61"/>
    </row>
    <row r="53" spans="4:20" ht="11.25">
      <c r="D53" s="116"/>
      <c r="E53" s="117"/>
      <c r="F53" s="117"/>
      <c r="G53" s="132"/>
      <c r="H53" s="117"/>
      <c r="I53" s="117"/>
      <c r="J53" s="120"/>
      <c r="K53" s="119"/>
      <c r="L53" s="120"/>
      <c r="M53" s="119"/>
      <c r="N53" s="120"/>
      <c r="O53" s="119"/>
      <c r="P53" s="120"/>
      <c r="Q53" s="105"/>
      <c r="T53" s="61"/>
    </row>
    <row r="54" spans="1:20" ht="11.25">
      <c r="A54" s="104" t="str">
        <f>+A21</f>
        <v>SHORT TERM DEBT - REFINANCED LTD</v>
      </c>
      <c r="D54" s="116">
        <v>0</v>
      </c>
      <c r="E54" s="117"/>
      <c r="F54" s="117">
        <f>D54+E54</f>
        <v>0</v>
      </c>
      <c r="G54" s="132">
        <v>0</v>
      </c>
      <c r="H54" s="117"/>
      <c r="I54" s="117">
        <f>F54+G54+H54</f>
        <v>0</v>
      </c>
      <c r="J54" s="120">
        <f>ROUND(I54/$I$69,5)</f>
        <v>0</v>
      </c>
      <c r="K54" s="63">
        <v>0</v>
      </c>
      <c r="L54" s="120">
        <f>ROUND($J54*K54,4)</f>
        <v>0</v>
      </c>
      <c r="M54" s="121">
        <f>+K54</f>
        <v>0</v>
      </c>
      <c r="N54" s="120">
        <f>ROUND($J54*M54,4)</f>
        <v>0</v>
      </c>
      <c r="O54" s="121">
        <f>M54</f>
        <v>0</v>
      </c>
      <c r="P54" s="120">
        <f>ROUND($J54*O54,4)</f>
        <v>0</v>
      </c>
      <c r="Q54" s="105"/>
      <c r="T54" s="61"/>
    </row>
    <row r="55" spans="4:20" ht="11.25">
      <c r="D55" s="116"/>
      <c r="E55" s="117"/>
      <c r="F55" s="117"/>
      <c r="G55" s="117"/>
      <c r="H55" s="117"/>
      <c r="I55" s="117"/>
      <c r="J55" s="120"/>
      <c r="K55" s="119"/>
      <c r="L55" s="120"/>
      <c r="M55" s="119"/>
      <c r="N55" s="120"/>
      <c r="O55" s="119"/>
      <c r="P55" s="120"/>
      <c r="Q55" s="105"/>
      <c r="T55" s="61"/>
    </row>
    <row r="56" spans="1:20" ht="11.25">
      <c r="A56" s="104" t="s">
        <v>45</v>
      </c>
      <c r="D56" s="116">
        <v>3861289</v>
      </c>
      <c r="E56" s="117"/>
      <c r="F56" s="117">
        <f>D56+E56</f>
        <v>3861289</v>
      </c>
      <c r="G56" s="117"/>
      <c r="H56" s="117"/>
      <c r="I56" s="117">
        <f>F56+G56+H56</f>
        <v>3861289</v>
      </c>
      <c r="J56" s="120">
        <f>ROUND(I56/$I$69,5)</f>
        <v>0.03458</v>
      </c>
      <c r="K56" s="121">
        <v>0.022597236984135859</v>
      </c>
      <c r="L56" s="120">
        <f>ROUND($J56*K56,4)</f>
        <v>0.00080000000000000004</v>
      </c>
      <c r="M56" s="121">
        <f>+K56</f>
        <v>0.022597236984135859</v>
      </c>
      <c r="N56" s="120">
        <f>ROUND($J56*M56,4)</f>
        <v>0.00080000000000000004</v>
      </c>
      <c r="O56" s="121">
        <f>+M56</f>
        <v>0.022597236984135859</v>
      </c>
      <c r="P56" s="120">
        <f>ROUND($J56*O56,4)</f>
        <v>0.00080000000000000004</v>
      </c>
      <c r="Q56" s="105"/>
      <c r="T56" s="61"/>
    </row>
    <row r="57" spans="4:20" ht="11.25">
      <c r="D57" s="116"/>
      <c r="E57" s="117"/>
      <c r="F57" s="117"/>
      <c r="G57" s="117"/>
      <c r="H57" s="117"/>
      <c r="I57" s="117"/>
      <c r="J57" s="120"/>
      <c r="K57" s="119"/>
      <c r="L57" s="120"/>
      <c r="M57" s="119"/>
      <c r="N57" s="120"/>
      <c r="O57" s="119"/>
      <c r="P57" s="120"/>
      <c r="Q57" s="105"/>
      <c r="T57" s="61"/>
    </row>
    <row r="58" spans="1:20" ht="11.25">
      <c r="A58" s="104" t="s">
        <v>46</v>
      </c>
      <c r="D58" s="116">
        <v>9022751.4363000002</v>
      </c>
      <c r="E58" s="117"/>
      <c r="F58" s="117">
        <f>D58+E58</f>
        <v>9022751.4363000002</v>
      </c>
      <c r="G58" s="117"/>
      <c r="H58" s="117"/>
      <c r="I58" s="117">
        <f>F58+G58+H58</f>
        <v>9022751.4363000002</v>
      </c>
      <c r="J58" s="120">
        <f>ROUND(I58/$I$69,5)</f>
        <v>0.080799999999999997</v>
      </c>
      <c r="K58" s="121">
        <v>0</v>
      </c>
      <c r="L58" s="120">
        <f>ROUND($J58*K58,4)</f>
        <v>0</v>
      </c>
      <c r="M58" s="121">
        <f>+K58</f>
        <v>0</v>
      </c>
      <c r="N58" s="120">
        <f>ROUND($J58*M58,4)</f>
        <v>0</v>
      </c>
      <c r="O58" s="121">
        <f>M58</f>
        <v>0</v>
      </c>
      <c r="P58" s="120">
        <f>ROUND($J58*O58,4)</f>
        <v>0</v>
      </c>
      <c r="Q58" s="105"/>
      <c r="T58" s="61"/>
    </row>
    <row r="59" spans="4:20" ht="11.25">
      <c r="D59" s="116"/>
      <c r="E59" s="117"/>
      <c r="F59" s="117"/>
      <c r="G59" s="117"/>
      <c r="H59" s="117"/>
      <c r="I59" s="117"/>
      <c r="J59" s="120"/>
      <c r="K59" s="119"/>
      <c r="L59" s="120"/>
      <c r="M59" s="119"/>
      <c r="N59" s="120"/>
      <c r="O59" s="119"/>
      <c r="P59" s="120"/>
      <c r="Q59" s="105"/>
      <c r="T59" s="61"/>
    </row>
    <row r="60" spans="1:20" ht="11.25">
      <c r="A60" s="104" t="s">
        <v>47</v>
      </c>
      <c r="D60" s="116">
        <v>0</v>
      </c>
      <c r="E60" s="117"/>
      <c r="F60" s="117">
        <f>D60+E60</f>
        <v>0</v>
      </c>
      <c r="G60" s="117"/>
      <c r="H60" s="117"/>
      <c r="I60" s="117">
        <f>F60+G60+H60</f>
        <v>0</v>
      </c>
      <c r="J60" s="120">
        <f>ROUND(I60/$I$69,5)</f>
        <v>0</v>
      </c>
      <c r="K60" s="121">
        <f>SUM(L46:L52)</f>
        <v>0.061100000000000002</v>
      </c>
      <c r="L60" s="120">
        <f>ROUND($J60*K60,4)</f>
        <v>0</v>
      </c>
      <c r="M60" s="121">
        <f>SUM(N46:N52)</f>
        <v>0.066699999999999995</v>
      </c>
      <c r="N60" s="120">
        <f>ROUND($J60*M60,4)</f>
        <v>0</v>
      </c>
      <c r="O60" s="121">
        <f>SUM(P46:P52)</f>
        <v>0.072399999999999992</v>
      </c>
      <c r="P60" s="120">
        <f>ROUND($J60*O60,4)</f>
        <v>0</v>
      </c>
      <c r="Q60" s="105"/>
      <c r="T60" s="61"/>
    </row>
    <row r="61" spans="4:20" ht="11.25">
      <c r="D61" s="116"/>
      <c r="E61" s="117"/>
      <c r="F61" s="117"/>
      <c r="G61" s="117"/>
      <c r="H61" s="117"/>
      <c r="I61" s="117"/>
      <c r="J61" s="120"/>
      <c r="K61" s="119"/>
      <c r="L61" s="120"/>
      <c r="M61" s="119"/>
      <c r="N61" s="120"/>
      <c r="O61" s="119"/>
      <c r="P61" s="120"/>
      <c r="Q61" s="105"/>
      <c r="T61" s="61"/>
    </row>
    <row r="62" spans="4:17" ht="11.25">
      <c r="D62" s="116"/>
      <c r="E62" s="117"/>
      <c r="F62" s="117"/>
      <c r="G62" s="117"/>
      <c r="H62" s="117"/>
      <c r="I62" s="117"/>
      <c r="J62" s="120"/>
      <c r="K62" s="121"/>
      <c r="L62" s="120"/>
      <c r="M62" s="121"/>
      <c r="N62" s="120"/>
      <c r="O62" s="121"/>
      <c r="P62" s="120"/>
      <c r="Q62" s="105"/>
    </row>
    <row r="63" spans="4:20" ht="11.25">
      <c r="D63" s="116"/>
      <c r="E63" s="117"/>
      <c r="F63" s="117"/>
      <c r="G63" s="117"/>
      <c r="H63" s="117"/>
      <c r="I63" s="117"/>
      <c r="J63" s="120"/>
      <c r="K63" s="119"/>
      <c r="L63" s="120"/>
      <c r="M63" s="119"/>
      <c r="N63" s="120"/>
      <c r="O63" s="119"/>
      <c r="P63" s="120"/>
      <c r="Q63" s="105"/>
      <c r="T63" s="61"/>
    </row>
    <row r="64" spans="4:17" ht="11.25">
      <c r="D64" s="116"/>
      <c r="E64" s="117"/>
      <c r="F64" s="117"/>
      <c r="G64" s="117"/>
      <c r="H64" s="117"/>
      <c r="I64" s="117"/>
      <c r="J64" s="120"/>
      <c r="K64" s="121"/>
      <c r="L64" s="120"/>
      <c r="M64" s="121"/>
      <c r="N64" s="120"/>
      <c r="O64" s="121"/>
      <c r="P64" s="120"/>
      <c r="Q64" s="105"/>
    </row>
    <row r="65" spans="4:17" ht="11.25">
      <c r="D65" s="116"/>
      <c r="E65" s="117"/>
      <c r="F65" s="117"/>
      <c r="G65" s="117"/>
      <c r="H65" s="117"/>
      <c r="I65" s="117"/>
      <c r="J65" s="120"/>
      <c r="K65" s="121"/>
      <c r="L65" s="120"/>
      <c r="M65" s="121"/>
      <c r="N65" s="120"/>
      <c r="O65" s="121"/>
      <c r="P65" s="120"/>
      <c r="Q65" s="105"/>
    </row>
    <row r="66" spans="4:17" ht="11.25">
      <c r="D66" s="116"/>
      <c r="E66" s="117"/>
      <c r="F66" s="117"/>
      <c r="G66" s="117"/>
      <c r="H66" s="117"/>
      <c r="I66" s="117"/>
      <c r="J66" s="120"/>
      <c r="K66" s="119"/>
      <c r="L66" s="120"/>
      <c r="M66" s="119"/>
      <c r="N66" s="120"/>
      <c r="O66" s="119"/>
      <c r="P66" s="120"/>
      <c r="Q66" s="105"/>
    </row>
    <row r="67" spans="4:17" ht="11.25">
      <c r="D67" s="122"/>
      <c r="E67" s="123"/>
      <c r="F67" s="123"/>
      <c r="G67" s="123"/>
      <c r="H67" s="123"/>
      <c r="I67" s="123"/>
      <c r="J67" s="124"/>
      <c r="K67" s="125"/>
      <c r="L67" s="124"/>
      <c r="M67" s="125"/>
      <c r="N67" s="124"/>
      <c r="O67" s="125"/>
      <c r="P67" s="124"/>
      <c r="Q67" s="105"/>
    </row>
    <row r="68" spans="4:16" ht="11.25">
      <c r="D68" s="116"/>
      <c r="E68" s="117"/>
      <c r="F68" s="117"/>
      <c r="G68" s="117"/>
      <c r="H68" s="117"/>
      <c r="I68" s="117"/>
      <c r="J68" s="118"/>
      <c r="K68" s="119"/>
      <c r="L68" s="118"/>
      <c r="M68" s="119"/>
      <c r="N68" s="118"/>
      <c r="O68" s="119"/>
      <c r="P68" s="118"/>
    </row>
    <row r="69" spans="1:20" ht="12" thickBot="1">
      <c r="A69" s="134" t="s">
        <v>50</v>
      </c>
      <c r="D69" s="126">
        <f t="shared" si="0" ref="D69:J69">SUM(D46:D67)</f>
        <v>143802272.59978503</v>
      </c>
      <c r="E69" s="127">
        <f t="shared" si="0"/>
        <v>-28383807.542399988</v>
      </c>
      <c r="F69" s="127">
        <f t="shared" si="0"/>
        <v>115418465.05738501</v>
      </c>
      <c r="G69" s="127">
        <f t="shared" si="0"/>
        <v>-3756847.9997668229</v>
      </c>
      <c r="H69" s="127">
        <f t="shared" si="0"/>
        <v>0</v>
      </c>
      <c r="I69" s="127">
        <f>SUM(I46:I67)</f>
        <v>111661616.65761818</v>
      </c>
      <c r="J69" s="128">
        <f t="shared" si="0"/>
        <v>0.99998999999999993</v>
      </c>
      <c r="K69" s="129"/>
      <c r="L69" s="128">
        <f>SUM(L46:L67)</f>
        <v>0.061900000000000004</v>
      </c>
      <c r="M69" s="129"/>
      <c r="N69" s="128">
        <f>SUM(N46:N67)</f>
        <v>0.067499999999999991</v>
      </c>
      <c r="O69" s="129"/>
      <c r="P69" s="128">
        <f>SUM(P46:P67)</f>
        <v>0.073199999999999987</v>
      </c>
      <c r="T69" s="117"/>
    </row>
    <row r="70" ht="12" thickTop="1"/>
    <row r="71" spans="7:10" ht="11.25">
      <c r="G71" s="117"/>
      <c r="I71" s="72"/>
      <c r="J71" s="131"/>
    </row>
    <row r="73" spans="5:5" ht="11.25">
      <c r="E73" s="135"/>
    </row>
    <row r="75" spans="1:5" ht="11.25">
      <c r="A75" s="134"/>
      <c r="E75" s="117"/>
    </row>
  </sheetData>
  <mergeCells count="6">
    <mergeCell ref="K6:L6"/>
    <mergeCell ref="M6:N6"/>
    <mergeCell ref="O6:P6"/>
    <mergeCell ref="K39:L39"/>
    <mergeCell ref="M39:N39"/>
    <mergeCell ref="O39:P3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4"/>
  <sheetViews>
    <sheetView workbookViewId="0" topLeftCell="A5">
      <selection pane="topLeft" activeCell="M8" sqref="M8:O8"/>
    </sheetView>
  </sheetViews>
  <sheetFormatPr defaultRowHeight="15"/>
  <cols>
    <col min="11" max="11" width="16.7142857142857" customWidth="1"/>
    <col min="13" max="13" width="16.7142857142857" customWidth="1"/>
    <col min="15" max="15" width="16.7142857142857" customWidth="1"/>
    <col min="17" max="17" width="15" bestFit="1" customWidth="1"/>
    <col min="18" max="18" width="12.1428571428571" customWidth="1"/>
    <col min="19" max="19" width="13" customWidth="1"/>
    <col min="20" max="20" width="4.57142857142857" customWidth="1"/>
    <col min="21" max="21" width="16.2857142857143" bestFit="1" customWidth="1"/>
    <col min="22" max="22" width="12.1428571428571" customWidth="1"/>
    <col min="23" max="23" width="13" customWidth="1"/>
    <col min="271" max="271" width="16.7142857142857" customWidth="1"/>
    <col min="273" max="273" width="18.2857142857143" bestFit="1" customWidth="1"/>
    <col min="275" max="275" width="14.8571428571429" bestFit="1" customWidth="1"/>
    <col min="276" max="276" width="11" bestFit="1" customWidth="1"/>
    <col min="527" max="527" width="16.7142857142857" customWidth="1"/>
    <col min="529" max="529" width="18.2857142857143" bestFit="1" customWidth="1"/>
    <col min="531" max="531" width="14.8571428571429" bestFit="1" customWidth="1"/>
    <col min="532" max="532" width="11" bestFit="1" customWidth="1"/>
    <col min="783" max="783" width="16.7142857142857" customWidth="1"/>
    <col min="785" max="785" width="18.2857142857143" bestFit="1" customWidth="1"/>
    <col min="787" max="787" width="14.8571428571429" bestFit="1" customWidth="1"/>
    <col min="788" max="788" width="11" bestFit="1" customWidth="1"/>
    <col min="1039" max="1039" width="16.7142857142857" customWidth="1"/>
    <col min="1041" max="1041" width="18.2857142857143" bestFit="1" customWidth="1"/>
    <col min="1043" max="1043" width="14.8571428571429" bestFit="1" customWidth="1"/>
    <col min="1044" max="1044" width="11" bestFit="1" customWidth="1"/>
    <col min="1295" max="1295" width="16.7142857142857" customWidth="1"/>
    <col min="1297" max="1297" width="18.2857142857143" bestFit="1" customWidth="1"/>
    <col min="1299" max="1299" width="14.8571428571429" bestFit="1" customWidth="1"/>
    <col min="1300" max="1300" width="11" bestFit="1" customWidth="1"/>
    <col min="1551" max="1551" width="16.7142857142857" customWidth="1"/>
    <col min="1553" max="1553" width="18.2857142857143" bestFit="1" customWidth="1"/>
    <col min="1555" max="1555" width="14.8571428571429" bestFit="1" customWidth="1"/>
    <col min="1556" max="1556" width="11" bestFit="1" customWidth="1"/>
    <col min="1807" max="1807" width="16.7142857142857" customWidth="1"/>
    <col min="1809" max="1809" width="18.2857142857143" bestFit="1" customWidth="1"/>
    <col min="1811" max="1811" width="14.8571428571429" bestFit="1" customWidth="1"/>
    <col min="1812" max="1812" width="11" bestFit="1" customWidth="1"/>
    <col min="2063" max="2063" width="16.7142857142857" customWidth="1"/>
    <col min="2065" max="2065" width="18.2857142857143" bestFit="1" customWidth="1"/>
    <col min="2067" max="2067" width="14.8571428571429" bestFit="1" customWidth="1"/>
    <col min="2068" max="2068" width="11" bestFit="1" customWidth="1"/>
    <col min="2319" max="2319" width="16.7142857142857" customWidth="1"/>
    <col min="2321" max="2321" width="18.2857142857143" bestFit="1" customWidth="1"/>
    <col min="2323" max="2323" width="14.8571428571429" bestFit="1" customWidth="1"/>
    <col min="2324" max="2324" width="11" bestFit="1" customWidth="1"/>
    <col min="2575" max="2575" width="16.7142857142857" customWidth="1"/>
    <col min="2577" max="2577" width="18.2857142857143" bestFit="1" customWidth="1"/>
    <col min="2579" max="2579" width="14.8571428571429" bestFit="1" customWidth="1"/>
    <col min="2580" max="2580" width="11" bestFit="1" customWidth="1"/>
    <col min="2831" max="2831" width="16.7142857142857" customWidth="1"/>
    <col min="2833" max="2833" width="18.2857142857143" bestFit="1" customWidth="1"/>
    <col min="2835" max="2835" width="14.8571428571429" bestFit="1" customWidth="1"/>
    <col min="2836" max="2836" width="11" bestFit="1" customWidth="1"/>
    <col min="3087" max="3087" width="16.7142857142857" customWidth="1"/>
    <col min="3089" max="3089" width="18.2857142857143" bestFit="1" customWidth="1"/>
    <col min="3091" max="3091" width="14.8571428571429" bestFit="1" customWidth="1"/>
    <col min="3092" max="3092" width="11" bestFit="1" customWidth="1"/>
    <col min="3343" max="3343" width="16.7142857142857" customWidth="1"/>
    <col min="3345" max="3345" width="18.2857142857143" bestFit="1" customWidth="1"/>
    <col min="3347" max="3347" width="14.8571428571429" bestFit="1" customWidth="1"/>
    <col min="3348" max="3348" width="11" bestFit="1" customWidth="1"/>
    <col min="3599" max="3599" width="16.7142857142857" customWidth="1"/>
    <col min="3601" max="3601" width="18.2857142857143" bestFit="1" customWidth="1"/>
    <col min="3603" max="3603" width="14.8571428571429" bestFit="1" customWidth="1"/>
    <col min="3604" max="3604" width="11" bestFit="1" customWidth="1"/>
    <col min="3855" max="3855" width="16.7142857142857" customWidth="1"/>
    <col min="3857" max="3857" width="18.2857142857143" bestFit="1" customWidth="1"/>
    <col min="3859" max="3859" width="14.8571428571429" bestFit="1" customWidth="1"/>
    <col min="3860" max="3860" width="11" bestFit="1" customWidth="1"/>
    <col min="4111" max="4111" width="16.7142857142857" customWidth="1"/>
    <col min="4113" max="4113" width="18.2857142857143" bestFit="1" customWidth="1"/>
    <col min="4115" max="4115" width="14.8571428571429" bestFit="1" customWidth="1"/>
    <col min="4116" max="4116" width="11" bestFit="1" customWidth="1"/>
    <col min="4367" max="4367" width="16.7142857142857" customWidth="1"/>
    <col min="4369" max="4369" width="18.2857142857143" bestFit="1" customWidth="1"/>
    <col min="4371" max="4371" width="14.8571428571429" bestFit="1" customWidth="1"/>
    <col min="4372" max="4372" width="11" bestFit="1" customWidth="1"/>
    <col min="4623" max="4623" width="16.7142857142857" customWidth="1"/>
    <col min="4625" max="4625" width="18.2857142857143" bestFit="1" customWidth="1"/>
    <col min="4627" max="4627" width="14.8571428571429" bestFit="1" customWidth="1"/>
    <col min="4628" max="4628" width="11" bestFit="1" customWidth="1"/>
    <col min="4879" max="4879" width="16.7142857142857" customWidth="1"/>
    <col min="4881" max="4881" width="18.2857142857143" bestFit="1" customWidth="1"/>
    <col min="4883" max="4883" width="14.8571428571429" bestFit="1" customWidth="1"/>
    <col min="4884" max="4884" width="11" bestFit="1" customWidth="1"/>
    <col min="5135" max="5135" width="16.7142857142857" customWidth="1"/>
    <col min="5137" max="5137" width="18.2857142857143" bestFit="1" customWidth="1"/>
    <col min="5139" max="5139" width="14.8571428571429" bestFit="1" customWidth="1"/>
    <col min="5140" max="5140" width="11" bestFit="1" customWidth="1"/>
    <col min="5391" max="5391" width="16.7142857142857" customWidth="1"/>
    <col min="5393" max="5393" width="18.2857142857143" bestFit="1" customWidth="1"/>
    <col min="5395" max="5395" width="14.8571428571429" bestFit="1" customWidth="1"/>
    <col min="5396" max="5396" width="11" bestFit="1" customWidth="1"/>
    <col min="5647" max="5647" width="16.7142857142857" customWidth="1"/>
    <col min="5649" max="5649" width="18.2857142857143" bestFit="1" customWidth="1"/>
    <col min="5651" max="5651" width="14.8571428571429" bestFit="1" customWidth="1"/>
    <col min="5652" max="5652" width="11" bestFit="1" customWidth="1"/>
    <col min="5903" max="5903" width="16.7142857142857" customWidth="1"/>
    <col min="5905" max="5905" width="18.2857142857143" bestFit="1" customWidth="1"/>
    <col min="5907" max="5907" width="14.8571428571429" bestFit="1" customWidth="1"/>
    <col min="5908" max="5908" width="11" bestFit="1" customWidth="1"/>
    <col min="6159" max="6159" width="16.7142857142857" customWidth="1"/>
    <col min="6161" max="6161" width="18.2857142857143" bestFit="1" customWidth="1"/>
    <col min="6163" max="6163" width="14.8571428571429" bestFit="1" customWidth="1"/>
    <col min="6164" max="6164" width="11" bestFit="1" customWidth="1"/>
    <col min="6415" max="6415" width="16.7142857142857" customWidth="1"/>
    <col min="6417" max="6417" width="18.2857142857143" bestFit="1" customWidth="1"/>
    <col min="6419" max="6419" width="14.8571428571429" bestFit="1" customWidth="1"/>
    <col min="6420" max="6420" width="11" bestFit="1" customWidth="1"/>
    <col min="6671" max="6671" width="16.7142857142857" customWidth="1"/>
    <col min="6673" max="6673" width="18.2857142857143" bestFit="1" customWidth="1"/>
    <col min="6675" max="6675" width="14.8571428571429" bestFit="1" customWidth="1"/>
    <col min="6676" max="6676" width="11" bestFit="1" customWidth="1"/>
    <col min="6927" max="6927" width="16.7142857142857" customWidth="1"/>
    <col min="6929" max="6929" width="18.2857142857143" bestFit="1" customWidth="1"/>
    <col min="6931" max="6931" width="14.8571428571429" bestFit="1" customWidth="1"/>
    <col min="6932" max="6932" width="11" bestFit="1" customWidth="1"/>
    <col min="7183" max="7183" width="16.7142857142857" customWidth="1"/>
    <col min="7185" max="7185" width="18.2857142857143" bestFit="1" customWidth="1"/>
    <col min="7187" max="7187" width="14.8571428571429" bestFit="1" customWidth="1"/>
    <col min="7188" max="7188" width="11" bestFit="1" customWidth="1"/>
    <col min="7439" max="7439" width="16.7142857142857" customWidth="1"/>
    <col min="7441" max="7441" width="18.2857142857143" bestFit="1" customWidth="1"/>
    <col min="7443" max="7443" width="14.8571428571429" bestFit="1" customWidth="1"/>
    <col min="7444" max="7444" width="11" bestFit="1" customWidth="1"/>
    <col min="7695" max="7695" width="16.7142857142857" customWidth="1"/>
    <col min="7697" max="7697" width="18.2857142857143" bestFit="1" customWidth="1"/>
    <col min="7699" max="7699" width="14.8571428571429" bestFit="1" customWidth="1"/>
    <col min="7700" max="7700" width="11" bestFit="1" customWidth="1"/>
    <col min="7951" max="7951" width="16.7142857142857" customWidth="1"/>
    <col min="7953" max="7953" width="18.2857142857143" bestFit="1" customWidth="1"/>
    <col min="7955" max="7955" width="14.8571428571429" bestFit="1" customWidth="1"/>
    <col min="7956" max="7956" width="11" bestFit="1" customWidth="1"/>
    <col min="8207" max="8207" width="16.7142857142857" customWidth="1"/>
    <col min="8209" max="8209" width="18.2857142857143" bestFit="1" customWidth="1"/>
    <col min="8211" max="8211" width="14.8571428571429" bestFit="1" customWidth="1"/>
    <col min="8212" max="8212" width="11" bestFit="1" customWidth="1"/>
    <col min="8463" max="8463" width="16.7142857142857" customWidth="1"/>
    <col min="8465" max="8465" width="18.2857142857143" bestFit="1" customWidth="1"/>
    <col min="8467" max="8467" width="14.8571428571429" bestFit="1" customWidth="1"/>
    <col min="8468" max="8468" width="11" bestFit="1" customWidth="1"/>
    <col min="8719" max="8719" width="16.7142857142857" customWidth="1"/>
    <col min="8721" max="8721" width="18.2857142857143" bestFit="1" customWidth="1"/>
    <col min="8723" max="8723" width="14.8571428571429" bestFit="1" customWidth="1"/>
    <col min="8724" max="8724" width="11" bestFit="1" customWidth="1"/>
    <col min="8975" max="8975" width="16.7142857142857" customWidth="1"/>
    <col min="8977" max="8977" width="18.2857142857143" bestFit="1" customWidth="1"/>
    <col min="8979" max="8979" width="14.8571428571429" bestFit="1" customWidth="1"/>
    <col min="8980" max="8980" width="11" bestFit="1" customWidth="1"/>
    <col min="9231" max="9231" width="16.7142857142857" customWidth="1"/>
    <col min="9233" max="9233" width="18.2857142857143" bestFit="1" customWidth="1"/>
    <col min="9235" max="9235" width="14.8571428571429" bestFit="1" customWidth="1"/>
    <col min="9236" max="9236" width="11" bestFit="1" customWidth="1"/>
    <col min="9487" max="9487" width="16.7142857142857" customWidth="1"/>
    <col min="9489" max="9489" width="18.2857142857143" bestFit="1" customWidth="1"/>
    <col min="9491" max="9491" width="14.8571428571429" bestFit="1" customWidth="1"/>
    <col min="9492" max="9492" width="11" bestFit="1" customWidth="1"/>
    <col min="9743" max="9743" width="16.7142857142857" customWidth="1"/>
    <col min="9745" max="9745" width="18.2857142857143" bestFit="1" customWidth="1"/>
    <col min="9747" max="9747" width="14.8571428571429" bestFit="1" customWidth="1"/>
    <col min="9748" max="9748" width="11" bestFit="1" customWidth="1"/>
    <col min="9999" max="9999" width="16.7142857142857" customWidth="1"/>
    <col min="10001" max="10001" width="18.2857142857143" bestFit="1" customWidth="1"/>
    <col min="10003" max="10003" width="14.8571428571429" bestFit="1" customWidth="1"/>
    <col min="10004" max="10004" width="11" bestFit="1" customWidth="1"/>
    <col min="10255" max="10255" width="16.7142857142857" customWidth="1"/>
    <col min="10257" max="10257" width="18.2857142857143" bestFit="1" customWidth="1"/>
    <col min="10259" max="10259" width="14.8571428571429" bestFit="1" customWidth="1"/>
    <col min="10260" max="10260" width="11" bestFit="1" customWidth="1"/>
    <col min="10511" max="10511" width="16.7142857142857" customWidth="1"/>
    <col min="10513" max="10513" width="18.2857142857143" bestFit="1" customWidth="1"/>
    <col min="10515" max="10515" width="14.8571428571429" bestFit="1" customWidth="1"/>
    <col min="10516" max="10516" width="11" bestFit="1" customWidth="1"/>
    <col min="10767" max="10767" width="16.7142857142857" customWidth="1"/>
    <col min="10769" max="10769" width="18.2857142857143" bestFit="1" customWidth="1"/>
    <col min="10771" max="10771" width="14.8571428571429" bestFit="1" customWidth="1"/>
    <col min="10772" max="10772" width="11" bestFit="1" customWidth="1"/>
    <col min="11023" max="11023" width="16.7142857142857" customWidth="1"/>
    <col min="11025" max="11025" width="18.2857142857143" bestFit="1" customWidth="1"/>
    <col min="11027" max="11027" width="14.8571428571429" bestFit="1" customWidth="1"/>
    <col min="11028" max="11028" width="11" bestFit="1" customWidth="1"/>
    <col min="11279" max="11279" width="16.7142857142857" customWidth="1"/>
    <col min="11281" max="11281" width="18.2857142857143" bestFit="1" customWidth="1"/>
    <col min="11283" max="11283" width="14.8571428571429" bestFit="1" customWidth="1"/>
    <col min="11284" max="11284" width="11" bestFit="1" customWidth="1"/>
    <col min="11535" max="11535" width="16.7142857142857" customWidth="1"/>
    <col min="11537" max="11537" width="18.2857142857143" bestFit="1" customWidth="1"/>
    <col min="11539" max="11539" width="14.8571428571429" bestFit="1" customWidth="1"/>
    <col min="11540" max="11540" width="11" bestFit="1" customWidth="1"/>
    <col min="11791" max="11791" width="16.7142857142857" customWidth="1"/>
    <col min="11793" max="11793" width="18.2857142857143" bestFit="1" customWidth="1"/>
    <col min="11795" max="11795" width="14.8571428571429" bestFit="1" customWidth="1"/>
    <col min="11796" max="11796" width="11" bestFit="1" customWidth="1"/>
    <col min="12047" max="12047" width="16.7142857142857" customWidth="1"/>
    <col min="12049" max="12049" width="18.2857142857143" bestFit="1" customWidth="1"/>
    <col min="12051" max="12051" width="14.8571428571429" bestFit="1" customWidth="1"/>
    <col min="12052" max="12052" width="11" bestFit="1" customWidth="1"/>
    <col min="12303" max="12303" width="16.7142857142857" customWidth="1"/>
    <col min="12305" max="12305" width="18.2857142857143" bestFit="1" customWidth="1"/>
    <col min="12307" max="12307" width="14.8571428571429" bestFit="1" customWidth="1"/>
    <col min="12308" max="12308" width="11" bestFit="1" customWidth="1"/>
    <col min="12559" max="12559" width="16.7142857142857" customWidth="1"/>
    <col min="12561" max="12561" width="18.2857142857143" bestFit="1" customWidth="1"/>
    <col min="12563" max="12563" width="14.8571428571429" bestFit="1" customWidth="1"/>
    <col min="12564" max="12564" width="11" bestFit="1" customWidth="1"/>
    <col min="12815" max="12815" width="16.7142857142857" customWidth="1"/>
    <col min="12817" max="12817" width="18.2857142857143" bestFit="1" customWidth="1"/>
    <col min="12819" max="12819" width="14.8571428571429" bestFit="1" customWidth="1"/>
    <col min="12820" max="12820" width="11" bestFit="1" customWidth="1"/>
    <col min="13071" max="13071" width="16.7142857142857" customWidth="1"/>
    <col min="13073" max="13073" width="18.2857142857143" bestFit="1" customWidth="1"/>
    <col min="13075" max="13075" width="14.8571428571429" bestFit="1" customWidth="1"/>
    <col min="13076" max="13076" width="11" bestFit="1" customWidth="1"/>
    <col min="13327" max="13327" width="16.7142857142857" customWidth="1"/>
    <col min="13329" max="13329" width="18.2857142857143" bestFit="1" customWidth="1"/>
    <col min="13331" max="13331" width="14.8571428571429" bestFit="1" customWidth="1"/>
    <col min="13332" max="13332" width="11" bestFit="1" customWidth="1"/>
    <col min="13583" max="13583" width="16.7142857142857" customWidth="1"/>
    <col min="13585" max="13585" width="18.2857142857143" bestFit="1" customWidth="1"/>
    <col min="13587" max="13587" width="14.8571428571429" bestFit="1" customWidth="1"/>
    <col min="13588" max="13588" width="11" bestFit="1" customWidth="1"/>
    <col min="13839" max="13839" width="16.7142857142857" customWidth="1"/>
    <col min="13841" max="13841" width="18.2857142857143" bestFit="1" customWidth="1"/>
    <col min="13843" max="13843" width="14.8571428571429" bestFit="1" customWidth="1"/>
    <col min="13844" max="13844" width="11" bestFit="1" customWidth="1"/>
    <col min="14095" max="14095" width="16.7142857142857" customWidth="1"/>
    <col min="14097" max="14097" width="18.2857142857143" bestFit="1" customWidth="1"/>
    <col min="14099" max="14099" width="14.8571428571429" bestFit="1" customWidth="1"/>
    <col min="14100" max="14100" width="11" bestFit="1" customWidth="1"/>
    <col min="14351" max="14351" width="16.7142857142857" customWidth="1"/>
    <col min="14353" max="14353" width="18.2857142857143" bestFit="1" customWidth="1"/>
    <col min="14355" max="14355" width="14.8571428571429" bestFit="1" customWidth="1"/>
    <col min="14356" max="14356" width="11" bestFit="1" customWidth="1"/>
    <col min="14607" max="14607" width="16.7142857142857" customWidth="1"/>
    <col min="14609" max="14609" width="18.2857142857143" bestFit="1" customWidth="1"/>
    <col min="14611" max="14611" width="14.8571428571429" bestFit="1" customWidth="1"/>
    <col min="14612" max="14612" width="11" bestFit="1" customWidth="1"/>
    <col min="14863" max="14863" width="16.7142857142857" customWidth="1"/>
    <col min="14865" max="14865" width="18.2857142857143" bestFit="1" customWidth="1"/>
    <col min="14867" max="14867" width="14.8571428571429" bestFit="1" customWidth="1"/>
    <col min="14868" max="14868" width="11" bestFit="1" customWidth="1"/>
    <col min="15119" max="15119" width="16.7142857142857" customWidth="1"/>
    <col min="15121" max="15121" width="18.2857142857143" bestFit="1" customWidth="1"/>
    <col min="15123" max="15123" width="14.8571428571429" bestFit="1" customWidth="1"/>
    <col min="15124" max="15124" width="11" bestFit="1" customWidth="1"/>
    <col min="15375" max="15375" width="16.7142857142857" customWidth="1"/>
    <col min="15377" max="15377" width="18.2857142857143" bestFit="1" customWidth="1"/>
    <col min="15379" max="15379" width="14.8571428571429" bestFit="1" customWidth="1"/>
    <col min="15380" max="15380" width="11" bestFit="1" customWidth="1"/>
    <col min="15631" max="15631" width="16.7142857142857" customWidth="1"/>
    <col min="15633" max="15633" width="18.2857142857143" bestFit="1" customWidth="1"/>
    <col min="15635" max="15635" width="14.8571428571429" bestFit="1" customWidth="1"/>
    <col min="15636" max="15636" width="11" bestFit="1" customWidth="1"/>
    <col min="15887" max="15887" width="16.7142857142857" customWidth="1"/>
    <col min="15889" max="15889" width="18.2857142857143" bestFit="1" customWidth="1"/>
    <col min="15891" max="15891" width="14.8571428571429" bestFit="1" customWidth="1"/>
    <col min="15892" max="15892" width="11" bestFit="1" customWidth="1"/>
    <col min="16143" max="16143" width="16.7142857142857" customWidth="1"/>
    <col min="16145" max="16145" width="18.2857142857143" bestFit="1" customWidth="1"/>
    <col min="16147" max="16147" width="14.8571428571429" bestFit="1" customWidth="1"/>
    <col min="16148" max="16148" width="11" bestFit="1" customWidth="1"/>
  </cols>
  <sheetData>
    <row r="1" spans="1:23" ht="16.5">
      <c r="A1" s="1"/>
      <c r="B1" s="2"/>
      <c r="C1" s="1"/>
      <c r="D1" s="1"/>
      <c r="E1" s="2"/>
      <c r="F1" s="2"/>
      <c r="G1" s="2"/>
      <c r="H1" s="2" t="s">
        <v>55</v>
      </c>
      <c r="I1" s="2"/>
      <c r="J1" s="2"/>
      <c r="K1" s="2"/>
      <c r="L1" s="1"/>
      <c r="M1" s="2"/>
      <c r="N1" s="1"/>
      <c r="O1" s="2"/>
      <c r="P1" s="1"/>
      <c r="Q1" s="1"/>
      <c r="R1" s="1"/>
      <c r="S1" s="3"/>
      <c r="T1" s="1"/>
      <c r="U1" s="1" t="s">
        <v>56</v>
      </c>
      <c r="V1" s="1"/>
      <c r="W1" s="3"/>
    </row>
    <row r="2" spans="1:23" ht="17.1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6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2" ht="16.5">
      <c r="A4" s="1" t="s">
        <v>57</v>
      </c>
      <c r="B4" s="1"/>
      <c r="C4" s="1"/>
      <c r="D4" s="1"/>
      <c r="E4" s="1" t="s">
        <v>58</v>
      </c>
      <c r="F4" s="1"/>
      <c r="G4" s="2" t="s">
        <v>59</v>
      </c>
      <c r="H4" s="2"/>
      <c r="I4" s="2"/>
      <c r="J4" s="2"/>
      <c r="K4" s="2"/>
      <c r="L4" s="1"/>
      <c r="M4" s="2"/>
      <c r="N4" s="1"/>
      <c r="O4" s="2"/>
      <c r="P4" s="1"/>
      <c r="Q4" s="1"/>
      <c r="R4" s="1"/>
      <c r="T4" s="1"/>
      <c r="U4" s="1"/>
      <c r="V4" s="1"/>
    </row>
    <row r="5" spans="1:22" ht="16.5">
      <c r="A5" s="1"/>
      <c r="B5" s="1"/>
      <c r="C5" s="1"/>
      <c r="D5" s="1"/>
      <c r="F5" s="2"/>
      <c r="G5" s="2" t="s">
        <v>60</v>
      </c>
      <c r="H5" s="2"/>
      <c r="I5" s="2"/>
      <c r="J5" s="2"/>
      <c r="K5" s="2"/>
      <c r="L5" s="1"/>
      <c r="M5" s="2"/>
      <c r="N5" s="1"/>
      <c r="O5" s="2"/>
      <c r="P5" s="1"/>
      <c r="Q5" s="1"/>
      <c r="R5" s="1"/>
      <c r="T5" s="1"/>
      <c r="U5" s="1"/>
      <c r="V5" s="1"/>
    </row>
    <row r="6" spans="1:22" ht="16.5">
      <c r="A6" s="26" t="s">
        <v>61</v>
      </c>
      <c r="B6" s="1"/>
      <c r="C6" s="1"/>
      <c r="D6" s="1"/>
      <c r="E6" s="2"/>
      <c r="F6" s="2"/>
      <c r="G6" s="2"/>
      <c r="H6" s="2"/>
      <c r="I6" s="2"/>
      <c r="J6" s="2"/>
      <c r="K6" s="2"/>
      <c r="L6" s="1"/>
      <c r="M6" s="2"/>
      <c r="N6" s="1"/>
      <c r="O6" s="2"/>
      <c r="P6" s="1"/>
      <c r="Q6" s="1"/>
      <c r="R6" s="1"/>
      <c r="T6" s="1"/>
      <c r="U6" s="1"/>
      <c r="V6" s="1"/>
    </row>
    <row r="7" spans="1:22" ht="16.5">
      <c r="A7" s="26" t="s">
        <v>62</v>
      </c>
      <c r="B7" s="1"/>
      <c r="C7" s="1"/>
      <c r="D7" s="1"/>
      <c r="E7" s="2"/>
      <c r="F7" s="2"/>
      <c r="G7" s="2"/>
      <c r="H7" s="2"/>
      <c r="I7" s="2"/>
      <c r="J7" s="2"/>
      <c r="K7" s="2"/>
      <c r="L7" s="1"/>
      <c r="M7" s="2"/>
      <c r="N7" s="1"/>
      <c r="O7" s="2"/>
      <c r="P7" s="1"/>
      <c r="Q7" s="1"/>
      <c r="R7" s="1"/>
      <c r="T7" s="1"/>
      <c r="U7" s="1"/>
      <c r="V7" s="1"/>
    </row>
    <row r="8" spans="1:22" ht="16.5">
      <c r="A8" s="5"/>
      <c r="B8" s="1"/>
      <c r="C8" s="1"/>
      <c r="D8" s="1"/>
      <c r="E8" s="2"/>
      <c r="F8" s="2"/>
      <c r="G8" s="2"/>
      <c r="H8" s="2"/>
      <c r="I8" s="2"/>
      <c r="J8" s="2"/>
      <c r="K8" s="2"/>
      <c r="L8" s="1"/>
      <c r="M8" s="8">
        <v>2022</v>
      </c>
      <c r="N8" s="169"/>
      <c r="O8" s="8">
        <v>2023</v>
      </c>
      <c r="P8" s="1"/>
      <c r="Q8" s="1"/>
      <c r="R8" s="1"/>
      <c r="T8" s="1"/>
      <c r="U8" s="1"/>
      <c r="V8" s="1"/>
    </row>
    <row r="9" spans="1:23" ht="17.1" customHeight="1" thickBot="1">
      <c r="A9" s="1"/>
      <c r="B9" s="1"/>
      <c r="C9" s="1"/>
      <c r="D9" s="1"/>
      <c r="E9" s="2"/>
      <c r="F9" s="2"/>
      <c r="G9" s="2"/>
      <c r="H9" s="2"/>
      <c r="I9" s="2"/>
      <c r="J9" s="2"/>
      <c r="K9" s="92" t="s">
        <v>0</v>
      </c>
      <c r="L9" s="93"/>
      <c r="M9" s="92" t="s">
        <v>1</v>
      </c>
      <c r="N9" s="93"/>
      <c r="O9" s="92"/>
      <c r="P9" s="1"/>
      <c r="Q9" s="1"/>
      <c r="R9" s="1"/>
      <c r="S9" s="1"/>
      <c r="T9" s="1"/>
      <c r="U9" s="1"/>
      <c r="V9" s="1"/>
      <c r="W9" s="1"/>
    </row>
    <row r="10" spans="1:23" ht="16.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6.5">
      <c r="A11" s="2" t="s">
        <v>63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"/>
      <c r="U11" s="2"/>
      <c r="V11" s="2"/>
      <c r="W11" s="2"/>
    </row>
    <row r="12" spans="1:23" ht="16.5">
      <c r="A12" s="2" t="s">
        <v>64</v>
      </c>
      <c r="B12" s="2" t="s">
        <v>65</v>
      </c>
      <c r="D12" s="2"/>
      <c r="E12" s="2"/>
      <c r="F12" s="2"/>
      <c r="G12" s="2"/>
      <c r="H12" s="2"/>
      <c r="I12" s="2"/>
      <c r="J12" s="2"/>
      <c r="K12" s="6" t="s">
        <v>66</v>
      </c>
      <c r="L12" s="2"/>
      <c r="M12" s="6" t="s">
        <v>66</v>
      </c>
      <c r="N12" s="2"/>
      <c r="O12" s="6" t="s">
        <v>66</v>
      </c>
      <c r="P12" s="2"/>
      <c r="Q12" s="2" t="s">
        <v>67</v>
      </c>
      <c r="R12" s="2" t="s">
        <v>68</v>
      </c>
      <c r="S12" s="1" t="s">
        <v>69</v>
      </c>
      <c r="T12" s="1"/>
      <c r="U12" s="2" t="s">
        <v>67</v>
      </c>
      <c r="V12" s="2" t="s">
        <v>70</v>
      </c>
      <c r="W12" s="1" t="s">
        <v>69</v>
      </c>
    </row>
    <row r="13" spans="1:23" ht="17.1" customHeight="1" thickBot="1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U13" s="2"/>
      <c r="V13" s="2"/>
      <c r="W13" s="2"/>
    </row>
    <row r="14" spans="1:23" ht="16.5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4"/>
      <c r="U14" s="7"/>
      <c r="V14" s="7"/>
      <c r="W14" s="7"/>
    </row>
    <row r="15" spans="1:23" ht="16.5">
      <c r="A15" s="8">
        <v>1</v>
      </c>
      <c r="B15" s="2" t="s">
        <v>71</v>
      </c>
      <c r="C15" s="2"/>
      <c r="D15" s="2"/>
      <c r="E15" s="2"/>
      <c r="F15" s="2"/>
      <c r="G15" s="2"/>
      <c r="H15" s="2"/>
      <c r="I15" s="2"/>
      <c r="J15" s="2"/>
      <c r="K15" s="9">
        <v>1</v>
      </c>
      <c r="L15" s="2"/>
      <c r="M15" s="9">
        <v>1</v>
      </c>
      <c r="N15" s="2"/>
      <c r="O15" s="9">
        <v>1</v>
      </c>
      <c r="P15" s="2"/>
      <c r="Q15" s="2"/>
      <c r="R15" s="2"/>
      <c r="S15" s="2"/>
      <c r="T15" s="1"/>
      <c r="U15" s="2"/>
      <c r="V15" s="2"/>
      <c r="W15" s="2"/>
    </row>
    <row r="16" spans="1:23" ht="16.5">
      <c r="A16" s="8"/>
      <c r="B16" s="2"/>
      <c r="C16" s="2"/>
      <c r="D16" s="2"/>
      <c r="E16" s="2"/>
      <c r="F16" s="2"/>
      <c r="G16" s="2"/>
      <c r="H16" s="2"/>
      <c r="I16" s="2"/>
      <c r="J16" s="2"/>
      <c r="K16" s="10"/>
      <c r="L16" s="2"/>
      <c r="M16" s="10"/>
      <c r="N16" s="2"/>
      <c r="O16" s="10"/>
      <c r="P16" s="2"/>
      <c r="Q16" s="2"/>
      <c r="R16" s="2"/>
      <c r="S16" s="2"/>
      <c r="T16" s="1"/>
      <c r="U16" s="2"/>
      <c r="V16" s="2"/>
      <c r="W16" s="2"/>
    </row>
    <row r="17" spans="1:23" ht="16.5">
      <c r="A17" s="8">
        <v>2</v>
      </c>
      <c r="B17" s="2" t="s">
        <v>72</v>
      </c>
      <c r="C17" s="2"/>
      <c r="D17" s="2"/>
      <c r="E17" s="2"/>
      <c r="F17" s="2"/>
      <c r="G17" s="2"/>
      <c r="H17" s="2"/>
      <c r="I17" s="2"/>
      <c r="J17" s="2"/>
      <c r="K17" s="9">
        <v>0</v>
      </c>
      <c r="L17" s="2"/>
      <c r="M17" s="9">
        <v>0</v>
      </c>
      <c r="N17" s="2"/>
      <c r="O17" s="9">
        <v>0</v>
      </c>
      <c r="P17" s="2"/>
      <c r="Q17" s="92" t="s">
        <v>0</v>
      </c>
      <c r="R17" s="2"/>
      <c r="S17" s="2"/>
      <c r="T17" s="1"/>
      <c r="U17" s="144" t="s">
        <v>1</v>
      </c>
      <c r="V17" s="2"/>
      <c r="W17" s="2"/>
    </row>
    <row r="18" spans="1:23" ht="16.5">
      <c r="A18" s="8"/>
      <c r="B18" s="2"/>
      <c r="C18" s="2"/>
      <c r="D18" s="2"/>
      <c r="E18" s="2"/>
      <c r="F18" s="2"/>
      <c r="G18" s="2"/>
      <c r="H18" s="2"/>
      <c r="I18" s="2"/>
      <c r="J18" s="2"/>
      <c r="K18" s="9"/>
      <c r="L18" s="2"/>
      <c r="M18" s="9"/>
      <c r="N18" s="2"/>
      <c r="O18" s="9"/>
      <c r="P18" s="2"/>
      <c r="Q18" s="17" t="s">
        <v>73</v>
      </c>
      <c r="S18" s="2"/>
      <c r="T18" s="1"/>
      <c r="U18" s="17" t="s">
        <v>2</v>
      </c>
      <c r="W18" s="2"/>
    </row>
    <row r="19" spans="1:23" ht="16.5">
      <c r="A19" s="8">
        <v>3</v>
      </c>
      <c r="B19" s="2" t="s">
        <v>74</v>
      </c>
      <c r="C19" s="2"/>
      <c r="D19" s="2"/>
      <c r="E19" s="2"/>
      <c r="F19" s="2"/>
      <c r="G19" s="2"/>
      <c r="H19" s="2"/>
      <c r="I19" s="2"/>
      <c r="J19" s="2"/>
      <c r="K19" s="9">
        <v>0.00072000000000000005</v>
      </c>
      <c r="L19" s="2"/>
      <c r="M19" s="9">
        <v>0.00072000000000000005</v>
      </c>
      <c r="N19" s="2"/>
      <c r="O19" s="9">
        <v>0.00072000000000000005</v>
      </c>
      <c r="P19" s="2"/>
      <c r="R19" s="2"/>
      <c r="S19" s="2"/>
      <c r="T19" s="1"/>
      <c r="V19" s="2"/>
      <c r="W19" s="2"/>
    </row>
    <row r="20" spans="1:22" ht="16.5">
      <c r="A20" s="8"/>
      <c r="B20" s="2"/>
      <c r="C20" s="2"/>
      <c r="D20" s="2"/>
      <c r="E20" s="2"/>
      <c r="F20" s="2"/>
      <c r="G20" s="2"/>
      <c r="H20" s="2"/>
      <c r="I20" s="2"/>
      <c r="J20" s="2"/>
      <c r="K20" s="11"/>
      <c r="L20" s="2"/>
      <c r="M20" s="11"/>
      <c r="N20" s="2"/>
      <c r="O20" s="11"/>
      <c r="P20" s="2"/>
      <c r="Q20" s="2" t="s">
        <v>75</v>
      </c>
      <c r="R20" s="2" t="s">
        <v>76</v>
      </c>
      <c r="T20" s="1"/>
      <c r="U20" s="2" t="s">
        <v>75</v>
      </c>
      <c r="V20" s="2" t="s">
        <v>76</v>
      </c>
    </row>
    <row r="21" spans="1:23" ht="16.5">
      <c r="A21" s="8">
        <v>4</v>
      </c>
      <c r="B21" s="2" t="s">
        <v>77</v>
      </c>
      <c r="C21" s="2"/>
      <c r="D21" s="2"/>
      <c r="E21" s="2"/>
      <c r="F21" s="2"/>
      <c r="G21" s="2"/>
      <c r="H21" s="2"/>
      <c r="I21" s="2"/>
      <c r="J21" s="2"/>
      <c r="K21" s="9">
        <f>+S21</f>
        <v>0.0029969447589691211</v>
      </c>
      <c r="L21" s="2"/>
      <c r="M21" s="9">
        <f>W21</f>
        <v>0.0030290006387178286</v>
      </c>
      <c r="N21" s="2"/>
      <c r="O21" s="9">
        <f>W31</f>
        <v>0.0012330863508309331</v>
      </c>
      <c r="P21" s="2"/>
      <c r="Q21" s="142">
        <f>'Rev 2019'!N124</f>
        <v>83658866</v>
      </c>
      <c r="R21" s="143">
        <f>'Uncollectibles 2019'!N12</f>
        <v>250721</v>
      </c>
      <c r="S21" s="15">
        <f>R21/Q21</f>
        <v>0.0029969447589691211</v>
      </c>
      <c r="U21" s="142">
        <f>'Forecasted Bad Debt'!D3</f>
        <v>119421896.24400982</v>
      </c>
      <c r="V21" s="143">
        <f>'[62]11 Year Income Statement Detai'!$I$152</f>
        <v>361729</v>
      </c>
      <c r="W21" s="15">
        <f>V21/U21</f>
        <v>0.0030290006387178286</v>
      </c>
    </row>
    <row r="22" spans="1:22" ht="16.5" customHeight="1">
      <c r="A22" s="8"/>
      <c r="B22" s="2"/>
      <c r="C22" s="2"/>
      <c r="D22" s="2"/>
      <c r="E22" s="2"/>
      <c r="F22" s="2"/>
      <c r="G22" s="2"/>
      <c r="H22" s="2"/>
      <c r="I22" s="2"/>
      <c r="J22" s="2"/>
      <c r="K22" s="11"/>
      <c r="L22" s="2"/>
      <c r="M22" s="11"/>
      <c r="N22" s="2"/>
      <c r="O22" s="11"/>
      <c r="P22" s="2"/>
      <c r="Q22" s="172" t="s">
        <v>78</v>
      </c>
      <c r="R22" s="172" t="s">
        <v>79</v>
      </c>
      <c r="T22" s="15"/>
      <c r="U22" s="173" t="s">
        <v>80</v>
      </c>
      <c r="V22" s="173"/>
    </row>
    <row r="23" spans="1:23" ht="16.5">
      <c r="A23" s="8"/>
      <c r="B23" s="2" t="s">
        <v>81</v>
      </c>
      <c r="C23" s="2"/>
      <c r="D23" s="2"/>
      <c r="E23" s="2"/>
      <c r="F23" s="2"/>
      <c r="G23" s="2"/>
      <c r="H23" s="2"/>
      <c r="I23" s="2"/>
      <c r="J23" s="2"/>
      <c r="K23" s="12"/>
      <c r="L23" s="2"/>
      <c r="M23" s="12"/>
      <c r="N23" s="2"/>
      <c r="O23" s="12"/>
      <c r="P23" s="2"/>
      <c r="Q23" s="172"/>
      <c r="R23" s="172"/>
      <c r="S23" s="2"/>
      <c r="T23" s="1"/>
      <c r="U23" s="173"/>
      <c r="V23" s="173"/>
      <c r="W23" s="2"/>
    </row>
    <row r="24" spans="1:23" ht="16.5">
      <c r="A24" s="8">
        <v>5</v>
      </c>
      <c r="B24" s="2" t="s">
        <v>82</v>
      </c>
      <c r="C24" s="2"/>
      <c r="D24" s="2"/>
      <c r="E24" s="2"/>
      <c r="F24" s="2"/>
      <c r="G24" s="2"/>
      <c r="H24" s="2"/>
      <c r="I24" s="2"/>
      <c r="J24" s="2"/>
      <c r="K24" s="9">
        <f>K15-K17-K19-K21</f>
        <v>0.99628305524103078</v>
      </c>
      <c r="L24" s="2"/>
      <c r="M24" s="9">
        <f>M15-M17-M19-M21</f>
        <v>0.99625099936128214</v>
      </c>
      <c r="N24" s="2"/>
      <c r="O24" s="9">
        <f>O15-O17-O19-O21</f>
        <v>0.99804691364916898</v>
      </c>
      <c r="P24" s="2"/>
      <c r="Q24" s="13"/>
      <c r="R24" s="2"/>
      <c r="S24" s="2"/>
      <c r="T24" s="1"/>
      <c r="U24" s="13"/>
      <c r="V24" s="2"/>
      <c r="W24" s="2"/>
    </row>
    <row r="25" spans="1:23" ht="16.5">
      <c r="A25" s="8"/>
      <c r="B25" s="2"/>
      <c r="C25" s="2"/>
      <c r="D25" s="2"/>
      <c r="E25" s="2"/>
      <c r="F25" s="2"/>
      <c r="G25" s="2"/>
      <c r="H25" s="2"/>
      <c r="I25" s="2"/>
      <c r="J25" s="2"/>
      <c r="K25" s="11"/>
      <c r="L25" s="2"/>
      <c r="M25" s="11"/>
      <c r="N25" s="2"/>
      <c r="O25" s="11"/>
      <c r="P25" s="2"/>
      <c r="Q25" s="2"/>
      <c r="R25" s="2"/>
      <c r="S25" s="2"/>
      <c r="T25" s="1"/>
      <c r="U25" s="2"/>
      <c r="V25" s="2"/>
      <c r="W25" s="2"/>
    </row>
    <row r="26" spans="1:23" ht="16.5">
      <c r="A26" s="8">
        <v>6</v>
      </c>
      <c r="B26" s="2" t="s">
        <v>83</v>
      </c>
      <c r="C26" s="2"/>
      <c r="D26" s="2"/>
      <c r="E26" s="2"/>
      <c r="F26" s="2"/>
      <c r="G26" s="2"/>
      <c r="H26" s="2"/>
      <c r="I26" s="2"/>
      <c r="J26" s="2"/>
      <c r="K26" s="96">
        <f>'State and Federal Rates'!I12</f>
        <v>0.035349999999999999</v>
      </c>
      <c r="L26" s="2"/>
      <c r="M26" s="96">
        <f>'State and Federal Rates'!K12</f>
        <v>0.055</v>
      </c>
      <c r="N26" s="2"/>
      <c r="O26" s="96">
        <f>'State and Federal Rates'!K12</f>
        <v>0.055</v>
      </c>
      <c r="P26" s="2" t="s">
        <v>84</v>
      </c>
      <c r="R26" s="2"/>
      <c r="S26" s="2"/>
      <c r="T26" s="1"/>
      <c r="V26" s="2"/>
      <c r="W26" s="2"/>
    </row>
    <row r="27" spans="1:23" ht="16.5">
      <c r="A27" s="8"/>
      <c r="B27" s="2"/>
      <c r="C27" s="2"/>
      <c r="D27" s="2"/>
      <c r="E27" s="2"/>
      <c r="F27" s="2"/>
      <c r="G27" s="2"/>
      <c r="H27" s="2"/>
      <c r="I27" s="2"/>
      <c r="J27" s="2"/>
      <c r="K27" s="11"/>
      <c r="L27" s="2"/>
      <c r="M27" s="11"/>
      <c r="N27" s="2"/>
      <c r="O27" s="11"/>
      <c r="P27" s="2"/>
      <c r="Q27" s="2"/>
      <c r="R27" s="2"/>
      <c r="S27" s="2"/>
      <c r="T27" s="1"/>
      <c r="U27" s="144" t="s">
        <v>1</v>
      </c>
      <c r="V27" s="2"/>
      <c r="W27" s="2"/>
    </row>
    <row r="28" spans="1:23" ht="16.5">
      <c r="A28" s="8">
        <v>7</v>
      </c>
      <c r="B28" s="2" t="s">
        <v>85</v>
      </c>
      <c r="C28" s="2"/>
      <c r="D28" s="2"/>
      <c r="E28" s="2"/>
      <c r="F28" s="2"/>
      <c r="G28" s="2"/>
      <c r="H28" s="2"/>
      <c r="I28" s="2"/>
      <c r="J28" s="2"/>
      <c r="K28" s="14">
        <f>K24*K26</f>
        <v>0.035218606002770436</v>
      </c>
      <c r="L28" s="2"/>
      <c r="M28" s="14">
        <f>M24*M26</f>
        <v>0.054793804964870518</v>
      </c>
      <c r="N28" s="2"/>
      <c r="O28" s="14">
        <f>O24*O26</f>
        <v>0.054892580250704294</v>
      </c>
      <c r="P28" s="2"/>
      <c r="Q28" s="2"/>
      <c r="R28" s="2"/>
      <c r="S28" s="2"/>
      <c r="T28" s="1"/>
      <c r="U28" s="17" t="s">
        <v>86</v>
      </c>
      <c r="W28" s="2"/>
    </row>
    <row r="29" spans="1:23" ht="16.5">
      <c r="A29" s="8"/>
      <c r="B29" s="2"/>
      <c r="C29" s="2"/>
      <c r="D29" s="2"/>
      <c r="E29" s="2"/>
      <c r="F29" s="2"/>
      <c r="G29" s="2"/>
      <c r="H29" s="2"/>
      <c r="I29" s="2"/>
      <c r="J29" s="2"/>
      <c r="K29" s="11"/>
      <c r="L29" s="2"/>
      <c r="M29" s="11"/>
      <c r="N29" s="2"/>
      <c r="O29" s="11"/>
      <c r="P29" s="2"/>
      <c r="Q29" s="2"/>
      <c r="R29" s="2"/>
      <c r="S29" s="2"/>
      <c r="T29" s="1"/>
      <c r="V29" s="2"/>
      <c r="W29" s="2"/>
    </row>
    <row r="30" spans="1:22" ht="16.5">
      <c r="A30" s="8">
        <v>8</v>
      </c>
      <c r="B30" s="2" t="s">
        <v>87</v>
      </c>
      <c r="C30" s="2"/>
      <c r="D30" s="2"/>
      <c r="E30" s="2"/>
      <c r="F30" s="2"/>
      <c r="G30" s="2"/>
      <c r="H30" s="2"/>
      <c r="I30" s="2"/>
      <c r="J30" s="2"/>
      <c r="K30" s="14">
        <f>K24-K28</f>
        <v>0.96106444923826029</v>
      </c>
      <c r="L30" s="2"/>
      <c r="M30" s="14">
        <f>M24-M28</f>
        <v>0.94145719439641162</v>
      </c>
      <c r="N30" s="2"/>
      <c r="O30" s="14">
        <f>O24-O28</f>
        <v>0.94315433339846466</v>
      </c>
      <c r="P30" s="2"/>
      <c r="Q30" s="2"/>
      <c r="R30" s="2"/>
      <c r="S30" s="2"/>
      <c r="T30" s="1"/>
      <c r="U30" s="2" t="s">
        <v>75</v>
      </c>
      <c r="V30" s="2" t="s">
        <v>76</v>
      </c>
    </row>
    <row r="31" spans="1:23" ht="16.5">
      <c r="A31" s="8"/>
      <c r="B31" s="2"/>
      <c r="C31" s="2"/>
      <c r="D31" s="2"/>
      <c r="E31" s="2"/>
      <c r="F31" s="2"/>
      <c r="G31" s="2"/>
      <c r="H31" s="2"/>
      <c r="I31" s="2"/>
      <c r="J31" s="2"/>
      <c r="K31" s="11"/>
      <c r="L31" s="2"/>
      <c r="M31" s="11"/>
      <c r="N31" s="2"/>
      <c r="O31" s="11"/>
      <c r="P31" s="2"/>
      <c r="Q31" s="2"/>
      <c r="R31" s="2"/>
      <c r="S31" s="2"/>
      <c r="T31" s="1"/>
      <c r="U31" s="142">
        <v>175413506</v>
      </c>
      <c r="V31" s="143">
        <v>216300</v>
      </c>
      <c r="W31" s="15">
        <f>V31/U31</f>
        <v>0.0012330863508309331</v>
      </c>
    </row>
    <row r="32" spans="1:22" ht="16.5">
      <c r="A32" s="8">
        <v>9</v>
      </c>
      <c r="B32" s="2" t="s">
        <v>88</v>
      </c>
      <c r="C32" s="2"/>
      <c r="D32" s="2"/>
      <c r="E32" s="2"/>
      <c r="F32" s="2"/>
      <c r="G32" s="2"/>
      <c r="H32" s="2"/>
      <c r="I32" s="2"/>
      <c r="J32" s="2"/>
      <c r="K32" s="98">
        <f>'State and Federal Rates'!I9</f>
        <v>0.20999999999999999</v>
      </c>
      <c r="L32" s="2"/>
      <c r="M32" s="98">
        <f>'State and Federal Rates'!K9</f>
        <v>0.20999999999999999</v>
      </c>
      <c r="N32" s="2"/>
      <c r="O32" s="98">
        <f>'State and Federal Rates'!K9</f>
        <v>0.20999999999999999</v>
      </c>
      <c r="P32" s="2" t="s">
        <v>84</v>
      </c>
      <c r="Q32" s="2"/>
      <c r="R32" s="2"/>
      <c r="S32" s="2"/>
      <c r="T32" s="1"/>
      <c r="U32" s="173" t="s">
        <v>80</v>
      </c>
      <c r="V32" s="173"/>
    </row>
    <row r="33" spans="1:23" ht="16.5">
      <c r="A33" s="8"/>
      <c r="B33" s="2"/>
      <c r="C33" s="2"/>
      <c r="D33" s="2"/>
      <c r="E33" s="2"/>
      <c r="F33" s="2"/>
      <c r="G33" s="2"/>
      <c r="H33" s="2"/>
      <c r="I33" s="2"/>
      <c r="J33" s="2"/>
      <c r="K33" s="11"/>
      <c r="L33" s="2"/>
      <c r="M33" s="11"/>
      <c r="N33" s="2"/>
      <c r="O33" s="11"/>
      <c r="P33" s="2"/>
      <c r="Q33" s="2"/>
      <c r="R33" s="2"/>
      <c r="S33" s="2"/>
      <c r="T33" s="1"/>
      <c r="U33" s="173"/>
      <c r="V33" s="173"/>
      <c r="W33" s="2"/>
    </row>
    <row r="34" spans="1:23" ht="16.5">
      <c r="A34" s="8">
        <v>10</v>
      </c>
      <c r="B34" s="2" t="s">
        <v>89</v>
      </c>
      <c r="C34" s="2"/>
      <c r="D34" s="2"/>
      <c r="E34" s="2"/>
      <c r="F34" s="2"/>
      <c r="G34" s="2"/>
      <c r="H34" s="2"/>
      <c r="I34" s="2"/>
      <c r="J34" s="2"/>
      <c r="K34" s="16">
        <f>K30*K32</f>
        <v>0.20182353434003467</v>
      </c>
      <c r="L34" s="2"/>
      <c r="M34" s="16">
        <f>M30*M32</f>
        <v>0.19770601082324643</v>
      </c>
      <c r="N34" s="2"/>
      <c r="O34" s="16">
        <f>O30*O32</f>
        <v>0.19806241001367758</v>
      </c>
      <c r="P34" s="2"/>
      <c r="Q34" s="2"/>
      <c r="R34" s="2"/>
      <c r="S34" s="2"/>
      <c r="T34" s="1"/>
      <c r="U34" s="2"/>
      <c r="V34" s="2"/>
      <c r="W34" s="2"/>
    </row>
    <row r="35" spans="1:23" ht="16.5">
      <c r="A35" s="8"/>
      <c r="B35" s="2"/>
      <c r="C35" s="2"/>
      <c r="D35" s="2"/>
      <c r="E35" s="2"/>
      <c r="F35" s="2"/>
      <c r="G35" s="2"/>
      <c r="H35" s="2"/>
      <c r="I35" s="2"/>
      <c r="J35" s="2"/>
      <c r="K35" s="11"/>
      <c r="L35" s="2"/>
      <c r="M35" s="11"/>
      <c r="N35" s="2"/>
      <c r="O35" s="11"/>
      <c r="P35" s="2"/>
      <c r="Q35" s="2"/>
      <c r="R35" s="2"/>
      <c r="S35" s="2"/>
      <c r="T35" s="1"/>
      <c r="U35" s="2"/>
      <c r="V35" s="2"/>
      <c r="W35" s="2"/>
    </row>
    <row r="36" spans="1:23" ht="16.5">
      <c r="A36" s="8">
        <v>11</v>
      </c>
      <c r="B36" s="2" t="s">
        <v>90</v>
      </c>
      <c r="C36" s="2"/>
      <c r="D36" s="2"/>
      <c r="E36" s="2"/>
      <c r="F36" s="2"/>
      <c r="G36" s="2"/>
      <c r="H36" s="2"/>
      <c r="I36" s="2"/>
      <c r="J36" s="2"/>
      <c r="K36" s="14">
        <f>K30-K34</f>
        <v>0.75924091489822565</v>
      </c>
      <c r="L36" s="2"/>
      <c r="M36" s="14">
        <f>M30-M34</f>
        <v>0.74375118357316516</v>
      </c>
      <c r="N36" s="2"/>
      <c r="O36" s="14">
        <f>O30-O34</f>
        <v>0.74509192338478702</v>
      </c>
      <c r="P36" s="2"/>
      <c r="Q36" s="2"/>
      <c r="R36" s="2"/>
      <c r="S36" s="2"/>
      <c r="T36" s="1"/>
      <c r="U36" s="2"/>
      <c r="V36" s="2"/>
      <c r="W36" s="2"/>
    </row>
    <row r="37" spans="1:23" ht="16.5">
      <c r="A37" s="8"/>
      <c r="B37" s="2"/>
      <c r="C37" s="2"/>
      <c r="D37" s="2"/>
      <c r="E37" s="2"/>
      <c r="F37" s="2"/>
      <c r="G37" s="2"/>
      <c r="H37" s="2"/>
      <c r="I37" s="2"/>
      <c r="J37" s="2"/>
      <c r="K37" s="11"/>
      <c r="L37" s="2"/>
      <c r="M37" s="11"/>
      <c r="N37" s="2"/>
      <c r="O37" s="11"/>
      <c r="P37" s="2"/>
      <c r="Q37" s="2"/>
      <c r="R37" s="2"/>
      <c r="S37" s="2"/>
      <c r="T37" s="1"/>
      <c r="U37" s="2"/>
      <c r="V37" s="2"/>
      <c r="W37" s="2"/>
    </row>
    <row r="38" spans="1:23" ht="17.1" customHeight="1" thickBot="1">
      <c r="A38" s="8">
        <v>12</v>
      </c>
      <c r="B38" s="2" t="s">
        <v>91</v>
      </c>
      <c r="C38" s="2"/>
      <c r="D38" s="2"/>
      <c r="E38" s="2"/>
      <c r="F38" s="2"/>
      <c r="G38" s="2"/>
      <c r="H38" s="2"/>
      <c r="I38" s="2"/>
      <c r="J38" s="2"/>
      <c r="K38" s="81">
        <f>1/K36</f>
        <v>1.3171049931286269</v>
      </c>
      <c r="L38" s="2"/>
      <c r="M38" s="81">
        <f>1/M36</f>
        <v>1.344535675487267</v>
      </c>
      <c r="N38" s="2"/>
      <c r="O38" s="81">
        <f>1/O36</f>
        <v>1.3421162793675474</v>
      </c>
      <c r="P38" s="2"/>
      <c r="Q38" s="2"/>
      <c r="R38" s="2"/>
      <c r="S38" s="2"/>
      <c r="T38" s="1"/>
      <c r="U38" s="2"/>
      <c r="V38" s="2"/>
      <c r="W38" s="2"/>
    </row>
    <row r="39" spans="1:23" ht="17.1" customHeight="1" thickTop="1">
      <c r="A39" s="8"/>
      <c r="B39" s="2" t="s">
        <v>92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"/>
      <c r="U39" s="2"/>
      <c r="V39" s="2"/>
      <c r="W39" s="2"/>
    </row>
    <row r="40" spans="1:23" ht="16.5">
      <c r="A40" s="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1"/>
      <c r="U40" s="2"/>
      <c r="V40" s="2"/>
      <c r="W40" s="2"/>
    </row>
    <row r="41" spans="1:23" ht="16.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1"/>
      <c r="U41" s="2"/>
      <c r="V41" s="2"/>
      <c r="W41" s="2"/>
    </row>
    <row r="42" spans="1:23" ht="16.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1"/>
      <c r="U42" s="2"/>
      <c r="V42" s="2"/>
      <c r="W42" s="2"/>
    </row>
    <row r="43" spans="1:23" ht="16.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1"/>
      <c r="U43" s="2"/>
      <c r="V43" s="2"/>
      <c r="W43" s="2"/>
    </row>
    <row r="44" spans="1:23" ht="16.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1"/>
      <c r="U44" s="2"/>
      <c r="V44" s="2"/>
      <c r="W44" s="2"/>
    </row>
  </sheetData>
  <mergeCells count="4">
    <mergeCell ref="Q22:Q23"/>
    <mergeCell ref="R22:R23"/>
    <mergeCell ref="U22:V23"/>
    <mergeCell ref="U32:V33"/>
  </mergeCells>
  <pageMargins left="0.7" right="0.7" top="0.75" bottom="0.75" header="0.3" footer="0.3"/>
  <pageSetup orientation="landscape" scale="6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6"/>
  <sheetViews>
    <sheetView workbookViewId="0" topLeftCell="L1">
      <pane ySplit="6" topLeftCell="A7" activePane="bottomLeft" state="frozen"/>
      <selection pane="topLeft" activeCell="L1" sqref="L1"/>
      <selection pane="bottomLeft" activeCell="N12" sqref="N12"/>
    </sheetView>
  </sheetViews>
  <sheetFormatPr defaultRowHeight="12.75"/>
  <cols>
    <col min="1" max="1" width="45.7142857142857" style="18" customWidth="1"/>
    <col min="2" max="13" width="13.7142857142857" style="19" customWidth="1"/>
    <col min="14" max="14" width="15.7142857142857" style="19" customWidth="1"/>
    <col min="15" max="256" width="9.14285714285714" style="18"/>
    <col min="257" max="257" width="45.7142857142857" style="18" customWidth="1"/>
    <col min="258" max="269" width="13.7142857142857" style="18" customWidth="1"/>
    <col min="270" max="270" width="15.7142857142857" style="18" customWidth="1"/>
    <col min="271" max="512" width="9.14285714285714" style="18"/>
    <col min="513" max="513" width="45.7142857142857" style="18" customWidth="1"/>
    <col min="514" max="525" width="13.7142857142857" style="18" customWidth="1"/>
    <col min="526" max="526" width="15.7142857142857" style="18" customWidth="1"/>
    <col min="527" max="768" width="9.14285714285714" style="18"/>
    <col min="769" max="769" width="45.7142857142857" style="18" customWidth="1"/>
    <col min="770" max="781" width="13.7142857142857" style="18" customWidth="1"/>
    <col min="782" max="782" width="15.7142857142857" style="18" customWidth="1"/>
    <col min="783" max="1024" width="9.14285714285714" style="18"/>
    <col min="1025" max="1025" width="45.7142857142857" style="18" customWidth="1"/>
    <col min="1026" max="1037" width="13.7142857142857" style="18" customWidth="1"/>
    <col min="1038" max="1038" width="15.7142857142857" style="18" customWidth="1"/>
    <col min="1039" max="1280" width="9.14285714285714" style="18"/>
    <col min="1281" max="1281" width="45.7142857142857" style="18" customWidth="1"/>
    <col min="1282" max="1293" width="13.7142857142857" style="18" customWidth="1"/>
    <col min="1294" max="1294" width="15.7142857142857" style="18" customWidth="1"/>
    <col min="1295" max="1536" width="9.14285714285714" style="18"/>
    <col min="1537" max="1537" width="45.7142857142857" style="18" customWidth="1"/>
    <col min="1538" max="1549" width="13.7142857142857" style="18" customWidth="1"/>
    <col min="1550" max="1550" width="15.7142857142857" style="18" customWidth="1"/>
    <col min="1551" max="1792" width="9.14285714285714" style="18"/>
    <col min="1793" max="1793" width="45.7142857142857" style="18" customWidth="1"/>
    <col min="1794" max="1805" width="13.7142857142857" style="18" customWidth="1"/>
    <col min="1806" max="1806" width="15.7142857142857" style="18" customWidth="1"/>
    <col min="1807" max="2048" width="9.14285714285714" style="18"/>
    <col min="2049" max="2049" width="45.7142857142857" style="18" customWidth="1"/>
    <col min="2050" max="2061" width="13.7142857142857" style="18" customWidth="1"/>
    <col min="2062" max="2062" width="15.7142857142857" style="18" customWidth="1"/>
    <col min="2063" max="2304" width="9.14285714285714" style="18"/>
    <col min="2305" max="2305" width="45.7142857142857" style="18" customWidth="1"/>
    <col min="2306" max="2317" width="13.7142857142857" style="18" customWidth="1"/>
    <col min="2318" max="2318" width="15.7142857142857" style="18" customWidth="1"/>
    <col min="2319" max="2560" width="9.14285714285714" style="18"/>
    <col min="2561" max="2561" width="45.7142857142857" style="18" customWidth="1"/>
    <col min="2562" max="2573" width="13.7142857142857" style="18" customWidth="1"/>
    <col min="2574" max="2574" width="15.7142857142857" style="18" customWidth="1"/>
    <col min="2575" max="2816" width="9.14285714285714" style="18"/>
    <col min="2817" max="2817" width="45.7142857142857" style="18" customWidth="1"/>
    <col min="2818" max="2829" width="13.7142857142857" style="18" customWidth="1"/>
    <col min="2830" max="2830" width="15.7142857142857" style="18" customWidth="1"/>
    <col min="2831" max="3072" width="9.14285714285714" style="18"/>
    <col min="3073" max="3073" width="45.7142857142857" style="18" customWidth="1"/>
    <col min="3074" max="3085" width="13.7142857142857" style="18" customWidth="1"/>
    <col min="3086" max="3086" width="15.7142857142857" style="18" customWidth="1"/>
    <col min="3087" max="3328" width="9.14285714285714" style="18"/>
    <col min="3329" max="3329" width="45.7142857142857" style="18" customWidth="1"/>
    <col min="3330" max="3341" width="13.7142857142857" style="18" customWidth="1"/>
    <col min="3342" max="3342" width="15.7142857142857" style="18" customWidth="1"/>
    <col min="3343" max="3584" width="9.14285714285714" style="18"/>
    <col min="3585" max="3585" width="45.7142857142857" style="18" customWidth="1"/>
    <col min="3586" max="3597" width="13.7142857142857" style="18" customWidth="1"/>
    <col min="3598" max="3598" width="15.7142857142857" style="18" customWidth="1"/>
    <col min="3599" max="3840" width="9.14285714285714" style="18"/>
    <col min="3841" max="3841" width="45.7142857142857" style="18" customWidth="1"/>
    <col min="3842" max="3853" width="13.7142857142857" style="18" customWidth="1"/>
    <col min="3854" max="3854" width="15.7142857142857" style="18" customWidth="1"/>
    <col min="3855" max="4096" width="9.14285714285714" style="18"/>
    <col min="4097" max="4097" width="45.7142857142857" style="18" customWidth="1"/>
    <col min="4098" max="4109" width="13.7142857142857" style="18" customWidth="1"/>
    <col min="4110" max="4110" width="15.7142857142857" style="18" customWidth="1"/>
    <col min="4111" max="4352" width="9.14285714285714" style="18"/>
    <col min="4353" max="4353" width="45.7142857142857" style="18" customWidth="1"/>
    <col min="4354" max="4365" width="13.7142857142857" style="18" customWidth="1"/>
    <col min="4366" max="4366" width="15.7142857142857" style="18" customWidth="1"/>
    <col min="4367" max="4608" width="9.14285714285714" style="18"/>
    <col min="4609" max="4609" width="45.7142857142857" style="18" customWidth="1"/>
    <col min="4610" max="4621" width="13.7142857142857" style="18" customWidth="1"/>
    <col min="4622" max="4622" width="15.7142857142857" style="18" customWidth="1"/>
    <col min="4623" max="4864" width="9.14285714285714" style="18"/>
    <col min="4865" max="4865" width="45.7142857142857" style="18" customWidth="1"/>
    <col min="4866" max="4877" width="13.7142857142857" style="18" customWidth="1"/>
    <col min="4878" max="4878" width="15.7142857142857" style="18" customWidth="1"/>
    <col min="4879" max="5120" width="9.14285714285714" style="18"/>
    <col min="5121" max="5121" width="45.7142857142857" style="18" customWidth="1"/>
    <col min="5122" max="5133" width="13.7142857142857" style="18" customWidth="1"/>
    <col min="5134" max="5134" width="15.7142857142857" style="18" customWidth="1"/>
    <col min="5135" max="5376" width="9.14285714285714" style="18"/>
    <col min="5377" max="5377" width="45.7142857142857" style="18" customWidth="1"/>
    <col min="5378" max="5389" width="13.7142857142857" style="18" customWidth="1"/>
    <col min="5390" max="5390" width="15.7142857142857" style="18" customWidth="1"/>
    <col min="5391" max="5632" width="9.14285714285714" style="18"/>
    <col min="5633" max="5633" width="45.7142857142857" style="18" customWidth="1"/>
    <col min="5634" max="5645" width="13.7142857142857" style="18" customWidth="1"/>
    <col min="5646" max="5646" width="15.7142857142857" style="18" customWidth="1"/>
    <col min="5647" max="5888" width="9.14285714285714" style="18"/>
    <col min="5889" max="5889" width="45.7142857142857" style="18" customWidth="1"/>
    <col min="5890" max="5901" width="13.7142857142857" style="18" customWidth="1"/>
    <col min="5902" max="5902" width="15.7142857142857" style="18" customWidth="1"/>
    <col min="5903" max="6144" width="9.14285714285714" style="18"/>
    <col min="6145" max="6145" width="45.7142857142857" style="18" customWidth="1"/>
    <col min="6146" max="6157" width="13.7142857142857" style="18" customWidth="1"/>
    <col min="6158" max="6158" width="15.7142857142857" style="18" customWidth="1"/>
    <col min="6159" max="6400" width="9.14285714285714" style="18"/>
    <col min="6401" max="6401" width="45.7142857142857" style="18" customWidth="1"/>
    <col min="6402" max="6413" width="13.7142857142857" style="18" customWidth="1"/>
    <col min="6414" max="6414" width="15.7142857142857" style="18" customWidth="1"/>
    <col min="6415" max="6656" width="9.14285714285714" style="18"/>
    <col min="6657" max="6657" width="45.7142857142857" style="18" customWidth="1"/>
    <col min="6658" max="6669" width="13.7142857142857" style="18" customWidth="1"/>
    <col min="6670" max="6670" width="15.7142857142857" style="18" customWidth="1"/>
    <col min="6671" max="6912" width="9.14285714285714" style="18"/>
    <col min="6913" max="6913" width="45.7142857142857" style="18" customWidth="1"/>
    <col min="6914" max="6925" width="13.7142857142857" style="18" customWidth="1"/>
    <col min="6926" max="6926" width="15.7142857142857" style="18" customWidth="1"/>
    <col min="6927" max="7168" width="9.14285714285714" style="18"/>
    <col min="7169" max="7169" width="45.7142857142857" style="18" customWidth="1"/>
    <col min="7170" max="7181" width="13.7142857142857" style="18" customWidth="1"/>
    <col min="7182" max="7182" width="15.7142857142857" style="18" customWidth="1"/>
    <col min="7183" max="7424" width="9.14285714285714" style="18"/>
    <col min="7425" max="7425" width="45.7142857142857" style="18" customWidth="1"/>
    <col min="7426" max="7437" width="13.7142857142857" style="18" customWidth="1"/>
    <col min="7438" max="7438" width="15.7142857142857" style="18" customWidth="1"/>
    <col min="7439" max="7680" width="9.14285714285714" style="18"/>
    <col min="7681" max="7681" width="45.7142857142857" style="18" customWidth="1"/>
    <col min="7682" max="7693" width="13.7142857142857" style="18" customWidth="1"/>
    <col min="7694" max="7694" width="15.7142857142857" style="18" customWidth="1"/>
    <col min="7695" max="7936" width="9.14285714285714" style="18"/>
    <col min="7937" max="7937" width="45.7142857142857" style="18" customWidth="1"/>
    <col min="7938" max="7949" width="13.7142857142857" style="18" customWidth="1"/>
    <col min="7950" max="7950" width="15.7142857142857" style="18" customWidth="1"/>
    <col min="7951" max="8192" width="9.14285714285714" style="18"/>
    <col min="8193" max="8193" width="45.7142857142857" style="18" customWidth="1"/>
    <col min="8194" max="8205" width="13.7142857142857" style="18" customWidth="1"/>
    <col min="8206" max="8206" width="15.7142857142857" style="18" customWidth="1"/>
    <col min="8207" max="8448" width="9.14285714285714" style="18"/>
    <col min="8449" max="8449" width="45.7142857142857" style="18" customWidth="1"/>
    <col min="8450" max="8461" width="13.7142857142857" style="18" customWidth="1"/>
    <col min="8462" max="8462" width="15.7142857142857" style="18" customWidth="1"/>
    <col min="8463" max="8704" width="9.14285714285714" style="18"/>
    <col min="8705" max="8705" width="45.7142857142857" style="18" customWidth="1"/>
    <col min="8706" max="8717" width="13.7142857142857" style="18" customWidth="1"/>
    <col min="8718" max="8718" width="15.7142857142857" style="18" customWidth="1"/>
    <col min="8719" max="8960" width="9.14285714285714" style="18"/>
    <col min="8961" max="8961" width="45.7142857142857" style="18" customWidth="1"/>
    <col min="8962" max="8973" width="13.7142857142857" style="18" customWidth="1"/>
    <col min="8974" max="8974" width="15.7142857142857" style="18" customWidth="1"/>
    <col min="8975" max="9216" width="9.14285714285714" style="18"/>
    <col min="9217" max="9217" width="45.7142857142857" style="18" customWidth="1"/>
    <col min="9218" max="9229" width="13.7142857142857" style="18" customWidth="1"/>
    <col min="9230" max="9230" width="15.7142857142857" style="18" customWidth="1"/>
    <col min="9231" max="9472" width="9.14285714285714" style="18"/>
    <col min="9473" max="9473" width="45.7142857142857" style="18" customWidth="1"/>
    <col min="9474" max="9485" width="13.7142857142857" style="18" customWidth="1"/>
    <col min="9486" max="9486" width="15.7142857142857" style="18" customWidth="1"/>
    <col min="9487" max="9728" width="9.14285714285714" style="18"/>
    <col min="9729" max="9729" width="45.7142857142857" style="18" customWidth="1"/>
    <col min="9730" max="9741" width="13.7142857142857" style="18" customWidth="1"/>
    <col min="9742" max="9742" width="15.7142857142857" style="18" customWidth="1"/>
    <col min="9743" max="9984" width="9.14285714285714" style="18"/>
    <col min="9985" max="9985" width="45.7142857142857" style="18" customWidth="1"/>
    <col min="9986" max="9997" width="13.7142857142857" style="18" customWidth="1"/>
    <col min="9998" max="9998" width="15.7142857142857" style="18" customWidth="1"/>
    <col min="9999" max="10240" width="9.14285714285714" style="18"/>
    <col min="10241" max="10241" width="45.7142857142857" style="18" customWidth="1"/>
    <col min="10242" max="10253" width="13.7142857142857" style="18" customWidth="1"/>
    <col min="10254" max="10254" width="15.7142857142857" style="18" customWidth="1"/>
    <col min="10255" max="10496" width="9.14285714285714" style="18"/>
    <col min="10497" max="10497" width="45.7142857142857" style="18" customWidth="1"/>
    <col min="10498" max="10509" width="13.7142857142857" style="18" customWidth="1"/>
    <col min="10510" max="10510" width="15.7142857142857" style="18" customWidth="1"/>
    <col min="10511" max="10752" width="9.14285714285714" style="18"/>
    <col min="10753" max="10753" width="45.7142857142857" style="18" customWidth="1"/>
    <col min="10754" max="10765" width="13.7142857142857" style="18" customWidth="1"/>
    <col min="10766" max="10766" width="15.7142857142857" style="18" customWidth="1"/>
    <col min="10767" max="11008" width="9.14285714285714" style="18"/>
    <col min="11009" max="11009" width="45.7142857142857" style="18" customWidth="1"/>
    <col min="11010" max="11021" width="13.7142857142857" style="18" customWidth="1"/>
    <col min="11022" max="11022" width="15.7142857142857" style="18" customWidth="1"/>
    <col min="11023" max="11264" width="9.14285714285714" style="18"/>
    <col min="11265" max="11265" width="45.7142857142857" style="18" customWidth="1"/>
    <col min="11266" max="11277" width="13.7142857142857" style="18" customWidth="1"/>
    <col min="11278" max="11278" width="15.7142857142857" style="18" customWidth="1"/>
    <col min="11279" max="11520" width="9.14285714285714" style="18"/>
    <col min="11521" max="11521" width="45.7142857142857" style="18" customWidth="1"/>
    <col min="11522" max="11533" width="13.7142857142857" style="18" customWidth="1"/>
    <col min="11534" max="11534" width="15.7142857142857" style="18" customWidth="1"/>
    <col min="11535" max="11776" width="9.14285714285714" style="18"/>
    <col min="11777" max="11777" width="45.7142857142857" style="18" customWidth="1"/>
    <col min="11778" max="11789" width="13.7142857142857" style="18" customWidth="1"/>
    <col min="11790" max="11790" width="15.7142857142857" style="18" customWidth="1"/>
    <col min="11791" max="12032" width="9.14285714285714" style="18"/>
    <col min="12033" max="12033" width="45.7142857142857" style="18" customWidth="1"/>
    <col min="12034" max="12045" width="13.7142857142857" style="18" customWidth="1"/>
    <col min="12046" max="12046" width="15.7142857142857" style="18" customWidth="1"/>
    <col min="12047" max="12288" width="9.14285714285714" style="18"/>
    <col min="12289" max="12289" width="45.7142857142857" style="18" customWidth="1"/>
    <col min="12290" max="12301" width="13.7142857142857" style="18" customWidth="1"/>
    <col min="12302" max="12302" width="15.7142857142857" style="18" customWidth="1"/>
    <col min="12303" max="12544" width="9.14285714285714" style="18"/>
    <col min="12545" max="12545" width="45.7142857142857" style="18" customWidth="1"/>
    <col min="12546" max="12557" width="13.7142857142857" style="18" customWidth="1"/>
    <col min="12558" max="12558" width="15.7142857142857" style="18" customWidth="1"/>
    <col min="12559" max="12800" width="9.14285714285714" style="18"/>
    <col min="12801" max="12801" width="45.7142857142857" style="18" customWidth="1"/>
    <col min="12802" max="12813" width="13.7142857142857" style="18" customWidth="1"/>
    <col min="12814" max="12814" width="15.7142857142857" style="18" customWidth="1"/>
    <col min="12815" max="13056" width="9.14285714285714" style="18"/>
    <col min="13057" max="13057" width="45.7142857142857" style="18" customWidth="1"/>
    <col min="13058" max="13069" width="13.7142857142857" style="18" customWidth="1"/>
    <col min="13070" max="13070" width="15.7142857142857" style="18" customWidth="1"/>
    <col min="13071" max="13312" width="9.14285714285714" style="18"/>
    <col min="13313" max="13313" width="45.7142857142857" style="18" customWidth="1"/>
    <col min="13314" max="13325" width="13.7142857142857" style="18" customWidth="1"/>
    <col min="13326" max="13326" width="15.7142857142857" style="18" customWidth="1"/>
    <col min="13327" max="13568" width="9.14285714285714" style="18"/>
    <col min="13569" max="13569" width="45.7142857142857" style="18" customWidth="1"/>
    <col min="13570" max="13581" width="13.7142857142857" style="18" customWidth="1"/>
    <col min="13582" max="13582" width="15.7142857142857" style="18" customWidth="1"/>
    <col min="13583" max="13824" width="9.14285714285714" style="18"/>
    <col min="13825" max="13825" width="45.7142857142857" style="18" customWidth="1"/>
    <col min="13826" max="13837" width="13.7142857142857" style="18" customWidth="1"/>
    <col min="13838" max="13838" width="15.7142857142857" style="18" customWidth="1"/>
    <col min="13839" max="14080" width="9.14285714285714" style="18"/>
    <col min="14081" max="14081" width="45.7142857142857" style="18" customWidth="1"/>
    <col min="14082" max="14093" width="13.7142857142857" style="18" customWidth="1"/>
    <col min="14094" max="14094" width="15.7142857142857" style="18" customWidth="1"/>
    <col min="14095" max="14336" width="9.14285714285714" style="18"/>
    <col min="14337" max="14337" width="45.7142857142857" style="18" customWidth="1"/>
    <col min="14338" max="14349" width="13.7142857142857" style="18" customWidth="1"/>
    <col min="14350" max="14350" width="15.7142857142857" style="18" customWidth="1"/>
    <col min="14351" max="14592" width="9.14285714285714" style="18"/>
    <col min="14593" max="14593" width="45.7142857142857" style="18" customWidth="1"/>
    <col min="14594" max="14605" width="13.7142857142857" style="18" customWidth="1"/>
    <col min="14606" max="14606" width="15.7142857142857" style="18" customWidth="1"/>
    <col min="14607" max="14848" width="9.14285714285714" style="18"/>
    <col min="14849" max="14849" width="45.7142857142857" style="18" customWidth="1"/>
    <col min="14850" max="14861" width="13.7142857142857" style="18" customWidth="1"/>
    <col min="14862" max="14862" width="15.7142857142857" style="18" customWidth="1"/>
    <col min="14863" max="15104" width="9.14285714285714" style="18"/>
    <col min="15105" max="15105" width="45.7142857142857" style="18" customWidth="1"/>
    <col min="15106" max="15117" width="13.7142857142857" style="18" customWidth="1"/>
    <col min="15118" max="15118" width="15.7142857142857" style="18" customWidth="1"/>
    <col min="15119" max="15360" width="9.14285714285714" style="18"/>
    <col min="15361" max="15361" width="45.7142857142857" style="18" customWidth="1"/>
    <col min="15362" max="15373" width="13.7142857142857" style="18" customWidth="1"/>
    <col min="15374" max="15374" width="15.7142857142857" style="18" customWidth="1"/>
    <col min="15375" max="15616" width="9.14285714285714" style="18"/>
    <col min="15617" max="15617" width="45.7142857142857" style="18" customWidth="1"/>
    <col min="15618" max="15629" width="13.7142857142857" style="18" customWidth="1"/>
    <col min="15630" max="15630" width="15.7142857142857" style="18" customWidth="1"/>
    <col min="15631" max="15872" width="9.14285714285714" style="18"/>
    <col min="15873" max="15873" width="45.7142857142857" style="18" customWidth="1"/>
    <col min="15874" max="15885" width="13.7142857142857" style="18" customWidth="1"/>
    <col min="15886" max="15886" width="15.7142857142857" style="18" customWidth="1"/>
    <col min="15887" max="16128" width="9.14285714285714" style="18"/>
    <col min="16129" max="16129" width="45.7142857142857" style="18" customWidth="1"/>
    <col min="16130" max="16141" width="13.7142857142857" style="18" customWidth="1"/>
    <col min="16142" max="16142" width="15.7142857142857" style="18" customWidth="1"/>
    <col min="16143" max="16384" width="9.14285714285714" style="18"/>
  </cols>
  <sheetData>
    <row r="1" spans="1:1" ht="22.5">
      <c r="A1" s="25" t="s">
        <v>93</v>
      </c>
    </row>
    <row r="2" spans="1:1" ht="19.5">
      <c r="A2" s="24" t="s">
        <v>94</v>
      </c>
    </row>
    <row r="4" spans="2:13" ht="12.75">
      <c r="B4" s="23" t="s">
        <v>95</v>
      </c>
      <c r="C4" s="23" t="s">
        <v>96</v>
      </c>
      <c r="D4" s="23" t="s">
        <v>97</v>
      </c>
      <c r="E4" s="23" t="s">
        <v>98</v>
      </c>
      <c r="F4" s="23" t="s">
        <v>99</v>
      </c>
      <c r="G4" s="23" t="s">
        <v>100</v>
      </c>
      <c r="H4" s="23" t="s">
        <v>101</v>
      </c>
      <c r="I4" s="23" t="s">
        <v>102</v>
      </c>
      <c r="J4" s="23" t="s">
        <v>103</v>
      </c>
      <c r="K4" s="23" t="s">
        <v>104</v>
      </c>
      <c r="L4" s="23" t="s">
        <v>105</v>
      </c>
      <c r="M4" s="23" t="s">
        <v>106</v>
      </c>
    </row>
    <row r="5" spans="2:14" ht="12.75">
      <c r="B5" s="22" t="s">
        <v>107</v>
      </c>
      <c r="C5" s="22" t="s">
        <v>107</v>
      </c>
      <c r="D5" s="22" t="s">
        <v>107</v>
      </c>
      <c r="E5" s="22" t="s">
        <v>107</v>
      </c>
      <c r="F5" s="22" t="s">
        <v>107</v>
      </c>
      <c r="G5" s="22" t="s">
        <v>107</v>
      </c>
      <c r="H5" s="22" t="s">
        <v>107</v>
      </c>
      <c r="I5" s="22" t="s">
        <v>107</v>
      </c>
      <c r="J5" s="22" t="s">
        <v>107</v>
      </c>
      <c r="K5" s="22" t="s">
        <v>107</v>
      </c>
      <c r="L5" s="22" t="s">
        <v>107</v>
      </c>
      <c r="M5" s="22" t="s">
        <v>107</v>
      </c>
      <c r="N5" s="22" t="s">
        <v>108</v>
      </c>
    </row>
    <row r="8" spans="1:1" ht="12.75">
      <c r="A8" s="21" t="s">
        <v>109</v>
      </c>
    </row>
    <row r="9" spans="1:14" ht="12.75">
      <c r="A9" s="21" t="s">
        <v>110</v>
      </c>
      <c r="B9" s="19">
        <v>5332</v>
      </c>
      <c r="C9" s="19">
        <v>7327</v>
      </c>
      <c r="D9" s="19">
        <v>172048</v>
      </c>
      <c r="E9" s="19">
        <v>9723</v>
      </c>
      <c r="F9" s="19">
        <v>-115297</v>
      </c>
      <c r="G9" s="19">
        <v>0</v>
      </c>
      <c r="H9" s="19">
        <v>11012</v>
      </c>
      <c r="I9" s="19">
        <v>12334</v>
      </c>
      <c r="J9" s="19">
        <v>0</v>
      </c>
      <c r="K9" s="19">
        <v>10457</v>
      </c>
      <c r="L9" s="19">
        <v>8039</v>
      </c>
      <c r="M9" s="19">
        <v>75214</v>
      </c>
      <c r="N9" s="19">
        <v>196189</v>
      </c>
    </row>
    <row r="10" spans="1:14" ht="12.75">
      <c r="A10" s="21" t="s">
        <v>111</v>
      </c>
      <c r="B10" s="19">
        <v>1872</v>
      </c>
      <c r="C10" s="19">
        <v>2284</v>
      </c>
      <c r="D10" s="19">
        <v>-3760</v>
      </c>
      <c r="E10" s="19">
        <v>3078</v>
      </c>
      <c r="F10" s="19">
        <v>3185</v>
      </c>
      <c r="G10" s="19">
        <v>0</v>
      </c>
      <c r="H10" s="19">
        <v>3900</v>
      </c>
      <c r="I10" s="19">
        <v>3722</v>
      </c>
      <c r="J10" s="19">
        <v>0</v>
      </c>
      <c r="K10" s="19">
        <v>3053</v>
      </c>
      <c r="L10" s="19">
        <v>2919</v>
      </c>
      <c r="M10" s="19">
        <v>34279</v>
      </c>
      <c r="N10" s="19">
        <v>54532</v>
      </c>
    </row>
    <row r="11" spans="2:14" ht="12.75">
      <c r="B11" s="20" t="s">
        <v>112</v>
      </c>
      <c r="C11" s="20" t="s">
        <v>112</v>
      </c>
      <c r="D11" s="20" t="s">
        <v>112</v>
      </c>
      <c r="E11" s="20" t="s">
        <v>112</v>
      </c>
      <c r="F11" s="20" t="s">
        <v>112</v>
      </c>
      <c r="G11" s="20" t="s">
        <v>112</v>
      </c>
      <c r="H11" s="20" t="s">
        <v>112</v>
      </c>
      <c r="I11" s="20" t="s">
        <v>112</v>
      </c>
      <c r="J11" s="20" t="s">
        <v>112</v>
      </c>
      <c r="K11" s="20" t="s">
        <v>112</v>
      </c>
      <c r="L11" s="20" t="s">
        <v>112</v>
      </c>
      <c r="M11" s="20" t="s">
        <v>112</v>
      </c>
      <c r="N11" s="20" t="s">
        <v>112</v>
      </c>
    </row>
    <row r="12" spans="1:14" ht="12.75">
      <c r="A12" s="21" t="s">
        <v>113</v>
      </c>
      <c r="B12" s="19">
        <v>7204</v>
      </c>
      <c r="C12" s="19">
        <v>9611</v>
      </c>
      <c r="D12" s="19">
        <v>168288</v>
      </c>
      <c r="E12" s="19">
        <v>12801</v>
      </c>
      <c r="F12" s="19">
        <v>-112112</v>
      </c>
      <c r="G12" s="19">
        <v>0</v>
      </c>
      <c r="H12" s="19">
        <v>14912</v>
      </c>
      <c r="I12" s="19">
        <v>16056</v>
      </c>
      <c r="J12" s="19">
        <v>0</v>
      </c>
      <c r="K12" s="19">
        <v>13510</v>
      </c>
      <c r="L12" s="19">
        <v>10958</v>
      </c>
      <c r="M12" s="19">
        <v>109493</v>
      </c>
      <c r="N12" s="141">
        <v>250721</v>
      </c>
    </row>
    <row r="13" spans="2:14" ht="12.75">
      <c r="B13" s="20" t="s">
        <v>112</v>
      </c>
      <c r="C13" s="20" t="s">
        <v>112</v>
      </c>
      <c r="D13" s="20" t="s">
        <v>112</v>
      </c>
      <c r="E13" s="20" t="s">
        <v>112</v>
      </c>
      <c r="F13" s="20" t="s">
        <v>112</v>
      </c>
      <c r="G13" s="20" t="s">
        <v>112</v>
      </c>
      <c r="H13" s="20" t="s">
        <v>112</v>
      </c>
      <c r="I13" s="20" t="s">
        <v>112</v>
      </c>
      <c r="J13" s="20" t="s">
        <v>112</v>
      </c>
      <c r="K13" s="20" t="s">
        <v>112</v>
      </c>
      <c r="L13" s="20" t="s">
        <v>112</v>
      </c>
      <c r="M13" s="20" t="s">
        <v>112</v>
      </c>
      <c r="N13" s="20" t="s">
        <v>112</v>
      </c>
    </row>
    <row r="16" spans="1:2" ht="12.75">
      <c r="A16" s="88" t="s">
        <v>114</v>
      </c>
      <c r="B16" s="89"/>
    </row>
  </sheetData>
  <pageMargins left="0.5" right="0.5" top="0.75" bottom="0.5" header="0.5" footer="0.5"/>
  <pageSetup orientation="landscape" scale="56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28"/>
  <sheetViews>
    <sheetView workbookViewId="0" topLeftCell="L1">
      <pane ySplit="6" topLeftCell="A132" activePane="bottomLeft" state="frozen"/>
      <selection pane="topLeft" activeCell="L1" sqref="L1"/>
      <selection pane="bottomLeft" activeCell="H132" sqref="H132"/>
    </sheetView>
  </sheetViews>
  <sheetFormatPr defaultColWidth="9.14428571428571" defaultRowHeight="12.75"/>
  <cols>
    <col min="1" max="1" width="45.7142857142857" style="18" customWidth="1"/>
    <col min="2" max="13" width="13.7142857142857" style="19" customWidth="1"/>
    <col min="14" max="14" width="15.7142857142857" style="19" customWidth="1"/>
    <col min="15" max="15" width="9.14285714285714" style="18"/>
    <col min="16" max="17" width="10.4285714285714" style="18" bestFit="1" customWidth="1"/>
    <col min="18" max="16384" width="9.14285714285714" style="18"/>
  </cols>
  <sheetData>
    <row r="1" spans="1:1" ht="22.5">
      <c r="A1" s="25" t="s">
        <v>93</v>
      </c>
    </row>
    <row r="2" spans="1:1" ht="19.5">
      <c r="A2" s="24" t="s">
        <v>94</v>
      </c>
    </row>
    <row r="4" spans="2:13" ht="12.75">
      <c r="B4" s="23" t="s">
        <v>95</v>
      </c>
      <c r="C4" s="23" t="s">
        <v>96</v>
      </c>
      <c r="D4" s="23" t="s">
        <v>97</v>
      </c>
      <c r="E4" s="23" t="s">
        <v>98</v>
      </c>
      <c r="F4" s="23" t="s">
        <v>99</v>
      </c>
      <c r="G4" s="23" t="s">
        <v>100</v>
      </c>
      <c r="H4" s="23" t="s">
        <v>101</v>
      </c>
      <c r="I4" s="23" t="s">
        <v>102</v>
      </c>
      <c r="J4" s="23" t="s">
        <v>103</v>
      </c>
      <c r="K4" s="23" t="s">
        <v>104</v>
      </c>
      <c r="L4" s="23" t="s">
        <v>105</v>
      </c>
      <c r="M4" s="23" t="s">
        <v>106</v>
      </c>
    </row>
    <row r="5" spans="2:14" ht="12.75">
      <c r="B5" s="22" t="s">
        <v>107</v>
      </c>
      <c r="C5" s="22" t="s">
        <v>107</v>
      </c>
      <c r="D5" s="22" t="s">
        <v>107</v>
      </c>
      <c r="E5" s="22" t="s">
        <v>107</v>
      </c>
      <c r="F5" s="22" t="s">
        <v>107</v>
      </c>
      <c r="G5" s="22" t="s">
        <v>107</v>
      </c>
      <c r="H5" s="22" t="s">
        <v>107</v>
      </c>
      <c r="I5" s="22" t="s">
        <v>107</v>
      </c>
      <c r="J5" s="22" t="s">
        <v>107</v>
      </c>
      <c r="K5" s="22" t="s">
        <v>107</v>
      </c>
      <c r="L5" s="22" t="s">
        <v>107</v>
      </c>
      <c r="M5" s="22" t="s">
        <v>107</v>
      </c>
      <c r="N5" s="22" t="s">
        <v>108</v>
      </c>
    </row>
    <row r="8" spans="1:1" ht="12.75">
      <c r="A8" s="21" t="s">
        <v>115</v>
      </c>
    </row>
    <row r="9" spans="1:14" ht="12.75">
      <c r="A9" s="21" t="s">
        <v>116</v>
      </c>
      <c r="B9" s="19">
        <v>1020729</v>
      </c>
      <c r="C9" s="19">
        <v>988931</v>
      </c>
      <c r="D9" s="19">
        <v>697156</v>
      </c>
      <c r="E9" s="19">
        <v>694138</v>
      </c>
      <c r="F9" s="19">
        <v>854382</v>
      </c>
      <c r="G9" s="19">
        <v>1277360</v>
      </c>
      <c r="H9" s="19">
        <v>1256100</v>
      </c>
      <c r="I9" s="19">
        <v>1293478</v>
      </c>
      <c r="J9" s="19">
        <v>1378252</v>
      </c>
      <c r="K9" s="19">
        <v>1162710</v>
      </c>
      <c r="L9" s="19">
        <v>859607</v>
      </c>
      <c r="M9" s="19">
        <v>931173</v>
      </c>
      <c r="N9" s="19">
        <v>12414016</v>
      </c>
    </row>
    <row r="10" spans="1:14" ht="12.75">
      <c r="A10" s="21" t="s">
        <v>117</v>
      </c>
      <c r="B10" s="19">
        <v>177088</v>
      </c>
      <c r="C10" s="19">
        <v>189557</v>
      </c>
      <c r="D10" s="19">
        <v>159363</v>
      </c>
      <c r="E10" s="19">
        <v>169414</v>
      </c>
      <c r="F10" s="19">
        <v>202166</v>
      </c>
      <c r="G10" s="19">
        <v>266539</v>
      </c>
      <c r="H10" s="19">
        <v>260007</v>
      </c>
      <c r="I10" s="19">
        <v>283446</v>
      </c>
      <c r="J10" s="19">
        <v>293970</v>
      </c>
      <c r="K10" s="19">
        <v>262965</v>
      </c>
      <c r="L10" s="19">
        <v>205498</v>
      </c>
      <c r="M10" s="19">
        <v>190893</v>
      </c>
      <c r="N10" s="19">
        <v>2660907</v>
      </c>
    </row>
    <row r="11" spans="1:14" ht="12.75">
      <c r="A11" s="21" t="s">
        <v>118</v>
      </c>
      <c r="B11" s="19">
        <v>533716</v>
      </c>
      <c r="C11" s="19">
        <v>516836</v>
      </c>
      <c r="D11" s="19">
        <v>444688</v>
      </c>
      <c r="E11" s="19">
        <v>562013</v>
      </c>
      <c r="F11" s="19">
        <v>612290</v>
      </c>
      <c r="G11" s="19">
        <v>752394</v>
      </c>
      <c r="H11" s="19">
        <v>707525</v>
      </c>
      <c r="I11" s="19">
        <v>760738</v>
      </c>
      <c r="J11" s="19">
        <v>795785</v>
      </c>
      <c r="K11" s="19">
        <v>724584</v>
      </c>
      <c r="L11" s="19">
        <v>597780</v>
      </c>
      <c r="M11" s="19">
        <v>516079</v>
      </c>
      <c r="N11" s="19">
        <v>7524428</v>
      </c>
    </row>
    <row r="12" spans="1:14" ht="12.75">
      <c r="A12" s="21" t="s">
        <v>119</v>
      </c>
      <c r="B12" s="19">
        <v>312637</v>
      </c>
      <c r="C12" s="19">
        <v>284075</v>
      </c>
      <c r="D12" s="19">
        <v>53704</v>
      </c>
      <c r="E12" s="19">
        <v>486378</v>
      </c>
      <c r="F12" s="19">
        <v>327759</v>
      </c>
      <c r="G12" s="19">
        <v>371459</v>
      </c>
      <c r="H12" s="19">
        <v>352863</v>
      </c>
      <c r="I12" s="19">
        <v>379915</v>
      </c>
      <c r="J12" s="19">
        <v>411710</v>
      </c>
      <c r="K12" s="19">
        <v>384548</v>
      </c>
      <c r="L12" s="19">
        <v>388914</v>
      </c>
      <c r="M12" s="19">
        <v>295248</v>
      </c>
      <c r="N12" s="19">
        <v>4049211</v>
      </c>
    </row>
    <row r="13" spans="1:14" ht="12.75">
      <c r="A13" s="21" t="s">
        <v>120</v>
      </c>
      <c r="B13" s="19">
        <v>21700</v>
      </c>
      <c r="C13" s="19">
        <v>22654</v>
      </c>
      <c r="D13" s="19">
        <v>21696</v>
      </c>
      <c r="E13" s="19">
        <v>23894</v>
      </c>
      <c r="F13" s="19">
        <v>23269</v>
      </c>
      <c r="G13" s="19">
        <v>23161</v>
      </c>
      <c r="H13" s="19">
        <v>23254</v>
      </c>
      <c r="I13" s="19">
        <v>23143</v>
      </c>
      <c r="J13" s="19">
        <v>15042</v>
      </c>
      <c r="K13" s="19">
        <v>23470</v>
      </c>
      <c r="L13" s="19">
        <v>23016</v>
      </c>
      <c r="M13" s="19">
        <v>22715</v>
      </c>
      <c r="N13" s="19">
        <v>267014</v>
      </c>
    </row>
    <row r="14" spans="1:14" ht="12.75">
      <c r="A14" s="21" t="s">
        <v>121</v>
      </c>
      <c r="B14" s="19">
        <v>7607</v>
      </c>
      <c r="C14" s="19">
        <v>7607</v>
      </c>
      <c r="D14" s="19">
        <v>7607</v>
      </c>
      <c r="E14" s="19">
        <v>7607</v>
      </c>
      <c r="F14" s="19">
        <v>7607</v>
      </c>
      <c r="G14" s="19">
        <v>7607</v>
      </c>
      <c r="H14" s="19">
        <v>7607</v>
      </c>
      <c r="I14" s="19">
        <v>7607</v>
      </c>
      <c r="J14" s="19">
        <v>7607</v>
      </c>
      <c r="K14" s="19">
        <v>7199</v>
      </c>
      <c r="L14" s="19">
        <v>7185</v>
      </c>
      <c r="M14" s="19">
        <v>7168</v>
      </c>
      <c r="N14" s="19">
        <v>90013</v>
      </c>
    </row>
    <row r="15" spans="1:14" ht="12.75">
      <c r="A15" s="21" t="s">
        <v>122</v>
      </c>
      <c r="B15" s="19">
        <v>1350</v>
      </c>
      <c r="C15" s="19">
        <v>1017</v>
      </c>
      <c r="D15" s="19">
        <v>1082</v>
      </c>
      <c r="E15" s="19">
        <v>1177</v>
      </c>
      <c r="F15" s="19">
        <v>1346</v>
      </c>
      <c r="G15" s="19">
        <v>1424</v>
      </c>
      <c r="H15" s="19">
        <v>1477</v>
      </c>
      <c r="I15" s="19">
        <v>1468</v>
      </c>
      <c r="J15" s="19">
        <v>1583</v>
      </c>
      <c r="K15" s="19">
        <v>1267</v>
      </c>
      <c r="L15" s="19">
        <v>1234</v>
      </c>
      <c r="M15" s="19">
        <v>1196</v>
      </c>
      <c r="N15" s="19">
        <v>15621</v>
      </c>
    </row>
    <row r="16" spans="1:16" ht="12.75">
      <c r="A16" s="21" t="s">
        <v>123</v>
      </c>
      <c r="B16" s="19">
        <v>-990177</v>
      </c>
      <c r="C16" s="19">
        <v>447414</v>
      </c>
      <c r="D16" s="19">
        <v>-558766</v>
      </c>
      <c r="E16" s="19">
        <v>774326</v>
      </c>
      <c r="F16" s="19">
        <v>-487163</v>
      </c>
      <c r="G16" s="19">
        <v>519690</v>
      </c>
      <c r="H16" s="19">
        <v>-135799</v>
      </c>
      <c r="I16" s="19">
        <v>107468</v>
      </c>
      <c r="J16" s="19">
        <v>-127320</v>
      </c>
      <c r="K16" s="19">
        <v>53562</v>
      </c>
      <c r="L16" s="19">
        <v>-386020</v>
      </c>
      <c r="M16" s="19">
        <v>114731</v>
      </c>
      <c r="N16" s="19">
        <v>-668054</v>
      </c>
      <c r="P16" s="145"/>
    </row>
    <row r="17" spans="1:16" ht="12.75">
      <c r="A17" s="21" t="s">
        <v>124</v>
      </c>
      <c r="B17" s="19">
        <v>505997</v>
      </c>
      <c r="C17" s="19">
        <v>-3312329</v>
      </c>
      <c r="D17" s="19">
        <v>-312329</v>
      </c>
      <c r="E17" s="19">
        <v>-312329</v>
      </c>
      <c r="F17" s="19">
        <v>-312329</v>
      </c>
      <c r="G17" s="19">
        <v>-312329</v>
      </c>
      <c r="H17" s="19">
        <v>-312329</v>
      </c>
      <c r="I17" s="19">
        <v>-312329</v>
      </c>
      <c r="J17" s="19">
        <v>-312329</v>
      </c>
      <c r="K17" s="19">
        <v>-584840</v>
      </c>
      <c r="L17" s="19">
        <v>-584840</v>
      </c>
      <c r="M17" s="19">
        <v>-584840</v>
      </c>
      <c r="N17" s="19">
        <v>-6747155</v>
      </c>
      <c r="P17" s="145"/>
    </row>
    <row r="18" spans="1:14" ht="12.75">
      <c r="A18" s="21" t="s">
        <v>125</v>
      </c>
      <c r="B18" s="19">
        <v>494864</v>
      </c>
      <c r="C18" s="19">
        <v>390238</v>
      </c>
      <c r="D18" s="19">
        <v>302283</v>
      </c>
      <c r="E18" s="19">
        <v>299736</v>
      </c>
      <c r="F18" s="19">
        <v>349816</v>
      </c>
      <c r="G18" s="19">
        <v>469980</v>
      </c>
      <c r="H18" s="19">
        <v>463022</v>
      </c>
      <c r="I18" s="19">
        <v>473762</v>
      </c>
      <c r="J18" s="19">
        <v>500323</v>
      </c>
      <c r="K18" s="19">
        <v>436325</v>
      </c>
      <c r="L18" s="19">
        <v>349499</v>
      </c>
      <c r="M18" s="19">
        <v>369783</v>
      </c>
      <c r="N18" s="19">
        <v>4899632</v>
      </c>
    </row>
    <row r="19" spans="1:14" ht="12.75">
      <c r="A19" s="21" t="s">
        <v>126</v>
      </c>
      <c r="B19" s="19">
        <v>115407</v>
      </c>
      <c r="C19" s="19">
        <v>95237</v>
      </c>
      <c r="D19" s="19">
        <v>89146</v>
      </c>
      <c r="E19" s="19">
        <v>87845</v>
      </c>
      <c r="F19" s="19">
        <v>98725</v>
      </c>
      <c r="G19" s="19">
        <v>115535</v>
      </c>
      <c r="H19" s="19">
        <v>114016</v>
      </c>
      <c r="I19" s="19">
        <v>120455</v>
      </c>
      <c r="J19" s="19">
        <v>123042</v>
      </c>
      <c r="K19" s="19">
        <v>115290</v>
      </c>
      <c r="L19" s="19">
        <v>100564</v>
      </c>
      <c r="M19" s="19">
        <v>96944</v>
      </c>
      <c r="N19" s="19">
        <v>1272205</v>
      </c>
    </row>
    <row r="20" spans="1:14" ht="12.75">
      <c r="A20" s="21" t="s">
        <v>127</v>
      </c>
      <c r="B20" s="19">
        <v>167502</v>
      </c>
      <c r="C20" s="19">
        <v>152341</v>
      </c>
      <c r="D20" s="19">
        <v>136194</v>
      </c>
      <c r="E20" s="19">
        <v>151011</v>
      </c>
      <c r="F20" s="19">
        <v>158147</v>
      </c>
      <c r="G20" s="19">
        <v>171690</v>
      </c>
      <c r="H20" s="19">
        <v>163784</v>
      </c>
      <c r="I20" s="19">
        <v>170110</v>
      </c>
      <c r="J20" s="19">
        <v>176882</v>
      </c>
      <c r="K20" s="19">
        <v>172069</v>
      </c>
      <c r="L20" s="19">
        <v>159241</v>
      </c>
      <c r="M20" s="19">
        <v>149023</v>
      </c>
      <c r="N20" s="19">
        <v>1927994</v>
      </c>
    </row>
    <row r="21" spans="1:14" ht="12.75">
      <c r="A21" s="21" t="s">
        <v>128</v>
      </c>
      <c r="B21" s="19">
        <v>53781</v>
      </c>
      <c r="C21" s="19">
        <v>48376</v>
      </c>
      <c r="D21" s="19">
        <v>12825</v>
      </c>
      <c r="E21" s="19">
        <v>79863</v>
      </c>
      <c r="F21" s="19">
        <v>54040</v>
      </c>
      <c r="G21" s="19">
        <v>55774</v>
      </c>
      <c r="H21" s="19">
        <v>55151</v>
      </c>
      <c r="I21" s="19">
        <v>57588</v>
      </c>
      <c r="J21" s="19">
        <v>59867</v>
      </c>
      <c r="K21" s="19">
        <v>64622</v>
      </c>
      <c r="L21" s="19">
        <v>62089</v>
      </c>
      <c r="M21" s="19">
        <v>54328</v>
      </c>
      <c r="N21" s="19">
        <v>658305</v>
      </c>
    </row>
    <row r="22" spans="1:14" ht="12.75">
      <c r="A22" s="21" t="s">
        <v>129</v>
      </c>
      <c r="B22" s="19">
        <v>79888</v>
      </c>
      <c r="C22" s="19">
        <v>80960</v>
      </c>
      <c r="D22" s="19">
        <v>78131</v>
      </c>
      <c r="E22" s="19">
        <v>83337</v>
      </c>
      <c r="F22" s="19">
        <v>82112</v>
      </c>
      <c r="G22" s="19">
        <v>81948</v>
      </c>
      <c r="H22" s="19">
        <v>82281</v>
      </c>
      <c r="I22" s="19">
        <v>81871</v>
      </c>
      <c r="J22" s="19">
        <v>75032</v>
      </c>
      <c r="K22" s="19">
        <v>75973</v>
      </c>
      <c r="L22" s="19">
        <v>81681</v>
      </c>
      <c r="M22" s="19">
        <v>81722</v>
      </c>
      <c r="N22" s="19">
        <v>964936</v>
      </c>
    </row>
    <row r="23" spans="1:14" ht="12.75">
      <c r="A23" s="21" t="s">
        <v>130</v>
      </c>
      <c r="B23" s="19">
        <v>0</v>
      </c>
      <c r="C23" s="19">
        <v>0</v>
      </c>
      <c r="D23" s="19">
        <v>0</v>
      </c>
      <c r="E23" s="19">
        <v>0</v>
      </c>
      <c r="F23" s="19">
        <v>13344</v>
      </c>
      <c r="G23" s="19">
        <v>47339</v>
      </c>
      <c r="H23" s="19">
        <v>19281</v>
      </c>
      <c r="I23" s="19">
        <v>19826</v>
      </c>
      <c r="J23" s="19">
        <v>21058</v>
      </c>
      <c r="K23" s="19">
        <v>17933</v>
      </c>
      <c r="L23" s="19">
        <v>13467</v>
      </c>
      <c r="M23" s="19">
        <v>14511</v>
      </c>
      <c r="N23" s="19">
        <v>166760</v>
      </c>
    </row>
    <row r="24" spans="1:14" ht="12.75">
      <c r="A24" s="21" t="s">
        <v>131</v>
      </c>
      <c r="B24" s="19">
        <v>0</v>
      </c>
      <c r="C24" s="19">
        <v>0</v>
      </c>
      <c r="D24" s="19">
        <v>0</v>
      </c>
      <c r="E24" s="19">
        <v>0</v>
      </c>
      <c r="F24" s="19">
        <v>3272</v>
      </c>
      <c r="G24" s="19">
        <v>9891</v>
      </c>
      <c r="H24" s="19">
        <v>4173</v>
      </c>
      <c r="I24" s="19">
        <v>4549</v>
      </c>
      <c r="J24" s="19">
        <v>4718</v>
      </c>
      <c r="K24" s="19">
        <v>4220</v>
      </c>
      <c r="L24" s="19">
        <v>3298</v>
      </c>
      <c r="M24" s="19">
        <v>3064</v>
      </c>
      <c r="N24" s="19">
        <v>37186</v>
      </c>
    </row>
    <row r="25" spans="1:14" ht="12.75">
      <c r="A25" s="21" t="s">
        <v>132</v>
      </c>
      <c r="B25" s="19">
        <v>0</v>
      </c>
      <c r="C25" s="19">
        <v>0</v>
      </c>
      <c r="D25" s="19">
        <v>0</v>
      </c>
      <c r="E25" s="19">
        <v>0</v>
      </c>
      <c r="F25" s="19">
        <v>5690</v>
      </c>
      <c r="G25" s="19">
        <v>24140</v>
      </c>
      <c r="H25" s="19">
        <v>6126</v>
      </c>
      <c r="I25" s="19">
        <v>6595</v>
      </c>
      <c r="J25" s="19">
        <v>7147</v>
      </c>
      <c r="K25" s="19">
        <v>6676</v>
      </c>
      <c r="L25" s="19">
        <v>6752</v>
      </c>
      <c r="M25" s="19">
        <v>5546</v>
      </c>
      <c r="N25" s="19">
        <v>68672</v>
      </c>
    </row>
    <row r="26" spans="1:14" ht="12.75">
      <c r="A26" s="21" t="s">
        <v>133</v>
      </c>
      <c r="B26" s="19">
        <v>0</v>
      </c>
      <c r="C26" s="19">
        <v>0</v>
      </c>
      <c r="D26" s="19">
        <v>0</v>
      </c>
      <c r="E26" s="19">
        <v>0</v>
      </c>
      <c r="F26" s="19">
        <v>10299</v>
      </c>
      <c r="G26" s="19">
        <v>22515</v>
      </c>
      <c r="H26" s="19">
        <v>11885</v>
      </c>
      <c r="I26" s="19">
        <v>12775</v>
      </c>
      <c r="J26" s="19">
        <v>13363</v>
      </c>
      <c r="K26" s="19">
        <v>12168</v>
      </c>
      <c r="L26" s="19">
        <v>10038</v>
      </c>
      <c r="M26" s="19">
        <v>8246</v>
      </c>
      <c r="N26" s="19">
        <v>101289</v>
      </c>
    </row>
    <row r="27" spans="1:14" ht="12.75">
      <c r="A27" s="21" t="s">
        <v>134</v>
      </c>
      <c r="B27" s="19">
        <v>0</v>
      </c>
      <c r="C27" s="19">
        <v>0</v>
      </c>
      <c r="D27" s="19">
        <v>0</v>
      </c>
      <c r="E27" s="19">
        <v>0</v>
      </c>
      <c r="F27" s="19">
        <v>510</v>
      </c>
      <c r="G27" s="19">
        <v>1479</v>
      </c>
      <c r="H27" s="19">
        <v>509</v>
      </c>
      <c r="I27" s="19">
        <v>507</v>
      </c>
      <c r="J27" s="19">
        <v>521</v>
      </c>
      <c r="K27" s="19">
        <v>517</v>
      </c>
      <c r="L27" s="19">
        <v>512</v>
      </c>
      <c r="M27" s="19">
        <v>509</v>
      </c>
      <c r="N27" s="19">
        <v>5065</v>
      </c>
    </row>
    <row r="28" spans="1:14" ht="12.75">
      <c r="A28" s="21" t="s">
        <v>135</v>
      </c>
      <c r="B28" s="19">
        <v>0</v>
      </c>
      <c r="C28" s="19">
        <v>0</v>
      </c>
      <c r="D28" s="19">
        <v>0</v>
      </c>
      <c r="E28" s="19">
        <v>0</v>
      </c>
      <c r="F28" s="19">
        <v>168</v>
      </c>
      <c r="G28" s="19">
        <v>168</v>
      </c>
      <c r="H28" s="19">
        <v>168</v>
      </c>
      <c r="I28" s="19">
        <v>168</v>
      </c>
      <c r="J28" s="19">
        <v>168</v>
      </c>
      <c r="K28" s="19">
        <v>159</v>
      </c>
      <c r="L28" s="19">
        <v>159</v>
      </c>
      <c r="M28" s="19">
        <v>158</v>
      </c>
      <c r="N28" s="19">
        <v>1316</v>
      </c>
    </row>
    <row r="29" spans="1:14" ht="12.75">
      <c r="A29" s="21" t="s">
        <v>136</v>
      </c>
      <c r="B29" s="19">
        <v>76971</v>
      </c>
      <c r="C29" s="19">
        <v>58099</v>
      </c>
      <c r="D29" s="19">
        <v>53639</v>
      </c>
      <c r="E29" s="19">
        <v>54108</v>
      </c>
      <c r="F29" s="19">
        <v>64036</v>
      </c>
      <c r="G29" s="19">
        <v>95673</v>
      </c>
      <c r="H29" s="19">
        <v>93023</v>
      </c>
      <c r="I29" s="19">
        <v>96563</v>
      </c>
      <c r="J29" s="19">
        <v>102289</v>
      </c>
      <c r="K29" s="19">
        <v>86440</v>
      </c>
      <c r="L29" s="19">
        <v>64078</v>
      </c>
      <c r="M29" s="19">
        <v>71065</v>
      </c>
      <c r="N29" s="19">
        <v>915985</v>
      </c>
    </row>
    <row r="30" spans="1:14" ht="12.75">
      <c r="A30" s="21" t="s">
        <v>137</v>
      </c>
      <c r="B30" s="19">
        <v>39065</v>
      </c>
      <c r="C30" s="19">
        <v>36898</v>
      </c>
      <c r="D30" s="19">
        <v>18066</v>
      </c>
      <c r="E30" s="19">
        <v>48849</v>
      </c>
      <c r="F30" s="19">
        <v>40805</v>
      </c>
      <c r="G30" s="19">
        <v>48921</v>
      </c>
      <c r="H30" s="19">
        <v>47068</v>
      </c>
      <c r="I30" s="19">
        <v>51122</v>
      </c>
      <c r="J30" s="19">
        <v>55148</v>
      </c>
      <c r="K30" s="19">
        <v>47790</v>
      </c>
      <c r="L30" s="19">
        <v>41719</v>
      </c>
      <c r="M30" s="19">
        <v>34226</v>
      </c>
      <c r="N30" s="19">
        <v>509678</v>
      </c>
    </row>
    <row r="31" spans="1:14" ht="12.75">
      <c r="A31" s="21" t="s">
        <v>138</v>
      </c>
      <c r="B31" s="19">
        <v>24829</v>
      </c>
      <c r="C31" s="19">
        <v>23014</v>
      </c>
      <c r="D31" s="19">
        <v>21648</v>
      </c>
      <c r="E31" s="19">
        <v>25848</v>
      </c>
      <c r="F31" s="19">
        <v>28819</v>
      </c>
      <c r="G31" s="19">
        <v>35596</v>
      </c>
      <c r="H31" s="19">
        <v>33871</v>
      </c>
      <c r="I31" s="19">
        <v>35493</v>
      </c>
      <c r="J31" s="19">
        <v>35637</v>
      </c>
      <c r="K31" s="19">
        <v>33277</v>
      </c>
      <c r="L31" s="19">
        <v>27731</v>
      </c>
      <c r="M31" s="19">
        <v>24296</v>
      </c>
      <c r="N31" s="19">
        <v>350060</v>
      </c>
    </row>
    <row r="32" spans="1:14" ht="12.75">
      <c r="A32" s="21" t="s">
        <v>139</v>
      </c>
      <c r="B32" s="19">
        <v>14045</v>
      </c>
      <c r="C32" s="19">
        <v>13107</v>
      </c>
      <c r="D32" s="19">
        <v>10643</v>
      </c>
      <c r="E32" s="19">
        <v>15301</v>
      </c>
      <c r="F32" s="19">
        <v>14471</v>
      </c>
      <c r="G32" s="19">
        <v>16432</v>
      </c>
      <c r="H32" s="19">
        <v>15248</v>
      </c>
      <c r="I32" s="19">
        <v>16395</v>
      </c>
      <c r="J32" s="19">
        <v>17348</v>
      </c>
      <c r="K32" s="19">
        <v>18499</v>
      </c>
      <c r="L32" s="19">
        <v>18606</v>
      </c>
      <c r="M32" s="19">
        <v>16798</v>
      </c>
      <c r="N32" s="19">
        <v>186894</v>
      </c>
    </row>
    <row r="33" spans="1:14" ht="12.75">
      <c r="A33" s="21" t="s">
        <v>140</v>
      </c>
      <c r="B33" s="19">
        <v>5127</v>
      </c>
      <c r="C33" s="19">
        <v>5250</v>
      </c>
      <c r="D33" s="19">
        <v>5204</v>
      </c>
      <c r="E33" s="19">
        <v>5467</v>
      </c>
      <c r="F33" s="19">
        <v>5352</v>
      </c>
      <c r="G33" s="19">
        <v>5336</v>
      </c>
      <c r="H33" s="19">
        <v>5362</v>
      </c>
      <c r="I33" s="19">
        <v>5334</v>
      </c>
      <c r="J33" s="19">
        <v>3915</v>
      </c>
      <c r="K33" s="19">
        <v>5331</v>
      </c>
      <c r="L33" s="19">
        <v>5398</v>
      </c>
      <c r="M33" s="19">
        <v>5272</v>
      </c>
      <c r="N33" s="19">
        <v>62346</v>
      </c>
    </row>
    <row r="34" spans="1:14" ht="12.75">
      <c r="A34" s="21" t="s">
        <v>141</v>
      </c>
      <c r="B34" s="19">
        <v>712</v>
      </c>
      <c r="C34" s="19">
        <v>711</v>
      </c>
      <c r="D34" s="19">
        <v>520</v>
      </c>
      <c r="E34" s="19">
        <v>715</v>
      </c>
      <c r="F34" s="19">
        <v>715</v>
      </c>
      <c r="G34" s="19">
        <v>715</v>
      </c>
      <c r="H34" s="19">
        <v>715</v>
      </c>
      <c r="I34" s="19">
        <v>715</v>
      </c>
      <c r="J34" s="19">
        <v>715</v>
      </c>
      <c r="K34" s="19">
        <v>361</v>
      </c>
      <c r="L34" s="19">
        <v>623</v>
      </c>
      <c r="M34" s="19">
        <v>684</v>
      </c>
      <c r="N34" s="19">
        <v>7904</v>
      </c>
    </row>
    <row r="35" spans="1:14" ht="12.75">
      <c r="A35" s="21" t="s">
        <v>142</v>
      </c>
      <c r="B35" s="19">
        <v>81</v>
      </c>
      <c r="C35" s="19">
        <v>61</v>
      </c>
      <c r="D35" s="19">
        <v>65</v>
      </c>
      <c r="E35" s="19">
        <v>71</v>
      </c>
      <c r="F35" s="19">
        <v>81</v>
      </c>
      <c r="G35" s="19">
        <v>85</v>
      </c>
      <c r="H35" s="19">
        <v>89</v>
      </c>
      <c r="I35" s="19">
        <v>88</v>
      </c>
      <c r="J35" s="19">
        <v>95</v>
      </c>
      <c r="K35" s="19">
        <v>76</v>
      </c>
      <c r="L35" s="19">
        <v>74</v>
      </c>
      <c r="M35" s="19">
        <v>72</v>
      </c>
      <c r="N35" s="19">
        <v>937</v>
      </c>
    </row>
    <row r="36" spans="1:14" ht="12.75">
      <c r="A36" s="21" t="s">
        <v>143</v>
      </c>
      <c r="B36" s="19">
        <v>39089</v>
      </c>
      <c r="C36" s="19">
        <v>29195</v>
      </c>
      <c r="D36" s="19">
        <v>27530</v>
      </c>
      <c r="E36" s="19">
        <v>27757</v>
      </c>
      <c r="F36" s="19">
        <v>33292</v>
      </c>
      <c r="G36" s="19">
        <v>48244</v>
      </c>
      <c r="H36" s="19">
        <v>47274</v>
      </c>
      <c r="I36" s="19">
        <v>48867</v>
      </c>
      <c r="J36" s="19">
        <v>51538</v>
      </c>
      <c r="K36" s="19">
        <v>44020</v>
      </c>
      <c r="L36" s="19">
        <v>32540</v>
      </c>
      <c r="M36" s="19">
        <v>36245</v>
      </c>
      <c r="N36" s="19">
        <v>465590</v>
      </c>
    </row>
    <row r="37" spans="1:14" ht="12.75">
      <c r="A37" s="21" t="s">
        <v>144</v>
      </c>
      <c r="B37" s="19">
        <v>19140</v>
      </c>
      <c r="C37" s="19">
        <v>18210</v>
      </c>
      <c r="D37" s="19">
        <v>9517</v>
      </c>
      <c r="E37" s="19">
        <v>23482</v>
      </c>
      <c r="F37" s="19">
        <v>20123</v>
      </c>
      <c r="G37" s="19">
        <v>23910</v>
      </c>
      <c r="H37" s="19">
        <v>23106</v>
      </c>
      <c r="I37" s="19">
        <v>25020</v>
      </c>
      <c r="J37" s="19">
        <v>26923</v>
      </c>
      <c r="K37" s="19">
        <v>23492</v>
      </c>
      <c r="L37" s="19">
        <v>20466</v>
      </c>
      <c r="M37" s="19">
        <v>17693</v>
      </c>
      <c r="N37" s="19">
        <v>251083</v>
      </c>
    </row>
    <row r="38" spans="1:14" ht="12.75">
      <c r="A38" s="21" t="s">
        <v>145</v>
      </c>
      <c r="B38" s="19">
        <v>12238</v>
      </c>
      <c r="C38" s="19">
        <v>11613</v>
      </c>
      <c r="D38" s="19">
        <v>10730</v>
      </c>
      <c r="E38" s="19">
        <v>12767</v>
      </c>
      <c r="F38" s="19">
        <v>14208</v>
      </c>
      <c r="G38" s="19">
        <v>17309</v>
      </c>
      <c r="H38" s="19">
        <v>16455</v>
      </c>
      <c r="I38" s="19">
        <v>17303</v>
      </c>
      <c r="J38" s="19">
        <v>17413</v>
      </c>
      <c r="K38" s="19">
        <v>16511</v>
      </c>
      <c r="L38" s="19">
        <v>13695</v>
      </c>
      <c r="M38" s="19">
        <v>12135</v>
      </c>
      <c r="N38" s="19">
        <v>172377</v>
      </c>
    </row>
    <row r="39" spans="1:14" ht="12.75">
      <c r="A39" s="21" t="s">
        <v>146</v>
      </c>
      <c r="B39" s="19">
        <v>6362</v>
      </c>
      <c r="C39" s="19">
        <v>5938</v>
      </c>
      <c r="D39" s="19">
        <v>4821</v>
      </c>
      <c r="E39" s="19">
        <v>6931</v>
      </c>
      <c r="F39" s="19">
        <v>6555</v>
      </c>
      <c r="G39" s="19">
        <v>7443</v>
      </c>
      <c r="H39" s="19">
        <v>6907</v>
      </c>
      <c r="I39" s="19">
        <v>7427</v>
      </c>
      <c r="J39" s="19">
        <v>7859</v>
      </c>
      <c r="K39" s="19">
        <v>8380</v>
      </c>
      <c r="L39" s="19">
        <v>8428</v>
      </c>
      <c r="M39" s="19">
        <v>7592</v>
      </c>
      <c r="N39" s="19">
        <v>84644</v>
      </c>
    </row>
    <row r="40" spans="1:14" ht="12.75">
      <c r="A40" s="21" t="s">
        <v>147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-686</v>
      </c>
      <c r="N40" s="19">
        <v>-686</v>
      </c>
    </row>
    <row r="41" spans="1:14" ht="12.75">
      <c r="A41" s="21" t="s">
        <v>148</v>
      </c>
      <c r="B41" s="19">
        <v>1635</v>
      </c>
      <c r="C41" s="19">
        <v>1625</v>
      </c>
      <c r="D41" s="19">
        <v>1543</v>
      </c>
      <c r="E41" s="19">
        <v>1693</v>
      </c>
      <c r="F41" s="19">
        <v>1667</v>
      </c>
      <c r="G41" s="19">
        <v>1664</v>
      </c>
      <c r="H41" s="19">
        <v>1673</v>
      </c>
      <c r="I41" s="19">
        <v>1664</v>
      </c>
      <c r="J41" s="19">
        <v>989</v>
      </c>
      <c r="K41" s="19">
        <v>1497</v>
      </c>
      <c r="L41" s="19">
        <v>1652</v>
      </c>
      <c r="M41" s="19">
        <v>1626</v>
      </c>
      <c r="N41" s="19">
        <v>18927</v>
      </c>
    </row>
    <row r="42" spans="1:14" ht="12.75">
      <c r="A42" s="21" t="s">
        <v>149</v>
      </c>
      <c r="B42" s="19">
        <v>180</v>
      </c>
      <c r="C42" s="19">
        <v>180</v>
      </c>
      <c r="D42" s="19">
        <v>180</v>
      </c>
      <c r="E42" s="19">
        <v>182</v>
      </c>
      <c r="F42" s="19">
        <v>182</v>
      </c>
      <c r="G42" s="19">
        <v>182</v>
      </c>
      <c r="H42" s="19">
        <v>182</v>
      </c>
      <c r="I42" s="19">
        <v>182</v>
      </c>
      <c r="J42" s="19">
        <v>182</v>
      </c>
      <c r="K42" s="19">
        <v>166</v>
      </c>
      <c r="L42" s="19">
        <v>168</v>
      </c>
      <c r="M42" s="19">
        <v>165</v>
      </c>
      <c r="N42" s="19">
        <v>2132</v>
      </c>
    </row>
    <row r="43" spans="1:16" ht="12.75">
      <c r="A43" s="21" t="s">
        <v>150</v>
      </c>
      <c r="B43" s="19">
        <v>37</v>
      </c>
      <c r="C43" s="19">
        <v>28</v>
      </c>
      <c r="D43" s="19">
        <v>29</v>
      </c>
      <c r="E43" s="19">
        <v>32</v>
      </c>
      <c r="F43" s="19">
        <v>37</v>
      </c>
      <c r="G43" s="19">
        <v>39</v>
      </c>
      <c r="H43" s="19">
        <v>40</v>
      </c>
      <c r="I43" s="19">
        <v>40</v>
      </c>
      <c r="J43" s="19">
        <v>43</v>
      </c>
      <c r="K43" s="19">
        <v>34</v>
      </c>
      <c r="L43" s="19">
        <v>34</v>
      </c>
      <c r="M43" s="19">
        <v>33</v>
      </c>
      <c r="N43" s="19">
        <v>425</v>
      </c>
      <c r="O43" s="145"/>
      <c r="P43" s="145"/>
    </row>
    <row r="44" spans="1:14" ht="12.75">
      <c r="A44" s="21" t="s">
        <v>151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-16166</v>
      </c>
      <c r="N44" s="19">
        <v>-16166</v>
      </c>
    </row>
    <row r="45" spans="1:14" ht="12.75">
      <c r="A45" s="21" t="s">
        <v>152</v>
      </c>
      <c r="B45" s="19">
        <v>0</v>
      </c>
      <c r="C45" s="19">
        <v>782</v>
      </c>
      <c r="D45" s="19">
        <v>391</v>
      </c>
      <c r="E45" s="19">
        <v>391</v>
      </c>
      <c r="F45" s="19">
        <v>391</v>
      </c>
      <c r="G45" s="19">
        <v>391</v>
      </c>
      <c r="H45" s="19">
        <v>391</v>
      </c>
      <c r="I45" s="19">
        <v>391</v>
      </c>
      <c r="J45" s="19">
        <v>391</v>
      </c>
      <c r="K45" s="19">
        <v>391</v>
      </c>
      <c r="L45" s="19">
        <v>391</v>
      </c>
      <c r="M45" s="19">
        <v>391</v>
      </c>
      <c r="N45" s="19">
        <v>4691</v>
      </c>
    </row>
    <row r="46" spans="1:14" ht="12.75">
      <c r="A46" s="21" t="s">
        <v>153</v>
      </c>
      <c r="B46" s="19">
        <v>12184</v>
      </c>
      <c r="C46" s="19">
        <v>12184</v>
      </c>
      <c r="D46" s="19">
        <v>12184</v>
      </c>
      <c r="E46" s="19">
        <v>12184</v>
      </c>
      <c r="F46" s="19">
        <v>12184</v>
      </c>
      <c r="G46" s="19">
        <v>12184</v>
      </c>
      <c r="H46" s="19">
        <v>12184</v>
      </c>
      <c r="I46" s="19">
        <v>12184</v>
      </c>
      <c r="J46" s="19">
        <v>12783</v>
      </c>
      <c r="K46" s="19">
        <v>12184</v>
      </c>
      <c r="L46" s="19">
        <v>12184</v>
      </c>
      <c r="M46" s="19">
        <v>12184</v>
      </c>
      <c r="N46" s="19">
        <v>146805</v>
      </c>
    </row>
    <row r="47" spans="1:16" ht="12.75">
      <c r="A47" s="21" t="s">
        <v>154</v>
      </c>
      <c r="B47" s="19">
        <v>-72429</v>
      </c>
      <c r="C47" s="19">
        <v>13086</v>
      </c>
      <c r="D47" s="19">
        <v>-58634</v>
      </c>
      <c r="E47" s="19">
        <v>70358</v>
      </c>
      <c r="F47" s="19">
        <v>15981</v>
      </c>
      <c r="G47" s="19">
        <v>33659</v>
      </c>
      <c r="H47" s="19">
        <v>82141</v>
      </c>
      <c r="I47" s="19">
        <v>-16313</v>
      </c>
      <c r="J47" s="19">
        <v>-49440</v>
      </c>
      <c r="K47" s="19">
        <v>-30839</v>
      </c>
      <c r="L47" s="19">
        <v>-66648</v>
      </c>
      <c r="M47" s="19">
        <v>2318</v>
      </c>
      <c r="N47" s="19">
        <v>-76760</v>
      </c>
      <c r="P47" s="145"/>
    </row>
    <row r="48" spans="1:14" ht="12.75">
      <c r="A48" s="21" t="s">
        <v>155</v>
      </c>
      <c r="B48" s="19">
        <v>9536</v>
      </c>
      <c r="C48" s="19">
        <v>9642</v>
      </c>
      <c r="D48" s="19">
        <v>6966</v>
      </c>
      <c r="E48" s="19">
        <v>6937</v>
      </c>
      <c r="F48" s="19">
        <v>8437</v>
      </c>
      <c r="G48" s="19">
        <v>12373</v>
      </c>
      <c r="H48" s="19">
        <v>12185</v>
      </c>
      <c r="I48" s="19">
        <v>12528</v>
      </c>
      <c r="J48" s="19">
        <v>13307</v>
      </c>
      <c r="K48" s="19">
        <v>11332</v>
      </c>
      <c r="L48" s="19">
        <v>8510</v>
      </c>
      <c r="M48" s="19">
        <v>9170</v>
      </c>
      <c r="N48" s="19">
        <v>120923</v>
      </c>
    </row>
    <row r="49" spans="1:14" ht="12.75">
      <c r="A49" s="21" t="s">
        <v>156</v>
      </c>
      <c r="B49" s="19">
        <v>1788</v>
      </c>
      <c r="C49" s="19">
        <v>1922</v>
      </c>
      <c r="D49" s="19">
        <v>1616</v>
      </c>
      <c r="E49" s="19">
        <v>1718</v>
      </c>
      <c r="F49" s="19">
        <v>2051</v>
      </c>
      <c r="G49" s="19">
        <v>2703</v>
      </c>
      <c r="H49" s="19">
        <v>2637</v>
      </c>
      <c r="I49" s="19">
        <v>2874</v>
      </c>
      <c r="J49" s="19">
        <v>2982</v>
      </c>
      <c r="K49" s="19">
        <v>2667</v>
      </c>
      <c r="L49" s="19">
        <v>2084</v>
      </c>
      <c r="M49" s="19">
        <v>1936</v>
      </c>
      <c r="N49" s="19">
        <v>26978</v>
      </c>
    </row>
    <row r="50" spans="1:14" ht="12.75">
      <c r="A50" s="21" t="s">
        <v>157</v>
      </c>
      <c r="B50" s="19">
        <v>5669</v>
      </c>
      <c r="C50" s="19">
        <v>5496</v>
      </c>
      <c r="D50" s="19">
        <v>4727</v>
      </c>
      <c r="E50" s="19">
        <v>5979</v>
      </c>
      <c r="F50" s="19">
        <v>6508</v>
      </c>
      <c r="G50" s="19">
        <v>7996</v>
      </c>
      <c r="H50" s="19">
        <v>7510</v>
      </c>
      <c r="I50" s="19">
        <v>8073</v>
      </c>
      <c r="J50" s="19">
        <v>8444</v>
      </c>
      <c r="K50" s="19">
        <v>7689</v>
      </c>
      <c r="L50" s="19">
        <v>6343</v>
      </c>
      <c r="M50" s="19">
        <v>5476</v>
      </c>
      <c r="N50" s="19">
        <v>79912</v>
      </c>
    </row>
    <row r="51" spans="1:14" ht="12.75">
      <c r="A51" s="21" t="s">
        <v>158</v>
      </c>
      <c r="B51" s="19">
        <v>3430</v>
      </c>
      <c r="C51" s="19">
        <v>3116</v>
      </c>
      <c r="D51" s="19">
        <v>589</v>
      </c>
      <c r="E51" s="19">
        <v>5336</v>
      </c>
      <c r="F51" s="19">
        <v>3596</v>
      </c>
      <c r="G51" s="19">
        <v>4075</v>
      </c>
      <c r="H51" s="19">
        <v>3871</v>
      </c>
      <c r="I51" s="19">
        <v>4168</v>
      </c>
      <c r="J51" s="19">
        <v>4517</v>
      </c>
      <c r="K51" s="19">
        <v>4219</v>
      </c>
      <c r="L51" s="19">
        <v>4267</v>
      </c>
      <c r="M51" s="19">
        <v>3239</v>
      </c>
      <c r="N51" s="19">
        <v>44421</v>
      </c>
    </row>
    <row r="52" spans="1:14" ht="12.75">
      <c r="A52" s="21" t="s">
        <v>159</v>
      </c>
      <c r="B52" s="19">
        <v>15</v>
      </c>
      <c r="C52" s="19">
        <v>317</v>
      </c>
      <c r="D52" s="19">
        <v>-212</v>
      </c>
      <c r="E52" s="19">
        <v>334</v>
      </c>
      <c r="F52" s="19">
        <v>326</v>
      </c>
      <c r="G52" s="19">
        <v>324</v>
      </c>
      <c r="H52" s="19">
        <v>325</v>
      </c>
      <c r="I52" s="19">
        <v>324</v>
      </c>
      <c r="J52" s="19">
        <v>-8366</v>
      </c>
      <c r="K52" s="19">
        <v>224</v>
      </c>
      <c r="L52" s="19">
        <v>327</v>
      </c>
      <c r="M52" s="19">
        <v>1</v>
      </c>
      <c r="N52" s="19">
        <v>-6060</v>
      </c>
    </row>
    <row r="53" spans="1:14" ht="12.75">
      <c r="A53" s="21" t="s">
        <v>160</v>
      </c>
      <c r="B53" s="19">
        <v>106</v>
      </c>
      <c r="C53" s="19">
        <v>106</v>
      </c>
      <c r="D53" s="19">
        <v>106</v>
      </c>
      <c r="E53" s="19">
        <v>106</v>
      </c>
      <c r="F53" s="19">
        <v>106</v>
      </c>
      <c r="G53" s="19">
        <v>106</v>
      </c>
      <c r="H53" s="19">
        <v>106</v>
      </c>
      <c r="I53" s="19">
        <v>106</v>
      </c>
      <c r="J53" s="19">
        <v>106</v>
      </c>
      <c r="K53" s="19">
        <v>100</v>
      </c>
      <c r="L53" s="19">
        <v>100</v>
      </c>
      <c r="M53" s="19">
        <v>100</v>
      </c>
      <c r="N53" s="19">
        <v>1256</v>
      </c>
    </row>
    <row r="54" spans="1:14" ht="12.75">
      <c r="A54" s="21" t="s">
        <v>161</v>
      </c>
      <c r="B54" s="19">
        <v>5489</v>
      </c>
      <c r="C54" s="19">
        <v>26120</v>
      </c>
      <c r="D54" s="19">
        <v>20886</v>
      </c>
      <c r="E54" s="19">
        <v>21396</v>
      </c>
      <c r="F54" s="19">
        <v>23211</v>
      </c>
      <c r="G54" s="19">
        <v>16113</v>
      </c>
      <c r="H54" s="19">
        <v>18382</v>
      </c>
      <c r="I54" s="19">
        <v>19324</v>
      </c>
      <c r="J54" s="19">
        <v>17602</v>
      </c>
      <c r="K54" s="19">
        <v>21054</v>
      </c>
      <c r="L54" s="19">
        <v>19600</v>
      </c>
      <c r="M54" s="19">
        <v>20498</v>
      </c>
      <c r="N54" s="19">
        <v>229676</v>
      </c>
    </row>
    <row r="55" spans="1:14" ht="12.75">
      <c r="A55" s="21" t="s">
        <v>162</v>
      </c>
      <c r="B55" s="19">
        <v>-11767</v>
      </c>
      <c r="C55" s="19">
        <v>-3497</v>
      </c>
      <c r="D55" s="19">
        <v>-2661</v>
      </c>
      <c r="E55" s="19">
        <v>-2862</v>
      </c>
      <c r="F55" s="19">
        <v>-1746</v>
      </c>
      <c r="G55" s="19">
        <v>-2120</v>
      </c>
      <c r="H55" s="19">
        <v>-2326</v>
      </c>
      <c r="I55" s="19">
        <v>-2691</v>
      </c>
      <c r="J55" s="19">
        <v>-1101</v>
      </c>
      <c r="K55" s="19">
        <v>-1130</v>
      </c>
      <c r="L55" s="19">
        <v>-1011</v>
      </c>
      <c r="M55" s="19">
        <v>-962</v>
      </c>
      <c r="N55" s="19">
        <v>-33873</v>
      </c>
    </row>
    <row r="56" spans="1:14" ht="12.75">
      <c r="A56" s="21" t="s">
        <v>163</v>
      </c>
      <c r="B56" s="19">
        <v>0</v>
      </c>
      <c r="C56" s="19">
        <v>0</v>
      </c>
      <c r="D56" s="19">
        <v>1104</v>
      </c>
      <c r="E56" s="19">
        <v>320</v>
      </c>
      <c r="F56" s="19">
        <v>1024</v>
      </c>
      <c r="G56" s="19">
        <v>5008</v>
      </c>
      <c r="H56" s="19">
        <v>4704</v>
      </c>
      <c r="I56" s="19">
        <v>5024</v>
      </c>
      <c r="J56" s="19">
        <v>5312</v>
      </c>
      <c r="K56" s="19">
        <v>528</v>
      </c>
      <c r="L56" s="19">
        <v>5280</v>
      </c>
      <c r="M56" s="19">
        <v>3392</v>
      </c>
      <c r="N56" s="19">
        <v>31696</v>
      </c>
    </row>
    <row r="57" spans="1:14" ht="12.75">
      <c r="A57" s="21" t="s">
        <v>164</v>
      </c>
      <c r="B57" s="19">
        <v>3328</v>
      </c>
      <c r="C57" s="19">
        <v>5642</v>
      </c>
      <c r="D57" s="19">
        <v>4784</v>
      </c>
      <c r="E57" s="19">
        <v>6789</v>
      </c>
      <c r="F57" s="19">
        <v>5850</v>
      </c>
      <c r="G57" s="19">
        <v>6214</v>
      </c>
      <c r="H57" s="19">
        <v>5460</v>
      </c>
      <c r="I57" s="19">
        <v>6006</v>
      </c>
      <c r="J57" s="19">
        <v>6344</v>
      </c>
      <c r="K57" s="19">
        <v>5356</v>
      </c>
      <c r="L57" s="19">
        <v>4342</v>
      </c>
      <c r="M57" s="19">
        <v>4342</v>
      </c>
      <c r="N57" s="19">
        <v>64457</v>
      </c>
    </row>
    <row r="58" spans="1:14" ht="12.75">
      <c r="A58" s="21" t="s">
        <v>165</v>
      </c>
      <c r="B58" s="19">
        <v>732</v>
      </c>
      <c r="C58" s="19">
        <v>610</v>
      </c>
      <c r="D58" s="19">
        <v>976</v>
      </c>
      <c r="E58" s="19">
        <v>2501</v>
      </c>
      <c r="F58" s="19">
        <v>915</v>
      </c>
      <c r="G58" s="19">
        <v>793</v>
      </c>
      <c r="H58" s="19">
        <v>1159</v>
      </c>
      <c r="I58" s="19">
        <v>1098</v>
      </c>
      <c r="J58" s="19">
        <v>793</v>
      </c>
      <c r="K58" s="19">
        <v>610</v>
      </c>
      <c r="L58" s="19">
        <v>1281</v>
      </c>
      <c r="M58" s="19">
        <v>610</v>
      </c>
      <c r="N58" s="19">
        <v>12078</v>
      </c>
    </row>
    <row r="59" spans="1:14" ht="12.75">
      <c r="A59" s="21" t="s">
        <v>166</v>
      </c>
      <c r="B59" s="19">
        <v>580</v>
      </c>
      <c r="C59" s="19">
        <v>415</v>
      </c>
      <c r="D59" s="19">
        <v>622</v>
      </c>
      <c r="E59" s="19">
        <v>1276</v>
      </c>
      <c r="F59" s="19">
        <v>961</v>
      </c>
      <c r="G59" s="19">
        <v>1038</v>
      </c>
      <c r="H59" s="19">
        <v>1099</v>
      </c>
      <c r="I59" s="19">
        <v>1357</v>
      </c>
      <c r="J59" s="19">
        <v>1003</v>
      </c>
      <c r="K59" s="19">
        <v>1060</v>
      </c>
      <c r="L59" s="19">
        <v>1919</v>
      </c>
      <c r="M59" s="19">
        <v>1055</v>
      </c>
      <c r="N59" s="19">
        <v>12386</v>
      </c>
    </row>
    <row r="60" spans="1:14" ht="12.75">
      <c r="A60" s="21" t="s">
        <v>167</v>
      </c>
      <c r="B60" s="19">
        <v>0</v>
      </c>
      <c r="C60" s="19">
        <v>325</v>
      </c>
      <c r="D60" s="19">
        <v>260</v>
      </c>
      <c r="E60" s="19">
        <v>650</v>
      </c>
      <c r="F60" s="19">
        <v>650</v>
      </c>
      <c r="G60" s="19">
        <v>650</v>
      </c>
      <c r="H60" s="19">
        <v>520</v>
      </c>
      <c r="I60" s="19">
        <v>585</v>
      </c>
      <c r="J60" s="19">
        <v>455</v>
      </c>
      <c r="K60" s="19">
        <v>780</v>
      </c>
      <c r="L60" s="19">
        <v>520</v>
      </c>
      <c r="M60" s="19">
        <v>520</v>
      </c>
      <c r="N60" s="19">
        <v>5915</v>
      </c>
    </row>
    <row r="61" spans="1:14" ht="12.75">
      <c r="A61" s="21" t="s">
        <v>168</v>
      </c>
      <c r="B61" s="19">
        <v>52</v>
      </c>
      <c r="C61" s="19">
        <v>52</v>
      </c>
      <c r="D61" s="19">
        <v>0</v>
      </c>
      <c r="E61" s="19">
        <v>1092</v>
      </c>
      <c r="F61" s="19">
        <v>52</v>
      </c>
      <c r="G61" s="19">
        <v>2518</v>
      </c>
      <c r="H61" s="19">
        <v>1322</v>
      </c>
      <c r="I61" s="19">
        <v>1872</v>
      </c>
      <c r="J61" s="19">
        <v>1196</v>
      </c>
      <c r="K61" s="19">
        <v>104</v>
      </c>
      <c r="L61" s="19">
        <v>1352</v>
      </c>
      <c r="M61" s="19">
        <v>728</v>
      </c>
      <c r="N61" s="19">
        <v>10340</v>
      </c>
    </row>
    <row r="62" spans="1:14" ht="12.75">
      <c r="A62" s="21" t="s">
        <v>169</v>
      </c>
      <c r="B62" s="19">
        <v>1400859</v>
      </c>
      <c r="C62" s="19">
        <v>1349946</v>
      </c>
      <c r="D62" s="19">
        <v>1025407</v>
      </c>
      <c r="E62" s="19">
        <v>1063767</v>
      </c>
      <c r="F62" s="19">
        <v>1366371</v>
      </c>
      <c r="G62" s="19">
        <v>1886919</v>
      </c>
      <c r="H62" s="19">
        <v>1952598</v>
      </c>
      <c r="I62" s="19">
        <v>1947712</v>
      </c>
      <c r="J62" s="19">
        <v>1931630</v>
      </c>
      <c r="K62" s="19">
        <v>1599469</v>
      </c>
      <c r="L62" s="19">
        <v>1232783</v>
      </c>
      <c r="M62" s="19">
        <v>1210181</v>
      </c>
      <c r="N62" s="19">
        <v>17967642</v>
      </c>
    </row>
    <row r="63" spans="1:14" ht="12.75">
      <c r="A63" s="21" t="s">
        <v>170</v>
      </c>
      <c r="B63" s="19">
        <v>192450</v>
      </c>
      <c r="C63" s="19">
        <v>185626</v>
      </c>
      <c r="D63" s="19">
        <v>164929</v>
      </c>
      <c r="E63" s="19">
        <v>180738</v>
      </c>
      <c r="F63" s="19">
        <v>215940</v>
      </c>
      <c r="G63" s="19">
        <v>280281</v>
      </c>
      <c r="H63" s="19">
        <v>272951</v>
      </c>
      <c r="I63" s="19">
        <v>294546</v>
      </c>
      <c r="J63" s="19">
        <v>271740</v>
      </c>
      <c r="K63" s="19">
        <v>258595</v>
      </c>
      <c r="L63" s="19">
        <v>204030</v>
      </c>
      <c r="M63" s="19">
        <v>187053</v>
      </c>
      <c r="N63" s="19">
        <v>2708878</v>
      </c>
    </row>
    <row r="64" spans="1:14" ht="12.75">
      <c r="A64" s="21" t="s">
        <v>171</v>
      </c>
      <c r="B64" s="19">
        <v>566932</v>
      </c>
      <c r="C64" s="19">
        <v>540229</v>
      </c>
      <c r="D64" s="19">
        <v>494929</v>
      </c>
      <c r="E64" s="19">
        <v>518126</v>
      </c>
      <c r="F64" s="19">
        <v>630104</v>
      </c>
      <c r="G64" s="19">
        <v>737826</v>
      </c>
      <c r="H64" s="19">
        <v>724846</v>
      </c>
      <c r="I64" s="19">
        <v>776068</v>
      </c>
      <c r="J64" s="19">
        <v>788893</v>
      </c>
      <c r="K64" s="19">
        <v>618882</v>
      </c>
      <c r="L64" s="19">
        <v>624739</v>
      </c>
      <c r="M64" s="19">
        <v>538706</v>
      </c>
      <c r="N64" s="19">
        <v>7560281</v>
      </c>
    </row>
    <row r="65" spans="1:14" ht="12.75">
      <c r="A65" s="21" t="s">
        <v>172</v>
      </c>
      <c r="B65" s="19">
        <v>280560</v>
      </c>
      <c r="C65" s="19">
        <v>259776</v>
      </c>
      <c r="D65" s="19">
        <v>238287</v>
      </c>
      <c r="E65" s="19">
        <v>258660</v>
      </c>
      <c r="F65" s="19">
        <v>288536</v>
      </c>
      <c r="G65" s="19">
        <v>297319</v>
      </c>
      <c r="H65" s="19">
        <v>292610</v>
      </c>
      <c r="I65" s="19">
        <v>299733</v>
      </c>
      <c r="J65" s="19">
        <v>325997</v>
      </c>
      <c r="K65" s="19">
        <v>207359</v>
      </c>
      <c r="L65" s="19">
        <v>353077</v>
      </c>
      <c r="M65" s="19">
        <v>254828</v>
      </c>
      <c r="N65" s="19">
        <v>3356743</v>
      </c>
    </row>
    <row r="66" spans="1:14" ht="12.75">
      <c r="A66" s="21" t="s">
        <v>173</v>
      </c>
      <c r="B66" s="19">
        <v>189283</v>
      </c>
      <c r="C66" s="19">
        <v>120823</v>
      </c>
      <c r="D66" s="19">
        <v>92100</v>
      </c>
      <c r="E66" s="19">
        <v>58886</v>
      </c>
      <c r="F66" s="19">
        <v>62437</v>
      </c>
      <c r="G66" s="19">
        <v>117793</v>
      </c>
      <c r="H66" s="19">
        <v>109185</v>
      </c>
      <c r="I66" s="19">
        <v>74683</v>
      </c>
      <c r="J66" s="19">
        <v>222300</v>
      </c>
      <c r="K66" s="19">
        <v>315098</v>
      </c>
      <c r="L66" s="19">
        <v>-44607</v>
      </c>
      <c r="M66" s="19">
        <v>-5254</v>
      </c>
      <c r="N66" s="19">
        <v>1312728</v>
      </c>
    </row>
    <row r="67" spans="1:14" ht="12.75">
      <c r="A67" s="21" t="s">
        <v>174</v>
      </c>
      <c r="B67" s="19">
        <v>8224</v>
      </c>
      <c r="C67" s="19">
        <v>8246</v>
      </c>
      <c r="D67" s="19">
        <v>8219</v>
      </c>
      <c r="E67" s="19">
        <v>8216</v>
      </c>
      <c r="F67" s="19">
        <v>8408</v>
      </c>
      <c r="G67" s="19">
        <v>8754</v>
      </c>
      <c r="H67" s="19">
        <v>8277</v>
      </c>
      <c r="I67" s="19">
        <v>8260</v>
      </c>
      <c r="J67" s="19">
        <v>8268</v>
      </c>
      <c r="K67" s="19">
        <v>8271</v>
      </c>
      <c r="L67" s="19">
        <v>8182</v>
      </c>
      <c r="M67" s="19">
        <v>8178</v>
      </c>
      <c r="N67" s="19">
        <v>99503</v>
      </c>
    </row>
    <row r="68" spans="1:14" ht="12.75">
      <c r="A68" s="21" t="s">
        <v>175</v>
      </c>
      <c r="B68" s="19">
        <v>4855</v>
      </c>
      <c r="C68" s="19">
        <v>4857</v>
      </c>
      <c r="D68" s="19">
        <v>4858</v>
      </c>
      <c r="E68" s="19">
        <v>4862</v>
      </c>
      <c r="F68" s="19">
        <v>4858</v>
      </c>
      <c r="G68" s="19">
        <v>4858</v>
      </c>
      <c r="H68" s="19">
        <v>4858</v>
      </c>
      <c r="I68" s="19">
        <v>4855</v>
      </c>
      <c r="J68" s="19">
        <v>4858</v>
      </c>
      <c r="K68" s="19">
        <v>4908</v>
      </c>
      <c r="L68" s="19">
        <v>4907</v>
      </c>
      <c r="M68" s="19">
        <v>4908</v>
      </c>
      <c r="N68" s="19">
        <v>58440</v>
      </c>
    </row>
    <row r="69" spans="1:14" ht="12.75">
      <c r="A69" s="21" t="s">
        <v>176</v>
      </c>
      <c r="B69" s="19">
        <v>1194</v>
      </c>
      <c r="C69" s="19">
        <v>1171</v>
      </c>
      <c r="D69" s="19">
        <v>1281</v>
      </c>
      <c r="E69" s="19">
        <v>1398</v>
      </c>
      <c r="F69" s="19">
        <v>1512</v>
      </c>
      <c r="G69" s="19">
        <v>1808</v>
      </c>
      <c r="H69" s="19">
        <v>1692</v>
      </c>
      <c r="I69" s="19">
        <v>1845</v>
      </c>
      <c r="J69" s="19">
        <v>1848</v>
      </c>
      <c r="K69" s="19">
        <v>1502</v>
      </c>
      <c r="L69" s="19">
        <v>1636</v>
      </c>
      <c r="M69" s="19">
        <v>1605</v>
      </c>
      <c r="N69" s="19">
        <v>18493</v>
      </c>
    </row>
    <row r="70" spans="1:16" ht="12.75">
      <c r="A70" s="21" t="s">
        <v>177</v>
      </c>
      <c r="B70" s="19">
        <v>-1261967</v>
      </c>
      <c r="C70" s="19">
        <v>736864</v>
      </c>
      <c r="D70" s="19">
        <v>-632039</v>
      </c>
      <c r="E70" s="19">
        <v>421673</v>
      </c>
      <c r="F70" s="19">
        <v>-113830</v>
      </c>
      <c r="G70" s="19">
        <v>342505</v>
      </c>
      <c r="H70" s="19">
        <v>172750</v>
      </c>
      <c r="I70" s="19">
        <v>-112982</v>
      </c>
      <c r="J70" s="19">
        <v>-3750</v>
      </c>
      <c r="K70" s="19">
        <v>-249568</v>
      </c>
      <c r="L70" s="19">
        <v>-239787</v>
      </c>
      <c r="M70" s="19">
        <v>32609</v>
      </c>
      <c r="N70" s="19">
        <v>-907522</v>
      </c>
      <c r="P70" s="145"/>
    </row>
    <row r="71" spans="1:16" ht="12.75">
      <c r="A71" s="21" t="s">
        <v>178</v>
      </c>
      <c r="B71" s="19">
        <v>-788615</v>
      </c>
      <c r="C71" s="19">
        <v>2935319</v>
      </c>
      <c r="D71" s="19">
        <v>-64681</v>
      </c>
      <c r="E71" s="19">
        <v>-64681</v>
      </c>
      <c r="F71" s="19">
        <v>-64681</v>
      </c>
      <c r="G71" s="19">
        <v>-64681</v>
      </c>
      <c r="H71" s="19">
        <v>-64681</v>
      </c>
      <c r="I71" s="19">
        <v>-64681</v>
      </c>
      <c r="J71" s="19">
        <v>-64681</v>
      </c>
      <c r="K71" s="19">
        <v>349418</v>
      </c>
      <c r="L71" s="19">
        <v>349418</v>
      </c>
      <c r="M71" s="19">
        <v>349418</v>
      </c>
      <c r="N71" s="19">
        <v>2742191</v>
      </c>
      <c r="P71" s="145"/>
    </row>
    <row r="72" spans="1:14" ht="12.75">
      <c r="A72" s="21" t="s">
        <v>179</v>
      </c>
      <c r="B72" s="19">
        <v>553788</v>
      </c>
      <c r="C72" s="19">
        <v>538506</v>
      </c>
      <c r="D72" s="19">
        <v>451499</v>
      </c>
      <c r="E72" s="19">
        <v>462583</v>
      </c>
      <c r="F72" s="19">
        <v>545646</v>
      </c>
      <c r="G72" s="19">
        <v>692541</v>
      </c>
      <c r="H72" s="19">
        <v>711972</v>
      </c>
      <c r="I72" s="19">
        <v>710889</v>
      </c>
      <c r="J72" s="19">
        <v>708224</v>
      </c>
      <c r="K72" s="19">
        <v>612284</v>
      </c>
      <c r="L72" s="19">
        <v>510995</v>
      </c>
      <c r="M72" s="19">
        <v>507215</v>
      </c>
      <c r="N72" s="19">
        <v>7006142</v>
      </c>
    </row>
    <row r="73" spans="1:14" ht="12.75">
      <c r="A73" s="21" t="s">
        <v>180</v>
      </c>
      <c r="B73" s="19">
        <v>89523</v>
      </c>
      <c r="C73" s="19">
        <v>87679</v>
      </c>
      <c r="D73" s="19">
        <v>82226</v>
      </c>
      <c r="E73" s="19">
        <v>86972</v>
      </c>
      <c r="F73" s="19">
        <v>96051</v>
      </c>
      <c r="G73" s="19">
        <v>113446</v>
      </c>
      <c r="H73" s="19">
        <v>111455</v>
      </c>
      <c r="I73" s="19">
        <v>117152</v>
      </c>
      <c r="J73" s="19">
        <v>111120</v>
      </c>
      <c r="K73" s="19">
        <v>107781</v>
      </c>
      <c r="L73" s="19">
        <v>93589</v>
      </c>
      <c r="M73" s="19">
        <v>89156</v>
      </c>
      <c r="N73" s="19">
        <v>1186150</v>
      </c>
    </row>
    <row r="74" spans="1:14" ht="12.75">
      <c r="A74" s="21" t="s">
        <v>181</v>
      </c>
      <c r="B74" s="19">
        <v>124960</v>
      </c>
      <c r="C74" s="19">
        <v>134386</v>
      </c>
      <c r="D74" s="19">
        <v>115417</v>
      </c>
      <c r="E74" s="19">
        <v>118716</v>
      </c>
      <c r="F74" s="19">
        <v>128018</v>
      </c>
      <c r="G74" s="19">
        <v>137138</v>
      </c>
      <c r="H74" s="19">
        <v>126457</v>
      </c>
      <c r="I74" s="19">
        <v>140588</v>
      </c>
      <c r="J74" s="19">
        <v>144751</v>
      </c>
      <c r="K74" s="19">
        <v>126923</v>
      </c>
      <c r="L74" s="19">
        <v>131159</v>
      </c>
      <c r="M74" s="19">
        <v>122320</v>
      </c>
      <c r="N74" s="19">
        <v>1550833</v>
      </c>
    </row>
    <row r="75" spans="1:14" ht="12.75">
      <c r="A75" s="21" t="s">
        <v>182</v>
      </c>
      <c r="B75" s="19">
        <v>45766</v>
      </c>
      <c r="C75" s="19">
        <v>44734</v>
      </c>
      <c r="D75" s="19">
        <v>44192</v>
      </c>
      <c r="E75" s="19">
        <v>44891</v>
      </c>
      <c r="F75" s="19">
        <v>45418</v>
      </c>
      <c r="G75" s="19">
        <v>47070</v>
      </c>
      <c r="H75" s="19">
        <v>44102</v>
      </c>
      <c r="I75" s="19">
        <v>48339</v>
      </c>
      <c r="J75" s="19">
        <v>49600</v>
      </c>
      <c r="K75" s="19">
        <v>36677</v>
      </c>
      <c r="L75" s="19">
        <v>48381</v>
      </c>
      <c r="M75" s="19">
        <v>44830</v>
      </c>
      <c r="N75" s="19">
        <v>544000</v>
      </c>
    </row>
    <row r="76" spans="1:14" ht="12.75">
      <c r="A76" s="21" t="s">
        <v>183</v>
      </c>
      <c r="B76" s="19">
        <v>52777</v>
      </c>
      <c r="C76" s="19">
        <v>65270</v>
      </c>
      <c r="D76" s="19">
        <v>31846</v>
      </c>
      <c r="E76" s="19">
        <v>36880</v>
      </c>
      <c r="F76" s="19">
        <v>32767</v>
      </c>
      <c r="G76" s="19">
        <v>68286</v>
      </c>
      <c r="H76" s="19">
        <v>36483</v>
      </c>
      <c r="I76" s="19">
        <v>46531</v>
      </c>
      <c r="J76" s="19">
        <v>34977</v>
      </c>
      <c r="K76" s="19">
        <v>32420</v>
      </c>
      <c r="L76" s="19">
        <v>43590</v>
      </c>
      <c r="M76" s="19">
        <v>109336</v>
      </c>
      <c r="N76" s="19">
        <v>591161</v>
      </c>
    </row>
    <row r="77" spans="1:14" ht="12.75">
      <c r="A77" s="21" t="s">
        <v>184</v>
      </c>
      <c r="B77" s="19">
        <v>57401</v>
      </c>
      <c r="C77" s="19">
        <v>57434</v>
      </c>
      <c r="D77" s="19">
        <v>57385</v>
      </c>
      <c r="E77" s="19">
        <v>57377</v>
      </c>
      <c r="F77" s="19">
        <v>57739</v>
      </c>
      <c r="G77" s="19">
        <v>63060</v>
      </c>
      <c r="H77" s="19">
        <v>57857</v>
      </c>
      <c r="I77" s="19">
        <v>57814</v>
      </c>
      <c r="J77" s="19">
        <v>57841</v>
      </c>
      <c r="K77" s="19">
        <v>58215</v>
      </c>
      <c r="L77" s="19">
        <v>57529</v>
      </c>
      <c r="M77" s="19">
        <v>57460</v>
      </c>
      <c r="N77" s="19">
        <v>697112</v>
      </c>
    </row>
    <row r="78" spans="1:14" ht="12.75">
      <c r="A78" s="21" t="s">
        <v>185</v>
      </c>
      <c r="B78" s="19">
        <v>0</v>
      </c>
      <c r="C78" s="19">
        <v>0</v>
      </c>
      <c r="D78" s="19">
        <v>0</v>
      </c>
      <c r="E78" s="19">
        <v>0</v>
      </c>
      <c r="F78" s="19">
        <v>21341</v>
      </c>
      <c r="G78" s="19">
        <v>29069</v>
      </c>
      <c r="H78" s="19">
        <v>30031</v>
      </c>
      <c r="I78" s="19">
        <v>29961</v>
      </c>
      <c r="J78" s="19">
        <v>29711</v>
      </c>
      <c r="K78" s="19">
        <v>24832</v>
      </c>
      <c r="L78" s="19">
        <v>19360</v>
      </c>
      <c r="M78" s="19">
        <v>18981</v>
      </c>
      <c r="N78" s="19">
        <v>203285</v>
      </c>
    </row>
    <row r="79" spans="1:14" ht="12.75">
      <c r="A79" s="21" t="s">
        <v>186</v>
      </c>
      <c r="B79" s="19">
        <v>0</v>
      </c>
      <c r="C79" s="19">
        <v>0</v>
      </c>
      <c r="D79" s="19">
        <v>0</v>
      </c>
      <c r="E79" s="19">
        <v>0</v>
      </c>
      <c r="F79" s="19">
        <v>3466</v>
      </c>
      <c r="G79" s="19">
        <v>4498</v>
      </c>
      <c r="H79" s="19">
        <v>4381</v>
      </c>
      <c r="I79" s="19">
        <v>4727</v>
      </c>
      <c r="J79" s="19">
        <v>4361</v>
      </c>
      <c r="K79" s="19">
        <v>4150</v>
      </c>
      <c r="L79" s="19">
        <v>3275</v>
      </c>
      <c r="M79" s="19">
        <v>3002</v>
      </c>
      <c r="N79" s="19">
        <v>31860</v>
      </c>
    </row>
    <row r="80" spans="1:14" ht="12.75">
      <c r="A80" s="21" t="s">
        <v>187</v>
      </c>
      <c r="B80" s="19">
        <v>0</v>
      </c>
      <c r="C80" s="19">
        <v>0</v>
      </c>
      <c r="D80" s="19">
        <v>0</v>
      </c>
      <c r="E80" s="19">
        <v>0</v>
      </c>
      <c r="F80" s="19">
        <v>4887</v>
      </c>
      <c r="G80" s="19">
        <v>5003</v>
      </c>
      <c r="H80" s="19">
        <v>4952</v>
      </c>
      <c r="I80" s="19">
        <v>5038</v>
      </c>
      <c r="J80" s="19">
        <v>5419</v>
      </c>
      <c r="K80" s="19">
        <v>3386</v>
      </c>
      <c r="L80" s="19">
        <v>5983</v>
      </c>
      <c r="M80" s="19">
        <v>4355</v>
      </c>
      <c r="N80" s="19">
        <v>39022</v>
      </c>
    </row>
    <row r="81" spans="1:14" ht="12.75">
      <c r="A81" s="21" t="s">
        <v>188</v>
      </c>
      <c r="B81" s="19">
        <v>0</v>
      </c>
      <c r="C81" s="19">
        <v>0</v>
      </c>
      <c r="D81" s="19">
        <v>0</v>
      </c>
      <c r="E81" s="19">
        <v>0</v>
      </c>
      <c r="F81" s="19">
        <v>10704</v>
      </c>
      <c r="G81" s="19">
        <v>12548</v>
      </c>
      <c r="H81" s="19">
        <v>12300</v>
      </c>
      <c r="I81" s="19">
        <v>13197</v>
      </c>
      <c r="J81" s="19">
        <v>13488</v>
      </c>
      <c r="K81" s="19">
        <v>10765</v>
      </c>
      <c r="L81" s="19">
        <v>10637</v>
      </c>
      <c r="M81" s="19">
        <v>9115</v>
      </c>
      <c r="N81" s="19">
        <v>92755</v>
      </c>
    </row>
    <row r="82" spans="1:14" ht="12.75">
      <c r="A82" s="21" t="s">
        <v>189</v>
      </c>
      <c r="B82" s="19">
        <v>0</v>
      </c>
      <c r="C82" s="19">
        <v>0</v>
      </c>
      <c r="D82" s="19">
        <v>0</v>
      </c>
      <c r="E82" s="19">
        <v>0</v>
      </c>
      <c r="F82" s="19">
        <v>2333</v>
      </c>
      <c r="G82" s="19">
        <v>2824</v>
      </c>
      <c r="H82" s="19">
        <v>4482</v>
      </c>
      <c r="I82" s="19">
        <v>3346</v>
      </c>
      <c r="J82" s="19">
        <v>6524</v>
      </c>
      <c r="K82" s="19">
        <v>7782</v>
      </c>
      <c r="L82" s="19">
        <v>1016</v>
      </c>
      <c r="M82" s="19">
        <v>881</v>
      </c>
      <c r="N82" s="19">
        <v>29190</v>
      </c>
    </row>
    <row r="83" spans="1:14" ht="12.75">
      <c r="A83" s="21" t="s">
        <v>190</v>
      </c>
      <c r="B83" s="19">
        <v>0</v>
      </c>
      <c r="C83" s="19">
        <v>0</v>
      </c>
      <c r="D83" s="19">
        <v>0</v>
      </c>
      <c r="E83" s="19">
        <v>0</v>
      </c>
      <c r="F83" s="19">
        <v>185</v>
      </c>
      <c r="G83" s="19">
        <v>185</v>
      </c>
      <c r="H83" s="19">
        <v>182</v>
      </c>
      <c r="I83" s="19">
        <v>182</v>
      </c>
      <c r="J83" s="19">
        <v>182</v>
      </c>
      <c r="K83" s="19">
        <v>182</v>
      </c>
      <c r="L83" s="19">
        <v>180</v>
      </c>
      <c r="M83" s="19">
        <v>180</v>
      </c>
      <c r="N83" s="19">
        <v>1458</v>
      </c>
    </row>
    <row r="84" spans="1:14" ht="12.75">
      <c r="A84" s="21" t="s">
        <v>191</v>
      </c>
      <c r="B84" s="19">
        <v>0</v>
      </c>
      <c r="C84" s="19">
        <v>0</v>
      </c>
      <c r="D84" s="19">
        <v>0</v>
      </c>
      <c r="E84" s="19">
        <v>0</v>
      </c>
      <c r="F84" s="19">
        <v>107</v>
      </c>
      <c r="G84" s="19">
        <v>107</v>
      </c>
      <c r="H84" s="19">
        <v>107</v>
      </c>
      <c r="I84" s="19">
        <v>107</v>
      </c>
      <c r="J84" s="19">
        <v>107</v>
      </c>
      <c r="K84" s="19">
        <v>108</v>
      </c>
      <c r="L84" s="19">
        <v>108</v>
      </c>
      <c r="M84" s="19">
        <v>108</v>
      </c>
      <c r="N84" s="19">
        <v>861</v>
      </c>
    </row>
    <row r="85" spans="1:14" ht="12.75">
      <c r="A85" s="21" t="s">
        <v>192</v>
      </c>
      <c r="B85" s="19">
        <v>56618</v>
      </c>
      <c r="C85" s="19">
        <v>56795</v>
      </c>
      <c r="D85" s="19">
        <v>41591</v>
      </c>
      <c r="E85" s="19">
        <v>43923</v>
      </c>
      <c r="F85" s="19">
        <v>52155</v>
      </c>
      <c r="G85" s="19">
        <v>75253</v>
      </c>
      <c r="H85" s="19">
        <v>75996</v>
      </c>
      <c r="I85" s="19">
        <v>79206</v>
      </c>
      <c r="J85" s="19">
        <v>77946</v>
      </c>
      <c r="K85" s="19">
        <v>68184</v>
      </c>
      <c r="L85" s="19">
        <v>50967</v>
      </c>
      <c r="M85" s="19">
        <v>50299</v>
      </c>
      <c r="N85" s="19">
        <v>728931</v>
      </c>
    </row>
    <row r="86" spans="1:14" ht="12.75">
      <c r="A86" s="21" t="s">
        <v>193</v>
      </c>
      <c r="B86" s="19">
        <v>15835</v>
      </c>
      <c r="C86" s="19">
        <v>16055</v>
      </c>
      <c r="D86" s="19">
        <v>14356</v>
      </c>
      <c r="E86" s="19">
        <v>15481</v>
      </c>
      <c r="F86" s="19">
        <v>18327</v>
      </c>
      <c r="G86" s="19">
        <v>23040</v>
      </c>
      <c r="H86" s="19">
        <v>22266</v>
      </c>
      <c r="I86" s="19">
        <v>24864</v>
      </c>
      <c r="J86" s="19">
        <v>23575</v>
      </c>
      <c r="K86" s="19">
        <v>22356</v>
      </c>
      <c r="L86" s="19">
        <v>19280</v>
      </c>
      <c r="M86" s="19">
        <v>16566</v>
      </c>
      <c r="N86" s="19">
        <v>232001</v>
      </c>
    </row>
    <row r="87" spans="1:14" ht="12.75">
      <c r="A87" s="21" t="s">
        <v>194</v>
      </c>
      <c r="B87" s="19">
        <v>14695</v>
      </c>
      <c r="C87" s="19">
        <v>14394</v>
      </c>
      <c r="D87" s="19">
        <v>12196</v>
      </c>
      <c r="E87" s="19">
        <v>13988</v>
      </c>
      <c r="F87" s="19">
        <v>16456</v>
      </c>
      <c r="G87" s="19">
        <v>20440</v>
      </c>
      <c r="H87" s="19">
        <v>20803</v>
      </c>
      <c r="I87" s="19">
        <v>21480</v>
      </c>
      <c r="J87" s="19">
        <v>21886</v>
      </c>
      <c r="K87" s="19">
        <v>15974</v>
      </c>
      <c r="L87" s="19">
        <v>16573</v>
      </c>
      <c r="M87" s="19">
        <v>14181</v>
      </c>
      <c r="N87" s="19">
        <v>203065</v>
      </c>
    </row>
    <row r="88" spans="1:14" ht="12.75">
      <c r="A88" s="21" t="s">
        <v>195</v>
      </c>
      <c r="B88" s="19">
        <v>11864</v>
      </c>
      <c r="C88" s="19">
        <v>10929</v>
      </c>
      <c r="D88" s="19">
        <v>11706</v>
      </c>
      <c r="E88" s="19">
        <v>11220</v>
      </c>
      <c r="F88" s="19">
        <v>11660</v>
      </c>
      <c r="G88" s="19">
        <v>11509</v>
      </c>
      <c r="H88" s="19">
        <v>10930</v>
      </c>
      <c r="I88" s="19">
        <v>11765</v>
      </c>
      <c r="J88" s="19">
        <v>12548</v>
      </c>
      <c r="K88" s="19">
        <v>5563</v>
      </c>
      <c r="L88" s="19">
        <v>16488</v>
      </c>
      <c r="M88" s="19">
        <v>11479</v>
      </c>
      <c r="N88" s="19">
        <v>137662</v>
      </c>
    </row>
    <row r="89" spans="1:14" ht="12.75">
      <c r="A89" s="21" t="s">
        <v>196</v>
      </c>
      <c r="B89" s="19">
        <v>9704</v>
      </c>
      <c r="C89" s="19">
        <v>14781</v>
      </c>
      <c r="D89" s="19">
        <v>11358</v>
      </c>
      <c r="E89" s="19">
        <v>6601</v>
      </c>
      <c r="F89" s="19">
        <v>6038</v>
      </c>
      <c r="G89" s="19">
        <v>7000</v>
      </c>
      <c r="H89" s="19">
        <v>10748</v>
      </c>
      <c r="I89" s="19">
        <v>9306</v>
      </c>
      <c r="J89" s="19">
        <v>8372</v>
      </c>
      <c r="K89" s="19">
        <v>15912</v>
      </c>
      <c r="L89" s="19">
        <v>13691</v>
      </c>
      <c r="M89" s="19">
        <v>3945</v>
      </c>
      <c r="N89" s="19">
        <v>117455</v>
      </c>
    </row>
    <row r="90" spans="1:14" ht="12.75">
      <c r="A90" s="21" t="s">
        <v>197</v>
      </c>
      <c r="B90" s="19">
        <v>696</v>
      </c>
      <c r="C90" s="19">
        <v>701</v>
      </c>
      <c r="D90" s="19">
        <v>733</v>
      </c>
      <c r="E90" s="19">
        <v>732</v>
      </c>
      <c r="F90" s="19">
        <v>764</v>
      </c>
      <c r="G90" s="19">
        <v>1108</v>
      </c>
      <c r="H90" s="19">
        <v>767</v>
      </c>
      <c r="I90" s="19">
        <v>764</v>
      </c>
      <c r="J90" s="19">
        <v>767</v>
      </c>
      <c r="K90" s="19">
        <v>767</v>
      </c>
      <c r="L90" s="19">
        <v>719</v>
      </c>
      <c r="M90" s="19">
        <v>724</v>
      </c>
      <c r="N90" s="19">
        <v>9241</v>
      </c>
    </row>
    <row r="91" spans="1:14" ht="12.75">
      <c r="A91" s="21" t="s">
        <v>198</v>
      </c>
      <c r="B91" s="19">
        <v>1372</v>
      </c>
      <c r="C91" s="19">
        <v>1372</v>
      </c>
      <c r="D91" s="19">
        <v>1372</v>
      </c>
      <c r="E91" s="19">
        <v>1378</v>
      </c>
      <c r="F91" s="19">
        <v>1378</v>
      </c>
      <c r="G91" s="19">
        <v>1378</v>
      </c>
      <c r="H91" s="19">
        <v>1378</v>
      </c>
      <c r="I91" s="19">
        <v>1378</v>
      </c>
      <c r="J91" s="19">
        <v>1378</v>
      </c>
      <c r="K91" s="19">
        <v>1403</v>
      </c>
      <c r="L91" s="19">
        <v>1403</v>
      </c>
      <c r="M91" s="19">
        <v>1403</v>
      </c>
      <c r="N91" s="19">
        <v>16593</v>
      </c>
    </row>
    <row r="92" spans="1:14" ht="12.75">
      <c r="A92" s="21" t="s">
        <v>199</v>
      </c>
      <c r="B92" s="19">
        <v>64</v>
      </c>
      <c r="C92" s="19">
        <v>63</v>
      </c>
      <c r="D92" s="19">
        <v>70</v>
      </c>
      <c r="E92" s="19">
        <v>77</v>
      </c>
      <c r="F92" s="19">
        <v>83</v>
      </c>
      <c r="G92" s="19">
        <v>101</v>
      </c>
      <c r="H92" s="19">
        <v>94</v>
      </c>
      <c r="I92" s="19">
        <v>103</v>
      </c>
      <c r="J92" s="19">
        <v>104</v>
      </c>
      <c r="K92" s="19">
        <v>83</v>
      </c>
      <c r="L92" s="19">
        <v>98</v>
      </c>
      <c r="M92" s="19">
        <v>89</v>
      </c>
      <c r="N92" s="19">
        <v>1029</v>
      </c>
    </row>
    <row r="93" spans="1:14" ht="12.75">
      <c r="A93" s="21" t="s">
        <v>200</v>
      </c>
      <c r="B93" s="19">
        <v>52247</v>
      </c>
      <c r="C93" s="19">
        <v>50446</v>
      </c>
      <c r="D93" s="19">
        <v>39346</v>
      </c>
      <c r="E93" s="19">
        <v>41332</v>
      </c>
      <c r="F93" s="19">
        <v>51449</v>
      </c>
      <c r="G93" s="19">
        <v>69639</v>
      </c>
      <c r="H93" s="19">
        <v>71782</v>
      </c>
      <c r="I93" s="19">
        <v>71815</v>
      </c>
      <c r="J93" s="19">
        <v>71238</v>
      </c>
      <c r="K93" s="19">
        <v>59814</v>
      </c>
      <c r="L93" s="19">
        <v>47193</v>
      </c>
      <c r="M93" s="19">
        <v>46616</v>
      </c>
      <c r="N93" s="19">
        <v>672917</v>
      </c>
    </row>
    <row r="94" spans="1:14" ht="12.75">
      <c r="A94" s="21" t="s">
        <v>201</v>
      </c>
      <c r="B94" s="19">
        <v>10275</v>
      </c>
      <c r="C94" s="19">
        <v>10225</v>
      </c>
      <c r="D94" s="19">
        <v>9363</v>
      </c>
      <c r="E94" s="19">
        <v>10038</v>
      </c>
      <c r="F94" s="19">
        <v>11958</v>
      </c>
      <c r="G94" s="19">
        <v>14537</v>
      </c>
      <c r="H94" s="19">
        <v>14436</v>
      </c>
      <c r="I94" s="19">
        <v>15494</v>
      </c>
      <c r="J94" s="19">
        <v>14835</v>
      </c>
      <c r="K94" s="19">
        <v>14045</v>
      </c>
      <c r="L94" s="19">
        <v>11804</v>
      </c>
      <c r="M94" s="19">
        <v>10651</v>
      </c>
      <c r="N94" s="19">
        <v>147659</v>
      </c>
    </row>
    <row r="95" spans="1:14" ht="12.75">
      <c r="A95" s="21" t="s">
        <v>202</v>
      </c>
      <c r="B95" s="19">
        <v>16010</v>
      </c>
      <c r="C95" s="19">
        <v>15417</v>
      </c>
      <c r="D95" s="19">
        <v>13849</v>
      </c>
      <c r="E95" s="19">
        <v>14750</v>
      </c>
      <c r="F95" s="19">
        <v>17447</v>
      </c>
      <c r="G95" s="19">
        <v>20342</v>
      </c>
      <c r="H95" s="19">
        <v>19535</v>
      </c>
      <c r="I95" s="19">
        <v>21019</v>
      </c>
      <c r="J95" s="19">
        <v>21489</v>
      </c>
      <c r="K95" s="19">
        <v>16696</v>
      </c>
      <c r="L95" s="19">
        <v>17219</v>
      </c>
      <c r="M95" s="19">
        <v>15046</v>
      </c>
      <c r="N95" s="19">
        <v>208820</v>
      </c>
    </row>
    <row r="96" spans="1:14" ht="12.75">
      <c r="A96" s="21" t="s">
        <v>203</v>
      </c>
      <c r="B96" s="19">
        <v>8630</v>
      </c>
      <c r="C96" s="19">
        <v>8051</v>
      </c>
      <c r="D96" s="19">
        <v>7535</v>
      </c>
      <c r="E96" s="19">
        <v>8218</v>
      </c>
      <c r="F96" s="19">
        <v>8931</v>
      </c>
      <c r="G96" s="19">
        <v>9125</v>
      </c>
      <c r="H96" s="19">
        <v>8966</v>
      </c>
      <c r="I96" s="19">
        <v>9217</v>
      </c>
      <c r="J96" s="19">
        <v>9870</v>
      </c>
      <c r="K96" s="19">
        <v>6132</v>
      </c>
      <c r="L96" s="19">
        <v>10899</v>
      </c>
      <c r="M96" s="19">
        <v>8107</v>
      </c>
      <c r="N96" s="19">
        <v>103683</v>
      </c>
    </row>
    <row r="97" spans="1:14" ht="12.75">
      <c r="A97" s="21" t="s">
        <v>204</v>
      </c>
      <c r="B97" s="19">
        <v>6683</v>
      </c>
      <c r="C97" s="19">
        <v>5060</v>
      </c>
      <c r="D97" s="19">
        <v>4154</v>
      </c>
      <c r="E97" s="19">
        <v>2616</v>
      </c>
      <c r="F97" s="19">
        <v>2678</v>
      </c>
      <c r="G97" s="19">
        <v>5183</v>
      </c>
      <c r="H97" s="19">
        <v>4158</v>
      </c>
      <c r="I97" s="19">
        <v>3443</v>
      </c>
      <c r="J97" s="19">
        <v>7282</v>
      </c>
      <c r="K97" s="19">
        <v>9790</v>
      </c>
      <c r="L97" s="19">
        <v>17</v>
      </c>
      <c r="M97" s="19">
        <v>902</v>
      </c>
      <c r="N97" s="19">
        <v>51965</v>
      </c>
    </row>
    <row r="98" spans="1:14" ht="12.75">
      <c r="A98" s="21" t="s">
        <v>205</v>
      </c>
      <c r="B98" s="19">
        <v>1362</v>
      </c>
      <c r="C98" s="19">
        <v>1434</v>
      </c>
      <c r="D98" s="19">
        <v>1345</v>
      </c>
      <c r="E98" s="19">
        <v>1334</v>
      </c>
      <c r="F98" s="19">
        <v>1303</v>
      </c>
      <c r="G98" s="19">
        <v>1436</v>
      </c>
      <c r="H98" s="19">
        <v>1298</v>
      </c>
      <c r="I98" s="19">
        <v>1299</v>
      </c>
      <c r="J98" s="19">
        <v>1308</v>
      </c>
      <c r="K98" s="19">
        <v>1318</v>
      </c>
      <c r="L98" s="19">
        <v>1323</v>
      </c>
      <c r="M98" s="19">
        <v>1412</v>
      </c>
      <c r="N98" s="19">
        <v>16172</v>
      </c>
    </row>
    <row r="99" spans="1:14" ht="12.75">
      <c r="A99" s="21" t="s">
        <v>206</v>
      </c>
      <c r="B99" s="19">
        <v>216</v>
      </c>
      <c r="C99" s="19">
        <v>216</v>
      </c>
      <c r="D99" s="19">
        <v>216</v>
      </c>
      <c r="E99" s="19">
        <v>219</v>
      </c>
      <c r="F99" s="19">
        <v>219</v>
      </c>
      <c r="G99" s="19">
        <v>219</v>
      </c>
      <c r="H99" s="19">
        <v>219</v>
      </c>
      <c r="I99" s="19">
        <v>219</v>
      </c>
      <c r="J99" s="19">
        <v>219</v>
      </c>
      <c r="K99" s="19">
        <v>221</v>
      </c>
      <c r="L99" s="19">
        <v>221</v>
      </c>
      <c r="M99" s="19">
        <v>221</v>
      </c>
      <c r="N99" s="19">
        <v>2626</v>
      </c>
    </row>
    <row r="100" spans="1:16" ht="12.75">
      <c r="A100" s="21" t="s">
        <v>207</v>
      </c>
      <c r="B100" s="19">
        <v>50</v>
      </c>
      <c r="C100" s="19">
        <v>40</v>
      </c>
      <c r="D100" s="19">
        <v>38</v>
      </c>
      <c r="E100" s="19">
        <v>36</v>
      </c>
      <c r="F100" s="19">
        <v>39</v>
      </c>
      <c r="G100" s="19">
        <v>47</v>
      </c>
      <c r="H100" s="19">
        <v>43</v>
      </c>
      <c r="I100" s="19">
        <v>48</v>
      </c>
      <c r="J100" s="19">
        <v>50</v>
      </c>
      <c r="K100" s="19">
        <v>38</v>
      </c>
      <c r="L100" s="19">
        <v>48</v>
      </c>
      <c r="M100" s="19">
        <v>51</v>
      </c>
      <c r="N100" s="19">
        <v>528</v>
      </c>
      <c r="O100" s="145"/>
      <c r="P100" s="145"/>
    </row>
    <row r="101" spans="1:14" ht="12.75">
      <c r="A101" s="21" t="s">
        <v>208</v>
      </c>
      <c r="B101" s="19">
        <v>0</v>
      </c>
      <c r="C101" s="19">
        <v>0</v>
      </c>
      <c r="D101" s="19">
        <v>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-24249</v>
      </c>
      <c r="N101" s="19">
        <v>-24249</v>
      </c>
    </row>
    <row r="102" spans="1:14" ht="12.75">
      <c r="A102" s="21" t="s">
        <v>209</v>
      </c>
      <c r="B102" s="19">
        <v>0</v>
      </c>
      <c r="C102" s="19">
        <v>0</v>
      </c>
      <c r="D102" s="19">
        <v>-42484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-42484</v>
      </c>
    </row>
    <row r="103" spans="1:14" ht="12.75">
      <c r="A103" s="21" t="s">
        <v>210</v>
      </c>
      <c r="B103" s="19">
        <v>0</v>
      </c>
      <c r="C103" s="19">
        <v>0</v>
      </c>
      <c r="D103" s="19">
        <v>-25064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-25064</v>
      </c>
    </row>
    <row r="104" spans="1:14" ht="12.75">
      <c r="A104" s="21" t="s">
        <v>211</v>
      </c>
      <c r="B104" s="19">
        <v>0</v>
      </c>
      <c r="C104" s="19">
        <v>6812</v>
      </c>
      <c r="D104" s="19">
        <v>3406</v>
      </c>
      <c r="E104" s="19">
        <v>3406</v>
      </c>
      <c r="F104" s="19">
        <v>3406</v>
      </c>
      <c r="G104" s="19">
        <v>3406</v>
      </c>
      <c r="H104" s="19">
        <v>3406</v>
      </c>
      <c r="I104" s="19">
        <v>3406</v>
      </c>
      <c r="J104" s="19">
        <v>3406</v>
      </c>
      <c r="K104" s="19">
        <v>3406</v>
      </c>
      <c r="L104" s="19">
        <v>3406</v>
      </c>
      <c r="M104" s="19">
        <v>3406</v>
      </c>
      <c r="N104" s="19">
        <v>40869</v>
      </c>
    </row>
    <row r="105" spans="1:14" ht="12.75">
      <c r="A105" s="21" t="s">
        <v>212</v>
      </c>
      <c r="B105" s="19">
        <v>8837</v>
      </c>
      <c r="C105" s="19">
        <v>8837</v>
      </c>
      <c r="D105" s="19">
        <v>8837</v>
      </c>
      <c r="E105" s="19">
        <v>8837</v>
      </c>
      <c r="F105" s="19">
        <v>8837</v>
      </c>
      <c r="G105" s="19">
        <v>8837</v>
      </c>
      <c r="H105" s="19">
        <v>8837</v>
      </c>
      <c r="I105" s="19">
        <v>8837</v>
      </c>
      <c r="J105" s="19">
        <v>30757</v>
      </c>
      <c r="K105" s="19">
        <v>8837</v>
      </c>
      <c r="L105" s="19">
        <v>8837</v>
      </c>
      <c r="M105" s="19">
        <v>8837</v>
      </c>
      <c r="N105" s="19">
        <v>127968</v>
      </c>
    </row>
    <row r="106" spans="1:16" ht="12.75">
      <c r="A106" s="21" t="s">
        <v>213</v>
      </c>
      <c r="B106" s="19">
        <v>3429</v>
      </c>
      <c r="C106" s="19">
        <v>1690</v>
      </c>
      <c r="D106" s="19">
        <v>1690</v>
      </c>
      <c r="E106" s="19">
        <v>1690</v>
      </c>
      <c r="F106" s="19">
        <v>20178</v>
      </c>
      <c r="G106" s="19">
        <v>1690</v>
      </c>
      <c r="H106" s="19">
        <v>1690</v>
      </c>
      <c r="I106" s="19">
        <v>1690</v>
      </c>
      <c r="J106" s="19">
        <v>1690</v>
      </c>
      <c r="K106" s="19">
        <v>1690</v>
      </c>
      <c r="L106" s="19">
        <v>1690</v>
      </c>
      <c r="M106" s="19">
        <v>1690</v>
      </c>
      <c r="N106" s="19">
        <v>40505</v>
      </c>
      <c r="P106" s="145"/>
    </row>
    <row r="107" spans="1:16" ht="12.75">
      <c r="A107" s="21" t="s">
        <v>214</v>
      </c>
      <c r="B107" s="19">
        <v>-31923</v>
      </c>
      <c r="C107" s="19">
        <v>16128</v>
      </c>
      <c r="D107" s="19">
        <v>-2661</v>
      </c>
      <c r="E107" s="19">
        <v>16522</v>
      </c>
      <c r="F107" s="19">
        <v>30687</v>
      </c>
      <c r="G107" s="19">
        <v>36020</v>
      </c>
      <c r="H107" s="19">
        <v>83473</v>
      </c>
      <c r="I107" s="19">
        <v>5210</v>
      </c>
      <c r="J107" s="19">
        <v>-90779</v>
      </c>
      <c r="K107" s="19">
        <v>-40800</v>
      </c>
      <c r="L107" s="19">
        <v>-58352</v>
      </c>
      <c r="M107" s="19">
        <v>2682</v>
      </c>
      <c r="N107" s="19">
        <v>-33794</v>
      </c>
      <c r="P107" s="145"/>
    </row>
    <row r="108" spans="1:14" ht="12.75">
      <c r="A108" s="21" t="s">
        <v>215</v>
      </c>
      <c r="B108" s="19">
        <v>13810</v>
      </c>
      <c r="C108" s="19">
        <v>13340</v>
      </c>
      <c r="D108" s="19">
        <v>10251</v>
      </c>
      <c r="E108" s="19">
        <v>10623</v>
      </c>
      <c r="F108" s="19">
        <v>13485</v>
      </c>
      <c r="G108" s="19">
        <v>18369</v>
      </c>
      <c r="H108" s="19">
        <v>18977</v>
      </c>
      <c r="I108" s="19">
        <v>18933</v>
      </c>
      <c r="J108" s="19">
        <v>18782</v>
      </c>
      <c r="K108" s="19">
        <v>15691</v>
      </c>
      <c r="L108" s="19">
        <v>12235</v>
      </c>
      <c r="M108" s="19">
        <v>11995</v>
      </c>
      <c r="N108" s="19">
        <v>176490</v>
      </c>
    </row>
    <row r="109" spans="1:14" ht="12.75">
      <c r="A109" s="21" t="s">
        <v>216</v>
      </c>
      <c r="B109" s="19">
        <v>1952</v>
      </c>
      <c r="C109" s="19">
        <v>1883</v>
      </c>
      <c r="D109" s="19">
        <v>1673</v>
      </c>
      <c r="E109" s="19">
        <v>1833</v>
      </c>
      <c r="F109" s="19">
        <v>2190</v>
      </c>
      <c r="G109" s="19">
        <v>2842</v>
      </c>
      <c r="H109" s="19">
        <v>2768</v>
      </c>
      <c r="I109" s="19">
        <v>2987</v>
      </c>
      <c r="J109" s="19">
        <v>2756</v>
      </c>
      <c r="K109" s="19">
        <v>2623</v>
      </c>
      <c r="L109" s="19">
        <v>2069</v>
      </c>
      <c r="M109" s="19">
        <v>1897</v>
      </c>
      <c r="N109" s="19">
        <v>27474</v>
      </c>
    </row>
    <row r="110" spans="1:14" ht="12.75">
      <c r="A110" s="21" t="s">
        <v>217</v>
      </c>
      <c r="B110" s="19">
        <v>6015</v>
      </c>
      <c r="C110" s="19">
        <v>5733</v>
      </c>
      <c r="D110" s="19">
        <v>5252</v>
      </c>
      <c r="E110" s="19">
        <v>5498</v>
      </c>
      <c r="F110" s="19">
        <v>6686</v>
      </c>
      <c r="G110" s="19">
        <v>7829</v>
      </c>
      <c r="H110" s="19">
        <v>7692</v>
      </c>
      <c r="I110" s="19">
        <v>8235</v>
      </c>
      <c r="J110" s="19">
        <v>8371</v>
      </c>
      <c r="K110" s="19">
        <v>6561</v>
      </c>
      <c r="L110" s="19">
        <v>6629</v>
      </c>
      <c r="M110" s="19">
        <v>5717</v>
      </c>
      <c r="N110" s="19">
        <v>80219</v>
      </c>
    </row>
    <row r="111" spans="1:14" ht="12.75">
      <c r="A111" s="21" t="s">
        <v>218</v>
      </c>
      <c r="B111" s="19">
        <v>3078</v>
      </c>
      <c r="C111" s="19">
        <v>2850</v>
      </c>
      <c r="D111" s="19">
        <v>2614</v>
      </c>
      <c r="E111" s="19">
        <v>2838</v>
      </c>
      <c r="F111" s="19">
        <v>3165</v>
      </c>
      <c r="G111" s="19">
        <v>3262</v>
      </c>
      <c r="H111" s="19">
        <v>3210</v>
      </c>
      <c r="I111" s="19">
        <v>3288</v>
      </c>
      <c r="J111" s="19">
        <v>3576</v>
      </c>
      <c r="K111" s="19">
        <v>2275</v>
      </c>
      <c r="L111" s="19">
        <v>3873</v>
      </c>
      <c r="M111" s="19">
        <v>2796</v>
      </c>
      <c r="N111" s="19">
        <v>36825</v>
      </c>
    </row>
    <row r="112" spans="1:14" ht="12.75">
      <c r="A112" s="21" t="s">
        <v>219</v>
      </c>
      <c r="B112" s="19">
        <v>3825</v>
      </c>
      <c r="C112" s="19">
        <v>1656</v>
      </c>
      <c r="D112" s="19">
        <v>1174</v>
      </c>
      <c r="E112" s="19">
        <v>475</v>
      </c>
      <c r="F112" s="19">
        <v>999</v>
      </c>
      <c r="G112" s="19">
        <v>1785</v>
      </c>
      <c r="H112" s="19">
        <v>2832</v>
      </c>
      <c r="I112" s="19">
        <v>2115</v>
      </c>
      <c r="J112" s="19">
        <v>4123</v>
      </c>
      <c r="K112" s="19">
        <v>4918</v>
      </c>
      <c r="L112" s="19">
        <v>642</v>
      </c>
      <c r="M112" s="19">
        <v>557</v>
      </c>
      <c r="N112" s="19">
        <v>25100</v>
      </c>
    </row>
    <row r="113" spans="1:14" ht="12.75">
      <c r="A113" s="21" t="s">
        <v>220</v>
      </c>
      <c r="B113" s="19">
        <v>115</v>
      </c>
      <c r="C113" s="19">
        <v>115</v>
      </c>
      <c r="D113" s="19">
        <v>115</v>
      </c>
      <c r="E113" s="19">
        <v>115</v>
      </c>
      <c r="F113" s="19">
        <v>118</v>
      </c>
      <c r="G113" s="19">
        <v>122</v>
      </c>
      <c r="H113" s="19">
        <v>116</v>
      </c>
      <c r="I113" s="19">
        <v>116</v>
      </c>
      <c r="J113" s="19">
        <v>116</v>
      </c>
      <c r="K113" s="19">
        <v>116</v>
      </c>
      <c r="L113" s="19">
        <v>114</v>
      </c>
      <c r="M113" s="19">
        <v>114</v>
      </c>
      <c r="N113" s="19">
        <v>1392</v>
      </c>
    </row>
    <row r="114" spans="1:14" ht="12.75">
      <c r="A114" s="21" t="s">
        <v>221</v>
      </c>
      <c r="B114" s="19">
        <v>68</v>
      </c>
      <c r="C114" s="19">
        <v>68</v>
      </c>
      <c r="D114" s="19">
        <v>68</v>
      </c>
      <c r="E114" s="19">
        <v>68</v>
      </c>
      <c r="F114" s="19">
        <v>68</v>
      </c>
      <c r="G114" s="19">
        <v>68</v>
      </c>
      <c r="H114" s="19">
        <v>68</v>
      </c>
      <c r="I114" s="19">
        <v>68</v>
      </c>
      <c r="J114" s="19">
        <v>68</v>
      </c>
      <c r="K114" s="19">
        <v>69</v>
      </c>
      <c r="L114" s="19">
        <v>68</v>
      </c>
      <c r="M114" s="19">
        <v>69</v>
      </c>
      <c r="N114" s="19">
        <v>816</v>
      </c>
    </row>
    <row r="115" spans="1:14" ht="12.75">
      <c r="A115" s="21" t="s">
        <v>222</v>
      </c>
      <c r="B115" s="19">
        <v>11718</v>
      </c>
      <c r="C115" s="19">
        <v>9301</v>
      </c>
      <c r="D115" s="19">
        <v>13132</v>
      </c>
      <c r="E115" s="19">
        <v>11449</v>
      </c>
      <c r="F115" s="19">
        <v>15244</v>
      </c>
      <c r="G115" s="19">
        <v>13789</v>
      </c>
      <c r="H115" s="19">
        <v>13703</v>
      </c>
      <c r="I115" s="19">
        <v>7636</v>
      </c>
      <c r="J115" s="19">
        <v>12676</v>
      </c>
      <c r="K115" s="19">
        <v>16792</v>
      </c>
      <c r="L115" s="19">
        <v>14169</v>
      </c>
      <c r="M115" s="19">
        <v>16223</v>
      </c>
      <c r="N115" s="19">
        <v>155831</v>
      </c>
    </row>
    <row r="116" spans="1:14" ht="12.75">
      <c r="A116" s="21" t="s">
        <v>223</v>
      </c>
      <c r="B116" s="19">
        <v>-1013</v>
      </c>
      <c r="C116" s="19">
        <v>-291</v>
      </c>
      <c r="D116" s="19">
        <v>-346</v>
      </c>
      <c r="E116" s="19">
        <v>-1190</v>
      </c>
      <c r="F116" s="19">
        <v>-390</v>
      </c>
      <c r="G116" s="19">
        <v>-410</v>
      </c>
      <c r="H116" s="19">
        <v>-292</v>
      </c>
      <c r="I116" s="19">
        <v>-1970</v>
      </c>
      <c r="J116" s="19">
        <v>-377</v>
      </c>
      <c r="K116" s="19">
        <v>-767</v>
      </c>
      <c r="L116" s="19">
        <v>-388</v>
      </c>
      <c r="M116" s="19">
        <v>-2602</v>
      </c>
      <c r="N116" s="19">
        <v>-10036</v>
      </c>
    </row>
    <row r="117" spans="1:14" ht="12.75">
      <c r="A117" s="21" t="s">
        <v>224</v>
      </c>
      <c r="B117" s="19">
        <v>1200</v>
      </c>
      <c r="C117" s="19">
        <v>1216</v>
      </c>
      <c r="D117" s="19">
        <v>496</v>
      </c>
      <c r="E117" s="19">
        <v>1776</v>
      </c>
      <c r="F117" s="19">
        <v>1744</v>
      </c>
      <c r="G117" s="19">
        <v>336</v>
      </c>
      <c r="H117" s="19">
        <v>0</v>
      </c>
      <c r="I117" s="19">
        <v>1216</v>
      </c>
      <c r="J117" s="19">
        <v>1728</v>
      </c>
      <c r="K117" s="19">
        <v>576</v>
      </c>
      <c r="L117" s="19">
        <v>1936</v>
      </c>
      <c r="M117" s="19">
        <v>1152</v>
      </c>
      <c r="N117" s="19">
        <v>13376</v>
      </c>
    </row>
    <row r="118" spans="1:14" ht="12.75">
      <c r="A118" s="21" t="s">
        <v>225</v>
      </c>
      <c r="B118" s="19">
        <v>5356</v>
      </c>
      <c r="C118" s="19">
        <v>5044</v>
      </c>
      <c r="D118" s="19">
        <v>5070</v>
      </c>
      <c r="E118" s="19">
        <v>5642</v>
      </c>
      <c r="F118" s="19">
        <v>6136</v>
      </c>
      <c r="G118" s="19">
        <v>6266</v>
      </c>
      <c r="H118" s="19">
        <v>5590</v>
      </c>
      <c r="I118" s="19">
        <v>6812</v>
      </c>
      <c r="J118" s="19">
        <v>5746</v>
      </c>
      <c r="K118" s="19">
        <v>4862</v>
      </c>
      <c r="L118" s="19">
        <v>6942</v>
      </c>
      <c r="M118" s="19">
        <v>4836</v>
      </c>
      <c r="N118" s="19">
        <v>68302</v>
      </c>
    </row>
    <row r="119" spans="1:14" ht="12.75">
      <c r="A119" s="21" t="s">
        <v>226</v>
      </c>
      <c r="B119" s="19">
        <v>915</v>
      </c>
      <c r="C119" s="19">
        <v>1830</v>
      </c>
      <c r="D119" s="19">
        <v>1159</v>
      </c>
      <c r="E119" s="19">
        <v>3233</v>
      </c>
      <c r="F119" s="19">
        <v>1403</v>
      </c>
      <c r="G119" s="19">
        <v>2074</v>
      </c>
      <c r="H119" s="19">
        <v>2222</v>
      </c>
      <c r="I119" s="19">
        <v>1220</v>
      </c>
      <c r="J119" s="19">
        <v>3843</v>
      </c>
      <c r="K119" s="19">
        <v>4087</v>
      </c>
      <c r="L119" s="19">
        <v>2928</v>
      </c>
      <c r="M119" s="19">
        <v>3477</v>
      </c>
      <c r="N119" s="19">
        <v>28391</v>
      </c>
    </row>
    <row r="120" spans="1:14" ht="12.75">
      <c r="A120" s="21" t="s">
        <v>227</v>
      </c>
      <c r="B120" s="19">
        <v>1289</v>
      </c>
      <c r="C120" s="19">
        <v>675</v>
      </c>
      <c r="D120" s="19">
        <v>555</v>
      </c>
      <c r="E120" s="19">
        <v>605</v>
      </c>
      <c r="F120" s="19">
        <v>435</v>
      </c>
      <c r="G120" s="19">
        <v>845</v>
      </c>
      <c r="H120" s="19">
        <v>498</v>
      </c>
      <c r="I120" s="19">
        <v>630</v>
      </c>
      <c r="J120" s="19">
        <v>1252</v>
      </c>
      <c r="K120" s="19">
        <v>1016</v>
      </c>
      <c r="L120" s="19">
        <v>823</v>
      </c>
      <c r="M120" s="19">
        <v>2371</v>
      </c>
      <c r="N120" s="19">
        <v>10994</v>
      </c>
    </row>
    <row r="121" spans="1:14" ht="12.75">
      <c r="A121" s="21" t="s">
        <v>228</v>
      </c>
      <c r="B121" s="19">
        <v>1625</v>
      </c>
      <c r="C121" s="19">
        <v>715</v>
      </c>
      <c r="D121" s="19">
        <v>1365</v>
      </c>
      <c r="E121" s="19">
        <v>1300</v>
      </c>
      <c r="F121" s="19">
        <v>1430</v>
      </c>
      <c r="G121" s="19">
        <v>1560</v>
      </c>
      <c r="H121" s="19">
        <v>780</v>
      </c>
      <c r="I121" s="19">
        <v>390</v>
      </c>
      <c r="J121" s="19">
        <v>1170</v>
      </c>
      <c r="K121" s="19">
        <v>845</v>
      </c>
      <c r="L121" s="19">
        <v>455</v>
      </c>
      <c r="M121" s="19">
        <v>845</v>
      </c>
      <c r="N121" s="19">
        <v>12480</v>
      </c>
    </row>
    <row r="122" spans="1:14" ht="12.75">
      <c r="A122" s="21" t="s">
        <v>229</v>
      </c>
      <c r="B122" s="19">
        <v>624</v>
      </c>
      <c r="C122" s="19">
        <v>1300</v>
      </c>
      <c r="D122" s="19">
        <v>884</v>
      </c>
      <c r="E122" s="19">
        <v>936</v>
      </c>
      <c r="F122" s="19">
        <v>1530</v>
      </c>
      <c r="G122" s="19">
        <v>728</v>
      </c>
      <c r="H122" s="19">
        <v>52</v>
      </c>
      <c r="I122" s="19">
        <v>230</v>
      </c>
      <c r="J122" s="19">
        <v>364</v>
      </c>
      <c r="K122" s="19">
        <v>624</v>
      </c>
      <c r="L122" s="19">
        <v>1634</v>
      </c>
      <c r="M122" s="19">
        <v>676</v>
      </c>
      <c r="N122" s="19">
        <v>9582</v>
      </c>
    </row>
    <row r="123" spans="2:14" ht="12.75">
      <c r="B123" s="20" t="s">
        <v>112</v>
      </c>
      <c r="C123" s="20" t="s">
        <v>112</v>
      </c>
      <c r="D123" s="20" t="s">
        <v>112</v>
      </c>
      <c r="E123" s="20" t="s">
        <v>112</v>
      </c>
      <c r="F123" s="20" t="s">
        <v>112</v>
      </c>
      <c r="G123" s="20" t="s">
        <v>112</v>
      </c>
      <c r="H123" s="20" t="s">
        <v>112</v>
      </c>
      <c r="I123" s="20" t="s">
        <v>112</v>
      </c>
      <c r="J123" s="20" t="s">
        <v>112</v>
      </c>
      <c r="K123" s="20" t="s">
        <v>112</v>
      </c>
      <c r="L123" s="20" t="s">
        <v>112</v>
      </c>
      <c r="M123" s="20" t="s">
        <v>112</v>
      </c>
      <c r="N123" s="20" t="s">
        <v>112</v>
      </c>
    </row>
    <row r="124" spans="1:17" ht="12.75">
      <c r="A124" s="21" t="s">
        <v>230</v>
      </c>
      <c r="B124" s="19">
        <v>4455541</v>
      </c>
      <c r="C124" s="19">
        <v>7548907</v>
      </c>
      <c r="D124" s="19">
        <v>3562887</v>
      </c>
      <c r="E124" s="19">
        <v>6972779</v>
      </c>
      <c r="F124" s="19">
        <v>5982838</v>
      </c>
      <c r="G124" s="19">
        <v>9472275</v>
      </c>
      <c r="H124" s="19">
        <v>8562673</v>
      </c>
      <c r="I124" s="19">
        <v>8606643</v>
      </c>
      <c r="J124" s="19">
        <v>8718386</v>
      </c>
      <c r="K124" s="19">
        <v>7674778</v>
      </c>
      <c r="L124" s="19">
        <v>5773563</v>
      </c>
      <c r="M124" s="19">
        <v>6327596</v>
      </c>
      <c r="N124" s="147">
        <v>83658866</v>
      </c>
      <c r="P124" s="145"/>
      <c r="Q124" s="145"/>
    </row>
    <row r="125" spans="2:14" ht="12.75">
      <c r="B125" s="20" t="s">
        <v>112</v>
      </c>
      <c r="C125" s="20" t="s">
        <v>112</v>
      </c>
      <c r="D125" s="20" t="s">
        <v>112</v>
      </c>
      <c r="E125" s="20" t="s">
        <v>112</v>
      </c>
      <c r="F125" s="20" t="s">
        <v>112</v>
      </c>
      <c r="G125" s="20" t="s">
        <v>112</v>
      </c>
      <c r="H125" s="20" t="s">
        <v>112</v>
      </c>
      <c r="I125" s="20" t="s">
        <v>112</v>
      </c>
      <c r="J125" s="20" t="s">
        <v>112</v>
      </c>
      <c r="K125" s="20" t="s">
        <v>112</v>
      </c>
      <c r="L125" s="20" t="s">
        <v>112</v>
      </c>
      <c r="M125" s="20" t="s">
        <v>112</v>
      </c>
      <c r="N125" s="20" t="s">
        <v>112</v>
      </c>
    </row>
    <row r="128" spans="1:1" ht="12.75">
      <c r="A128" s="146" t="s">
        <v>114</v>
      </c>
    </row>
  </sheetData>
  <pageMargins left="0.5" right="0.5" top="0.75" bottom="0.5" header="0.5" footer="0.5"/>
  <pageSetup orientation="landscape" scale="3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31"/>
  <sheetViews>
    <sheetView showGridLines="0" showZeros="0" workbookViewId="0" topLeftCell="A1">
      <pane xSplit="1" ySplit="2" topLeftCell="D3" activePane="bottomRight" state="frozen"/>
      <selection pane="topLeft" activeCell="A1" sqref="A1"/>
      <selection pane="bottomLeft" activeCell="A1" sqref="A1"/>
      <selection pane="topRight" activeCell="A1" sqref="A1"/>
      <selection pane="bottomRight" activeCell="E3" sqref="E3"/>
    </sheetView>
  </sheetViews>
  <sheetFormatPr defaultRowHeight="15"/>
  <cols>
    <col min="1" max="1" width="39" style="152" customWidth="1"/>
    <col min="2" max="9" width="17.5714285714286" style="152" customWidth="1"/>
    <col min="10" max="16384" width="9.14285714285714" style="152"/>
  </cols>
  <sheetData>
    <row r="1" spans="1:9" ht="15.75" thickBot="1">
      <c r="A1" s="174" t="s">
        <v>231</v>
      </c>
      <c r="B1" s="151" t="s">
        <v>232</v>
      </c>
      <c r="C1" s="151" t="s">
        <v>233</v>
      </c>
      <c r="D1" s="151" t="s">
        <v>234</v>
      </c>
      <c r="E1" s="174" t="s">
        <v>235</v>
      </c>
      <c r="F1" s="174"/>
      <c r="G1" s="174"/>
      <c r="H1" s="174"/>
      <c r="I1" s="174"/>
    </row>
    <row r="2" spans="1:9" ht="15.75" thickBot="1">
      <c r="A2" s="174"/>
      <c r="B2" s="151" t="s">
        <v>236</v>
      </c>
      <c r="C2" s="151" t="s">
        <v>237</v>
      </c>
      <c r="D2" s="151" t="s">
        <v>237</v>
      </c>
      <c r="E2" s="151" t="s">
        <v>238</v>
      </c>
      <c r="F2" s="151" t="s">
        <v>239</v>
      </c>
      <c r="G2" s="151" t="s">
        <v>240</v>
      </c>
      <c r="H2" s="151" t="s">
        <v>241</v>
      </c>
      <c r="I2" s="151" t="s">
        <v>242</v>
      </c>
    </row>
    <row r="3" spans="1:9" ht="15.75">
      <c r="A3" s="153" t="s">
        <v>243</v>
      </c>
      <c r="B3" s="154">
        <v>85336644.792027399</v>
      </c>
      <c r="C3" s="154">
        <v>79100509.19376947</v>
      </c>
      <c r="D3" s="155">
        <v>119421896.24400982</v>
      </c>
      <c r="E3" s="155">
        <v>175413505.92671379</v>
      </c>
      <c r="F3" s="154">
        <v>145510392.61091369</v>
      </c>
      <c r="G3" s="154">
        <v>152405318.24666789</v>
      </c>
      <c r="H3" s="154">
        <v>140743588.27796206</v>
      </c>
      <c r="I3" s="154">
        <v>2322.8003475200003</v>
      </c>
    </row>
    <row r="4" spans="1:9" ht="15.75" thickBot="1">
      <c r="A4" s="156" t="s">
        <v>244</v>
      </c>
      <c r="B4" s="157">
        <v>51748033.048831388</v>
      </c>
      <c r="C4" s="157">
        <v>44646603.393702388</v>
      </c>
      <c r="D4" s="157">
        <v>84528913.859225199</v>
      </c>
      <c r="E4" s="157">
        <v>109986300.58246721</v>
      </c>
      <c r="F4" s="157">
        <v>81802322.942519858</v>
      </c>
      <c r="G4" s="157">
        <v>87999885.536672726</v>
      </c>
      <c r="H4" s="157">
        <v>85161240.299433574</v>
      </c>
      <c r="I4" s="157">
        <v>2322.8003475200003</v>
      </c>
    </row>
    <row r="5" spans="1:9" ht="15">
      <c r="A5" s="156" t="s">
        <v>245</v>
      </c>
      <c r="B5" s="158">
        <v>0</v>
      </c>
      <c r="C5" s="158">
        <v>0</v>
      </c>
      <c r="D5" s="158">
        <v>0</v>
      </c>
      <c r="E5" s="158">
        <v>0</v>
      </c>
      <c r="F5" s="158">
        <v>0</v>
      </c>
      <c r="G5" s="158">
        <v>0</v>
      </c>
      <c r="H5" s="158">
        <v>0</v>
      </c>
      <c r="I5" s="158">
        <v>0</v>
      </c>
    </row>
    <row r="6" spans="1:9" ht="15">
      <c r="A6" s="156" t="s">
        <v>246</v>
      </c>
      <c r="B6" s="154">
        <v>33588611.743196018</v>
      </c>
      <c r="C6" s="154">
        <v>34453905.800067082</v>
      </c>
      <c r="D6" s="154">
        <v>34892982.384784617</v>
      </c>
      <c r="E6" s="154">
        <v>65427205.344246596</v>
      </c>
      <c r="F6" s="154">
        <v>63708069.668393813</v>
      </c>
      <c r="G6" s="154">
        <v>64405432.709995173</v>
      </c>
      <c r="H6" s="154">
        <v>55582347.97852847</v>
      </c>
      <c r="I6" s="154">
        <v>0</v>
      </c>
    </row>
    <row r="7" spans="1:9" ht="15">
      <c r="A7" s="156" t="s">
        <v>245</v>
      </c>
      <c r="B7" s="158">
        <v>0</v>
      </c>
      <c r="C7" s="158">
        <v>0</v>
      </c>
      <c r="D7" s="158">
        <v>0</v>
      </c>
      <c r="E7" s="158">
        <v>0</v>
      </c>
      <c r="F7" s="158">
        <v>0</v>
      </c>
      <c r="G7" s="158">
        <v>0</v>
      </c>
      <c r="H7" s="158">
        <v>0</v>
      </c>
      <c r="I7" s="158">
        <v>0</v>
      </c>
    </row>
    <row r="8" spans="1:9" ht="15">
      <c r="A8" s="156" t="s">
        <v>247</v>
      </c>
      <c r="B8" s="158">
        <v>0</v>
      </c>
      <c r="C8" s="158">
        <v>0</v>
      </c>
      <c r="D8" s="158">
        <v>0</v>
      </c>
      <c r="E8" s="158">
        <v>0</v>
      </c>
      <c r="F8" s="158">
        <v>0</v>
      </c>
      <c r="G8" s="158">
        <v>0</v>
      </c>
      <c r="H8" s="158">
        <v>0</v>
      </c>
      <c r="I8" s="158">
        <v>0</v>
      </c>
    </row>
    <row r="9" spans="1:9" ht="15">
      <c r="A9" s="159" t="s">
        <v>248</v>
      </c>
      <c r="B9" s="158">
        <v>0</v>
      </c>
      <c r="C9" s="158">
        <v>0</v>
      </c>
      <c r="D9" s="158">
        <v>0</v>
      </c>
      <c r="E9" s="158">
        <v>0</v>
      </c>
      <c r="F9" s="158">
        <v>0</v>
      </c>
      <c r="G9" s="158">
        <v>0</v>
      </c>
      <c r="H9" s="158">
        <v>0</v>
      </c>
      <c r="I9" s="158">
        <v>0</v>
      </c>
    </row>
    <row r="10" spans="1:9" ht="15">
      <c r="A10" s="160" t="s">
        <v>249</v>
      </c>
      <c r="B10" s="154">
        <v>2927727.4382180437</v>
      </c>
      <c r="C10" s="154">
        <v>2531774.5873580761</v>
      </c>
      <c r="D10" s="154">
        <v>2626886.3248989377</v>
      </c>
      <c r="E10" s="154">
        <v>3018679.3614148232</v>
      </c>
      <c r="F10" s="154">
        <v>3162694.0171155324</v>
      </c>
      <c r="G10" s="154">
        <v>3237534.9714055858</v>
      </c>
      <c r="H10" s="154">
        <v>3323290.9707925562</v>
      </c>
      <c r="I10" s="154">
        <v>19.721040000000002</v>
      </c>
    </row>
    <row r="11" spans="1:9" ht="15.75" thickBot="1">
      <c r="A11" s="160" t="s">
        <v>250</v>
      </c>
      <c r="B11" s="157">
        <v>573355.60542312555</v>
      </c>
      <c r="C11" s="157">
        <v>627858.4506787362</v>
      </c>
      <c r="D11" s="157">
        <v>598909.4130357051</v>
      </c>
      <c r="E11" s="157">
        <v>739939.54041387537</v>
      </c>
      <c r="F11" s="157">
        <v>784112.15730388358</v>
      </c>
      <c r="G11" s="157">
        <v>810974.28972058161</v>
      </c>
      <c r="H11" s="157">
        <v>838925.67743500951</v>
      </c>
      <c r="I11" s="157">
        <v>0</v>
      </c>
    </row>
    <row r="12" spans="1:9" ht="15">
      <c r="A12" s="156" t="s">
        <v>251</v>
      </c>
      <c r="B12" s="161">
        <v>3501083.0436411682</v>
      </c>
      <c r="C12" s="161">
        <v>3159633.0380368121</v>
      </c>
      <c r="D12" s="161">
        <v>3225795.7379346425</v>
      </c>
      <c r="E12" s="161">
        <v>3758618.9018286997</v>
      </c>
      <c r="F12" s="161">
        <v>3946806.1744194156</v>
      </c>
      <c r="G12" s="161">
        <v>4048509.2611261676</v>
      </c>
      <c r="H12" s="161">
        <v>4162216.648227565</v>
      </c>
      <c r="I12" s="161">
        <v>19.721040000000002</v>
      </c>
    </row>
    <row r="13" spans="1:9" ht="15">
      <c r="A13" s="159" t="s">
        <v>245</v>
      </c>
      <c r="B13" s="158">
        <v>0</v>
      </c>
      <c r="C13" s="158">
        <v>0</v>
      </c>
      <c r="D13" s="158">
        <v>0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</row>
    <row r="14" spans="1:9" ht="15">
      <c r="A14" s="159" t="s">
        <v>252</v>
      </c>
      <c r="B14" s="158">
        <v>0</v>
      </c>
      <c r="C14" s="158">
        <v>0</v>
      </c>
      <c r="D14" s="158">
        <v>0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</row>
    <row r="15" spans="1:9" ht="15">
      <c r="A15" s="160" t="s">
        <v>253</v>
      </c>
      <c r="B15" s="154">
        <v>198019.7721798787</v>
      </c>
      <c r="C15" s="154">
        <v>218777.40840836766</v>
      </c>
      <c r="D15" s="154">
        <v>195699.58135724685</v>
      </c>
      <c r="E15" s="154">
        <v>242339.31296004931</v>
      </c>
      <c r="F15" s="154">
        <v>249588.22841779323</v>
      </c>
      <c r="G15" s="154">
        <v>256621.16272257417</v>
      </c>
      <c r="H15" s="154">
        <v>264052.3695840406</v>
      </c>
      <c r="I15" s="154">
        <v>0</v>
      </c>
    </row>
    <row r="16" spans="1:9" ht="15">
      <c r="A16" s="160" t="s">
        <v>254</v>
      </c>
      <c r="B16" s="154">
        <v>474433.33180095674</v>
      </c>
      <c r="C16" s="154">
        <v>415252.05373564636</v>
      </c>
      <c r="D16" s="154">
        <v>470091.4380532314</v>
      </c>
      <c r="E16" s="154">
        <v>300433.96418332448</v>
      </c>
      <c r="F16" s="154">
        <v>436325.37620227761</v>
      </c>
      <c r="G16" s="154">
        <v>455117.40393145138</v>
      </c>
      <c r="H16" s="154">
        <v>398638.79113999772</v>
      </c>
      <c r="I16" s="154">
        <v>24555.315534508001</v>
      </c>
    </row>
    <row r="17" spans="1:9" ht="15">
      <c r="A17" s="160" t="s">
        <v>255</v>
      </c>
      <c r="B17" s="154">
        <v>899277.29087032459</v>
      </c>
      <c r="C17" s="154">
        <v>1006178.8401348755</v>
      </c>
      <c r="D17" s="154">
        <v>991302.03171084716</v>
      </c>
      <c r="E17" s="154">
        <v>1047984.9708470658</v>
      </c>
      <c r="F17" s="154">
        <v>1078895.9696578064</v>
      </c>
      <c r="G17" s="154">
        <v>1080509.9596495356</v>
      </c>
      <c r="H17" s="154">
        <v>1104797.6824549932</v>
      </c>
      <c r="I17" s="154">
        <v>48219.525167159998</v>
      </c>
    </row>
    <row r="18" spans="1:9" ht="15">
      <c r="A18" s="160" t="s">
        <v>256</v>
      </c>
      <c r="B18" s="158">
        <v>0</v>
      </c>
      <c r="C18" s="158">
        <v>0</v>
      </c>
      <c r="D18" s="158">
        <v>0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</row>
    <row r="19" spans="1:9" ht="15">
      <c r="A19" s="160" t="s">
        <v>257</v>
      </c>
      <c r="B19" s="154">
        <v>1718710.4016809203</v>
      </c>
      <c r="C19" s="154">
        <v>1388985.9404559201</v>
      </c>
      <c r="D19" s="154">
        <v>1417325.9427460346</v>
      </c>
      <c r="E19" s="154">
        <v>1462663.7637175999</v>
      </c>
      <c r="F19" s="154">
        <v>1453769.9280431201</v>
      </c>
      <c r="G19" s="154">
        <v>1496097.5633024999</v>
      </c>
      <c r="H19" s="154">
        <v>1539681.5466035802</v>
      </c>
      <c r="I19" s="154">
        <v>0</v>
      </c>
    </row>
    <row r="20" spans="1:9" ht="15">
      <c r="A20" s="160" t="s">
        <v>258</v>
      </c>
      <c r="B20" s="154">
        <v>102165.49084604484</v>
      </c>
      <c r="C20" s="154">
        <v>174284.94919996001</v>
      </c>
      <c r="D20" s="154">
        <v>150771.62384247364</v>
      </c>
      <c r="E20" s="154">
        <v>165267.30012595997</v>
      </c>
      <c r="F20" s="154">
        <v>167020.64844967998</v>
      </c>
      <c r="G20" s="154">
        <v>169873.87522324</v>
      </c>
      <c r="H20" s="154">
        <v>171733.16927511996</v>
      </c>
      <c r="I20" s="154">
        <v>0</v>
      </c>
    </row>
    <row r="21" spans="1:9" ht="15">
      <c r="A21" s="160" t="s">
        <v>259</v>
      </c>
      <c r="B21" s="154">
        <v>-251384</v>
      </c>
      <c r="C21" s="154">
        <v>231700.63000000006</v>
      </c>
      <c r="D21" s="154">
        <v>361729</v>
      </c>
      <c r="E21" s="154">
        <v>216300</v>
      </c>
      <c r="F21" s="154">
        <v>256800</v>
      </c>
      <c r="G21" s="154">
        <v>248799.96000000008</v>
      </c>
      <c r="H21" s="154">
        <v>222600</v>
      </c>
      <c r="I21" s="154">
        <v>0</v>
      </c>
    </row>
    <row r="22" spans="1:9" ht="15">
      <c r="A22" s="160" t="s">
        <v>260</v>
      </c>
      <c r="B22" s="154">
        <v>7525.5</v>
      </c>
      <c r="C22" s="154">
        <v>43053</v>
      </c>
      <c r="D22" s="154">
        <v>37627.5</v>
      </c>
      <c r="E22" s="154">
        <v>45153</v>
      </c>
      <c r="F22" s="154">
        <v>45153</v>
      </c>
      <c r="G22" s="154">
        <v>45153</v>
      </c>
      <c r="H22" s="154">
        <v>45153</v>
      </c>
      <c r="I22" s="154">
        <v>0</v>
      </c>
    </row>
    <row r="23" spans="1:9" ht="15">
      <c r="A23" s="160" t="s">
        <v>261</v>
      </c>
      <c r="B23" s="154">
        <v>0</v>
      </c>
      <c r="C23" s="154">
        <v>0</v>
      </c>
      <c r="D23" s="154">
        <v>0</v>
      </c>
      <c r="E23" s="154">
        <v>0</v>
      </c>
      <c r="F23" s="154">
        <v>0</v>
      </c>
      <c r="G23" s="154">
        <v>0</v>
      </c>
      <c r="H23" s="154">
        <v>0</v>
      </c>
      <c r="I23" s="154">
        <v>0</v>
      </c>
    </row>
    <row r="24" spans="1:9" ht="15">
      <c r="A24" s="160" t="s">
        <v>262</v>
      </c>
      <c r="B24" s="154">
        <v>0</v>
      </c>
      <c r="C24" s="154">
        <v>0</v>
      </c>
      <c r="D24" s="154">
        <v>0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</row>
    <row r="25" spans="1:9" ht="15">
      <c r="A25" s="160" t="s">
        <v>263</v>
      </c>
      <c r="B25" s="158">
        <v>61697.815754000003</v>
      </c>
      <c r="C25" s="158">
        <v>43705.294524000019</v>
      </c>
      <c r="D25" s="158">
        <v>48643.478770000016</v>
      </c>
      <c r="E25" s="158">
        <v>48855.963359759997</v>
      </c>
      <c r="F25" s="158">
        <v>50452.892260560009</v>
      </c>
      <c r="G25" s="158">
        <v>52099.179028440005</v>
      </c>
      <c r="H25" s="158">
        <v>53793</v>
      </c>
      <c r="I25" s="158">
        <v>0</v>
      </c>
    </row>
    <row r="26" spans="1:9" ht="15">
      <c r="A26" s="160" t="s">
        <v>264</v>
      </c>
      <c r="B26" s="154">
        <v>0</v>
      </c>
      <c r="C26" s="154"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</row>
    <row r="27" spans="1:9" ht="15.75" thickBot="1">
      <c r="A27" s="159" t="s">
        <v>245</v>
      </c>
      <c r="B27" s="162">
        <v>0</v>
      </c>
      <c r="C27" s="162">
        <v>0</v>
      </c>
      <c r="D27" s="162">
        <v>0</v>
      </c>
      <c r="E27" s="162">
        <v>0</v>
      </c>
      <c r="F27" s="162">
        <v>0</v>
      </c>
      <c r="G27" s="162">
        <v>0</v>
      </c>
      <c r="H27" s="162">
        <v>0</v>
      </c>
      <c r="I27" s="162">
        <v>0</v>
      </c>
    </row>
    <row r="28" spans="1:9" ht="15">
      <c r="A28" s="156" t="s">
        <v>265</v>
      </c>
      <c r="B28" s="154">
        <v>3210445.6031321245</v>
      </c>
      <c r="C28" s="154">
        <v>3521938.116458769</v>
      </c>
      <c r="D28" s="154">
        <v>3673190.5964798341</v>
      </c>
      <c r="E28" s="154">
        <v>3528998.2751937602</v>
      </c>
      <c r="F28" s="154">
        <v>3738006.0430312376</v>
      </c>
      <c r="G28" s="154">
        <v>3804272.1038577417</v>
      </c>
      <c r="H28" s="154">
        <v>3800449.5590577321</v>
      </c>
      <c r="I28" s="154">
        <v>72774.840701668014</v>
      </c>
    </row>
    <row r="29" spans="1:9" ht="15">
      <c r="A29" s="159" t="s">
        <v>245</v>
      </c>
      <c r="B29" s="158">
        <v>0</v>
      </c>
      <c r="C29" s="158">
        <v>0</v>
      </c>
      <c r="D29" s="158">
        <v>0</v>
      </c>
      <c r="E29" s="158">
        <v>0</v>
      </c>
      <c r="F29" s="158">
        <v>0</v>
      </c>
      <c r="G29" s="158">
        <v>0</v>
      </c>
      <c r="H29" s="158">
        <v>0</v>
      </c>
      <c r="I29" s="158">
        <v>0</v>
      </c>
    </row>
    <row r="30" spans="1:9" ht="15">
      <c r="A30" s="159" t="s">
        <v>266</v>
      </c>
      <c r="B30" s="158">
        <v>0</v>
      </c>
      <c r="C30" s="158">
        <v>0</v>
      </c>
      <c r="D30" s="158">
        <v>0</v>
      </c>
      <c r="E30" s="158">
        <v>0</v>
      </c>
      <c r="F30" s="158">
        <v>0</v>
      </c>
      <c r="G30" s="158">
        <v>0</v>
      </c>
      <c r="H30" s="158">
        <v>0</v>
      </c>
      <c r="I30" s="158">
        <v>0</v>
      </c>
    </row>
    <row r="31" spans="1:9" ht="15">
      <c r="A31" s="160" t="s">
        <v>267</v>
      </c>
      <c r="B31" s="154">
        <v>3572338.0099999998</v>
      </c>
      <c r="C31" s="154">
        <v>3789775.0700000003</v>
      </c>
      <c r="D31" s="154">
        <v>3657002.0899999999</v>
      </c>
      <c r="E31" s="154">
        <v>4020069</v>
      </c>
      <c r="F31" s="154">
        <v>4350929</v>
      </c>
      <c r="G31" s="154">
        <v>5489229</v>
      </c>
      <c r="H31" s="154">
        <v>5996135</v>
      </c>
      <c r="I31" s="154">
        <v>6291972</v>
      </c>
    </row>
    <row r="32" spans="1:9" ht="15">
      <c r="A32" s="160" t="s">
        <v>268</v>
      </c>
      <c r="B32" s="154">
        <v>848507.33999999997</v>
      </c>
      <c r="C32" s="154">
        <v>845665.31000000006</v>
      </c>
      <c r="D32" s="154">
        <v>831525.69999999995</v>
      </c>
      <c r="E32" s="154">
        <v>958287</v>
      </c>
      <c r="F32" s="154">
        <v>1076895</v>
      </c>
      <c r="G32" s="154">
        <v>1258555</v>
      </c>
      <c r="H32" s="154">
        <v>1331406</v>
      </c>
      <c r="I32" s="154">
        <v>1440552</v>
      </c>
    </row>
    <row r="33" spans="1:9" ht="15.75" thickBot="1">
      <c r="A33" s="160" t="s">
        <v>269</v>
      </c>
      <c r="B33" s="157">
        <v>8352342.5100000007</v>
      </c>
      <c r="C33" s="157">
        <v>8724584.040000001</v>
      </c>
      <c r="D33" s="157">
        <v>8729697.6400000006</v>
      </c>
      <c r="E33" s="157">
        <v>8724588</v>
      </c>
      <c r="F33" s="157">
        <v>8103946</v>
      </c>
      <c r="G33" s="157">
        <v>8047524</v>
      </c>
      <c r="H33" s="157">
        <v>415104</v>
      </c>
      <c r="I33" s="157">
        <v>0</v>
      </c>
    </row>
    <row r="34" spans="1:9" ht="15">
      <c r="A34" s="156" t="s">
        <v>270</v>
      </c>
      <c r="B34" s="154">
        <v>12773187.860000001</v>
      </c>
      <c r="C34" s="154">
        <v>13360024.42</v>
      </c>
      <c r="D34" s="154">
        <v>13218225.43</v>
      </c>
      <c r="E34" s="154">
        <v>13702944</v>
      </c>
      <c r="F34" s="154">
        <v>13531770</v>
      </c>
      <c r="G34" s="154">
        <v>14795308</v>
      </c>
      <c r="H34" s="154">
        <v>7742645</v>
      </c>
      <c r="I34" s="154">
        <v>7732524</v>
      </c>
    </row>
    <row r="35" spans="1:9" ht="15">
      <c r="A35" s="159" t="s">
        <v>245</v>
      </c>
      <c r="B35" s="158">
        <v>0</v>
      </c>
      <c r="C35" s="158">
        <v>0</v>
      </c>
      <c r="D35" s="158">
        <v>0</v>
      </c>
      <c r="E35" s="158">
        <v>0</v>
      </c>
      <c r="F35" s="158">
        <v>0</v>
      </c>
      <c r="G35" s="158">
        <v>0</v>
      </c>
      <c r="H35" s="158">
        <v>0</v>
      </c>
      <c r="I35" s="158">
        <v>0</v>
      </c>
    </row>
    <row r="36" spans="1:9" ht="15">
      <c r="A36" s="159" t="s">
        <v>271</v>
      </c>
      <c r="B36" s="158">
        <v>0</v>
      </c>
      <c r="C36" s="158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</row>
    <row r="37" spans="1:9" ht="15">
      <c r="A37" s="160" t="s">
        <v>272</v>
      </c>
      <c r="B37" s="154">
        <v>212387.07594251874</v>
      </c>
      <c r="C37" s="154">
        <v>211002.58874698504</v>
      </c>
      <c r="D37" s="154">
        <v>209167.18109129928</v>
      </c>
      <c r="E37" s="154">
        <v>245292.10986915833</v>
      </c>
      <c r="F37" s="154">
        <v>256932.2070700168</v>
      </c>
      <c r="G37" s="154">
        <v>263080.54645787098</v>
      </c>
      <c r="H37" s="154">
        <v>270100.74223528994</v>
      </c>
      <c r="I37" s="154">
        <v>0</v>
      </c>
    </row>
    <row r="38" spans="1:9" ht="15">
      <c r="A38" s="160" t="s">
        <v>273</v>
      </c>
      <c r="B38" s="154">
        <v>1415154.04</v>
      </c>
      <c r="C38" s="154">
        <v>1421198.3099999996</v>
      </c>
      <c r="D38" s="154">
        <v>1417371.9199999999</v>
      </c>
      <c r="E38" s="154">
        <v>1565540.49</v>
      </c>
      <c r="F38" s="154">
        <v>1758309.0599999996</v>
      </c>
      <c r="G38" s="154">
        <v>1973913.50000004</v>
      </c>
      <c r="H38" s="154">
        <v>2045853.5799999603</v>
      </c>
      <c r="I38" s="154">
        <v>0</v>
      </c>
    </row>
    <row r="39" spans="1:9" ht="15">
      <c r="A39" s="160" t="s">
        <v>274</v>
      </c>
      <c r="B39" s="154">
        <v>0</v>
      </c>
      <c r="C39" s="154">
        <v>0</v>
      </c>
      <c r="D39" s="154">
        <v>0</v>
      </c>
      <c r="E39" s="154">
        <v>0</v>
      </c>
      <c r="F39" s="154">
        <v>0</v>
      </c>
      <c r="G39" s="154">
        <v>0</v>
      </c>
      <c r="H39" s="154">
        <v>0</v>
      </c>
      <c r="I39" s="154">
        <v>0</v>
      </c>
    </row>
    <row r="40" spans="1:9" ht="15.75" thickBot="1">
      <c r="A40" s="160" t="s">
        <v>275</v>
      </c>
      <c r="B40" s="157">
        <v>96302.98000000001</v>
      </c>
      <c r="C40" s="157">
        <v>-16806</v>
      </c>
      <c r="D40" s="157">
        <v>-14381.630000000001</v>
      </c>
      <c r="E40" s="157">
        <v>-16806</v>
      </c>
      <c r="F40" s="157">
        <v>-16806</v>
      </c>
      <c r="G40" s="157">
        <v>-16806</v>
      </c>
      <c r="H40" s="157">
        <v>-16806</v>
      </c>
      <c r="I40" s="157">
        <v>0</v>
      </c>
    </row>
    <row r="41" spans="1:9" ht="15">
      <c r="A41" s="156" t="s">
        <v>276</v>
      </c>
      <c r="B41" s="154">
        <v>1723844.0959425189</v>
      </c>
      <c r="C41" s="154">
        <v>1615394.898746985</v>
      </c>
      <c r="D41" s="154">
        <v>1612157.4710912993</v>
      </c>
      <c r="E41" s="154">
        <v>1794026.5998691584</v>
      </c>
      <c r="F41" s="154">
        <v>1998435.2670700168</v>
      </c>
      <c r="G41" s="154">
        <v>2220188.0464579109</v>
      </c>
      <c r="H41" s="154">
        <v>2299148.3222352494</v>
      </c>
      <c r="I41" s="154">
        <v>0</v>
      </c>
    </row>
    <row r="42" spans="1:9" ht="15">
      <c r="A42" s="159" t="s">
        <v>245</v>
      </c>
      <c r="B42" s="158">
        <v>0</v>
      </c>
      <c r="C42" s="158">
        <v>0</v>
      </c>
      <c r="D42" s="158">
        <v>0</v>
      </c>
      <c r="E42" s="158">
        <v>0</v>
      </c>
      <c r="F42" s="158">
        <v>0</v>
      </c>
      <c r="G42" s="158">
        <v>0</v>
      </c>
      <c r="H42" s="158">
        <v>0</v>
      </c>
      <c r="I42" s="158">
        <v>0</v>
      </c>
    </row>
    <row r="43" spans="1:9" ht="15">
      <c r="A43" s="156" t="s">
        <v>277</v>
      </c>
      <c r="B43" s="154">
        <v>21208560.602715813</v>
      </c>
      <c r="C43" s="154">
        <v>21656990.473242566</v>
      </c>
      <c r="D43" s="154">
        <v>21729369.235505778</v>
      </c>
      <c r="E43" s="154">
        <v>22784587.776891619</v>
      </c>
      <c r="F43" s="154">
        <v>23215017.48452067</v>
      </c>
      <c r="G43" s="154">
        <v>24868277.411441818</v>
      </c>
      <c r="H43" s="154">
        <v>18004459.529520549</v>
      </c>
      <c r="I43" s="154">
        <v>7805318.5617416678</v>
      </c>
    </row>
    <row r="44" spans="1:9" ht="15">
      <c r="A44" s="156" t="s">
        <v>245</v>
      </c>
      <c r="B44" s="158">
        <v>0</v>
      </c>
      <c r="C44" s="158">
        <v>0</v>
      </c>
      <c r="D44" s="158">
        <v>0</v>
      </c>
      <c r="E44" s="158">
        <v>0</v>
      </c>
      <c r="F44" s="158">
        <v>0</v>
      </c>
      <c r="G44" s="158">
        <v>0</v>
      </c>
      <c r="H44" s="158">
        <v>0</v>
      </c>
      <c r="I44" s="158">
        <v>0</v>
      </c>
    </row>
    <row r="45" spans="1:9" ht="15">
      <c r="A45" s="163" t="s">
        <v>278</v>
      </c>
      <c r="B45" s="164">
        <v>12380051.140480207</v>
      </c>
      <c r="C45" s="164">
        <v>12796915.326824512</v>
      </c>
      <c r="D45" s="164">
        <v>13163613.149278846</v>
      </c>
      <c r="E45" s="164">
        <v>42642617.567354977</v>
      </c>
      <c r="F45" s="164">
        <v>40493052.183873147</v>
      </c>
      <c r="G45" s="164">
        <v>39537155.29855337</v>
      </c>
      <c r="H45" s="164">
        <v>37577888.449007921</v>
      </c>
      <c r="I45" s="164">
        <v>-7805318.5617416678</v>
      </c>
    </row>
    <row r="46" spans="1:9" ht="15">
      <c r="A46" s="156" t="s">
        <v>245</v>
      </c>
      <c r="B46" s="158">
        <v>0</v>
      </c>
      <c r="C46" s="158">
        <v>0</v>
      </c>
      <c r="D46" s="158">
        <v>0</v>
      </c>
      <c r="E46" s="158">
        <v>0</v>
      </c>
      <c r="F46" s="158">
        <v>0</v>
      </c>
      <c r="G46" s="158">
        <v>0</v>
      </c>
      <c r="H46" s="158">
        <v>0</v>
      </c>
      <c r="I46" s="158">
        <v>0</v>
      </c>
    </row>
    <row r="47" spans="1:9" ht="15">
      <c r="A47" s="156" t="s">
        <v>279</v>
      </c>
      <c r="B47" s="154">
        <v>2503080.8108249232</v>
      </c>
      <c r="C47" s="154">
        <v>1986839.8425794747</v>
      </c>
      <c r="D47" s="154">
        <v>2118118.7165347775</v>
      </c>
      <c r="E47" s="154">
        <v>1958071.4957366893</v>
      </c>
      <c r="F47" s="154">
        <v>2290595.6342129689</v>
      </c>
      <c r="G47" s="154">
        <v>2454625.8660537563</v>
      </c>
      <c r="H47" s="154">
        <v>2484115.1415433027</v>
      </c>
      <c r="I47" s="154">
        <v>375477.00484333414</v>
      </c>
    </row>
    <row r="48" spans="1:9" ht="15">
      <c r="A48" s="156" t="s">
        <v>280</v>
      </c>
      <c r="B48" s="154">
        <v>1868024.5867446344</v>
      </c>
      <c r="C48" s="154">
        <v>2056976.6519478736</v>
      </c>
      <c r="D48" s="154">
        <v>1744116.0890031226</v>
      </c>
      <c r="E48" s="154">
        <v>1831326.6720168972</v>
      </c>
      <c r="F48" s="154">
        <v>2508399.5826091268</v>
      </c>
      <c r="G48" s="154">
        <v>2847138.6908448394</v>
      </c>
      <c r="H48" s="154">
        <v>2819288.3693980039</v>
      </c>
      <c r="I48" s="154">
        <v>64898.146874111895</v>
      </c>
    </row>
    <row r="49" spans="1:9" ht="15">
      <c r="A49" s="156" t="s">
        <v>281</v>
      </c>
      <c r="B49" s="154">
        <v>1685055.3349113767</v>
      </c>
      <c r="C49" s="154">
        <v>1617743.3296133622</v>
      </c>
      <c r="D49" s="154">
        <v>2077333.8752832545</v>
      </c>
      <c r="E49" s="154">
        <v>1819804.1023796415</v>
      </c>
      <c r="F49" s="154">
        <v>2236853.4598086774</v>
      </c>
      <c r="G49" s="154">
        <v>2508488.5147771332</v>
      </c>
      <c r="H49" s="154">
        <v>2700440.3011631272</v>
      </c>
      <c r="I49" s="154">
        <v>75985.192604525117</v>
      </c>
    </row>
    <row r="50" spans="1:9" ht="15">
      <c r="A50" s="156" t="s">
        <v>245</v>
      </c>
      <c r="B50" s="158">
        <v>0</v>
      </c>
      <c r="C50" s="158">
        <v>0</v>
      </c>
      <c r="D50" s="158">
        <v>0</v>
      </c>
      <c r="E50" s="158">
        <v>0</v>
      </c>
      <c r="F50" s="158">
        <v>0</v>
      </c>
      <c r="G50" s="158">
        <v>0</v>
      </c>
      <c r="H50" s="158">
        <v>0</v>
      </c>
      <c r="I50" s="158">
        <v>0</v>
      </c>
    </row>
    <row r="51" spans="1:9" ht="15">
      <c r="A51" s="156" t="s">
        <v>282</v>
      </c>
      <c r="B51" s="154">
        <v>27264721.335196745</v>
      </c>
      <c r="C51" s="154">
        <v>27318550.297383282</v>
      </c>
      <c r="D51" s="154">
        <v>27668937.916326933</v>
      </c>
      <c r="E51" s="154">
        <v>28393790.047024846</v>
      </c>
      <c r="F51" s="154">
        <v>30250866.161151439</v>
      </c>
      <c r="G51" s="154">
        <v>32678530.483117551</v>
      </c>
      <c r="H51" s="154">
        <v>26008303.341624983</v>
      </c>
      <c r="I51" s="154">
        <v>8321678.9060636386</v>
      </c>
    </row>
    <row r="52" spans="1:9" ht="15">
      <c r="A52" s="156" t="s">
        <v>245</v>
      </c>
      <c r="B52" s="158">
        <v>0</v>
      </c>
      <c r="C52" s="158">
        <v>0</v>
      </c>
      <c r="D52" s="158">
        <v>0</v>
      </c>
      <c r="E52" s="158">
        <v>0</v>
      </c>
      <c r="F52" s="158">
        <v>0</v>
      </c>
      <c r="G52" s="158">
        <v>0</v>
      </c>
      <c r="H52" s="158">
        <v>0</v>
      </c>
      <c r="I52" s="158">
        <v>0</v>
      </c>
    </row>
    <row r="53" spans="1:9" ht="15">
      <c r="A53" s="163" t="s">
        <v>283</v>
      </c>
      <c r="B53" s="165">
        <v>6323890.4079992687</v>
      </c>
      <c r="C53" s="165">
        <v>7135355.5026838034</v>
      </c>
      <c r="D53" s="165">
        <v>7224044.4684576914</v>
      </c>
      <c r="E53" s="165">
        <v>37033415.297221743</v>
      </c>
      <c r="F53" s="165">
        <v>33457203.507242374</v>
      </c>
      <c r="G53" s="165">
        <v>31726902.226877637</v>
      </c>
      <c r="H53" s="165">
        <v>29574044.636903487</v>
      </c>
      <c r="I53" s="165">
        <v>-8321678.9060636386</v>
      </c>
    </row>
    <row r="54" spans="1:9" ht="15">
      <c r="A54" s="156" t="s">
        <v>245</v>
      </c>
      <c r="B54" s="158">
        <v>0</v>
      </c>
      <c r="C54" s="158">
        <v>0</v>
      </c>
      <c r="D54" s="158">
        <v>0</v>
      </c>
      <c r="E54" s="158">
        <v>0</v>
      </c>
      <c r="F54" s="158">
        <v>0</v>
      </c>
      <c r="G54" s="158">
        <v>0</v>
      </c>
      <c r="H54" s="158">
        <v>0</v>
      </c>
      <c r="I54" s="158">
        <v>0</v>
      </c>
    </row>
    <row r="55" spans="1:9" ht="15">
      <c r="A55" s="156" t="s">
        <v>284</v>
      </c>
      <c r="B55" s="158">
        <v>0</v>
      </c>
      <c r="C55" s="158">
        <v>0</v>
      </c>
      <c r="D55" s="158">
        <v>0</v>
      </c>
      <c r="E55" s="158">
        <v>0</v>
      </c>
      <c r="F55" s="158">
        <v>0</v>
      </c>
      <c r="G55" s="158">
        <v>0</v>
      </c>
      <c r="H55" s="158">
        <v>0</v>
      </c>
      <c r="I55" s="158">
        <v>0</v>
      </c>
    </row>
    <row r="56" spans="1:9" ht="15">
      <c r="A56" s="156" t="s">
        <v>245</v>
      </c>
      <c r="B56" s="158">
        <v>0</v>
      </c>
      <c r="C56" s="158">
        <v>0</v>
      </c>
      <c r="D56" s="158">
        <v>0</v>
      </c>
      <c r="E56" s="158">
        <v>0</v>
      </c>
      <c r="F56" s="158">
        <v>0</v>
      </c>
      <c r="G56" s="158">
        <v>0</v>
      </c>
      <c r="H56" s="158">
        <v>0</v>
      </c>
      <c r="I56" s="158">
        <v>0</v>
      </c>
    </row>
    <row r="57" spans="1:9" ht="15.75" thickBot="1">
      <c r="A57" s="156" t="s">
        <v>285</v>
      </c>
      <c r="B57" s="157">
        <v>238735.20999999999</v>
      </c>
      <c r="C57" s="157">
        <v>276193</v>
      </c>
      <c r="D57" s="157">
        <v>271914.90666666999</v>
      </c>
      <c r="E57" s="157">
        <v>284973.20000004006</v>
      </c>
      <c r="F57" s="157">
        <v>284973.20000004006</v>
      </c>
      <c r="G57" s="157">
        <v>284973.20000004006</v>
      </c>
      <c r="H57" s="157">
        <v>284973.20000004006</v>
      </c>
      <c r="I57" s="157">
        <v>0</v>
      </c>
    </row>
    <row r="58" spans="1:9" ht="15">
      <c r="A58" s="156" t="s">
        <v>245</v>
      </c>
      <c r="B58" s="158">
        <v>0</v>
      </c>
      <c r="C58" s="158">
        <v>0</v>
      </c>
      <c r="D58" s="158">
        <v>0</v>
      </c>
      <c r="E58" s="158">
        <v>0</v>
      </c>
      <c r="F58" s="158">
        <v>0</v>
      </c>
      <c r="G58" s="158">
        <v>0</v>
      </c>
      <c r="H58" s="158">
        <v>0</v>
      </c>
      <c r="I58" s="158">
        <v>0</v>
      </c>
    </row>
    <row r="59" spans="1:9" ht="15">
      <c r="A59" s="156" t="s">
        <v>286</v>
      </c>
      <c r="B59" s="154">
        <v>6562625.6179992696</v>
      </c>
      <c r="C59" s="154">
        <v>7411548.5026838034</v>
      </c>
      <c r="D59" s="154">
        <v>7495959.3751243614</v>
      </c>
      <c r="E59" s="154">
        <v>37318388.497221783</v>
      </c>
      <c r="F59" s="154">
        <v>33742176.707242414</v>
      </c>
      <c r="G59" s="154">
        <v>32011875.426877677</v>
      </c>
      <c r="H59" s="154">
        <v>29859017.83690352</v>
      </c>
      <c r="I59" s="154">
        <v>-8321678.9060636386</v>
      </c>
    </row>
    <row r="60" spans="1:9" ht="15">
      <c r="A60" s="156" t="s">
        <v>245</v>
      </c>
      <c r="B60" s="158">
        <v>0</v>
      </c>
      <c r="C60" s="158">
        <v>0</v>
      </c>
      <c r="D60" s="158">
        <v>0</v>
      </c>
      <c r="E60" s="158">
        <v>0</v>
      </c>
      <c r="F60" s="158">
        <v>0</v>
      </c>
      <c r="G60" s="158">
        <v>0</v>
      </c>
      <c r="H60" s="158">
        <v>0</v>
      </c>
      <c r="I60" s="158">
        <v>0</v>
      </c>
    </row>
    <row r="61" spans="1:9" ht="15.75" thickBot="1">
      <c r="A61" s="156" t="s">
        <v>287</v>
      </c>
      <c r="B61" s="157">
        <v>772798.98235955136</v>
      </c>
      <c r="C61" s="157">
        <v>859046.49730523454</v>
      </c>
      <c r="D61" s="157">
        <v>973319.23983147123</v>
      </c>
      <c r="E61" s="157">
        <v>1511319.5253683182</v>
      </c>
      <c r="F61" s="157">
        <v>1925391.5323014874</v>
      </c>
      <c r="G61" s="157">
        <v>2184127.6345559442</v>
      </c>
      <c r="H61" s="157">
        <v>2199637.5582620734</v>
      </c>
      <c r="I61" s="157">
        <v>0</v>
      </c>
    </row>
    <row r="62" spans="1:9" ht="15">
      <c r="A62" s="156" t="s">
        <v>245</v>
      </c>
      <c r="B62" s="158">
        <v>0</v>
      </c>
      <c r="C62" s="158">
        <v>0</v>
      </c>
      <c r="D62" s="158">
        <v>0</v>
      </c>
      <c r="E62" s="158">
        <v>0</v>
      </c>
      <c r="F62" s="158">
        <v>0</v>
      </c>
      <c r="G62" s="158">
        <v>0</v>
      </c>
      <c r="H62" s="158">
        <v>0</v>
      </c>
      <c r="I62" s="158">
        <v>0</v>
      </c>
    </row>
    <row r="63" spans="1:9" ht="15">
      <c r="A63" s="156" t="s">
        <v>288</v>
      </c>
      <c r="B63" s="154">
        <v>5789826.6356397169</v>
      </c>
      <c r="C63" s="154">
        <v>6552502.0053785676</v>
      </c>
      <c r="D63" s="154">
        <v>6522640.1352928905</v>
      </c>
      <c r="E63" s="154">
        <v>35807068.971853465</v>
      </c>
      <c r="F63" s="154">
        <v>31816785.174940929</v>
      </c>
      <c r="G63" s="154">
        <v>29827747.792321734</v>
      </c>
      <c r="H63" s="154">
        <v>27659380.278641451</v>
      </c>
      <c r="I63" s="154">
        <v>-8321678.9060636386</v>
      </c>
    </row>
    <row r="64" spans="1:9" ht="15">
      <c r="A64" s="156" t="s">
        <v>245</v>
      </c>
      <c r="B64" s="158">
        <v>0</v>
      </c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</row>
    <row r="65" spans="1:9" ht="15">
      <c r="A65" s="156" t="s">
        <v>289</v>
      </c>
      <c r="B65" s="158">
        <v>0</v>
      </c>
      <c r="C65" s="158">
        <v>0</v>
      </c>
      <c r="D65" s="158">
        <v>0</v>
      </c>
      <c r="E65" s="158">
        <v>0</v>
      </c>
      <c r="F65" s="158">
        <v>0</v>
      </c>
      <c r="G65" s="158">
        <v>0</v>
      </c>
      <c r="H65" s="158">
        <v>0</v>
      </c>
      <c r="I65" s="158">
        <v>0</v>
      </c>
    </row>
    <row r="66" spans="1:9" ht="15">
      <c r="A66" s="159" t="s">
        <v>290</v>
      </c>
      <c r="B66" s="158">
        <v>415706.36406238668</v>
      </c>
      <c r="C66" s="158">
        <v>1598623.4674511992</v>
      </c>
      <c r="D66" s="158">
        <v>1604629.6857558175</v>
      </c>
      <c r="E66" s="158">
        <v>9003075.173376251</v>
      </c>
      <c r="F66" s="158">
        <v>7991737.7450487679</v>
      </c>
      <c r="G66" s="158">
        <v>7487616.2204239313</v>
      </c>
      <c r="H66" s="158">
        <v>6938043.4740816653</v>
      </c>
      <c r="I66" s="158">
        <v>0</v>
      </c>
    </row>
    <row r="67" spans="1:9" ht="15">
      <c r="A67" s="159" t="s">
        <v>291</v>
      </c>
      <c r="B67" s="154">
        <v>0</v>
      </c>
      <c r="C67" s="154">
        <v>0</v>
      </c>
      <c r="D67" s="154">
        <v>0</v>
      </c>
      <c r="E67" s="154">
        <v>0</v>
      </c>
      <c r="F67" s="154">
        <v>0</v>
      </c>
      <c r="G67" s="154">
        <v>0</v>
      </c>
      <c r="H67" s="154">
        <v>0</v>
      </c>
      <c r="I67" s="154">
        <v>0</v>
      </c>
    </row>
    <row r="68" spans="1:9" ht="15">
      <c r="A68" s="159" t="s">
        <v>292</v>
      </c>
      <c r="B68" s="154">
        <v>0</v>
      </c>
      <c r="C68" s="154">
        <v>0</v>
      </c>
      <c r="D68" s="154">
        <v>0</v>
      </c>
      <c r="E68" s="154">
        <v>0</v>
      </c>
      <c r="F68" s="154">
        <v>0</v>
      </c>
      <c r="G68" s="154">
        <v>0</v>
      </c>
      <c r="H68" s="154">
        <v>0</v>
      </c>
      <c r="I68" s="154">
        <v>0</v>
      </c>
    </row>
    <row r="69" spans="1:9" ht="15">
      <c r="A69" s="159" t="s">
        <v>293</v>
      </c>
      <c r="B69" s="154">
        <v>69854.545799999993</v>
      </c>
      <c r="C69" s="154">
        <v>70001.115850000002</v>
      </c>
      <c r="D69" s="154">
        <v>68916.834991667507</v>
      </c>
      <c r="E69" s="154">
        <v>72226.457540010131</v>
      </c>
      <c r="F69" s="154">
        <v>72226.457540010131</v>
      </c>
      <c r="G69" s="154">
        <v>72226.457540010131</v>
      </c>
      <c r="H69" s="154">
        <v>72226.457540010131</v>
      </c>
      <c r="I69" s="154">
        <v>0</v>
      </c>
    </row>
    <row r="70" spans="1:9" ht="15">
      <c r="A70" s="159" t="s">
        <v>294</v>
      </c>
      <c r="B70" s="154">
        <v>0</v>
      </c>
      <c r="C70" s="154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</row>
    <row r="71" spans="1:9" ht="15.75" thickBot="1">
      <c r="A71" s="156" t="s">
        <v>295</v>
      </c>
      <c r="B71" s="157">
        <v>485560.90986238688</v>
      </c>
      <c r="C71" s="157">
        <v>1668624.5833011989</v>
      </c>
      <c r="D71" s="157">
        <v>1673546.5207474851</v>
      </c>
      <c r="E71" s="157">
        <v>9075301.6309162602</v>
      </c>
      <c r="F71" s="157">
        <v>8063964.2025887789</v>
      </c>
      <c r="G71" s="157">
        <v>7559842.6779639414</v>
      </c>
      <c r="H71" s="157">
        <v>7010269.9316216763</v>
      </c>
      <c r="I71" s="157">
        <v>0</v>
      </c>
    </row>
    <row r="72" spans="1:9" ht="15">
      <c r="A72" s="156" t="s">
        <v>245</v>
      </c>
      <c r="B72" s="158">
        <v>0</v>
      </c>
      <c r="C72" s="158">
        <v>0</v>
      </c>
      <c r="D72" s="158">
        <v>0</v>
      </c>
      <c r="E72" s="158">
        <v>0</v>
      </c>
      <c r="F72" s="158">
        <v>0</v>
      </c>
      <c r="G72" s="158">
        <v>0</v>
      </c>
      <c r="H72" s="158">
        <v>0</v>
      </c>
      <c r="I72" s="158">
        <v>0</v>
      </c>
    </row>
    <row r="73" spans="1:9" ht="15.75" thickBot="1">
      <c r="A73" s="163" t="s">
        <v>296</v>
      </c>
      <c r="B73" s="166">
        <v>5304265.7257773317</v>
      </c>
      <c r="C73" s="166">
        <v>4883877.4220773699</v>
      </c>
      <c r="D73" s="166">
        <v>4849093.6145454058</v>
      </c>
      <c r="E73" s="166">
        <v>26731767.340937205</v>
      </c>
      <c r="F73" s="166">
        <v>23752820.972352151</v>
      </c>
      <c r="G73" s="166">
        <v>22267905.114357792</v>
      </c>
      <c r="H73" s="166">
        <v>20649110.347019777</v>
      </c>
      <c r="I73" s="166">
        <v>-8321678.9060636386</v>
      </c>
    </row>
    <row r="74" spans="1:9" ht="15.75" thickTop="1">
      <c r="A74" s="156" t="s">
        <v>245</v>
      </c>
      <c r="B74" s="158">
        <v>0</v>
      </c>
      <c r="C74" s="158">
        <v>0</v>
      </c>
      <c r="D74" s="158">
        <v>0</v>
      </c>
      <c r="E74" s="158">
        <v>0</v>
      </c>
      <c r="F74" s="158">
        <v>0</v>
      </c>
      <c r="G74" s="158">
        <v>0</v>
      </c>
      <c r="H74" s="158">
        <v>0</v>
      </c>
      <c r="I74" s="158">
        <v>0</v>
      </c>
    </row>
    <row r="75" spans="1:9" ht="15">
      <c r="A75" s="156" t="s">
        <v>245</v>
      </c>
      <c r="B75" s="158">
        <v>0</v>
      </c>
      <c r="C75" s="158">
        <v>0</v>
      </c>
      <c r="D75" s="158">
        <v>0</v>
      </c>
      <c r="E75" s="158">
        <v>0</v>
      </c>
      <c r="F75" s="158">
        <v>0</v>
      </c>
      <c r="G75" s="158">
        <v>0</v>
      </c>
      <c r="H75" s="158">
        <v>0</v>
      </c>
      <c r="I75" s="158">
        <v>0</v>
      </c>
    </row>
    <row r="76" spans="1:9" ht="15">
      <c r="A76" s="156" t="s">
        <v>245</v>
      </c>
      <c r="B76" s="158">
        <v>0</v>
      </c>
      <c r="C76" s="158">
        <v>0</v>
      </c>
      <c r="D76" s="158">
        <v>0</v>
      </c>
      <c r="E76" s="158">
        <v>0</v>
      </c>
      <c r="F76" s="158">
        <v>0</v>
      </c>
      <c r="G76" s="158">
        <v>0</v>
      </c>
      <c r="H76" s="158">
        <v>0</v>
      </c>
      <c r="I76" s="158">
        <v>0</v>
      </c>
    </row>
    <row r="77" spans="1:9" ht="15">
      <c r="A77" s="163" t="s">
        <v>297</v>
      </c>
      <c r="B77" s="158">
        <v>0</v>
      </c>
      <c r="C77" s="158">
        <v>0</v>
      </c>
      <c r="D77" s="158">
        <v>0</v>
      </c>
      <c r="E77" s="158">
        <v>0</v>
      </c>
      <c r="F77" s="158">
        <v>0</v>
      </c>
      <c r="G77" s="158">
        <v>0</v>
      </c>
      <c r="H77" s="158">
        <v>0</v>
      </c>
      <c r="I77" s="158">
        <v>0</v>
      </c>
    </row>
    <row r="78" spans="1:9" ht="15">
      <c r="A78" s="156" t="s">
        <v>245</v>
      </c>
      <c r="B78" s="158">
        <v>0</v>
      </c>
      <c r="C78" s="158">
        <v>0</v>
      </c>
      <c r="D78" s="158">
        <v>0</v>
      </c>
      <c r="E78" s="158">
        <v>0</v>
      </c>
      <c r="F78" s="158">
        <v>0</v>
      </c>
      <c r="G78" s="158">
        <v>0</v>
      </c>
      <c r="H78" s="158">
        <v>0</v>
      </c>
      <c r="I78" s="158">
        <v>0</v>
      </c>
    </row>
    <row r="79" spans="1:9" ht="15">
      <c r="A79" s="156" t="s">
        <v>298</v>
      </c>
      <c r="B79" s="158">
        <v>0</v>
      </c>
      <c r="C79" s="158">
        <v>0</v>
      </c>
      <c r="D79" s="158">
        <v>0</v>
      </c>
      <c r="E79" s="158">
        <v>0</v>
      </c>
      <c r="F79" s="158">
        <v>0</v>
      </c>
      <c r="G79" s="158">
        <v>0</v>
      </c>
      <c r="H79" s="158">
        <v>0</v>
      </c>
      <c r="I79" s="158">
        <v>0</v>
      </c>
    </row>
    <row r="80" spans="1:9" ht="15">
      <c r="A80" s="159" t="s">
        <v>249</v>
      </c>
      <c r="B80" s="158">
        <v>0</v>
      </c>
      <c r="C80" s="158">
        <v>0</v>
      </c>
      <c r="D80" s="158">
        <v>0</v>
      </c>
      <c r="E80" s="158">
        <v>0</v>
      </c>
      <c r="F80" s="158">
        <v>0</v>
      </c>
      <c r="G80" s="158">
        <v>0</v>
      </c>
      <c r="H80" s="158">
        <v>0</v>
      </c>
      <c r="I80" s="158">
        <v>0</v>
      </c>
    </row>
    <row r="81" spans="1:9" ht="15">
      <c r="A81" s="160" t="s">
        <v>299</v>
      </c>
      <c r="B81" s="158">
        <v>889828.76893400005</v>
      </c>
      <c r="C81" s="158">
        <v>2067882.5347232537</v>
      </c>
      <c r="D81" s="158">
        <v>2189748.1652837996</v>
      </c>
      <c r="E81" s="158">
        <v>2395383.7671301602</v>
      </c>
      <c r="F81" s="158">
        <v>2521000.6518317647</v>
      </c>
      <c r="G81" s="158">
        <v>2576871.1428781478</v>
      </c>
      <c r="H81" s="158">
        <v>2643989.8592824768</v>
      </c>
      <c r="I81" s="158">
        <v>0</v>
      </c>
    </row>
    <row r="82" spans="1:9" ht="15">
      <c r="A82" s="160" t="s">
        <v>300</v>
      </c>
      <c r="B82" s="158">
        <v>107888.28792901929</v>
      </c>
      <c r="C82" s="158">
        <v>187130.96137411374</v>
      </c>
      <c r="D82" s="158">
        <v>202847.33344509648</v>
      </c>
      <c r="E82" s="158">
        <v>192694.0604193827</v>
      </c>
      <c r="F82" s="158">
        <v>198474.58672198691</v>
      </c>
      <c r="G82" s="158">
        <v>204363.14481510007</v>
      </c>
      <c r="H82" s="158">
        <v>210494.42285955299</v>
      </c>
      <c r="I82" s="158">
        <v>0</v>
      </c>
    </row>
    <row r="83" spans="1:9" ht="15">
      <c r="A83" s="160" t="s">
        <v>301</v>
      </c>
      <c r="B83" s="158">
        <v>0</v>
      </c>
      <c r="C83" s="158">
        <v>0</v>
      </c>
      <c r="D83" s="158">
        <v>0</v>
      </c>
      <c r="E83" s="158">
        <v>0</v>
      </c>
      <c r="F83" s="158">
        <v>0</v>
      </c>
      <c r="G83" s="158">
        <v>0</v>
      </c>
      <c r="H83" s="158">
        <v>0</v>
      </c>
      <c r="I83" s="158">
        <v>0</v>
      </c>
    </row>
    <row r="84" spans="1:9" ht="15">
      <c r="A84" s="160" t="s">
        <v>302</v>
      </c>
      <c r="B84" s="158">
        <v>109267.50135502401</v>
      </c>
      <c r="C84" s="158">
        <v>236290.13626070827</v>
      </c>
      <c r="D84" s="158">
        <v>151555.93117004106</v>
      </c>
      <c r="E84" s="158">
        <v>362315.58861528023</v>
      </c>
      <c r="F84" s="158">
        <v>372500.44695428049</v>
      </c>
      <c r="G84" s="158">
        <v>383059.82815661223</v>
      </c>
      <c r="H84" s="158">
        <v>393837.28865052585</v>
      </c>
      <c r="I84" s="158">
        <v>19.721040000000002</v>
      </c>
    </row>
    <row r="85" spans="1:9" ht="15">
      <c r="A85" s="160" t="s">
        <v>303</v>
      </c>
      <c r="B85" s="158">
        <v>13727.01</v>
      </c>
      <c r="C85" s="158">
        <v>14096.160000000002</v>
      </c>
      <c r="D85" s="158">
        <v>26837.860000000001</v>
      </c>
      <c r="E85" s="158">
        <v>25719</v>
      </c>
      <c r="F85" s="158">
        <v>26877.599999999995</v>
      </c>
      <c r="G85" s="158">
        <v>28085.999999999993</v>
      </c>
      <c r="H85" s="158">
        <v>29350.199999999997</v>
      </c>
      <c r="I85" s="158">
        <v>0</v>
      </c>
    </row>
    <row r="86" spans="1:9" ht="15">
      <c r="A86" s="160" t="s">
        <v>304</v>
      </c>
      <c r="B86" s="158">
        <v>713.58999999999992</v>
      </c>
      <c r="C86" s="158">
        <v>0</v>
      </c>
      <c r="D86" s="158">
        <v>0</v>
      </c>
      <c r="E86" s="158">
        <v>0</v>
      </c>
      <c r="F86" s="158">
        <v>0</v>
      </c>
      <c r="G86" s="158">
        <v>0</v>
      </c>
      <c r="H86" s="158">
        <v>0</v>
      </c>
      <c r="I86" s="158">
        <v>0</v>
      </c>
    </row>
    <row r="87" spans="1:9" ht="15">
      <c r="A87" s="160" t="s">
        <v>305</v>
      </c>
      <c r="B87" s="158">
        <v>15535.540000000001</v>
      </c>
      <c r="C87" s="158">
        <v>16879.120000000006</v>
      </c>
      <c r="D87" s="158">
        <v>33556.959999999992</v>
      </c>
      <c r="E87" s="158">
        <v>41747.400000000001</v>
      </c>
      <c r="F87" s="158">
        <v>42996.600000000013</v>
      </c>
      <c r="G87" s="158">
        <v>44285.400000000009</v>
      </c>
      <c r="H87" s="158">
        <v>45619.200000000004</v>
      </c>
      <c r="I87" s="158">
        <v>0</v>
      </c>
    </row>
    <row r="88" spans="1:9" ht="15">
      <c r="A88" s="160" t="s">
        <v>306</v>
      </c>
      <c r="B88" s="158">
        <v>2690.5999999999999</v>
      </c>
      <c r="C88" s="158">
        <v>0</v>
      </c>
      <c r="D88" s="158">
        <v>11392.999999999998</v>
      </c>
      <c r="E88" s="158">
        <v>0</v>
      </c>
      <c r="F88" s="158">
        <v>0</v>
      </c>
      <c r="G88" s="158">
        <v>0</v>
      </c>
      <c r="H88" s="158">
        <v>0</v>
      </c>
      <c r="I88" s="158">
        <v>0</v>
      </c>
    </row>
    <row r="89" spans="1:9" ht="15">
      <c r="A89" s="160" t="s">
        <v>307</v>
      </c>
      <c r="B89" s="158">
        <v>864</v>
      </c>
      <c r="C89" s="158">
        <v>795.67499999999995</v>
      </c>
      <c r="D89" s="158">
        <v>795.67499999999995</v>
      </c>
      <c r="E89" s="158">
        <v>819.54525000000001</v>
      </c>
      <c r="F89" s="158">
        <v>844.13160749999997</v>
      </c>
      <c r="G89" s="158">
        <v>869.45555572499995</v>
      </c>
      <c r="H89" s="158">
        <v>0</v>
      </c>
      <c r="I89" s="158">
        <v>0</v>
      </c>
    </row>
    <row r="90" spans="1:9" ht="15">
      <c r="A90" s="160" t="s">
        <v>308</v>
      </c>
      <c r="B90" s="158">
        <v>3771.3099999999999</v>
      </c>
      <c r="C90" s="158">
        <v>8700</v>
      </c>
      <c r="D90" s="158">
        <v>10151.4</v>
      </c>
      <c r="E90" s="158">
        <v>0</v>
      </c>
      <c r="F90" s="158">
        <v>0</v>
      </c>
      <c r="G90" s="158">
        <v>0</v>
      </c>
      <c r="H90" s="158">
        <v>0</v>
      </c>
      <c r="I90" s="158">
        <v>0</v>
      </c>
    </row>
    <row r="91" spans="1:9" ht="15.75" thickBot="1">
      <c r="A91" s="160" t="s">
        <v>309</v>
      </c>
      <c r="B91" s="157">
        <v>0</v>
      </c>
      <c r="C91" s="157">
        <v>0</v>
      </c>
      <c r="D91" s="157">
        <v>0</v>
      </c>
      <c r="E91" s="157">
        <v>0</v>
      </c>
      <c r="F91" s="157">
        <v>0</v>
      </c>
      <c r="G91" s="157">
        <v>0</v>
      </c>
      <c r="H91" s="157">
        <v>0</v>
      </c>
      <c r="I91" s="157">
        <v>0</v>
      </c>
    </row>
    <row r="92" spans="1:9" ht="15">
      <c r="A92" s="156" t="s">
        <v>245</v>
      </c>
      <c r="B92" s="158">
        <v>0</v>
      </c>
      <c r="C92" s="158">
        <v>0</v>
      </c>
      <c r="D92" s="158">
        <v>0</v>
      </c>
      <c r="E92" s="158">
        <v>0</v>
      </c>
      <c r="F92" s="158">
        <v>0</v>
      </c>
      <c r="G92" s="158">
        <v>0</v>
      </c>
      <c r="H92" s="158">
        <v>0</v>
      </c>
      <c r="I92" s="158">
        <v>0</v>
      </c>
    </row>
    <row r="93" spans="1:9" ht="15">
      <c r="A93" s="159" t="s">
        <v>310</v>
      </c>
      <c r="B93" s="158">
        <v>1144286.6082180433</v>
      </c>
      <c r="C93" s="158">
        <v>2531774.5873580757</v>
      </c>
      <c r="D93" s="158">
        <v>2626886.3248989377</v>
      </c>
      <c r="E93" s="158">
        <v>3018679.3614148223</v>
      </c>
      <c r="F93" s="158">
        <v>3162694.0171155324</v>
      </c>
      <c r="G93" s="158">
        <v>3237534.9714055853</v>
      </c>
      <c r="H93" s="158">
        <v>3323290.9707925553</v>
      </c>
      <c r="I93" s="158">
        <v>19.721040000000002</v>
      </c>
    </row>
    <row r="94" spans="1:9" ht="15">
      <c r="A94" s="156" t="s">
        <v>245</v>
      </c>
      <c r="B94" s="158">
        <v>0</v>
      </c>
      <c r="C94" s="158">
        <v>0</v>
      </c>
      <c r="D94" s="158">
        <v>0</v>
      </c>
      <c r="E94" s="158">
        <v>0</v>
      </c>
      <c r="F94" s="158">
        <v>0</v>
      </c>
      <c r="G94" s="158">
        <v>0</v>
      </c>
      <c r="H94" s="158">
        <v>0</v>
      </c>
      <c r="I94" s="158">
        <v>0</v>
      </c>
    </row>
    <row r="95" spans="1:9" ht="15">
      <c r="A95" s="159" t="s">
        <v>250</v>
      </c>
      <c r="B95" s="158">
        <v>0</v>
      </c>
      <c r="C95" s="158">
        <v>0</v>
      </c>
      <c r="D95" s="158">
        <v>0</v>
      </c>
      <c r="E95" s="158">
        <v>0</v>
      </c>
      <c r="F95" s="158">
        <v>0</v>
      </c>
      <c r="G95" s="158">
        <v>0</v>
      </c>
      <c r="H95" s="158">
        <v>0</v>
      </c>
      <c r="I95" s="158">
        <v>0</v>
      </c>
    </row>
    <row r="96" spans="1:9" ht="15">
      <c r="A96" s="160" t="s">
        <v>311</v>
      </c>
      <c r="B96" s="158">
        <v>162956.16679855689</v>
      </c>
      <c r="C96" s="158">
        <v>407797.40228632989</v>
      </c>
      <c r="D96" s="158">
        <v>416591.09271307907</v>
      </c>
      <c r="E96" s="158">
        <v>496355.83910326834</v>
      </c>
      <c r="F96" s="158">
        <v>529592.17815641174</v>
      </c>
      <c r="G96" s="158">
        <v>550824.18955147685</v>
      </c>
      <c r="H96" s="158">
        <v>572857.15713457554</v>
      </c>
      <c r="I96" s="158">
        <v>0</v>
      </c>
    </row>
    <row r="97" spans="1:9" ht="15">
      <c r="A97" s="160" t="s">
        <v>312</v>
      </c>
      <c r="B97" s="154">
        <v>-60773.509050755005</v>
      </c>
      <c r="C97" s="154">
        <v>-123331.56455736485</v>
      </c>
      <c r="D97" s="154">
        <v>-133610.70951401896</v>
      </c>
      <c r="E97" s="154">
        <v>-149487.87289848883</v>
      </c>
      <c r="F97" s="154">
        <v>-159515.54184901933</v>
      </c>
      <c r="G97" s="154">
        <v>-165896.16352258518</v>
      </c>
      <c r="H97" s="154">
        <v>-172532.01006365198</v>
      </c>
      <c r="I97" s="154">
        <v>0</v>
      </c>
    </row>
    <row r="98" spans="1:9" ht="15">
      <c r="A98" s="160" t="s">
        <v>313</v>
      </c>
      <c r="B98" s="158">
        <v>50213.509530336611</v>
      </c>
      <c r="C98" s="158">
        <v>106460.65577188761</v>
      </c>
      <c r="D98" s="158">
        <v>110482.80576294631</v>
      </c>
      <c r="E98" s="158">
        <v>124702.58370595456</v>
      </c>
      <c r="F98" s="158">
        <v>132021.82188035897</v>
      </c>
      <c r="G98" s="158">
        <v>136317.33728193821</v>
      </c>
      <c r="H98" s="158">
        <v>140937.55861996789</v>
      </c>
      <c r="I98" s="158">
        <v>0</v>
      </c>
    </row>
    <row r="99" spans="1:9" ht="15">
      <c r="A99" s="160" t="s">
        <v>314</v>
      </c>
      <c r="B99" s="158">
        <v>92619.016127285591</v>
      </c>
      <c r="C99" s="158">
        <v>230395.0194332212</v>
      </c>
      <c r="D99" s="158">
        <v>228415.51562185606</v>
      </c>
      <c r="E99" s="158">
        <v>264123.87046926556</v>
      </c>
      <c r="F99" s="158">
        <v>277829.89242630027</v>
      </c>
      <c r="G99" s="158">
        <v>285575.348188248</v>
      </c>
      <c r="H99" s="158">
        <v>293469.55882840487</v>
      </c>
      <c r="I99" s="158">
        <v>0</v>
      </c>
    </row>
    <row r="100" spans="1:9" ht="15">
      <c r="A100" s="160" t="s">
        <v>315</v>
      </c>
      <c r="B100" s="158">
        <v>0</v>
      </c>
      <c r="C100" s="158">
        <v>0</v>
      </c>
      <c r="D100" s="158">
        <v>0</v>
      </c>
      <c r="E100" s="158">
        <v>0</v>
      </c>
      <c r="F100" s="158">
        <v>0</v>
      </c>
      <c r="G100" s="158">
        <v>0</v>
      </c>
      <c r="H100" s="158">
        <v>0</v>
      </c>
      <c r="I100" s="158">
        <v>0</v>
      </c>
    </row>
    <row r="101" spans="1:9" ht="15">
      <c r="A101" s="160" t="s">
        <v>316</v>
      </c>
      <c r="B101" s="158">
        <v>965.17866666666669</v>
      </c>
      <c r="C101" s="158">
        <v>28830.739999959991</v>
      </c>
      <c r="D101" s="158">
        <v>2200.9401733333334</v>
      </c>
      <c r="E101" s="158">
        <v>29146.855250440003</v>
      </c>
      <c r="F101" s="158">
        <v>30020.682466427996</v>
      </c>
      <c r="G101" s="158">
        <v>30920.992533760007</v>
      </c>
      <c r="H101" s="158">
        <v>31848.878209575007</v>
      </c>
      <c r="I101" s="158">
        <v>0</v>
      </c>
    </row>
    <row r="102" spans="1:9" ht="15.75" thickBot="1">
      <c r="A102" s="160" t="s">
        <v>317</v>
      </c>
      <c r="B102" s="157">
        <v>-16808.306648965161</v>
      </c>
      <c r="C102" s="157">
        <v>-22293.802255297622</v>
      </c>
      <c r="D102" s="157">
        <v>-25170.231721490611</v>
      </c>
      <c r="E102" s="157">
        <v>-24901.735216564335</v>
      </c>
      <c r="F102" s="157">
        <v>-25836.875776596105</v>
      </c>
      <c r="G102" s="157">
        <v>-26767.414312256271</v>
      </c>
      <c r="H102" s="157">
        <v>-27655.465293861704</v>
      </c>
      <c r="I102" s="157">
        <v>0</v>
      </c>
    </row>
    <row r="103" spans="1:9" ht="15">
      <c r="A103" s="156" t="s">
        <v>245</v>
      </c>
      <c r="B103" s="158">
        <v>0</v>
      </c>
      <c r="C103" s="158">
        <v>0</v>
      </c>
      <c r="D103" s="158">
        <v>0</v>
      </c>
      <c r="E103" s="158">
        <v>0</v>
      </c>
      <c r="F103" s="158">
        <v>0</v>
      </c>
      <c r="G103" s="158">
        <v>0</v>
      </c>
      <c r="H103" s="158">
        <v>0</v>
      </c>
      <c r="I103" s="158">
        <v>0</v>
      </c>
    </row>
    <row r="104" spans="1:9" ht="15">
      <c r="A104" s="159" t="s">
        <v>318</v>
      </c>
      <c r="B104" s="158">
        <v>229172.05542312557</v>
      </c>
      <c r="C104" s="158">
        <v>627858.4506787362</v>
      </c>
      <c r="D104" s="158">
        <v>598909.41303570522</v>
      </c>
      <c r="E104" s="158">
        <v>739939.54041387537</v>
      </c>
      <c r="F104" s="158">
        <v>784112.15730388358</v>
      </c>
      <c r="G104" s="158">
        <v>810974.28972058173</v>
      </c>
      <c r="H104" s="158">
        <v>838925.67743500939</v>
      </c>
      <c r="I104" s="158">
        <v>0</v>
      </c>
    </row>
    <row r="105" spans="1:9" ht="15">
      <c r="A105" s="156" t="s">
        <v>245</v>
      </c>
      <c r="B105" s="158">
        <v>0</v>
      </c>
      <c r="C105" s="158">
        <v>0</v>
      </c>
      <c r="D105" s="158">
        <v>0</v>
      </c>
      <c r="E105" s="158">
        <v>0</v>
      </c>
      <c r="F105" s="158">
        <v>0</v>
      </c>
      <c r="G105" s="158">
        <v>0</v>
      </c>
      <c r="H105" s="158">
        <v>0</v>
      </c>
      <c r="I105" s="158">
        <v>0</v>
      </c>
    </row>
    <row r="106" spans="1:9" ht="15">
      <c r="A106" s="159" t="s">
        <v>319</v>
      </c>
      <c r="B106" s="158">
        <v>0</v>
      </c>
      <c r="C106" s="158">
        <v>0</v>
      </c>
      <c r="D106" s="158">
        <v>0</v>
      </c>
      <c r="E106" s="158">
        <v>0</v>
      </c>
      <c r="F106" s="158">
        <v>0</v>
      </c>
      <c r="G106" s="158">
        <v>0</v>
      </c>
      <c r="H106" s="158">
        <v>0</v>
      </c>
      <c r="I106" s="158">
        <v>0</v>
      </c>
    </row>
    <row r="107" spans="1:9" ht="15">
      <c r="A107" s="160" t="s">
        <v>320</v>
      </c>
      <c r="B107" s="158">
        <v>16939.60681219431</v>
      </c>
      <c r="C107" s="158">
        <v>56783.739186620558</v>
      </c>
      <c r="D107" s="158">
        <v>54806.622718824809</v>
      </c>
      <c r="E107" s="158">
        <v>79062.901243473098</v>
      </c>
      <c r="F107" s="158">
        <v>81421.905923136219</v>
      </c>
      <c r="G107" s="158">
        <v>83872.528195261941</v>
      </c>
      <c r="H107" s="158">
        <v>86389.585560311287</v>
      </c>
      <c r="I107" s="158">
        <v>0</v>
      </c>
    </row>
    <row r="108" spans="1:9" ht="15">
      <c r="A108" s="160" t="s">
        <v>321</v>
      </c>
      <c r="B108" s="158">
        <v>12224.347185626677</v>
      </c>
      <c r="C108" s="158">
        <v>26638.728746575467</v>
      </c>
      <c r="D108" s="158">
        <v>28298.685928133382</v>
      </c>
      <c r="E108" s="158">
        <v>26462.368191031612</v>
      </c>
      <c r="F108" s="158">
        <v>27255.963076082222</v>
      </c>
      <c r="G108" s="158">
        <v>28073.350104859255</v>
      </c>
      <c r="H108" s="158">
        <v>28916.523858140037</v>
      </c>
      <c r="I108" s="158">
        <v>0</v>
      </c>
    </row>
    <row r="109" spans="1:9" ht="15">
      <c r="A109" s="160" t="s">
        <v>322</v>
      </c>
      <c r="B109" s="158">
        <v>46617.718182057724</v>
      </c>
      <c r="C109" s="158">
        <v>135354.94047517169</v>
      </c>
      <c r="D109" s="158">
        <v>112594.27271028864</v>
      </c>
      <c r="E109" s="158">
        <v>136814.04352554461</v>
      </c>
      <c r="F109" s="158">
        <v>140910.3594185749</v>
      </c>
      <c r="G109" s="158">
        <v>144675.28442245288</v>
      </c>
      <c r="H109" s="158">
        <v>148746.26016558919</v>
      </c>
      <c r="I109" s="158">
        <v>0</v>
      </c>
    </row>
    <row r="110" spans="1:9" ht="15.75" thickBot="1">
      <c r="A110" s="160" t="s">
        <v>323</v>
      </c>
      <c r="B110" s="157">
        <v>0</v>
      </c>
      <c r="C110" s="157">
        <v>0</v>
      </c>
      <c r="D110" s="157">
        <v>0</v>
      </c>
      <c r="E110" s="157">
        <v>0</v>
      </c>
      <c r="F110" s="157">
        <v>0</v>
      </c>
      <c r="G110" s="157">
        <v>0</v>
      </c>
      <c r="H110" s="157">
        <v>0</v>
      </c>
      <c r="I110" s="157">
        <v>0</v>
      </c>
    </row>
    <row r="111" spans="1:9" ht="15">
      <c r="A111" s="156" t="s">
        <v>245</v>
      </c>
      <c r="B111" s="158">
        <v>0</v>
      </c>
      <c r="C111" s="158">
        <v>0</v>
      </c>
      <c r="D111" s="158">
        <v>0</v>
      </c>
      <c r="E111" s="158">
        <v>0</v>
      </c>
      <c r="F111" s="158">
        <v>0</v>
      </c>
      <c r="G111" s="158">
        <v>0</v>
      </c>
      <c r="H111" s="158">
        <v>0</v>
      </c>
      <c r="I111" s="158">
        <v>0</v>
      </c>
    </row>
    <row r="112" spans="1:9" ht="15">
      <c r="A112" s="159" t="s">
        <v>324</v>
      </c>
      <c r="B112" s="158">
        <v>75781.672179878718</v>
      </c>
      <c r="C112" s="158">
        <v>218777.40840836772</v>
      </c>
      <c r="D112" s="158">
        <v>195699.58135724685</v>
      </c>
      <c r="E112" s="158">
        <v>242339.31296004931</v>
      </c>
      <c r="F112" s="158">
        <v>249588.22841779335</v>
      </c>
      <c r="G112" s="158">
        <v>256621.16272257411</v>
      </c>
      <c r="H112" s="158">
        <v>264052.36958404048</v>
      </c>
      <c r="I112" s="158">
        <v>0</v>
      </c>
    </row>
    <row r="113" spans="1:9" ht="15">
      <c r="A113" s="156" t="s">
        <v>245</v>
      </c>
      <c r="B113" s="158">
        <v>0</v>
      </c>
      <c r="C113" s="158">
        <v>0</v>
      </c>
      <c r="D113" s="158">
        <v>0</v>
      </c>
      <c r="E113" s="158">
        <v>0</v>
      </c>
      <c r="F113" s="158">
        <v>0</v>
      </c>
      <c r="G113" s="158">
        <v>0</v>
      </c>
      <c r="H113" s="158">
        <v>0</v>
      </c>
      <c r="I113" s="158">
        <v>0</v>
      </c>
    </row>
    <row r="114" spans="1:9" ht="15">
      <c r="A114" s="159" t="s">
        <v>325</v>
      </c>
      <c r="B114" s="158">
        <v>0</v>
      </c>
      <c r="C114" s="158">
        <v>0</v>
      </c>
      <c r="D114" s="158">
        <v>0</v>
      </c>
      <c r="E114" s="158">
        <v>0</v>
      </c>
      <c r="F114" s="158">
        <v>0</v>
      </c>
      <c r="G114" s="158">
        <v>0</v>
      </c>
      <c r="H114" s="158">
        <v>0</v>
      </c>
      <c r="I114" s="158">
        <v>0</v>
      </c>
    </row>
    <row r="115" spans="1:9" ht="15">
      <c r="A115" s="160" t="s">
        <v>326</v>
      </c>
      <c r="B115" s="158">
        <v>55861.508159232239</v>
      </c>
      <c r="C115" s="158">
        <v>102845.36492185465</v>
      </c>
      <c r="D115" s="158">
        <v>140668.49511266116</v>
      </c>
      <c r="E115" s="158">
        <v>105043.26118957311</v>
      </c>
      <c r="F115" s="158">
        <v>108180.56483518395</v>
      </c>
      <c r="G115" s="158">
        <v>111411.709100219</v>
      </c>
      <c r="H115" s="158">
        <v>114740.56265314949</v>
      </c>
      <c r="I115" s="158">
        <v>0</v>
      </c>
    </row>
    <row r="116" spans="1:9" ht="15">
      <c r="A116" s="160" t="s">
        <v>327</v>
      </c>
      <c r="B116" s="158">
        <v>44979.447375678035</v>
      </c>
      <c r="C116" s="158">
        <v>105602.96167750601</v>
      </c>
      <c r="D116" s="158">
        <v>90394.331610337613</v>
      </c>
      <c r="E116" s="158">
        <v>-17153.085167399789</v>
      </c>
      <c r="F116" s="158">
        <v>109270.35866629019</v>
      </c>
      <c r="G116" s="158">
        <v>118309.58224324521</v>
      </c>
      <c r="H116" s="158">
        <v>51786.436464212202</v>
      </c>
      <c r="I116" s="158">
        <v>24555.315534508001</v>
      </c>
    </row>
    <row r="117" spans="1:9" ht="15">
      <c r="A117" s="160" t="s">
        <v>328</v>
      </c>
      <c r="B117" s="158">
        <v>9743.4669578003723</v>
      </c>
      <c r="C117" s="158">
        <v>15287.13628680558</v>
      </c>
      <c r="D117" s="158">
        <v>22829.074789001854</v>
      </c>
      <c r="E117" s="158">
        <v>15627.934536201539</v>
      </c>
      <c r="F117" s="158">
        <v>16096.962897181502</v>
      </c>
      <c r="G117" s="158">
        <v>16579.852530159296</v>
      </c>
      <c r="H117" s="158">
        <v>17077.175583025317</v>
      </c>
      <c r="I117" s="158">
        <v>0</v>
      </c>
    </row>
    <row r="118" spans="1:9" ht="15">
      <c r="A118" s="160" t="s">
        <v>329</v>
      </c>
      <c r="B118" s="158">
        <v>0</v>
      </c>
      <c r="C118" s="158">
        <v>0</v>
      </c>
      <c r="D118" s="158">
        <v>0</v>
      </c>
      <c r="E118" s="158">
        <v>0</v>
      </c>
      <c r="F118" s="158">
        <v>0</v>
      </c>
      <c r="G118" s="158">
        <v>0</v>
      </c>
      <c r="H118" s="158">
        <v>0</v>
      </c>
      <c r="I118" s="158">
        <v>0</v>
      </c>
    </row>
    <row r="119" spans="1:9" ht="15">
      <c r="A119" s="160" t="s">
        <v>330</v>
      </c>
      <c r="B119" s="158">
        <v>95233.45930824618</v>
      </c>
      <c r="C119" s="158">
        <v>191516.59084948027</v>
      </c>
      <c r="D119" s="158">
        <v>216199.53654123074</v>
      </c>
      <c r="E119" s="158">
        <v>196915.85362494958</v>
      </c>
      <c r="F119" s="158">
        <v>202777.48980362195</v>
      </c>
      <c r="G119" s="158">
        <v>208816.26005782781</v>
      </c>
      <c r="H119" s="158">
        <v>215034.61643961063</v>
      </c>
      <c r="I119" s="158">
        <v>0</v>
      </c>
    </row>
    <row r="120" spans="1:9" ht="15.75" thickBot="1">
      <c r="A120" s="160" t="s">
        <v>331</v>
      </c>
      <c r="B120" s="157">
        <v>0</v>
      </c>
      <c r="C120" s="157">
        <v>0</v>
      </c>
      <c r="D120" s="157">
        <v>0</v>
      </c>
      <c r="E120" s="157">
        <v>0</v>
      </c>
      <c r="F120" s="157">
        <v>0</v>
      </c>
      <c r="G120" s="157">
        <v>0</v>
      </c>
      <c r="H120" s="157">
        <v>0</v>
      </c>
      <c r="I120" s="157">
        <v>0</v>
      </c>
    </row>
    <row r="121" spans="1:9" ht="15">
      <c r="A121" s="156" t="s">
        <v>245</v>
      </c>
      <c r="B121" s="158">
        <v>0</v>
      </c>
      <c r="C121" s="158">
        <v>0</v>
      </c>
      <c r="D121" s="158">
        <v>0</v>
      </c>
      <c r="E121" s="158">
        <v>0</v>
      </c>
      <c r="F121" s="158">
        <v>0</v>
      </c>
      <c r="G121" s="158">
        <v>0</v>
      </c>
      <c r="H121" s="158">
        <v>0</v>
      </c>
      <c r="I121" s="158">
        <v>0</v>
      </c>
    </row>
    <row r="122" spans="1:9" ht="15">
      <c r="A122" s="159" t="s">
        <v>332</v>
      </c>
      <c r="B122" s="158">
        <v>205817.88180095682</v>
      </c>
      <c r="C122" s="158">
        <v>415252.05373564654</v>
      </c>
      <c r="D122" s="158">
        <v>470091.4380532314</v>
      </c>
      <c r="E122" s="158">
        <v>300433.96418332437</v>
      </c>
      <c r="F122" s="158">
        <v>436325.37620227761</v>
      </c>
      <c r="G122" s="158">
        <v>455117.40393145126</v>
      </c>
      <c r="H122" s="158">
        <v>398638.79113999772</v>
      </c>
      <c r="I122" s="158">
        <v>24555.315534508001</v>
      </c>
    </row>
    <row r="123" spans="1:9" ht="15">
      <c r="A123" s="156" t="s">
        <v>245</v>
      </c>
      <c r="B123" s="158">
        <v>0</v>
      </c>
      <c r="C123" s="158">
        <v>0</v>
      </c>
      <c r="D123" s="158">
        <v>0</v>
      </c>
      <c r="E123" s="158">
        <v>0</v>
      </c>
      <c r="F123" s="158">
        <v>0</v>
      </c>
      <c r="G123" s="158">
        <v>0</v>
      </c>
      <c r="H123" s="158">
        <v>0</v>
      </c>
      <c r="I123" s="158">
        <v>0</v>
      </c>
    </row>
    <row r="124" spans="1:9" ht="15">
      <c r="A124" s="159" t="s">
        <v>255</v>
      </c>
      <c r="B124" s="158">
        <v>0</v>
      </c>
      <c r="C124" s="158">
        <v>0</v>
      </c>
      <c r="D124" s="158">
        <v>0</v>
      </c>
      <c r="E124" s="158">
        <v>0</v>
      </c>
      <c r="F124" s="158">
        <v>0</v>
      </c>
      <c r="G124" s="158">
        <v>0</v>
      </c>
      <c r="H124" s="158">
        <v>0</v>
      </c>
      <c r="I124" s="158">
        <v>0</v>
      </c>
    </row>
    <row r="125" spans="1:9" ht="15">
      <c r="A125" s="160" t="s">
        <v>333</v>
      </c>
      <c r="B125" s="158">
        <v>21972.733333340399</v>
      </c>
      <c r="C125" s="158">
        <v>51452.090000045195</v>
      </c>
      <c r="D125" s="158">
        <v>38061.136666702005</v>
      </c>
      <c r="E125" s="158">
        <v>59797.48500004239</v>
      </c>
      <c r="F125" s="158">
        <v>61591.431150002398</v>
      </c>
      <c r="G125" s="158">
        <v>33214.408477902405</v>
      </c>
      <c r="H125" s="158">
        <v>26607.591022850411</v>
      </c>
      <c r="I125" s="158">
        <v>0</v>
      </c>
    </row>
    <row r="126" spans="1:9" ht="15">
      <c r="A126" s="160" t="s">
        <v>334</v>
      </c>
      <c r="B126" s="158">
        <v>115977.39144897225</v>
      </c>
      <c r="C126" s="158">
        <v>292243.84525787365</v>
      </c>
      <c r="D126" s="158">
        <v>277696.84724486142</v>
      </c>
      <c r="E126" s="158">
        <v>301011.14441560488</v>
      </c>
      <c r="F126" s="158">
        <v>310041.44354824699</v>
      </c>
      <c r="G126" s="158">
        <v>319343.08685434354</v>
      </c>
      <c r="H126" s="158">
        <v>328925.07656900887</v>
      </c>
      <c r="I126" s="158">
        <v>0</v>
      </c>
    </row>
    <row r="127" spans="1:9" ht="15">
      <c r="A127" s="160" t="s">
        <v>335</v>
      </c>
      <c r="B127" s="158">
        <v>80725.316579359802</v>
      </c>
      <c r="C127" s="158">
        <v>256034.96755308483</v>
      </c>
      <c r="D127" s="158">
        <v>225055.24025602397</v>
      </c>
      <c r="E127" s="158">
        <v>268537.81878779165</v>
      </c>
      <c r="F127" s="158">
        <v>276065.44003656605</v>
      </c>
      <c r="G127" s="158">
        <v>283818.87974656851</v>
      </c>
      <c r="H127" s="158">
        <v>291807.21031809645</v>
      </c>
      <c r="I127" s="158">
        <v>-11306.879999999999</v>
      </c>
    </row>
    <row r="128" spans="1:9" ht="15.75" thickBot="1">
      <c r="A128" s="160" t="s">
        <v>336</v>
      </c>
      <c r="B128" s="162">
        <v>157831.54950865201</v>
      </c>
      <c r="C128" s="162">
        <v>406447.93732387206</v>
      </c>
      <c r="D128" s="162">
        <v>450488.8075432601</v>
      </c>
      <c r="E128" s="162">
        <v>418638.52264362708</v>
      </c>
      <c r="F128" s="162">
        <v>431197.65492299147</v>
      </c>
      <c r="G128" s="162">
        <v>444133.58457072143</v>
      </c>
      <c r="H128" s="162">
        <v>457457.80454503751</v>
      </c>
      <c r="I128" s="162">
        <v>59526.405167159981</v>
      </c>
    </row>
    <row r="129" spans="1:9" ht="15">
      <c r="A129" s="156" t="s">
        <v>245</v>
      </c>
      <c r="B129" s="158">
        <v>0</v>
      </c>
      <c r="C129" s="158">
        <v>0</v>
      </c>
      <c r="D129" s="158">
        <v>0</v>
      </c>
      <c r="E129" s="158">
        <v>0</v>
      </c>
      <c r="F129" s="158">
        <v>0</v>
      </c>
      <c r="G129" s="158">
        <v>0</v>
      </c>
      <c r="H129" s="158">
        <v>0</v>
      </c>
      <c r="I129" s="158">
        <v>0</v>
      </c>
    </row>
    <row r="130" spans="1:9" ht="15">
      <c r="A130" s="159" t="s">
        <v>337</v>
      </c>
      <c r="B130" s="158">
        <v>376506.99087032449</v>
      </c>
      <c r="C130" s="158">
        <v>1006178.8401348755</v>
      </c>
      <c r="D130" s="158">
        <v>991302.03171084775</v>
      </c>
      <c r="E130" s="158">
        <v>1047984.9708470657</v>
      </c>
      <c r="F130" s="158">
        <v>1078895.9696578064</v>
      </c>
      <c r="G130" s="158">
        <v>1080509.9596495356</v>
      </c>
      <c r="H130" s="158">
        <v>1104797.6824549932</v>
      </c>
      <c r="I130" s="158">
        <v>48219.525167159998</v>
      </c>
    </row>
    <row r="131" spans="1:9" ht="15">
      <c r="A131" s="156" t="s">
        <v>245</v>
      </c>
      <c r="B131" s="158">
        <v>0</v>
      </c>
      <c r="C131" s="158">
        <v>0</v>
      </c>
      <c r="D131" s="158">
        <v>0</v>
      </c>
      <c r="E131" s="158">
        <v>0</v>
      </c>
      <c r="F131" s="158">
        <v>0</v>
      </c>
      <c r="G131" s="158">
        <v>0</v>
      </c>
      <c r="H131" s="158">
        <v>0</v>
      </c>
      <c r="I131" s="158">
        <v>0</v>
      </c>
    </row>
    <row r="132" spans="1:9" ht="15">
      <c r="A132" s="159" t="s">
        <v>256</v>
      </c>
      <c r="B132" s="158">
        <v>0</v>
      </c>
      <c r="C132" s="158">
        <v>0</v>
      </c>
      <c r="D132" s="158">
        <v>0</v>
      </c>
      <c r="E132" s="158">
        <v>0</v>
      </c>
      <c r="F132" s="158">
        <v>0</v>
      </c>
      <c r="G132" s="158">
        <v>0</v>
      </c>
      <c r="H132" s="158">
        <v>0</v>
      </c>
      <c r="I132" s="158">
        <v>0</v>
      </c>
    </row>
    <row r="133" spans="1:9" ht="15">
      <c r="A133" s="156" t="s">
        <v>245</v>
      </c>
      <c r="B133" s="158">
        <v>0</v>
      </c>
      <c r="C133" s="158">
        <v>0</v>
      </c>
      <c r="D133" s="158">
        <v>0</v>
      </c>
      <c r="E133" s="158">
        <v>0</v>
      </c>
      <c r="F133" s="158">
        <v>0</v>
      </c>
      <c r="G133" s="158">
        <v>0</v>
      </c>
      <c r="H133" s="158">
        <v>0</v>
      </c>
      <c r="I133" s="158">
        <v>0</v>
      </c>
    </row>
    <row r="134" spans="1:9" ht="15">
      <c r="A134" s="159" t="s">
        <v>257</v>
      </c>
      <c r="B134" s="158">
        <v>0</v>
      </c>
      <c r="C134" s="158">
        <v>0</v>
      </c>
      <c r="D134" s="158">
        <v>0</v>
      </c>
      <c r="E134" s="158">
        <v>0</v>
      </c>
      <c r="F134" s="158">
        <v>0</v>
      </c>
      <c r="G134" s="158">
        <v>0</v>
      </c>
      <c r="H134" s="158">
        <v>0</v>
      </c>
      <c r="I134" s="158">
        <v>0</v>
      </c>
    </row>
    <row r="135" spans="1:9" ht="15">
      <c r="A135" s="160" t="s">
        <v>338</v>
      </c>
      <c r="B135" s="158">
        <v>20537.699733333335</v>
      </c>
      <c r="C135" s="158">
        <v>46945.018400000001</v>
      </c>
      <c r="D135" s="158">
        <v>48462.148666666661</v>
      </c>
      <c r="E135" s="158">
        <v>48139.426200039983</v>
      </c>
      <c r="F135" s="158">
        <v>49349.469399959991</v>
      </c>
      <c r="G135" s="158">
        <v>50590.864999960024</v>
      </c>
      <c r="H135" s="158">
        <v>51863.590000000018</v>
      </c>
      <c r="I135" s="158">
        <v>0</v>
      </c>
    </row>
    <row r="136" spans="1:9" ht="15">
      <c r="A136" s="160" t="s">
        <v>339</v>
      </c>
      <c r="B136" s="158">
        <v>24196.870444718963</v>
      </c>
      <c r="C136" s="158">
        <v>163274.75000000003</v>
      </c>
      <c r="D136" s="158">
        <v>74364.129555281033</v>
      </c>
      <c r="E136" s="158">
        <v>124874.90499996001</v>
      </c>
      <c r="F136" s="158">
        <v>76692.632150040008</v>
      </c>
      <c r="G136" s="158">
        <v>78558.111114559986</v>
      </c>
      <c r="H136" s="158">
        <v>80472</v>
      </c>
      <c r="I136" s="158">
        <v>0</v>
      </c>
    </row>
    <row r="137" spans="1:9" ht="15">
      <c r="A137" s="160" t="s">
        <v>340</v>
      </c>
      <c r="B137" s="158">
        <v>729998.24767285713</v>
      </c>
      <c r="C137" s="158">
        <v>1172316.1720559199</v>
      </c>
      <c r="D137" s="158">
        <v>1289047.6183540975</v>
      </c>
      <c r="E137" s="158">
        <v>1269280.0325175999</v>
      </c>
      <c r="F137" s="158">
        <v>1307358.4264931199</v>
      </c>
      <c r="G137" s="158">
        <v>1346579.1871879799</v>
      </c>
      <c r="H137" s="158">
        <v>1386976.55660358</v>
      </c>
      <c r="I137" s="158">
        <v>0</v>
      </c>
    </row>
    <row r="138" spans="1:9" ht="15.75" thickBot="1">
      <c r="A138" s="160" t="s">
        <v>341</v>
      </c>
      <c r="B138" s="162">
        <v>997.95383001049311</v>
      </c>
      <c r="C138" s="162">
        <v>6449.9999999999991</v>
      </c>
      <c r="D138" s="162">
        <v>5452.0461699895059</v>
      </c>
      <c r="E138" s="162">
        <v>20369.399999999994</v>
      </c>
      <c r="F138" s="162">
        <v>20369.399999999994</v>
      </c>
      <c r="G138" s="162">
        <v>20369.399999999994</v>
      </c>
      <c r="H138" s="162">
        <v>20369.399999999994</v>
      </c>
      <c r="I138" s="162">
        <v>0</v>
      </c>
    </row>
    <row r="139" spans="1:9" ht="15">
      <c r="A139" s="156" t="s">
        <v>245</v>
      </c>
      <c r="B139" s="158">
        <v>0</v>
      </c>
      <c r="C139" s="158">
        <v>0</v>
      </c>
      <c r="D139" s="158">
        <v>0</v>
      </c>
      <c r="E139" s="158">
        <v>0</v>
      </c>
      <c r="F139" s="158">
        <v>0</v>
      </c>
      <c r="G139" s="158">
        <v>0</v>
      </c>
      <c r="H139" s="158">
        <v>0</v>
      </c>
      <c r="I139" s="158">
        <v>0</v>
      </c>
    </row>
    <row r="140" spans="1:9" ht="15">
      <c r="A140" s="159" t="s">
        <v>342</v>
      </c>
      <c r="B140" s="158">
        <v>775730.77168091992</v>
      </c>
      <c r="C140" s="158">
        <v>1388985.9404559201</v>
      </c>
      <c r="D140" s="158">
        <v>1417325.9427460346</v>
      </c>
      <c r="E140" s="158">
        <v>1462663.7637175999</v>
      </c>
      <c r="F140" s="158">
        <v>1453769.9280431198</v>
      </c>
      <c r="G140" s="158">
        <v>1496097.5633025002</v>
      </c>
      <c r="H140" s="158">
        <v>1539681.5466035802</v>
      </c>
      <c r="I140" s="158">
        <v>0</v>
      </c>
    </row>
    <row r="141" spans="1:9" ht="15">
      <c r="A141" s="156" t="s">
        <v>245</v>
      </c>
      <c r="B141" s="158">
        <v>0</v>
      </c>
      <c r="C141" s="158">
        <v>0</v>
      </c>
      <c r="D141" s="158">
        <v>0</v>
      </c>
      <c r="E141" s="158">
        <v>0</v>
      </c>
      <c r="F141" s="158">
        <v>0</v>
      </c>
      <c r="G141" s="158">
        <v>0</v>
      </c>
      <c r="H141" s="158">
        <v>0</v>
      </c>
      <c r="I141" s="158">
        <v>0</v>
      </c>
    </row>
    <row r="142" spans="1:9" ht="15">
      <c r="A142" s="159" t="s">
        <v>262</v>
      </c>
      <c r="B142" s="154">
        <v>0</v>
      </c>
      <c r="C142" s="154">
        <v>0</v>
      </c>
      <c r="D142" s="154">
        <v>0</v>
      </c>
      <c r="E142" s="154">
        <v>0</v>
      </c>
      <c r="F142" s="154">
        <v>0</v>
      </c>
      <c r="G142" s="154">
        <v>0</v>
      </c>
      <c r="H142" s="154">
        <v>0</v>
      </c>
      <c r="I142" s="154">
        <v>0</v>
      </c>
    </row>
    <row r="143" spans="1:9" ht="15">
      <c r="A143" s="156" t="s">
        <v>245</v>
      </c>
      <c r="B143" s="158">
        <v>0</v>
      </c>
      <c r="C143" s="158">
        <v>0</v>
      </c>
      <c r="D143" s="158">
        <v>0</v>
      </c>
      <c r="E143" s="158">
        <v>0</v>
      </c>
      <c r="F143" s="158">
        <v>0</v>
      </c>
      <c r="G143" s="158">
        <v>0</v>
      </c>
      <c r="H143" s="158">
        <v>0</v>
      </c>
      <c r="I143" s="158">
        <v>0</v>
      </c>
    </row>
    <row r="144" spans="1:9" ht="15">
      <c r="A144" s="159" t="s">
        <v>258</v>
      </c>
      <c r="B144" s="158">
        <v>0</v>
      </c>
      <c r="C144" s="158">
        <v>0</v>
      </c>
      <c r="D144" s="158">
        <v>0</v>
      </c>
      <c r="E144" s="158">
        <v>0</v>
      </c>
      <c r="F144" s="158">
        <v>0</v>
      </c>
      <c r="G144" s="158">
        <v>0</v>
      </c>
      <c r="H144" s="158">
        <v>0</v>
      </c>
      <c r="I144" s="158">
        <v>0</v>
      </c>
    </row>
    <row r="145" spans="1:9" ht="15">
      <c r="A145" s="160" t="s">
        <v>67</v>
      </c>
      <c r="B145" s="158">
        <v>0</v>
      </c>
      <c r="C145" s="158">
        <v>0</v>
      </c>
      <c r="D145" s="158">
        <v>0</v>
      </c>
      <c r="E145" s="158">
        <v>0</v>
      </c>
      <c r="F145" s="158">
        <v>0</v>
      </c>
      <c r="G145" s="158">
        <v>0</v>
      </c>
      <c r="H145" s="158">
        <v>0</v>
      </c>
      <c r="I145" s="158">
        <v>0</v>
      </c>
    </row>
    <row r="146" spans="1:9" ht="15">
      <c r="A146" s="160" t="s">
        <v>343</v>
      </c>
      <c r="B146" s="158">
        <v>30974.707512711499</v>
      </c>
      <c r="C146" s="158">
        <v>146492.30919996</v>
      </c>
      <c r="D146" s="158">
        <v>125099.93717580695</v>
      </c>
      <c r="E146" s="158">
        <v>129309.59092596</v>
      </c>
      <c r="F146" s="158">
        <v>130694.12797367998</v>
      </c>
      <c r="G146" s="158">
        <v>132935.47913296</v>
      </c>
      <c r="H146" s="158">
        <v>134404.16927511999</v>
      </c>
      <c r="I146" s="158">
        <v>0</v>
      </c>
    </row>
    <row r="147" spans="1:9" ht="15.75" thickBot="1">
      <c r="A147" s="160" t="s">
        <v>344</v>
      </c>
      <c r="B147" s="162">
        <v>15061.943333333333</v>
      </c>
      <c r="C147" s="162">
        <v>27792.639999999996</v>
      </c>
      <c r="D147" s="162">
        <v>25671.686666666661</v>
      </c>
      <c r="E147" s="162">
        <v>35957.709199999998</v>
      </c>
      <c r="F147" s="162">
        <v>36326.520476000005</v>
      </c>
      <c r="G147" s="162">
        <v>36938.396090280003</v>
      </c>
      <c r="H147" s="162">
        <v>37328.999999999993</v>
      </c>
      <c r="I147" s="162">
        <v>0</v>
      </c>
    </row>
    <row r="148" spans="1:9" ht="15">
      <c r="A148" s="156" t="s">
        <v>245</v>
      </c>
      <c r="B148" s="158">
        <v>0</v>
      </c>
      <c r="C148" s="158">
        <v>0</v>
      </c>
      <c r="D148" s="158">
        <v>0</v>
      </c>
      <c r="E148" s="158">
        <v>0</v>
      </c>
      <c r="F148" s="158">
        <v>0</v>
      </c>
      <c r="G148" s="158">
        <v>0</v>
      </c>
      <c r="H148" s="158">
        <v>0</v>
      </c>
      <c r="I148" s="158">
        <v>0</v>
      </c>
    </row>
    <row r="149" spans="1:9" ht="15">
      <c r="A149" s="159" t="s">
        <v>345</v>
      </c>
      <c r="B149" s="158">
        <v>46036.650846044831</v>
      </c>
      <c r="C149" s="158">
        <v>174284.94919996001</v>
      </c>
      <c r="D149" s="158">
        <v>150771.62384247364</v>
      </c>
      <c r="E149" s="158">
        <v>165267.30012596</v>
      </c>
      <c r="F149" s="158">
        <v>167020.64844967998</v>
      </c>
      <c r="G149" s="158">
        <v>169873.87522324</v>
      </c>
      <c r="H149" s="158">
        <v>171733.16927511996</v>
      </c>
      <c r="I149" s="158">
        <v>0</v>
      </c>
    </row>
    <row r="150" spans="1:9" ht="15">
      <c r="A150" s="156" t="s">
        <v>245</v>
      </c>
      <c r="B150" s="158">
        <v>0</v>
      </c>
      <c r="C150" s="158">
        <v>0</v>
      </c>
      <c r="D150" s="158">
        <v>0</v>
      </c>
      <c r="E150" s="158">
        <v>0</v>
      </c>
      <c r="F150" s="158">
        <v>0</v>
      </c>
      <c r="G150" s="158">
        <v>0</v>
      </c>
      <c r="H150" s="158">
        <v>0</v>
      </c>
      <c r="I150" s="158">
        <v>0</v>
      </c>
    </row>
    <row r="151" spans="1:9" ht="15">
      <c r="A151" s="159" t="s">
        <v>346</v>
      </c>
      <c r="B151" s="158">
        <v>0</v>
      </c>
      <c r="C151" s="158">
        <v>0</v>
      </c>
      <c r="D151" s="158">
        <v>0</v>
      </c>
      <c r="E151" s="158">
        <v>0</v>
      </c>
      <c r="F151" s="158">
        <v>0</v>
      </c>
      <c r="G151" s="158">
        <v>0</v>
      </c>
      <c r="H151" s="158">
        <v>0</v>
      </c>
      <c r="I151" s="158">
        <v>0</v>
      </c>
    </row>
    <row r="152" spans="1:9" ht="15.75">
      <c r="A152" s="167" t="s">
        <v>347</v>
      </c>
      <c r="B152" s="158">
        <v>118860</v>
      </c>
      <c r="C152" s="158">
        <v>231700.63000000006</v>
      </c>
      <c r="D152" s="168">
        <v>361729</v>
      </c>
      <c r="E152" s="168">
        <v>216300</v>
      </c>
      <c r="F152" s="158">
        <v>256800</v>
      </c>
      <c r="G152" s="158">
        <v>248799.96000000008</v>
      </c>
      <c r="H152" s="158">
        <v>222600</v>
      </c>
      <c r="I152" s="158">
        <v>0</v>
      </c>
    </row>
    <row r="153" spans="1:9" ht="15">
      <c r="A153" s="160" t="s">
        <v>348</v>
      </c>
      <c r="B153" s="158">
        <v>0</v>
      </c>
      <c r="C153" s="158">
        <v>0</v>
      </c>
      <c r="D153" s="158">
        <v>0</v>
      </c>
      <c r="E153" s="158">
        <v>0</v>
      </c>
      <c r="F153" s="158">
        <v>0</v>
      </c>
      <c r="G153" s="158">
        <v>0</v>
      </c>
      <c r="H153" s="158">
        <v>0</v>
      </c>
      <c r="I153" s="158">
        <v>0</v>
      </c>
    </row>
    <row r="154" spans="1:9" ht="15.75" thickBot="1">
      <c r="A154" s="160" t="s">
        <v>349</v>
      </c>
      <c r="B154" s="162">
        <v>0</v>
      </c>
      <c r="C154" s="162">
        <v>0</v>
      </c>
      <c r="D154" s="162">
        <v>0</v>
      </c>
      <c r="E154" s="162">
        <v>0</v>
      </c>
      <c r="F154" s="162">
        <v>0</v>
      </c>
      <c r="G154" s="162">
        <v>0</v>
      </c>
      <c r="H154" s="162">
        <v>0</v>
      </c>
      <c r="I154" s="162">
        <v>0</v>
      </c>
    </row>
    <row r="155" spans="1:9" ht="15">
      <c r="A155" s="156" t="s">
        <v>245</v>
      </c>
      <c r="B155" s="158">
        <v>0</v>
      </c>
      <c r="C155" s="158">
        <v>0</v>
      </c>
      <c r="D155" s="158">
        <v>0</v>
      </c>
      <c r="E155" s="158">
        <v>0</v>
      </c>
      <c r="F155" s="158">
        <v>0</v>
      </c>
      <c r="G155" s="158">
        <v>0</v>
      </c>
      <c r="H155" s="158">
        <v>0</v>
      </c>
      <c r="I155" s="158">
        <v>0</v>
      </c>
    </row>
    <row r="156" spans="1:9" ht="15">
      <c r="A156" s="159" t="s">
        <v>350</v>
      </c>
      <c r="B156" s="158">
        <v>118860</v>
      </c>
      <c r="C156" s="158">
        <v>231700.63000000006</v>
      </c>
      <c r="D156" s="158">
        <v>361729</v>
      </c>
      <c r="E156" s="158">
        <v>216300</v>
      </c>
      <c r="F156" s="158">
        <v>256800</v>
      </c>
      <c r="G156" s="158">
        <v>248799.96000000008</v>
      </c>
      <c r="H156" s="158">
        <v>222600</v>
      </c>
      <c r="I156" s="158">
        <v>0</v>
      </c>
    </row>
    <row r="157" spans="1:9" ht="15">
      <c r="A157" s="156" t="s">
        <v>245</v>
      </c>
      <c r="B157" s="158">
        <v>0</v>
      </c>
      <c r="C157" s="158">
        <v>0</v>
      </c>
      <c r="D157" s="158">
        <v>0</v>
      </c>
      <c r="E157" s="158">
        <v>0</v>
      </c>
      <c r="F157" s="158">
        <v>0</v>
      </c>
      <c r="G157" s="158">
        <v>0</v>
      </c>
      <c r="H157" s="158">
        <v>0</v>
      </c>
      <c r="I157" s="158">
        <v>0</v>
      </c>
    </row>
    <row r="158" spans="1:9" ht="15">
      <c r="A158" s="159" t="s">
        <v>260</v>
      </c>
      <c r="B158" s="158">
        <v>7525.5</v>
      </c>
      <c r="C158" s="158">
        <v>43053</v>
      </c>
      <c r="D158" s="158">
        <v>37627.5</v>
      </c>
      <c r="E158" s="158">
        <v>45153</v>
      </c>
      <c r="F158" s="158">
        <v>45153</v>
      </c>
      <c r="G158" s="158">
        <v>45153</v>
      </c>
      <c r="H158" s="158">
        <v>45153</v>
      </c>
      <c r="I158" s="158">
        <v>0</v>
      </c>
    </row>
    <row r="159" spans="1:9" ht="15">
      <c r="A159" s="156" t="s">
        <v>245</v>
      </c>
      <c r="B159" s="158">
        <v>0</v>
      </c>
      <c r="C159" s="158">
        <v>0</v>
      </c>
      <c r="D159" s="158">
        <v>0</v>
      </c>
      <c r="E159" s="158">
        <v>0</v>
      </c>
      <c r="F159" s="158">
        <v>0</v>
      </c>
      <c r="G159" s="158">
        <v>0</v>
      </c>
      <c r="H159" s="158">
        <v>0</v>
      </c>
      <c r="I159" s="158">
        <v>0</v>
      </c>
    </row>
    <row r="160" spans="1:9" ht="15">
      <c r="A160" s="159" t="s">
        <v>351</v>
      </c>
      <c r="B160" s="158">
        <v>0</v>
      </c>
      <c r="C160" s="158">
        <v>0</v>
      </c>
      <c r="D160" s="158">
        <v>0</v>
      </c>
      <c r="E160" s="158">
        <v>0</v>
      </c>
      <c r="F160" s="158">
        <v>0</v>
      </c>
      <c r="G160" s="158">
        <v>0</v>
      </c>
      <c r="H160" s="158">
        <v>0</v>
      </c>
      <c r="I160" s="158">
        <v>0</v>
      </c>
    </row>
    <row r="161" spans="1:9" ht="15">
      <c r="A161" s="156" t="s">
        <v>245</v>
      </c>
      <c r="B161" s="158">
        <v>0</v>
      </c>
      <c r="C161" s="158">
        <v>0</v>
      </c>
      <c r="D161" s="158">
        <v>0</v>
      </c>
      <c r="E161" s="158">
        <v>0</v>
      </c>
      <c r="F161" s="158">
        <v>0</v>
      </c>
      <c r="G161" s="158">
        <v>0</v>
      </c>
      <c r="H161" s="158">
        <v>0</v>
      </c>
      <c r="I161" s="158">
        <v>0</v>
      </c>
    </row>
    <row r="162" spans="1:9" ht="15">
      <c r="A162" s="159" t="s">
        <v>263</v>
      </c>
      <c r="B162" s="158">
        <v>0</v>
      </c>
      <c r="C162" s="158">
        <v>0</v>
      </c>
      <c r="D162" s="158">
        <v>0</v>
      </c>
      <c r="E162" s="158">
        <v>0</v>
      </c>
      <c r="F162" s="158">
        <v>0</v>
      </c>
      <c r="G162" s="158">
        <v>0</v>
      </c>
      <c r="H162" s="158">
        <v>0</v>
      </c>
      <c r="I162" s="158">
        <v>0</v>
      </c>
    </row>
    <row r="163" spans="1:9" ht="15">
      <c r="A163" s="160" t="s">
        <v>352</v>
      </c>
      <c r="B163" s="158">
        <v>18422.639909999998</v>
      </c>
      <c r="C163" s="158">
        <v>48965.51946000001</v>
      </c>
      <c r="D163" s="158">
        <v>48844.139549999993</v>
      </c>
      <c r="E163" s="158">
        <v>50434.23504384001</v>
      </c>
      <c r="F163" s="158">
        <v>51946.752095160009</v>
      </c>
      <c r="G163" s="158">
        <v>53506.094657999995</v>
      </c>
      <c r="H163" s="158">
        <v>55110</v>
      </c>
      <c r="I163" s="158">
        <v>0</v>
      </c>
    </row>
    <row r="164" spans="1:9" ht="15">
      <c r="A164" s="160" t="s">
        <v>353</v>
      </c>
      <c r="B164" s="158">
        <v>0</v>
      </c>
      <c r="C164" s="158">
        <v>0</v>
      </c>
      <c r="D164" s="158">
        <v>0</v>
      </c>
      <c r="E164" s="158">
        <v>0</v>
      </c>
      <c r="F164" s="158">
        <v>0</v>
      </c>
      <c r="G164" s="158">
        <v>0</v>
      </c>
      <c r="H164" s="158">
        <v>0</v>
      </c>
      <c r="I164" s="158">
        <v>0</v>
      </c>
    </row>
    <row r="165" spans="1:9" ht="15">
      <c r="A165" s="160" t="s">
        <v>354</v>
      </c>
      <c r="B165" s="158">
        <v>455.29584399999999</v>
      </c>
      <c r="C165" s="158">
        <v>2731.7750640000008</v>
      </c>
      <c r="D165" s="158">
        <v>2276.4792200000006</v>
      </c>
      <c r="E165" s="158">
        <v>2813.7283159199997</v>
      </c>
      <c r="F165" s="158">
        <v>2898.1401654000001</v>
      </c>
      <c r="G165" s="158">
        <v>2985.0843704400008</v>
      </c>
      <c r="H165" s="158">
        <v>3075</v>
      </c>
      <c r="I165" s="158">
        <v>0</v>
      </c>
    </row>
    <row r="166" spans="1:9" ht="15">
      <c r="A166" s="160" t="s">
        <v>355</v>
      </c>
      <c r="B166" s="154">
        <v>2298.8600000000001</v>
      </c>
      <c r="C166" s="154">
        <v>0</v>
      </c>
      <c r="D166" s="154">
        <v>2358.8600000000001</v>
      </c>
      <c r="E166" s="154">
        <v>0</v>
      </c>
      <c r="F166" s="154">
        <v>0</v>
      </c>
      <c r="G166" s="154">
        <v>0</v>
      </c>
      <c r="H166" s="154">
        <v>0</v>
      </c>
      <c r="I166" s="154">
        <v>0</v>
      </c>
    </row>
    <row r="167" spans="1:9" ht="15.75" thickBot="1">
      <c r="A167" s="160" t="s">
        <v>356</v>
      </c>
      <c r="B167" s="157">
        <v>-2925</v>
      </c>
      <c r="C167" s="157">
        <v>-7992</v>
      </c>
      <c r="D167" s="157">
        <v>-4836</v>
      </c>
      <c r="E167" s="157">
        <v>-4392</v>
      </c>
      <c r="F167" s="157">
        <v>-4392</v>
      </c>
      <c r="G167" s="157">
        <v>-4392</v>
      </c>
      <c r="H167" s="157">
        <v>-4392</v>
      </c>
      <c r="I167" s="157">
        <v>0</v>
      </c>
    </row>
    <row r="168" spans="1:9" ht="15">
      <c r="A168" s="156" t="s">
        <v>245</v>
      </c>
      <c r="B168" s="158">
        <v>0</v>
      </c>
      <c r="C168" s="158">
        <v>0</v>
      </c>
      <c r="D168" s="158">
        <v>0</v>
      </c>
      <c r="E168" s="158">
        <v>0</v>
      </c>
      <c r="F168" s="158">
        <v>0</v>
      </c>
      <c r="G168" s="158">
        <v>0</v>
      </c>
      <c r="H168" s="158">
        <v>0</v>
      </c>
      <c r="I168" s="158">
        <v>0</v>
      </c>
    </row>
    <row r="169" spans="1:9" ht="15">
      <c r="A169" s="159" t="s">
        <v>357</v>
      </c>
      <c r="B169" s="158">
        <v>18251.795754000002</v>
      </c>
      <c r="C169" s="158">
        <v>43705.294524000019</v>
      </c>
      <c r="D169" s="158">
        <v>48643.478770000016</v>
      </c>
      <c r="E169" s="158">
        <v>48855.963359759997</v>
      </c>
      <c r="F169" s="158">
        <v>50452.892260560009</v>
      </c>
      <c r="G169" s="158">
        <v>52099.179028439998</v>
      </c>
      <c r="H169" s="158">
        <v>53793</v>
      </c>
      <c r="I169" s="158">
        <v>0</v>
      </c>
    </row>
    <row r="170" spans="1:9" ht="15">
      <c r="A170" s="156" t="s">
        <v>245</v>
      </c>
      <c r="B170" s="158">
        <v>0</v>
      </c>
      <c r="C170" s="158">
        <v>0</v>
      </c>
      <c r="D170" s="158">
        <v>0</v>
      </c>
      <c r="E170" s="158">
        <v>0</v>
      </c>
      <c r="F170" s="158">
        <v>0</v>
      </c>
      <c r="G170" s="158">
        <v>0</v>
      </c>
      <c r="H170" s="158">
        <v>0</v>
      </c>
      <c r="I170" s="158">
        <v>0</v>
      </c>
    </row>
    <row r="171" spans="1:9" ht="15">
      <c r="A171" s="159" t="s">
        <v>264</v>
      </c>
      <c r="B171" s="154">
        <v>0</v>
      </c>
      <c r="C171" s="154">
        <v>0</v>
      </c>
      <c r="D171" s="154">
        <v>0</v>
      </c>
      <c r="E171" s="154">
        <v>0</v>
      </c>
      <c r="F171" s="154">
        <v>0</v>
      </c>
      <c r="G171" s="154">
        <v>0</v>
      </c>
      <c r="H171" s="154">
        <v>0</v>
      </c>
      <c r="I171" s="154">
        <v>0</v>
      </c>
    </row>
    <row r="172" spans="1:9" ht="15">
      <c r="A172" s="156" t="s">
        <v>245</v>
      </c>
      <c r="B172" s="158">
        <v>0</v>
      </c>
      <c r="C172" s="158">
        <v>0</v>
      </c>
      <c r="D172" s="158">
        <v>0</v>
      </c>
      <c r="E172" s="158">
        <v>0</v>
      </c>
      <c r="F172" s="158">
        <v>0</v>
      </c>
      <c r="G172" s="158">
        <v>0</v>
      </c>
      <c r="H172" s="158">
        <v>0</v>
      </c>
      <c r="I172" s="158">
        <v>0</v>
      </c>
    </row>
    <row r="173" spans="1:9" ht="15">
      <c r="A173" s="156" t="s">
        <v>358</v>
      </c>
      <c r="B173" s="158">
        <v>2997969.9267732939</v>
      </c>
      <c r="C173" s="158">
        <v>6681571.154495582</v>
      </c>
      <c r="D173" s="158">
        <v>6898986.3344144765</v>
      </c>
      <c r="E173" s="158">
        <v>7287617.1770224581</v>
      </c>
      <c r="F173" s="158">
        <v>7684812.217450656</v>
      </c>
      <c r="G173" s="158">
        <v>7852781.364983907</v>
      </c>
      <c r="H173" s="158">
        <v>7962666.2072852971</v>
      </c>
      <c r="I173" s="158">
        <v>72794.561741668003</v>
      </c>
    </row>
    <row r="174" spans="1:9" ht="15">
      <c r="A174" s="159" t="s">
        <v>359</v>
      </c>
      <c r="B174" s="158">
        <v>1723844.0959425189</v>
      </c>
      <c r="C174" s="158">
        <v>1615394.898746985</v>
      </c>
      <c r="D174" s="158">
        <v>1612157.4710912993</v>
      </c>
      <c r="E174" s="158">
        <v>1794026.5998691584</v>
      </c>
      <c r="F174" s="158">
        <v>1998435.2670700168</v>
      </c>
      <c r="G174" s="158">
        <v>2220188.0464579109</v>
      </c>
      <c r="H174" s="158">
        <v>2299148.3222352494</v>
      </c>
      <c r="I174" s="158">
        <v>0</v>
      </c>
    </row>
    <row r="175" spans="1:9" ht="15.75" thickBot="1">
      <c r="A175" s="159" t="s">
        <v>360</v>
      </c>
      <c r="B175" s="162">
        <v>12773187.860000001</v>
      </c>
      <c r="C175" s="162">
        <v>13360024.42</v>
      </c>
      <c r="D175" s="162">
        <v>13218225.43</v>
      </c>
      <c r="E175" s="162">
        <v>13702944</v>
      </c>
      <c r="F175" s="162">
        <v>13531770</v>
      </c>
      <c r="G175" s="162">
        <v>14795308</v>
      </c>
      <c r="H175" s="162">
        <v>7742645</v>
      </c>
      <c r="I175" s="162">
        <v>7732524</v>
      </c>
    </row>
    <row r="176" spans="1:9" ht="15">
      <c r="A176" s="156" t="s">
        <v>245</v>
      </c>
      <c r="B176" s="158">
        <v>0</v>
      </c>
      <c r="C176" s="158">
        <v>0</v>
      </c>
      <c r="D176" s="158">
        <v>0</v>
      </c>
      <c r="E176" s="158">
        <v>0</v>
      </c>
      <c r="F176" s="158">
        <v>0</v>
      </c>
      <c r="G176" s="158">
        <v>0</v>
      </c>
      <c r="H176" s="158">
        <v>0</v>
      </c>
      <c r="I176" s="158">
        <v>0</v>
      </c>
    </row>
    <row r="177" spans="1:9" ht="15">
      <c r="A177" s="156" t="s">
        <v>361</v>
      </c>
      <c r="B177" s="158">
        <v>17495001.882715814</v>
      </c>
      <c r="C177" s="158">
        <v>21656990.473242566</v>
      </c>
      <c r="D177" s="158">
        <v>21729369.235505775</v>
      </c>
      <c r="E177" s="158">
        <v>22784587.776891619</v>
      </c>
      <c r="F177" s="158">
        <v>23215017.48452067</v>
      </c>
      <c r="G177" s="158">
        <v>24868277.411441814</v>
      </c>
      <c r="H177" s="158">
        <v>18004459.529520549</v>
      </c>
      <c r="I177" s="158">
        <v>7805318.5617416678</v>
      </c>
    </row>
    <row r="178" spans="1:9" ht="15">
      <c r="A178" s="156" t="s">
        <v>245</v>
      </c>
      <c r="B178" s="158">
        <v>0</v>
      </c>
      <c r="C178" s="158">
        <v>0</v>
      </c>
      <c r="D178" s="158">
        <v>0</v>
      </c>
      <c r="E178" s="158">
        <v>0</v>
      </c>
      <c r="F178" s="158">
        <v>0</v>
      </c>
      <c r="G178" s="158">
        <v>0</v>
      </c>
      <c r="H178" s="158">
        <v>0</v>
      </c>
      <c r="I178" s="158">
        <v>0</v>
      </c>
    </row>
    <row r="179" spans="1:9" ht="15">
      <c r="A179" s="156" t="s">
        <v>362</v>
      </c>
      <c r="B179" s="158">
        <v>2503080.8108249232</v>
      </c>
      <c r="C179" s="158">
        <v>1986839.8425794747</v>
      </c>
      <c r="D179" s="158">
        <v>2118118.7165347775</v>
      </c>
      <c r="E179" s="158">
        <v>1958071.4957366893</v>
      </c>
      <c r="F179" s="158">
        <v>2290595.6342129689</v>
      </c>
      <c r="G179" s="158">
        <v>2454625.8660537563</v>
      </c>
      <c r="H179" s="158">
        <v>2484115.1415433027</v>
      </c>
      <c r="I179" s="158">
        <v>375477.00484333414</v>
      </c>
    </row>
    <row r="180" spans="1:9" ht="15">
      <c r="A180" s="156" t="s">
        <v>245</v>
      </c>
      <c r="B180" s="158">
        <v>0</v>
      </c>
      <c r="C180" s="158">
        <v>0</v>
      </c>
      <c r="D180" s="158">
        <v>0</v>
      </c>
      <c r="E180" s="158">
        <v>0</v>
      </c>
      <c r="F180" s="158">
        <v>0</v>
      </c>
      <c r="G180" s="158">
        <v>0</v>
      </c>
      <c r="H180" s="158">
        <v>0</v>
      </c>
      <c r="I180" s="158">
        <v>0</v>
      </c>
    </row>
    <row r="181" spans="1:9" ht="15">
      <c r="A181" s="156" t="s">
        <v>363</v>
      </c>
      <c r="B181" s="158">
        <v>1868024.5867446344</v>
      </c>
      <c r="C181" s="158">
        <v>2056976.6519478736</v>
      </c>
      <c r="D181" s="158">
        <v>1744116.0890031226</v>
      </c>
      <c r="E181" s="158">
        <v>1831326.6720168972</v>
      </c>
      <c r="F181" s="158">
        <v>2508399.5826091268</v>
      </c>
      <c r="G181" s="158">
        <v>2847138.6908448394</v>
      </c>
      <c r="H181" s="158">
        <v>2819288.3693980039</v>
      </c>
      <c r="I181" s="158">
        <v>64898.146874111895</v>
      </c>
    </row>
    <row r="182" spans="1:9" ht="15">
      <c r="A182" s="156" t="s">
        <v>245</v>
      </c>
      <c r="B182" s="158">
        <v>0</v>
      </c>
      <c r="C182" s="158">
        <v>0</v>
      </c>
      <c r="D182" s="158">
        <v>0</v>
      </c>
      <c r="E182" s="158">
        <v>0</v>
      </c>
      <c r="F182" s="158">
        <v>0</v>
      </c>
      <c r="G182" s="158">
        <v>0</v>
      </c>
      <c r="H182" s="158">
        <v>0</v>
      </c>
      <c r="I182" s="158">
        <v>0</v>
      </c>
    </row>
    <row r="183" spans="1:9" ht="15">
      <c r="A183" s="156" t="s">
        <v>364</v>
      </c>
      <c r="B183" s="158">
        <v>1685055.3349113767</v>
      </c>
      <c r="C183" s="158">
        <v>1617743.3296133622</v>
      </c>
      <c r="D183" s="158">
        <v>2077333.8752832545</v>
      </c>
      <c r="E183" s="158">
        <v>1819804.1023796415</v>
      </c>
      <c r="F183" s="158">
        <v>2236853.4598086774</v>
      </c>
      <c r="G183" s="158">
        <v>2508488.5147771332</v>
      </c>
      <c r="H183" s="158">
        <v>2700440.3011631272</v>
      </c>
      <c r="I183" s="158">
        <v>75985.192604525117</v>
      </c>
    </row>
    <row r="184" spans="1:9" ht="15">
      <c r="A184" s="156" t="s">
        <v>245</v>
      </c>
      <c r="B184" s="158">
        <v>0</v>
      </c>
      <c r="C184" s="158">
        <v>0</v>
      </c>
      <c r="D184" s="158">
        <v>0</v>
      </c>
      <c r="E184" s="158">
        <v>0</v>
      </c>
      <c r="F184" s="158">
        <v>0</v>
      </c>
      <c r="G184" s="158">
        <v>0</v>
      </c>
      <c r="H184" s="158">
        <v>0</v>
      </c>
      <c r="I184" s="158">
        <v>0</v>
      </c>
    </row>
    <row r="185" spans="1:9" ht="15.75" thickBot="1">
      <c r="A185" s="156" t="s">
        <v>245</v>
      </c>
      <c r="B185" s="162">
        <v>0</v>
      </c>
      <c r="C185" s="162">
        <v>0</v>
      </c>
      <c r="D185" s="162">
        <v>0</v>
      </c>
      <c r="E185" s="162">
        <v>0</v>
      </c>
      <c r="F185" s="162">
        <v>0</v>
      </c>
      <c r="G185" s="162">
        <v>0</v>
      </c>
      <c r="H185" s="162">
        <v>0</v>
      </c>
      <c r="I185" s="162">
        <v>0</v>
      </c>
    </row>
    <row r="186" spans="1:9" ht="15">
      <c r="A186" s="156" t="s">
        <v>282</v>
      </c>
      <c r="B186" s="158">
        <v>23551162.615196746</v>
      </c>
      <c r="C186" s="158">
        <v>27318550.297383282</v>
      </c>
      <c r="D186" s="158">
        <v>27668937.916326933</v>
      </c>
      <c r="E186" s="158">
        <v>28393790.047024846</v>
      </c>
      <c r="F186" s="158">
        <v>30250866.161151439</v>
      </c>
      <c r="G186" s="158">
        <v>32678530.483117547</v>
      </c>
      <c r="H186" s="158">
        <v>26008303.341624979</v>
      </c>
      <c r="I186" s="158">
        <v>8321678.9060636386</v>
      </c>
    </row>
    <row r="187" spans="1:9" ht="15">
      <c r="A187" s="156" t="s">
        <v>245</v>
      </c>
      <c r="B187" s="158">
        <v>0</v>
      </c>
      <c r="C187" s="158">
        <v>0</v>
      </c>
      <c r="D187" s="158">
        <v>0</v>
      </c>
      <c r="E187" s="158">
        <v>0</v>
      </c>
      <c r="F187" s="158">
        <v>0</v>
      </c>
      <c r="G187" s="158">
        <v>0</v>
      </c>
      <c r="H187" s="158">
        <v>0</v>
      </c>
      <c r="I187" s="158">
        <v>0</v>
      </c>
    </row>
    <row r="188" spans="1:9" ht="15">
      <c r="A188" s="156" t="s">
        <v>245</v>
      </c>
      <c r="B188" s="158">
        <v>0</v>
      </c>
      <c r="C188" s="158">
        <v>0</v>
      </c>
      <c r="D188" s="158">
        <v>0</v>
      </c>
      <c r="E188" s="158">
        <v>0</v>
      </c>
      <c r="F188" s="158">
        <v>0</v>
      </c>
      <c r="G188" s="158">
        <v>0</v>
      </c>
      <c r="H188" s="158">
        <v>0</v>
      </c>
      <c r="I188" s="158">
        <v>0</v>
      </c>
    </row>
    <row r="189" spans="1:9" ht="15">
      <c r="A189" s="156" t="s">
        <v>245</v>
      </c>
      <c r="B189" s="158">
        <v>0</v>
      </c>
      <c r="C189" s="158">
        <v>0</v>
      </c>
      <c r="D189" s="158">
        <v>0</v>
      </c>
      <c r="E189" s="158">
        <v>0</v>
      </c>
      <c r="F189" s="158">
        <v>0</v>
      </c>
      <c r="G189" s="158">
        <v>0</v>
      </c>
      <c r="H189" s="158">
        <v>0</v>
      </c>
      <c r="I189" s="158">
        <v>0</v>
      </c>
    </row>
    <row r="190" spans="1:9" ht="15">
      <c r="A190" s="163" t="s">
        <v>365</v>
      </c>
      <c r="B190" s="158">
        <v>0</v>
      </c>
      <c r="C190" s="158">
        <v>0</v>
      </c>
      <c r="D190" s="158">
        <v>0</v>
      </c>
      <c r="E190" s="158">
        <v>0</v>
      </c>
      <c r="F190" s="158">
        <v>0</v>
      </c>
      <c r="G190" s="158">
        <v>0</v>
      </c>
      <c r="H190" s="158">
        <v>0</v>
      </c>
      <c r="I190" s="158">
        <v>0</v>
      </c>
    </row>
    <row r="191" spans="1:9" ht="15">
      <c r="A191" s="156" t="s">
        <v>245</v>
      </c>
      <c r="B191" s="158">
        <v>0</v>
      </c>
      <c r="C191" s="158">
        <v>0</v>
      </c>
      <c r="D191" s="158">
        <v>0</v>
      </c>
      <c r="E191" s="158">
        <v>0</v>
      </c>
      <c r="F191" s="158">
        <v>0</v>
      </c>
      <c r="G191" s="158">
        <v>0</v>
      </c>
      <c r="H191" s="158">
        <v>0</v>
      </c>
      <c r="I191" s="158">
        <v>0</v>
      </c>
    </row>
    <row r="192" spans="1:9" ht="15">
      <c r="A192" s="156" t="s">
        <v>366</v>
      </c>
      <c r="B192" s="158">
        <v>0</v>
      </c>
      <c r="C192" s="158">
        <v>0</v>
      </c>
      <c r="D192" s="158">
        <v>0</v>
      </c>
      <c r="E192" s="158">
        <v>0</v>
      </c>
      <c r="F192" s="158">
        <v>0</v>
      </c>
      <c r="G192" s="158">
        <v>0</v>
      </c>
      <c r="H192" s="158">
        <v>0</v>
      </c>
      <c r="I192" s="158">
        <v>0</v>
      </c>
    </row>
    <row r="193" spans="1:9" ht="15">
      <c r="A193" s="159" t="s">
        <v>267</v>
      </c>
      <c r="B193" s="158">
        <v>3572338.0099999998</v>
      </c>
      <c r="C193" s="158">
        <v>3789775.0700000003</v>
      </c>
      <c r="D193" s="158">
        <v>3657002.0899999999</v>
      </c>
      <c r="E193" s="158">
        <v>4020069</v>
      </c>
      <c r="F193" s="158">
        <v>4350929</v>
      </c>
      <c r="G193" s="158">
        <v>5489229</v>
      </c>
      <c r="H193" s="158">
        <v>5996135</v>
      </c>
      <c r="I193" s="158">
        <v>6291972</v>
      </c>
    </row>
    <row r="194" spans="1:9" ht="15">
      <c r="A194" s="159" t="s">
        <v>367</v>
      </c>
      <c r="B194" s="158">
        <v>848507.33999999997</v>
      </c>
      <c r="C194" s="158">
        <v>845665.31000000006</v>
      </c>
      <c r="D194" s="158">
        <v>831525.69999999995</v>
      </c>
      <c r="E194" s="158">
        <v>958287</v>
      </c>
      <c r="F194" s="158">
        <v>1076895</v>
      </c>
      <c r="G194" s="158">
        <v>1258555</v>
      </c>
      <c r="H194" s="158">
        <v>1331406</v>
      </c>
      <c r="I194" s="158">
        <v>1440552</v>
      </c>
    </row>
    <row r="195" spans="1:9" ht="15.75" thickBot="1">
      <c r="A195" s="159" t="s">
        <v>269</v>
      </c>
      <c r="B195" s="162">
        <v>8352342.5100000007</v>
      </c>
      <c r="C195" s="162">
        <v>8724584.040000001</v>
      </c>
      <c r="D195" s="162">
        <v>8729697.6400000006</v>
      </c>
      <c r="E195" s="162">
        <v>8724588</v>
      </c>
      <c r="F195" s="162">
        <v>8103946</v>
      </c>
      <c r="G195" s="162">
        <v>8047524</v>
      </c>
      <c r="H195" s="162">
        <v>415104</v>
      </c>
      <c r="I195" s="162">
        <v>0</v>
      </c>
    </row>
    <row r="196" spans="1:9" ht="15">
      <c r="A196" s="156" t="s">
        <v>245</v>
      </c>
      <c r="B196" s="158">
        <v>0</v>
      </c>
      <c r="C196" s="158">
        <v>0</v>
      </c>
      <c r="D196" s="158">
        <v>0</v>
      </c>
      <c r="E196" s="158">
        <v>0</v>
      </c>
      <c r="F196" s="158">
        <v>0</v>
      </c>
      <c r="G196" s="158">
        <v>0</v>
      </c>
      <c r="H196" s="158">
        <v>0</v>
      </c>
      <c r="I196" s="158">
        <v>0</v>
      </c>
    </row>
    <row r="197" spans="1:9" ht="15">
      <c r="A197" s="156" t="s">
        <v>368</v>
      </c>
      <c r="B197" s="158">
        <v>12773187.860000001</v>
      </c>
      <c r="C197" s="158">
        <v>13360024.42</v>
      </c>
      <c r="D197" s="158">
        <v>13218225.43</v>
      </c>
      <c r="E197" s="158">
        <v>13702944</v>
      </c>
      <c r="F197" s="158">
        <v>13531770</v>
      </c>
      <c r="G197" s="158">
        <v>14795308</v>
      </c>
      <c r="H197" s="158">
        <v>7742645</v>
      </c>
      <c r="I197" s="158">
        <v>7732524</v>
      </c>
    </row>
    <row r="198" spans="1:9" ht="15">
      <c r="A198" s="156" t="s">
        <v>245</v>
      </c>
      <c r="B198" s="158">
        <v>0</v>
      </c>
      <c r="C198" s="158">
        <v>0</v>
      </c>
      <c r="D198" s="158">
        <v>0</v>
      </c>
      <c r="E198" s="158">
        <v>0</v>
      </c>
      <c r="F198" s="158">
        <v>0</v>
      </c>
      <c r="G198" s="158">
        <v>0</v>
      </c>
      <c r="H198" s="158">
        <v>0</v>
      </c>
      <c r="I198" s="158">
        <v>0</v>
      </c>
    </row>
    <row r="199" spans="1:9" ht="15">
      <c r="A199" s="156" t="s">
        <v>359</v>
      </c>
      <c r="B199" s="158">
        <v>0</v>
      </c>
      <c r="C199" s="158">
        <v>0</v>
      </c>
      <c r="D199" s="158">
        <v>0</v>
      </c>
      <c r="E199" s="158">
        <v>0</v>
      </c>
      <c r="F199" s="158">
        <v>0</v>
      </c>
      <c r="G199" s="158">
        <v>0</v>
      </c>
      <c r="H199" s="158">
        <v>0</v>
      </c>
      <c r="I199" s="158">
        <v>0</v>
      </c>
    </row>
    <row r="200" spans="1:9" ht="15">
      <c r="A200" s="159" t="s">
        <v>272</v>
      </c>
      <c r="B200" s="158">
        <v>212387.07594251874</v>
      </c>
      <c r="C200" s="158">
        <v>211002.58874698504</v>
      </c>
      <c r="D200" s="158">
        <v>209167.18109129928</v>
      </c>
      <c r="E200" s="158">
        <v>245292.10986915833</v>
      </c>
      <c r="F200" s="158">
        <v>256932.2070700168</v>
      </c>
      <c r="G200" s="158">
        <v>263080.54645787098</v>
      </c>
      <c r="H200" s="158">
        <v>270100.74223528994</v>
      </c>
      <c r="I200" s="158">
        <v>0</v>
      </c>
    </row>
    <row r="201" spans="1:9" ht="15">
      <c r="A201" s="159" t="s">
        <v>273</v>
      </c>
      <c r="B201" s="158">
        <v>1415154.04</v>
      </c>
      <c r="C201" s="158">
        <v>1421198.3099999996</v>
      </c>
      <c r="D201" s="158">
        <v>1417371.9199999999</v>
      </c>
      <c r="E201" s="158">
        <v>1565540.49</v>
      </c>
      <c r="F201" s="158">
        <v>1758309.0599999996</v>
      </c>
      <c r="G201" s="158">
        <v>1973913.50000004</v>
      </c>
      <c r="H201" s="158">
        <v>2045853.5799999603</v>
      </c>
      <c r="I201" s="158">
        <v>0</v>
      </c>
    </row>
    <row r="202" spans="1:9" ht="15">
      <c r="A202" s="159" t="s">
        <v>274</v>
      </c>
      <c r="B202" s="158">
        <v>0</v>
      </c>
      <c r="C202" s="158">
        <v>0</v>
      </c>
      <c r="D202" s="158">
        <v>0</v>
      </c>
      <c r="E202" s="158">
        <v>0</v>
      </c>
      <c r="F202" s="158">
        <v>0</v>
      </c>
      <c r="G202" s="158">
        <v>0</v>
      </c>
      <c r="H202" s="158">
        <v>0</v>
      </c>
      <c r="I202" s="158">
        <v>0</v>
      </c>
    </row>
    <row r="203" spans="1:9" ht="15.75" thickBot="1">
      <c r="A203" s="159" t="s">
        <v>275</v>
      </c>
      <c r="B203" s="157">
        <v>96302.98000000001</v>
      </c>
      <c r="C203" s="157">
        <v>-16806</v>
      </c>
      <c r="D203" s="157">
        <v>-14381.630000000001</v>
      </c>
      <c r="E203" s="157">
        <v>-16806</v>
      </c>
      <c r="F203" s="157">
        <v>-16806</v>
      </c>
      <c r="G203" s="157">
        <v>-16806</v>
      </c>
      <c r="H203" s="157">
        <v>-16806</v>
      </c>
      <c r="I203" s="157">
        <v>0</v>
      </c>
    </row>
    <row r="204" spans="1:9" ht="15">
      <c r="A204" s="156" t="s">
        <v>245</v>
      </c>
      <c r="B204" s="158">
        <v>0</v>
      </c>
      <c r="C204" s="158">
        <v>0</v>
      </c>
      <c r="D204" s="158">
        <v>0</v>
      </c>
      <c r="E204" s="158">
        <v>0</v>
      </c>
      <c r="F204" s="158">
        <v>0</v>
      </c>
      <c r="G204" s="158">
        <v>0</v>
      </c>
      <c r="H204" s="158">
        <v>0</v>
      </c>
      <c r="I204" s="158">
        <v>0</v>
      </c>
    </row>
    <row r="205" spans="1:9" ht="15">
      <c r="A205" s="156" t="s">
        <v>369</v>
      </c>
      <c r="B205" s="158">
        <v>1723844.0959425189</v>
      </c>
      <c r="C205" s="158">
        <v>1615394.898746985</v>
      </c>
      <c r="D205" s="158">
        <v>1612157.4710912993</v>
      </c>
      <c r="E205" s="158">
        <v>1794026.5998691584</v>
      </c>
      <c r="F205" s="158">
        <v>1998435.2670700168</v>
      </c>
      <c r="G205" s="158">
        <v>2220188.0464579109</v>
      </c>
      <c r="H205" s="158">
        <v>2299148.3222352494</v>
      </c>
      <c r="I205" s="158">
        <v>0</v>
      </c>
    </row>
    <row r="206" spans="1:9" ht="15">
      <c r="A206" s="156" t="s">
        <v>245</v>
      </c>
      <c r="B206" s="158">
        <v>0</v>
      </c>
      <c r="C206" s="158">
        <v>0</v>
      </c>
      <c r="D206" s="158">
        <v>0</v>
      </c>
      <c r="E206" s="158">
        <v>0</v>
      </c>
      <c r="F206" s="158">
        <v>0</v>
      </c>
      <c r="G206" s="158">
        <v>0</v>
      </c>
      <c r="H206" s="158">
        <v>0</v>
      </c>
      <c r="I206" s="158">
        <v>0</v>
      </c>
    </row>
    <row r="207" spans="1:9" ht="15">
      <c r="A207" s="156" t="s">
        <v>370</v>
      </c>
      <c r="B207" s="158">
        <v>0</v>
      </c>
      <c r="C207" s="158">
        <v>0</v>
      </c>
      <c r="D207" s="158">
        <v>0</v>
      </c>
      <c r="E207" s="158">
        <v>0</v>
      </c>
      <c r="F207" s="158">
        <v>0</v>
      </c>
      <c r="G207" s="158">
        <v>0</v>
      </c>
      <c r="H207" s="158">
        <v>0</v>
      </c>
      <c r="I207" s="158">
        <v>0</v>
      </c>
    </row>
    <row r="208" spans="1:9" ht="15">
      <c r="A208" s="159" t="s">
        <v>371</v>
      </c>
      <c r="B208" s="158">
        <v>0</v>
      </c>
      <c r="C208" s="158">
        <v>0</v>
      </c>
      <c r="D208" s="158">
        <v>0</v>
      </c>
      <c r="E208" s="158">
        <v>0</v>
      </c>
      <c r="F208" s="158">
        <v>0</v>
      </c>
      <c r="G208" s="158">
        <v>0</v>
      </c>
      <c r="H208" s="158">
        <v>0</v>
      </c>
      <c r="I208" s="158">
        <v>0</v>
      </c>
    </row>
    <row r="209" spans="1:9" ht="15">
      <c r="A209" s="159" t="s">
        <v>372</v>
      </c>
      <c r="B209" s="158">
        <v>0</v>
      </c>
      <c r="C209" s="158">
        <v>0</v>
      </c>
      <c r="D209" s="158">
        <v>0</v>
      </c>
      <c r="E209" s="158">
        <v>0</v>
      </c>
      <c r="F209" s="158">
        <v>0</v>
      </c>
      <c r="G209" s="158">
        <v>0</v>
      </c>
      <c r="H209" s="158">
        <v>0</v>
      </c>
      <c r="I209" s="158">
        <v>0</v>
      </c>
    </row>
    <row r="210" spans="1:9" ht="15">
      <c r="A210" s="159" t="s">
        <v>373</v>
      </c>
      <c r="B210" s="154">
        <v>0</v>
      </c>
      <c r="C210" s="154">
        <v>0</v>
      </c>
      <c r="D210" s="154">
        <v>0</v>
      </c>
      <c r="E210" s="154">
        <v>0</v>
      </c>
      <c r="F210" s="154">
        <v>0</v>
      </c>
      <c r="G210" s="154">
        <v>0</v>
      </c>
      <c r="H210" s="154">
        <v>0</v>
      </c>
      <c r="I210" s="154">
        <v>0</v>
      </c>
    </row>
    <row r="211" spans="1:9" ht="15">
      <c r="A211" s="159" t="s">
        <v>374</v>
      </c>
      <c r="B211" s="158">
        <v>0</v>
      </c>
      <c r="C211" s="158">
        <v>0</v>
      </c>
      <c r="D211" s="158">
        <v>0</v>
      </c>
      <c r="E211" s="158">
        <v>0</v>
      </c>
      <c r="F211" s="158">
        <v>0</v>
      </c>
      <c r="G211" s="158">
        <v>0</v>
      </c>
      <c r="H211" s="158">
        <v>0</v>
      </c>
      <c r="I211" s="158">
        <v>0</v>
      </c>
    </row>
    <row r="212" spans="1:9" ht="15">
      <c r="A212" s="159" t="s">
        <v>375</v>
      </c>
      <c r="B212" s="154">
        <v>0</v>
      </c>
      <c r="C212" s="154">
        <v>0</v>
      </c>
      <c r="D212" s="154">
        <v>0</v>
      </c>
      <c r="E212" s="154">
        <v>0</v>
      </c>
      <c r="F212" s="154">
        <v>0</v>
      </c>
      <c r="G212" s="154">
        <v>0</v>
      </c>
      <c r="H212" s="154">
        <v>0</v>
      </c>
      <c r="I212" s="154">
        <v>0</v>
      </c>
    </row>
    <row r="213" spans="1:9" ht="15">
      <c r="A213" s="159" t="s">
        <v>376</v>
      </c>
      <c r="B213" s="154">
        <v>-4758</v>
      </c>
      <c r="C213" s="154">
        <v>-28548.999999999996</v>
      </c>
      <c r="D213" s="154">
        <v>-27498</v>
      </c>
      <c r="E213" s="154">
        <v>-6300</v>
      </c>
      <c r="F213" s="154">
        <v>-6300</v>
      </c>
      <c r="G213" s="154">
        <v>-6300</v>
      </c>
      <c r="H213" s="154">
        <v>-6300</v>
      </c>
      <c r="I213" s="154">
        <v>0</v>
      </c>
    </row>
    <row r="214" spans="1:9" ht="15">
      <c r="A214" s="159" t="s">
        <v>377</v>
      </c>
      <c r="B214" s="158">
        <v>0</v>
      </c>
      <c r="C214" s="158">
        <v>0</v>
      </c>
      <c r="D214" s="158">
        <v>0</v>
      </c>
      <c r="E214" s="158">
        <v>0</v>
      </c>
      <c r="F214" s="158">
        <v>0</v>
      </c>
      <c r="G214" s="158">
        <v>0</v>
      </c>
      <c r="H214" s="158">
        <v>0</v>
      </c>
      <c r="I214" s="158">
        <v>0</v>
      </c>
    </row>
    <row r="215" spans="1:9" ht="15">
      <c r="A215" s="159" t="s">
        <v>378</v>
      </c>
      <c r="B215" s="154">
        <v>-26039.720000000001</v>
      </c>
      <c r="C215" s="154">
        <v>-30787.999999999996</v>
      </c>
      <c r="D215" s="154">
        <v>-34444.380000000005</v>
      </c>
      <c r="E215" s="154">
        <v>-50056.800000000003</v>
      </c>
      <c r="F215" s="154">
        <v>-50056.800000000003</v>
      </c>
      <c r="G215" s="154">
        <v>-50056.800000000003</v>
      </c>
      <c r="H215" s="154">
        <v>-50056.800000000003</v>
      </c>
      <c r="I215" s="154">
        <v>0</v>
      </c>
    </row>
    <row r="216" spans="1:9" ht="15.75" thickBot="1">
      <c r="A216" s="159" t="s">
        <v>379</v>
      </c>
      <c r="B216" s="157">
        <v>0</v>
      </c>
      <c r="C216" s="157">
        <v>0</v>
      </c>
      <c r="D216" s="157">
        <v>0</v>
      </c>
      <c r="E216" s="157">
        <v>0</v>
      </c>
      <c r="F216" s="157">
        <v>0</v>
      </c>
      <c r="G216" s="157">
        <v>0</v>
      </c>
      <c r="H216" s="157">
        <v>0</v>
      </c>
      <c r="I216" s="157">
        <v>0</v>
      </c>
    </row>
    <row r="217" spans="1:9" ht="15">
      <c r="A217" s="159" t="s">
        <v>380</v>
      </c>
      <c r="B217" s="158">
        <v>136568.17999999999</v>
      </c>
      <c r="C217" s="158">
        <v>335530</v>
      </c>
      <c r="D217" s="158">
        <v>333857.28666667</v>
      </c>
      <c r="E217" s="158">
        <v>341330.00000004005</v>
      </c>
      <c r="F217" s="158">
        <v>341330.00000004005</v>
      </c>
      <c r="G217" s="158">
        <v>341330.00000004005</v>
      </c>
      <c r="H217" s="158">
        <v>341330.00000004005</v>
      </c>
      <c r="I217" s="158">
        <v>0</v>
      </c>
    </row>
    <row r="218" spans="1:9" ht="15">
      <c r="A218" s="156" t="s">
        <v>245</v>
      </c>
      <c r="B218" s="158">
        <v>0</v>
      </c>
      <c r="C218" s="158">
        <v>0</v>
      </c>
      <c r="D218" s="158">
        <v>0</v>
      </c>
      <c r="E218" s="158">
        <v>0</v>
      </c>
      <c r="F218" s="158">
        <v>0</v>
      </c>
      <c r="G218" s="158">
        <v>0</v>
      </c>
      <c r="H218" s="158">
        <v>0</v>
      </c>
      <c r="I218" s="158">
        <v>0</v>
      </c>
    </row>
    <row r="219" spans="1:9" ht="15">
      <c r="A219" s="156" t="s">
        <v>381</v>
      </c>
      <c r="B219" s="154">
        <v>105770.46000000001</v>
      </c>
      <c r="C219" s="154">
        <v>276193</v>
      </c>
      <c r="D219" s="154">
        <v>271914.90666666999</v>
      </c>
      <c r="E219" s="154">
        <v>284973.20000004006</v>
      </c>
      <c r="F219" s="154">
        <v>284973.20000004006</v>
      </c>
      <c r="G219" s="154">
        <v>284973.20000004006</v>
      </c>
      <c r="H219" s="154">
        <v>284973.20000004006</v>
      </c>
      <c r="I219" s="154">
        <v>0</v>
      </c>
    </row>
    <row r="220" spans="1:9" ht="15">
      <c r="A220" s="156" t="s">
        <v>245</v>
      </c>
      <c r="B220" s="158">
        <v>0</v>
      </c>
      <c r="C220" s="158">
        <v>0</v>
      </c>
      <c r="D220" s="158">
        <v>0</v>
      </c>
      <c r="E220" s="158">
        <v>0</v>
      </c>
      <c r="F220" s="158">
        <v>0</v>
      </c>
      <c r="G220" s="158">
        <v>0</v>
      </c>
      <c r="H220" s="158">
        <v>0</v>
      </c>
      <c r="I220" s="158">
        <v>0</v>
      </c>
    </row>
    <row r="221" spans="1:9" ht="15">
      <c r="A221" s="156" t="s">
        <v>245</v>
      </c>
      <c r="B221" s="158">
        <v>0</v>
      </c>
      <c r="C221" s="158">
        <v>0</v>
      </c>
      <c r="D221" s="158">
        <v>0</v>
      </c>
      <c r="E221" s="158">
        <v>0</v>
      </c>
      <c r="F221" s="158">
        <v>0</v>
      </c>
      <c r="G221" s="158">
        <v>0</v>
      </c>
      <c r="H221" s="158">
        <v>0</v>
      </c>
      <c r="I221" s="158">
        <v>0</v>
      </c>
    </row>
    <row r="222" spans="1:9" ht="15">
      <c r="A222" s="156" t="s">
        <v>382</v>
      </c>
      <c r="B222" s="158">
        <v>0</v>
      </c>
      <c r="C222" s="158">
        <v>0</v>
      </c>
      <c r="D222" s="158">
        <v>0</v>
      </c>
      <c r="E222" s="158">
        <v>0</v>
      </c>
      <c r="F222" s="158">
        <v>0</v>
      </c>
      <c r="G222" s="158">
        <v>0</v>
      </c>
      <c r="H222" s="158">
        <v>0</v>
      </c>
      <c r="I222" s="158">
        <v>0</v>
      </c>
    </row>
    <row r="223" spans="1:9" ht="15">
      <c r="A223" s="159" t="s">
        <v>383</v>
      </c>
      <c r="B223" s="158">
        <v>654297.9906741865</v>
      </c>
      <c r="C223" s="158">
        <v>1331459.6662027501</v>
      </c>
      <c r="D223" s="158">
        <v>1480890.1155578429</v>
      </c>
      <c r="E223" s="158">
        <v>1664138.7626543602</v>
      </c>
      <c r="F223" s="158">
        <v>1726940.3134224813</v>
      </c>
      <c r="G223" s="158">
        <v>1663001.6285663061</v>
      </c>
      <c r="H223" s="158">
        <v>1558851.0685137946</v>
      </c>
      <c r="I223" s="158">
        <v>0</v>
      </c>
    </row>
    <row r="224" spans="1:9" ht="15">
      <c r="A224" s="159" t="s">
        <v>384</v>
      </c>
      <c r="B224" s="158">
        <v>9493.1128548153247</v>
      </c>
      <c r="C224" s="158">
        <v>31738.263690953903</v>
      </c>
      <c r="D224" s="158">
        <v>28339.47900150673</v>
      </c>
      <c r="E224" s="158">
        <v>31784.222462089394</v>
      </c>
      <c r="F224" s="158">
        <v>16963.504983922554</v>
      </c>
      <c r="G224" s="158">
        <v>16622.08113760173</v>
      </c>
      <c r="H224" s="158">
        <v>16179.996102755715</v>
      </c>
      <c r="I224" s="158">
        <v>0</v>
      </c>
    </row>
    <row r="225" spans="1:9" ht="15">
      <c r="A225" s="159" t="s">
        <v>385</v>
      </c>
      <c r="B225" s="158">
        <v>5527.5900000000001</v>
      </c>
      <c r="C225" s="158">
        <v>0</v>
      </c>
      <c r="D225" s="158">
        <v>3685.0599999999999</v>
      </c>
      <c r="E225" s="158">
        <v>0</v>
      </c>
      <c r="F225" s="158">
        <v>0</v>
      </c>
      <c r="G225" s="158">
        <v>0</v>
      </c>
      <c r="H225" s="158">
        <v>0</v>
      </c>
      <c r="I225" s="158">
        <v>0</v>
      </c>
    </row>
    <row r="226" spans="1:9" ht="15">
      <c r="A226" s="159" t="s">
        <v>386</v>
      </c>
      <c r="B226" s="158">
        <v>70837.62549720949</v>
      </c>
      <c r="C226" s="158">
        <v>165616.85741153092</v>
      </c>
      <c r="D226" s="158">
        <v>210147.71860542177</v>
      </c>
      <c r="E226" s="158">
        <v>208857.5002518289</v>
      </c>
      <c r="F226" s="158">
        <v>298398.61389508401</v>
      </c>
      <c r="G226" s="158">
        <v>344615.53485203651</v>
      </c>
      <c r="H226" s="158">
        <v>321779.91364556295</v>
      </c>
      <c r="I226" s="158">
        <v>0</v>
      </c>
    </row>
    <row r="227" spans="1:9" ht="15">
      <c r="A227" s="159" t="s">
        <v>387</v>
      </c>
      <c r="B227" s="154">
        <v>0</v>
      </c>
      <c r="C227" s="154">
        <v>0</v>
      </c>
      <c r="D227" s="154">
        <v>-6783.2700000000004</v>
      </c>
      <c r="E227" s="154">
        <v>0</v>
      </c>
      <c r="F227" s="154">
        <v>0</v>
      </c>
      <c r="G227" s="154">
        <v>0</v>
      </c>
      <c r="H227" s="154">
        <v>0</v>
      </c>
      <c r="I227" s="154">
        <v>0</v>
      </c>
    </row>
    <row r="228" spans="1:9" ht="15.75" thickBot="1">
      <c r="A228" s="159" t="s">
        <v>388</v>
      </c>
      <c r="B228" s="157">
        <v>-344670.67666666</v>
      </c>
      <c r="C228" s="157">
        <v>-669768.29000000004</v>
      </c>
      <c r="D228" s="157">
        <v>-742959.86333329999</v>
      </c>
      <c r="E228" s="157">
        <v>-393460.95999995992</v>
      </c>
      <c r="F228" s="157">
        <v>-116910.89999999998</v>
      </c>
      <c r="G228" s="157">
        <v>159888.38999999998</v>
      </c>
      <c r="H228" s="157">
        <v>302826.57999995997</v>
      </c>
      <c r="I228" s="157">
        <v>0</v>
      </c>
    </row>
    <row r="229" spans="1:9" ht="15">
      <c r="A229" s="156" t="s">
        <v>245</v>
      </c>
      <c r="B229" s="158">
        <v>0</v>
      </c>
      <c r="C229" s="158">
        <v>0</v>
      </c>
      <c r="D229" s="158">
        <v>0</v>
      </c>
      <c r="E229" s="158">
        <v>0</v>
      </c>
      <c r="F229" s="158">
        <v>0</v>
      </c>
      <c r="G229" s="158">
        <v>0</v>
      </c>
      <c r="H229" s="158">
        <v>0</v>
      </c>
      <c r="I229" s="158">
        <v>0</v>
      </c>
    </row>
    <row r="230" spans="1:9" ht="15">
      <c r="A230" s="156" t="s">
        <v>287</v>
      </c>
      <c r="B230" s="158">
        <v>395485.64235955139</v>
      </c>
      <c r="C230" s="158">
        <v>859046.49730523466</v>
      </c>
      <c r="D230" s="158">
        <v>973319.23983147147</v>
      </c>
      <c r="E230" s="158">
        <v>1511319.5253683184</v>
      </c>
      <c r="F230" s="158">
        <v>1925391.5323014876</v>
      </c>
      <c r="G230" s="158">
        <v>2184127.6345559442</v>
      </c>
      <c r="H230" s="158">
        <v>2199637.558262073</v>
      </c>
      <c r="I230" s="158">
        <v>0</v>
      </c>
    </row>
    <row r="231" spans="1:9" ht="15">
      <c r="A231" s="156" t="s">
        <v>389</v>
      </c>
      <c r="B231" s="158">
        <v>6323890.4079992687</v>
      </c>
      <c r="C231" s="158">
        <v>7135355.5026838034</v>
      </c>
      <c r="D231" s="158">
        <v>7224044.4684576914</v>
      </c>
      <c r="E231" s="158">
        <v>37033415.297221743</v>
      </c>
      <c r="F231" s="158">
        <v>33457203.507242374</v>
      </c>
      <c r="G231" s="158">
        <v>31726902.226877637</v>
      </c>
      <c r="H231" s="158">
        <v>29574044.636903487</v>
      </c>
      <c r="I231" s="158">
        <v>-8321678.9060636386</v>
      </c>
    </row>
  </sheetData>
  <mergeCells count="2">
    <mergeCell ref="A1:A2"/>
    <mergeCell ref="E1:I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20"/>
  <sheetViews>
    <sheetView workbookViewId="0" topLeftCell="A1">
      <selection pane="topLeft" activeCell="O32" sqref="O32"/>
    </sheetView>
  </sheetViews>
  <sheetFormatPr defaultRowHeight="15"/>
  <cols>
    <col min="1" max="1" width="5" customWidth="1"/>
    <col min="2" max="2" width="22.7142857142857" customWidth="1"/>
    <col min="3" max="3" width="12.2857142857143" hidden="1" customWidth="1"/>
    <col min="4" max="4" width="2.28571428571429" hidden="1" customWidth="1"/>
    <col min="5" max="5" width="11" hidden="1" customWidth="1"/>
    <col min="6" max="6" width="2.57142857142857" hidden="1" customWidth="1"/>
    <col min="7" max="7" width="11.4285714285714" hidden="1" customWidth="1"/>
    <col min="8" max="8" width="1.57142857142857" hidden="1" customWidth="1"/>
    <col min="9" max="9" width="13.1428571428571" customWidth="1"/>
    <col min="10" max="10" width="1.57142857142857" customWidth="1"/>
    <col min="11" max="11" width="13.1428571428571" customWidth="1"/>
  </cols>
  <sheetData>
    <row r="1" spans="2:2" ht="15">
      <c r="B1" t="s">
        <v>390</v>
      </c>
    </row>
    <row r="2" spans="2:2" ht="15">
      <c r="B2" t="s">
        <v>391</v>
      </c>
    </row>
    <row r="4" spans="3:11" ht="15">
      <c r="C4" s="90"/>
      <c r="D4" s="90"/>
      <c r="E4" s="90"/>
      <c r="F4" s="90"/>
      <c r="G4" s="90"/>
      <c r="H4" s="90"/>
      <c r="I4" s="94" t="s">
        <v>0</v>
      </c>
      <c r="J4" s="95"/>
      <c r="K4" s="94" t="s">
        <v>1</v>
      </c>
    </row>
    <row r="5" spans="3:11" ht="15">
      <c r="C5" s="41" t="s">
        <v>392</v>
      </c>
      <c r="D5" s="90"/>
      <c r="E5" s="41">
        <v>2018</v>
      </c>
      <c r="F5" s="90"/>
      <c r="G5" s="41">
        <v>2019</v>
      </c>
      <c r="H5" s="90"/>
      <c r="I5" s="41">
        <v>2021</v>
      </c>
      <c r="J5" s="90"/>
      <c r="K5" s="41">
        <v>2022</v>
      </c>
    </row>
    <row r="6" spans="3:11" ht="34.5" customHeight="1">
      <c r="C6" s="91" t="s">
        <v>393</v>
      </c>
      <c r="D6" s="90"/>
      <c r="E6" s="91" t="s">
        <v>394</v>
      </c>
      <c r="F6" s="41"/>
      <c r="G6" s="91" t="s">
        <v>395</v>
      </c>
      <c r="H6" s="90"/>
      <c r="I6" s="91" t="s">
        <v>395</v>
      </c>
      <c r="J6" s="90"/>
      <c r="K6" s="91" t="s">
        <v>395</v>
      </c>
    </row>
    <row r="9" spans="2:11" ht="15">
      <c r="B9" t="s">
        <v>396</v>
      </c>
      <c r="C9" s="34">
        <v>0.34999999999999998</v>
      </c>
      <c r="E9" s="34">
        <v>0.20999999999999999</v>
      </c>
      <c r="G9" s="34">
        <v>0.20999999999999999</v>
      </c>
      <c r="I9" s="99">
        <v>0.20999999999999999</v>
      </c>
      <c r="K9" s="99">
        <v>0.20999999999999999</v>
      </c>
    </row>
    <row r="10" spans="3:11" ht="15">
      <c r="C10" s="34"/>
      <c r="E10" s="34"/>
      <c r="G10" s="34"/>
      <c r="I10" s="34"/>
      <c r="K10" s="34"/>
    </row>
    <row r="11" spans="3:11" ht="15">
      <c r="C11" s="34"/>
      <c r="E11" s="34"/>
      <c r="G11" s="34"/>
      <c r="I11" s="34"/>
      <c r="K11" s="34"/>
    </row>
    <row r="12" spans="2:11" ht="15">
      <c r="B12" t="s">
        <v>397</v>
      </c>
      <c r="C12" s="34">
        <v>0.055</v>
      </c>
      <c r="E12" s="34">
        <v>0.055</v>
      </c>
      <c r="G12" s="31">
        <v>0.044580000000000002</v>
      </c>
      <c r="I12" s="97">
        <v>0.035349999999999999</v>
      </c>
      <c r="K12" s="97">
        <v>0.055</v>
      </c>
    </row>
    <row r="13" spans="2:11" ht="15">
      <c r="B13" s="30" t="s">
        <v>398</v>
      </c>
      <c r="C13" s="33">
        <f>SUM(C9:C12)</f>
        <v>0.40499999999999997</v>
      </c>
      <c r="E13" s="33">
        <f>SUM(E9:E12)</f>
        <v>0.26500000000000001</v>
      </c>
      <c r="G13" s="32">
        <f>SUM(G9:G12)</f>
        <v>0.25457999999999997</v>
      </c>
      <c r="I13" s="32">
        <f>SUM(I9:I12)</f>
        <v>0.24534999999999998</v>
      </c>
      <c r="K13" s="32">
        <f>SUM(K9:K12)</f>
        <v>0.26500000000000001</v>
      </c>
    </row>
    <row r="15" spans="2:2" ht="15">
      <c r="B15" t="s">
        <v>399</v>
      </c>
    </row>
    <row r="16" spans="2:11" ht="15">
      <c r="B16" t="s">
        <v>400</v>
      </c>
      <c r="C16" s="31">
        <f>-C9*C12</f>
        <v>-0.01925</v>
      </c>
      <c r="E16" s="31">
        <f>-E9*E12</f>
        <v>-0.01155</v>
      </c>
      <c r="G16" s="31">
        <f>-G9*G12</f>
        <v>-0.0093618</v>
      </c>
      <c r="I16" s="31">
        <f>-I9*I12</f>
        <v>-0.0074234999999999995</v>
      </c>
      <c r="K16" s="31">
        <f>-K9*K12</f>
        <v>-0.01155</v>
      </c>
    </row>
    <row r="17" spans="2:11" ht="15">
      <c r="B17" s="30" t="s">
        <v>401</v>
      </c>
      <c r="C17" s="29">
        <f>SUM(C13:C16)</f>
        <v>0.38574999999999998</v>
      </c>
      <c r="E17" s="28">
        <f>SUM(E13:E16)</f>
        <v>0.25345000000000001</v>
      </c>
      <c r="G17" s="28">
        <f>SUM(G13:G16)</f>
        <v>0.24521819999999997</v>
      </c>
      <c r="I17" s="28">
        <f>SUM(I13:I16)</f>
        <v>0.23792649999999999</v>
      </c>
      <c r="K17" s="28">
        <f>SUM(K13:K16)</f>
        <v>0.25345000000000001</v>
      </c>
    </row>
    <row r="20" spans="2:7" ht="15" thickBot="1">
      <c r="B20" s="27" t="s">
        <v>402</v>
      </c>
      <c r="C20" s="27"/>
      <c r="D20" s="27"/>
      <c r="E20" s="27"/>
      <c r="F20" s="27"/>
      <c r="G20" s="2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17E2BA9D87CD48A305FD6490897EB4" ma:contentTypeVersion="6" ma:contentTypeDescription="Create a new document." ma:contentTypeScope="" ma:versionID="45a1f4c392056ff13bc02cd6a8117db4">
  <xsd:schema xmlns:xsd="http://www.w3.org/2001/XMLSchema" xmlns:xs="http://www.w3.org/2001/XMLSchema" xmlns:p="http://schemas.microsoft.com/office/2006/metadata/properties" xmlns:ns2="2fd2249f-299b-4d5f-ae04-38188b05f287" xmlns:ns3="a546c2b6-3552-4bac-9635-054c79078c48" targetNamespace="http://schemas.microsoft.com/office/2006/metadata/properties" ma:root="true" ma:fieldsID="d2ca70891738db6c7d2a6b14901bfacd" ns2:_="" ns3:_="">
    <xsd:import namespace="2fd2249f-299b-4d5f-ae04-38188b05f287"/>
    <xsd:import namespace="a546c2b6-3552-4bac-9635-054c79078c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d2249f-299b-4d5f-ae04-38188b05f2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6c2b6-3552-4bac-9635-054c79078c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 A C T I V E ! 1 5 3 4 5 6 8 5 . 1 < / d o c u m e n t i d >  
     < s e n d e r i d > K E A B E T < / s e n d e r i d >  
     < s e n d e r e m a i l > B K E A T I N G @ G U N S T E R . C O M < / s e n d e r e m a i l >  
     < l a s t m o d i f i e d > 2 0 2 2 - 0 5 - 0 4 T 1 4 : 4 0 : 2 2 . 0 0 0 0 0 0 0 - 0 4 : 0 0 < / l a s t m o d i f i e d >  
     < d a t a b a s e > A C T I V E < / d a t a b a s e >  
 < / p r o p e r t i e s > 
</file>

<file path=customXml/itemProps1.xml><?xml version="1.0" encoding="utf-8"?>
<ds:datastoreItem xmlns:ds="http://schemas.openxmlformats.org/officeDocument/2006/customXml" ds:itemID="{35E8EF56-C782-4ACC-BE58-C31582BD25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d2249f-299b-4d5f-ae04-38188b05f287"/>
    <ds:schemaRef ds:uri="a546c2b6-3552-4bac-9635-054c79078c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95F7A1-075A-4AF9-AF71-982CF74A00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22308F-9ADB-4A3D-9B2E-A2EDF98498D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FE Cost Rate Cal (Revised)</vt:lpstr>
      <vt:lpstr>FE Cost Rate Cal</vt:lpstr>
      <vt:lpstr>Capital Structure Sch 4 - Sept</vt:lpstr>
      <vt:lpstr>Capital Structure Sch 4 - 2022</vt:lpstr>
      <vt:lpstr>FE Expan Factor</vt:lpstr>
      <vt:lpstr>Uncollectibles 2019</vt:lpstr>
      <vt:lpstr>Rev 2019</vt:lpstr>
      <vt:lpstr>Forecasted Bad Debt</vt:lpstr>
      <vt:lpstr>State and Federal Rates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