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codeName="ThisWorkbook" defaultThemeVersion="124226"/>
  <xr:revisionPtr revIDLastSave="0" documentId="13_ncr:1_{34B3788E-A7F3-47FD-817D-8507E9DC895A}" xr6:coauthVersionLast="47" xr6:coauthVersionMax="47" xr10:uidLastSave="{00000000-0000-0000-0000-000000000000}"/>
  <bookViews>
    <workbookView xWindow="3645" yWindow="3645" windowWidth="21600" windowHeight="11423" tabRatio="897" xr2:uid="{00000000-000D-0000-FFFF-FFFF00000000}"/>
  </bookViews>
  <sheets>
    <sheet name="Dividend Yields" sheetId="3" r:id="rId1"/>
    <sheet name="Prices" sheetId="11" r:id="rId2"/>
    <sheet name="Dividends" sheetId="12" r:id="rId3"/>
    <sheet name="Ex-dates" sheetId="13" r:id="rId4"/>
    <sheet name="Days" sheetId="14" r:id="rId5"/>
    <sheet name="Adj. Prices" sheetId="15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Dividends!$A$1:$N$16</definedName>
    <definedName name="_xlnm.Print_Area" localSheetId="3">'Ex-dates'!$A$1:$N$16</definedName>
    <definedName name="_xlnm.Print_Area" localSheetId="1">Prices!$A$1:$N$16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3" l="1"/>
  <c r="F16" i="14"/>
  <c r="F16" i="15" s="1"/>
  <c r="F16" i="3" s="1"/>
  <c r="E16" i="14"/>
  <c r="E16" i="15" s="1"/>
  <c r="E16" i="3" s="1"/>
  <c r="D16" i="14"/>
  <c r="D16" i="15" s="1"/>
  <c r="D16" i="3" s="1"/>
  <c r="N15" i="14"/>
  <c r="N15" i="15"/>
  <c r="N15" i="3" s="1"/>
  <c r="M15" i="14"/>
  <c r="M15" i="15" s="1"/>
  <c r="M15" i="3" s="1"/>
  <c r="L15" i="14"/>
  <c r="L15" i="15" s="1"/>
  <c r="L15" i="3" s="1"/>
  <c r="E14" i="14"/>
  <c r="E14" i="15" s="1"/>
  <c r="E14" i="3" s="1"/>
  <c r="E13" i="14"/>
  <c r="E13" i="15" s="1"/>
  <c r="E13" i="3" s="1"/>
  <c r="M12" i="14"/>
  <c r="M12" i="15" s="1"/>
  <c r="M12" i="3" s="1"/>
  <c r="K12" i="14"/>
  <c r="K12" i="15" s="1"/>
  <c r="K12" i="3" s="1"/>
  <c r="J11" i="14"/>
  <c r="J11" i="15" s="1"/>
  <c r="J11" i="3" s="1"/>
  <c r="I11" i="14"/>
  <c r="I11" i="15" s="1"/>
  <c r="I11" i="3" s="1"/>
  <c r="G11" i="14"/>
  <c r="G11" i="15" s="1"/>
  <c r="G11" i="3" s="1"/>
  <c r="I10" i="14"/>
  <c r="I10" i="15" s="1"/>
  <c r="I10" i="3" s="1"/>
  <c r="F10" i="14"/>
  <c r="F10" i="15" s="1"/>
  <c r="F10" i="3" s="1"/>
  <c r="E10" i="14"/>
  <c r="E10" i="15" s="1"/>
  <c r="E10" i="3" s="1"/>
  <c r="E9" i="14"/>
  <c r="E9" i="15" s="1"/>
  <c r="E9" i="3" s="1"/>
  <c r="A16" i="14"/>
  <c r="A15" i="14"/>
  <c r="A14" i="14"/>
  <c r="A13" i="14"/>
  <c r="A12" i="14"/>
  <c r="A11" i="14"/>
  <c r="A10" i="14"/>
  <c r="A9" i="14"/>
  <c r="A16" i="15"/>
  <c r="A15" i="15"/>
  <c r="A14" i="15"/>
  <c r="A12" i="15"/>
  <c r="A10" i="15"/>
  <c r="A13" i="15"/>
  <c r="A11" i="15"/>
  <c r="A9" i="15"/>
  <c r="I16" i="14"/>
  <c r="I16" i="15" s="1"/>
  <c r="I16" i="3" s="1"/>
  <c r="L16" i="14"/>
  <c r="L16" i="15" s="1"/>
  <c r="L16" i="3" s="1"/>
  <c r="I34" i="3"/>
  <c r="I31" i="3"/>
  <c r="I28" i="3"/>
  <c r="J16" i="14"/>
  <c r="J16" i="15" s="1"/>
  <c r="J16" i="3" s="1"/>
  <c r="M16" i="14"/>
  <c r="M16" i="15" s="1"/>
  <c r="M16" i="3" s="1"/>
  <c r="H16" i="14"/>
  <c r="H16" i="15" s="1"/>
  <c r="H16" i="3" s="1"/>
  <c r="N16" i="14"/>
  <c r="N16" i="15" s="1"/>
  <c r="N16" i="3" s="1"/>
  <c r="K16" i="14"/>
  <c r="K16" i="15" s="1"/>
  <c r="K16" i="3" s="1"/>
  <c r="G16" i="14"/>
  <c r="G16" i="15" s="1"/>
  <c r="G16" i="3" s="1"/>
  <c r="C16" i="14"/>
  <c r="C16" i="15" s="1"/>
  <c r="C16" i="3" s="1"/>
  <c r="L9" i="14"/>
  <c r="L9" i="15" s="1"/>
  <c r="L9" i="3" s="1"/>
  <c r="L14" i="14"/>
  <c r="L14" i="15" s="1"/>
  <c r="L14" i="3" s="1"/>
  <c r="K9" i="14"/>
  <c r="K9" i="15" s="1"/>
  <c r="K9" i="3" s="1"/>
  <c r="K14" i="14"/>
  <c r="K14" i="15" s="1"/>
  <c r="K14" i="3" s="1"/>
  <c r="G9" i="14"/>
  <c r="G9" i="15" s="1"/>
  <c r="G9" i="3" s="1"/>
  <c r="G14" i="14"/>
  <c r="G14" i="15" s="1"/>
  <c r="G14" i="3" s="1"/>
  <c r="D9" i="14"/>
  <c r="D9" i="15" s="1"/>
  <c r="D9" i="3" s="1"/>
  <c r="D14" i="14"/>
  <c r="D14" i="15" s="1"/>
  <c r="D14" i="3" s="1"/>
  <c r="H9" i="14"/>
  <c r="H9" i="15" s="1"/>
  <c r="H9" i="3" s="1"/>
  <c r="H14" i="14"/>
  <c r="H14" i="15" s="1"/>
  <c r="H14" i="3" s="1"/>
  <c r="I9" i="14"/>
  <c r="I9" i="15" s="1"/>
  <c r="I9" i="3" s="1"/>
  <c r="I14" i="14"/>
  <c r="I14" i="15" s="1"/>
  <c r="I14" i="3" s="1"/>
  <c r="I13" i="14"/>
  <c r="I13" i="15" s="1"/>
  <c r="I13" i="3" s="1"/>
  <c r="J14" i="14"/>
  <c r="J14" i="15" s="1"/>
  <c r="J14" i="3" s="1"/>
  <c r="C14" i="14"/>
  <c r="C14" i="15" s="1"/>
  <c r="C14" i="3" s="1"/>
  <c r="I15" i="14"/>
  <c r="I15" i="15" s="1"/>
  <c r="I15" i="3" s="1"/>
  <c r="M14" i="14"/>
  <c r="M14" i="15" s="1"/>
  <c r="M14" i="3" s="1"/>
  <c r="L10" i="14"/>
  <c r="L10" i="15" s="1"/>
  <c r="L10" i="3" s="1"/>
  <c r="L11" i="14"/>
  <c r="L11" i="15" s="1"/>
  <c r="L11" i="3" s="1"/>
  <c r="H10" i="14"/>
  <c r="H10" i="15" s="1"/>
  <c r="H10" i="3" s="1"/>
  <c r="H13" i="14"/>
  <c r="H13" i="15" s="1"/>
  <c r="H13" i="3" s="1"/>
  <c r="L13" i="14"/>
  <c r="L13" i="15" s="1"/>
  <c r="L13" i="3" s="1"/>
  <c r="N13" i="14"/>
  <c r="N13" i="15" s="1"/>
  <c r="C13" i="14"/>
  <c r="C13" i="15" s="1"/>
  <c r="C13" i="3" s="1"/>
  <c r="C15" i="14"/>
  <c r="C15" i="15" s="1"/>
  <c r="C15" i="3" s="1"/>
  <c r="C10" i="14"/>
  <c r="C10" i="15" s="1"/>
  <c r="C10" i="3" s="1"/>
  <c r="I12" i="14"/>
  <c r="I12" i="15" s="1"/>
  <c r="I12" i="3" s="1"/>
  <c r="H11" i="14"/>
  <c r="H11" i="15" s="1"/>
  <c r="H11" i="3" s="1"/>
  <c r="C12" i="14"/>
  <c r="C12" i="15" s="1"/>
  <c r="C12" i="3" s="1"/>
  <c r="E11" i="14"/>
  <c r="E11" i="15" s="1"/>
  <c r="E11" i="3" s="1"/>
  <c r="E15" i="14"/>
  <c r="E15" i="15" s="1"/>
  <c r="E15" i="3" s="1"/>
  <c r="K10" i="14"/>
  <c r="K10" i="15" s="1"/>
  <c r="K10" i="3" s="1"/>
  <c r="K13" i="14"/>
  <c r="K13" i="15" s="1"/>
  <c r="K13" i="3" s="1"/>
  <c r="K15" i="14"/>
  <c r="K15" i="15" s="1"/>
  <c r="K15" i="3" s="1"/>
  <c r="K11" i="14"/>
  <c r="K11" i="15" s="1"/>
  <c r="K11" i="3" s="1"/>
  <c r="J13" i="14"/>
  <c r="J13" i="15" s="1"/>
  <c r="J13" i="3" s="1"/>
  <c r="L12" i="14"/>
  <c r="L12" i="15" s="1"/>
  <c r="L12" i="3" s="1"/>
  <c r="J10" i="14"/>
  <c r="J10" i="15" s="1"/>
  <c r="J10" i="3" s="1"/>
  <c r="N11" i="14"/>
  <c r="N11" i="15" s="1"/>
  <c r="N11" i="3" s="1"/>
  <c r="M13" i="14"/>
  <c r="M13" i="15" s="1"/>
  <c r="M13" i="3" s="1"/>
  <c r="D12" i="14"/>
  <c r="D12" i="15" s="1"/>
  <c r="D12" i="3" s="1"/>
  <c r="D11" i="14"/>
  <c r="D11" i="15" s="1"/>
  <c r="D11" i="3" s="1"/>
  <c r="D15" i="14"/>
  <c r="D15" i="15" s="1"/>
  <c r="D15" i="3" s="1"/>
  <c r="D13" i="14"/>
  <c r="D13" i="15" s="1"/>
  <c r="D13" i="3" s="1"/>
  <c r="D10" i="14"/>
  <c r="D10" i="15" s="1"/>
  <c r="D10" i="3" s="1"/>
  <c r="G12" i="14"/>
  <c r="G12" i="15" s="1"/>
  <c r="G12" i="3" s="1"/>
  <c r="G10" i="14"/>
  <c r="G10" i="15" s="1"/>
  <c r="G10" i="3" s="1"/>
  <c r="G15" i="14"/>
  <c r="G15" i="15" s="1"/>
  <c r="G15" i="3" s="1"/>
  <c r="G13" i="14"/>
  <c r="G13" i="15" s="1"/>
  <c r="G13" i="3" s="1"/>
  <c r="E12" i="14"/>
  <c r="E12" i="15" s="1"/>
  <c r="E12" i="3" s="1"/>
  <c r="H15" i="14"/>
  <c r="H15" i="15" s="1"/>
  <c r="H15" i="3" s="1"/>
  <c r="H12" i="14"/>
  <c r="H12" i="15" s="1"/>
  <c r="H12" i="3" s="1"/>
  <c r="M10" i="14"/>
  <c r="M10" i="15" s="1"/>
  <c r="M10" i="3" s="1"/>
  <c r="N14" i="14"/>
  <c r="N14" i="15" s="1"/>
  <c r="N14" i="3" s="1"/>
  <c r="N10" i="14"/>
  <c r="N10" i="15" s="1"/>
  <c r="N10" i="3" s="1"/>
  <c r="F9" i="14"/>
  <c r="F9" i="15" s="1"/>
  <c r="F9" i="3" s="1"/>
  <c r="F14" i="14"/>
  <c r="F14" i="15" s="1"/>
  <c r="F14" i="3" s="1"/>
  <c r="F15" i="14"/>
  <c r="F15" i="15" s="1"/>
  <c r="F15" i="3" s="1"/>
  <c r="M11" i="14"/>
  <c r="M11" i="15" s="1"/>
  <c r="M11" i="3" s="1"/>
  <c r="M9" i="14"/>
  <c r="M9" i="15" s="1"/>
  <c r="M9" i="3" s="1"/>
  <c r="J15" i="14"/>
  <c r="J15" i="15" s="1"/>
  <c r="J15" i="3" s="1"/>
  <c r="J9" i="14"/>
  <c r="J9" i="15" s="1"/>
  <c r="J9" i="3" s="1"/>
  <c r="C11" i="14"/>
  <c r="C11" i="15" s="1"/>
  <c r="C11" i="3" s="1"/>
  <c r="C9" i="14"/>
  <c r="C9" i="15" s="1"/>
  <c r="C9" i="3" s="1"/>
  <c r="N12" i="14"/>
  <c r="N12" i="15" s="1"/>
  <c r="N12" i="3" s="1"/>
  <c r="N9" i="14"/>
  <c r="N9" i="15" s="1"/>
  <c r="N9" i="3" s="1"/>
  <c r="J12" i="14"/>
  <c r="J12" i="15" s="1"/>
  <c r="J12" i="3" s="1"/>
  <c r="F13" i="14"/>
  <c r="F13" i="15" s="1"/>
  <c r="F13" i="3" s="1"/>
  <c r="F11" i="14"/>
  <c r="F11" i="15" s="1"/>
  <c r="F11" i="3" s="1"/>
  <c r="F12" i="14"/>
  <c r="F12" i="15" s="1"/>
  <c r="F12" i="3" s="1"/>
  <c r="I18" i="3" l="1"/>
  <c r="N18" i="3"/>
  <c r="M18" i="3"/>
  <c r="K18" i="3"/>
  <c r="J18" i="3"/>
  <c r="L18" i="3"/>
  <c r="G18" i="3"/>
  <c r="F18" i="3"/>
  <c r="C18" i="3"/>
  <c r="H18" i="3"/>
  <c r="D18" i="3"/>
  <c r="E18" i="3"/>
  <c r="T18" i="3" l="1"/>
  <c r="P18" i="3"/>
  <c r="R18" i="3"/>
  <c r="H34" i="3" s="1"/>
  <c r="J34" i="3" s="1"/>
  <c r="H28" i="3" l="1"/>
  <c r="J28" i="3" s="1"/>
  <c r="H31" i="3"/>
  <c r="J31" i="3" s="1"/>
  <c r="J35" i="3" l="1"/>
  <c r="J39" i="3" s="1"/>
</calcChain>
</file>

<file path=xl/sharedStrings.xml><?xml version="1.0" encoding="utf-8"?>
<sst xmlns="http://schemas.openxmlformats.org/spreadsheetml/2006/main" count="69" uniqueCount="37">
  <si>
    <t>Monthly Dividend Yields for</t>
  </si>
  <si>
    <t>12-Month</t>
  </si>
  <si>
    <t>6-Month</t>
  </si>
  <si>
    <t>3-Month</t>
  </si>
  <si>
    <t>Company</t>
  </si>
  <si>
    <t>Average</t>
  </si>
  <si>
    <t xml:space="preserve">Note:  </t>
  </si>
  <si>
    <t xml:space="preserve">Source of Information:  </t>
  </si>
  <si>
    <t>Quarterly Dividend Payment</t>
  </si>
  <si>
    <t>Ex-Dividend Dates</t>
  </si>
  <si>
    <t>Days from Ex-Dividend Date</t>
  </si>
  <si>
    <t>Adjusted Prices</t>
  </si>
  <si>
    <t>Month-End Closing Prices</t>
  </si>
  <si>
    <t>Monthly dividend yields are calculated by dividing the annualized quarterly dividend by the month-end closing stock price adjusted by the fraction of the ex-dividend.</t>
  </si>
  <si>
    <t>Forward-looking Dividend Yield</t>
  </si>
  <si>
    <t>1/2 Growth</t>
  </si>
  <si>
    <r>
      <t>D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/P</t>
    </r>
    <r>
      <rPr>
        <vertAlign val="subscript"/>
        <sz val="12"/>
        <rFont val="Arial"/>
        <family val="2"/>
      </rPr>
      <t>0</t>
    </r>
  </si>
  <si>
    <t>(.5g)</t>
  </si>
  <si>
    <r>
      <t>D</t>
    </r>
    <r>
      <rPr>
        <vertAlign val="subscript"/>
        <sz val="12"/>
        <rFont val="Arial"/>
        <family val="2"/>
      </rPr>
      <t>1</t>
    </r>
    <r>
      <rPr>
        <sz val="12"/>
        <rFont val="Arial"/>
        <family val="2"/>
      </rPr>
      <t>/P</t>
    </r>
    <r>
      <rPr>
        <vertAlign val="subscript"/>
        <sz val="12"/>
        <rFont val="Arial"/>
        <family val="2"/>
      </rPr>
      <t>0</t>
    </r>
  </si>
  <si>
    <t>Discrete</t>
  </si>
  <si>
    <t>Adj.</t>
  </si>
  <si>
    <t>Quarterly</t>
  </si>
  <si>
    <t>Growth rate</t>
  </si>
  <si>
    <t>K</t>
  </si>
  <si>
    <t>Natural Gas Group</t>
  </si>
  <si>
    <t>Atmos Energy Corp (ATO)</t>
  </si>
  <si>
    <t>Chesapeake Utilities Corp (CPK)</t>
  </si>
  <si>
    <t>New Jersey Resources Corporation (NJR)</t>
  </si>
  <si>
    <t>Northwest Natural Gas (NWN)</t>
  </si>
  <si>
    <t>NiSource Inc (NI)</t>
  </si>
  <si>
    <t>ONE Gas Inc (OGS)</t>
  </si>
  <si>
    <t>Spire Inc. (SR)</t>
  </si>
  <si>
    <t>Southwest Gas Holdings Inc (SWX)</t>
  </si>
  <si>
    <t>Northwest Natural Holding Company (NWN)</t>
  </si>
  <si>
    <t>https://www.nasdaq.com/market-activity/stocks</t>
  </si>
  <si>
    <t>https://finance.yahoo.com/quote</t>
  </si>
  <si>
    <t>for the Twelve Months Ending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</si>
</sst>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44" formatCode="_(&quot;$&quot;* #,##0.00_);_(&quot;$&quot;* \(#,##0.00\);_(&quot;$&quot;* &quot;-&quot;??_);_(@_)"/>
    <numFmt numFmtId="164" formatCode="mmm\-yy_)"/>
    <numFmt numFmtId="165" formatCode="dd\-mmm\-yy_)"/>
    <numFmt numFmtId="166" formatCode="0_)"/>
    <numFmt numFmtId="167" formatCode="#,##0.000_);\(#,##0.000\)"/>
    <numFmt numFmtId="168" formatCode="mm/dd/yy_)"/>
    <numFmt numFmtId="169" formatCode="&quot;$&quot;#,##0.000_);\(&quot;$&quot;#,##0.000\)"/>
    <numFmt numFmtId="170" formatCode="0.000000"/>
    <numFmt numFmtId="171" formatCode="0.0000%"/>
    <numFmt numFmtId="172" formatCode="&quot;$&quot;#,##0.00"/>
    <numFmt numFmtId="173" formatCode="0.0000"/>
  </numFmts>
  <fonts count="14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u/>
      <sz val="12"/>
      <name val="Arial MT"/>
    </font>
    <font>
      <b/>
      <u val="double"/>
      <sz val="12"/>
      <name val="Arial MT"/>
    </font>
    <font>
      <sz val="12"/>
      <name val="Arial"/>
      <family val="2"/>
    </font>
    <font>
      <sz val="12"/>
      <name val="Arial MT"/>
    </font>
    <font>
      <vertAlign val="subscript"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3" fontId="1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3" fillId="0" borderId="0" xfId="0" applyNumberFormat="1" applyFont="1" applyAlignment="1" applyProtection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Protection="1"/>
    <xf numFmtId="0" fontId="3" fillId="0" borderId="0" xfId="0" applyFont="1" applyAlignment="1"/>
    <xf numFmtId="10" fontId="4" fillId="0" borderId="0" xfId="0" applyNumberFormat="1" applyFont="1" applyAlignment="1" applyProtection="1">
      <alignment horizontal="center"/>
    </xf>
    <xf numFmtId="17" fontId="5" fillId="0" borderId="0" xfId="0" applyNumberFormat="1" applyFont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Protection="1"/>
    <xf numFmtId="10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10" fontId="0" fillId="0" borderId="0" xfId="0" applyNumberFormat="1" applyProtection="1"/>
    <xf numFmtId="0" fontId="0" fillId="0" borderId="0" xfId="0" applyAlignment="1">
      <alignment horizontal="right"/>
    </xf>
    <xf numFmtId="165" fontId="0" fillId="0" borderId="0" xfId="0" applyNumberForma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165" fontId="0" fillId="0" borderId="0" xfId="0" applyNumberFormat="1" applyProtection="1"/>
    <xf numFmtId="166" fontId="0" fillId="0" borderId="0" xfId="0" applyNumberFormat="1" applyProtection="1"/>
    <xf numFmtId="0" fontId="5" fillId="0" borderId="0" xfId="0" applyFont="1"/>
    <xf numFmtId="165" fontId="5" fillId="0" borderId="0" xfId="0" applyNumberFormat="1" applyFont="1" applyProtection="1"/>
    <xf numFmtId="1" fontId="0" fillId="0" borderId="0" xfId="0" applyNumberFormat="1"/>
    <xf numFmtId="169" fontId="3" fillId="0" borderId="0" xfId="0" applyNumberFormat="1" applyFont="1" applyAlignment="1" applyProtection="1">
      <alignment horizontal="centerContinuous"/>
    </xf>
    <xf numFmtId="169" fontId="0" fillId="0" borderId="0" xfId="0" applyNumberFormat="1" applyProtection="1"/>
    <xf numFmtId="0" fontId="0" fillId="0" borderId="0" xfId="0" applyAlignment="1">
      <alignment horizontal="right"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quotePrefix="1" applyFont="1" applyAlignment="1">
      <alignment horizontal="center"/>
    </xf>
    <xf numFmtId="10" fontId="0" fillId="0" borderId="0" xfId="0" applyNumberFormat="1"/>
    <xf numFmtId="170" fontId="0" fillId="0" borderId="0" xfId="0" applyNumberFormat="1"/>
    <xf numFmtId="10" fontId="0" fillId="0" borderId="0" xfId="2" applyNumberFormat="1" applyFont="1"/>
    <xf numFmtId="171" fontId="0" fillId="0" borderId="0" xfId="2" applyNumberFormat="1" applyFont="1"/>
    <xf numFmtId="10" fontId="0" fillId="0" borderId="1" xfId="2" applyNumberFormat="1" applyFont="1" applyBorder="1"/>
    <xf numFmtId="10" fontId="0" fillId="0" borderId="0" xfId="0" applyNumberFormat="1" applyBorder="1"/>
    <xf numFmtId="0" fontId="2" fillId="0" borderId="0" xfId="0" applyFont="1" applyAlignment="1"/>
    <xf numFmtId="0" fontId="2" fillId="0" borderId="0" xfId="0" applyFont="1"/>
    <xf numFmtId="10" fontId="0" fillId="0" borderId="2" xfId="0" applyNumberFormat="1" applyBorder="1"/>
    <xf numFmtId="0" fontId="0" fillId="0" borderId="0" xfId="0" applyFill="1"/>
    <xf numFmtId="10" fontId="6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center"/>
    </xf>
    <xf numFmtId="10" fontId="0" fillId="0" borderId="0" xfId="2" applyNumberFormat="1" applyFont="1" applyAlignment="1" applyProtection="1">
      <alignment horizontal="center"/>
    </xf>
    <xf numFmtId="10" fontId="0" fillId="0" borderId="0" xfId="0" applyNumberFormat="1" applyBorder="1" applyAlignment="1" applyProtection="1">
      <alignment horizontal="center"/>
    </xf>
    <xf numFmtId="0" fontId="1" fillId="0" borderId="0" xfId="0" quotePrefix="1" applyFont="1" applyAlignment="1">
      <alignment horizontal="left"/>
    </xf>
    <xf numFmtId="0" fontId="11" fillId="0" borderId="0" xfId="0" applyFont="1" applyAlignment="1"/>
    <xf numFmtId="0" fontId="1" fillId="0" borderId="0" xfId="0" applyFont="1" applyBorder="1"/>
    <xf numFmtId="0" fontId="1" fillId="0" borderId="0" xfId="0" applyFont="1"/>
    <xf numFmtId="172" fontId="0" fillId="0" borderId="0" xfId="1" applyNumberFormat="1" applyFont="1"/>
    <xf numFmtId="172" fontId="8" fillId="0" borderId="0" xfId="0" quotePrefix="1" applyNumberFormat="1" applyFont="1" applyAlignment="1" applyProtection="1"/>
    <xf numFmtId="38" fontId="0" fillId="0" borderId="0" xfId="0" applyNumberFormat="1"/>
    <xf numFmtId="172" fontId="0" fillId="0" borderId="0" xfId="0" applyNumberFormat="1"/>
    <xf numFmtId="172" fontId="1" fillId="0" borderId="0" xfId="0" applyNumberFormat="1" applyFont="1"/>
    <xf numFmtId="37" fontId="0" fillId="0" borderId="0" xfId="0" applyNumberFormat="1" applyAlignment="1" applyProtection="1">
      <alignment horizontal="center"/>
    </xf>
    <xf numFmtId="165" fontId="8" fillId="0" borderId="0" xfId="0" quotePrefix="1" applyNumberFormat="1" applyFont="1" applyAlignment="1" applyProtection="1"/>
    <xf numFmtId="165" fontId="0" fillId="0" borderId="0" xfId="1" applyNumberFormat="1" applyFont="1"/>
    <xf numFmtId="165" fontId="0" fillId="0" borderId="0" xfId="0" applyNumberFormat="1"/>
    <xf numFmtId="7" fontId="0" fillId="0" borderId="0" xfId="0" applyNumberFormat="1" applyProtection="1"/>
    <xf numFmtId="0" fontId="2" fillId="0" borderId="0" xfId="0" applyFont="1" applyBorder="1"/>
    <xf numFmtId="0" fontId="8" fillId="0" borderId="0" xfId="0" applyFont="1" applyAlignment="1" applyProtection="1">
      <alignment horizontal="centerContinuous"/>
    </xf>
    <xf numFmtId="167" fontId="1" fillId="0" borderId="0" xfId="0" applyNumberFormat="1" applyFont="1" applyAlignment="1" applyProtection="1">
      <alignment horizontal="centerContinuous"/>
    </xf>
    <xf numFmtId="0" fontId="1" fillId="0" borderId="0" xfId="0" applyFont="1" applyAlignment="1" applyProtection="1">
      <alignment horizontal="centerContinuous"/>
    </xf>
    <xf numFmtId="167" fontId="1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168" fontId="1" fillId="0" borderId="0" xfId="0" applyNumberFormat="1" applyFont="1" applyProtection="1"/>
    <xf numFmtId="166" fontId="1" fillId="0" borderId="0" xfId="0" applyNumberFormat="1" applyFont="1" applyProtection="1"/>
    <xf numFmtId="172" fontId="1" fillId="0" borderId="0" xfId="1" applyNumberFormat="1" applyFont="1"/>
    <xf numFmtId="10" fontId="13" fillId="0" borderId="0" xfId="0" applyNumberFormat="1" applyFont="1" applyBorder="1" applyAlignment="1" applyProtection="1">
      <alignment horizontal="center"/>
    </xf>
    <xf numFmtId="10" fontId="13" fillId="0" borderId="0" xfId="0" applyNumberFormat="1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>
      <alignment horizontal="center"/>
    </xf>
  </cellXfs>
  <cellStyles count="5">
    <cellStyle name="Currency" xfId="1" builtinId="4"/>
    <cellStyle name="Normal" xfId="0" builtinId="0"/>
    <cellStyle name="Percent" xfId="2" builtinId="5"/>
    <cellStyle name="Style 25" xfId="3" xr:uid="{00000000-0005-0000-0000-000003000000}"/>
    <cellStyle name="Style 3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783771</xdr:colOff>
      <xdr:row>26</xdr:row>
      <xdr:rowOff>10886</xdr:rowOff>
    </xdr:from>
    <xdr:to>
      <xdr:col>16</xdr:col>
      <xdr:colOff>0</xdr:colOff>
      <xdr:row>28</xdr:row>
      <xdr:rowOff>10886</xdr:rowOff>
    </xdr:to>
    <xdr:pic>
      <xdr:nvPicPr>
        <xdr:cNvPr id="1196" name="Picture 1">
          <a:extLst>
            <a:ext uri="{FF2B5EF4-FFF2-40B4-BE49-F238E27FC236}">
              <a16:creationId xmlns:a16="http://schemas.microsoft.com/office/drawing/2014/main" id="{159DD10D-498D-4E34-9995-5A41D9A9C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5471" y="5393871"/>
          <a:ext cx="3396343" cy="41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10886</xdr:colOff>
      <xdr:row>29</xdr:row>
      <xdr:rowOff>0</xdr:rowOff>
    </xdr:from>
    <xdr:to>
      <xdr:col>15</xdr:col>
      <xdr:colOff>783771</xdr:colOff>
      <xdr:row>31</xdr:row>
      <xdr:rowOff>0</xdr:rowOff>
    </xdr:to>
    <xdr:pic>
      <xdr:nvPicPr>
        <xdr:cNvPr id="1197" name="Picture 2">
          <a:extLst>
            <a:ext uri="{FF2B5EF4-FFF2-40B4-BE49-F238E27FC236}">
              <a16:creationId xmlns:a16="http://schemas.microsoft.com/office/drawing/2014/main" id="{734BCE5A-209B-4873-8DDB-020380506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6357" y="5987143"/>
          <a:ext cx="3363686" cy="413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32</xdr:row>
      <xdr:rowOff>16329</xdr:rowOff>
    </xdr:from>
    <xdr:to>
      <xdr:col>15</xdr:col>
      <xdr:colOff>10886</xdr:colOff>
      <xdr:row>34</xdr:row>
      <xdr:rowOff>0</xdr:rowOff>
    </xdr:to>
    <xdr:pic>
      <xdr:nvPicPr>
        <xdr:cNvPr id="1198" name="Picture 24">
          <a:extLst>
            <a:ext uri="{FF2B5EF4-FFF2-40B4-BE49-F238E27FC236}">
              <a16:creationId xmlns:a16="http://schemas.microsoft.com/office/drawing/2014/main" id="{BB209B34-A4FC-4C41-BDE1-34F149AED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5471" y="6607629"/>
          <a:ext cx="2601686" cy="397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>
    <pageSetUpPr fitToPage="1"/>
  </sheetPr>
  <dimension ref="A1:T40"/>
  <sheetViews>
    <sheetView tabSelected="1" zoomScale="75" zoomScaleNormal="75" workbookViewId="0">
      <selection sqref="A1:T1"/>
    </sheetView>
  </sheetViews>
  <sheetFormatPr defaultRowHeight="15"/>
  <cols>
    <col min="1" max="1" width="38.6640625" bestFit="1" customWidth="1"/>
    <col min="2" max="2" width="2.71875" customWidth="1"/>
    <col min="3" max="7" width="8.71875" customWidth="1"/>
    <col min="8" max="8" width="9.21875" customWidth="1"/>
    <col min="15" max="15" width="2.71875" customWidth="1"/>
    <col min="16" max="16" width="9.21875" customWidth="1"/>
    <col min="17" max="17" width="2.71875" customWidth="1"/>
    <col min="18" max="18" width="9.21875" customWidth="1"/>
    <col min="19" max="19" width="2.71875" customWidth="1"/>
    <col min="20" max="20" width="9.21875" customWidth="1"/>
    <col min="22" max="22" width="2.71875" customWidth="1"/>
  </cols>
  <sheetData>
    <row r="1" spans="1:20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>
      <c r="A2" s="1" t="s">
        <v>24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71" t="s">
        <v>36</v>
      </c>
      <c r="B3" s="71"/>
      <c r="C3" s="71"/>
      <c r="D3" s="71"/>
      <c r="E3" s="71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>
      <c r="P4" s="3"/>
      <c r="Q4" s="4"/>
      <c r="R4" s="3"/>
      <c r="S4" s="4"/>
      <c r="T4" s="3"/>
    </row>
    <row r="5" spans="1:20">
      <c r="A5" s="5"/>
      <c r="B5" s="5"/>
      <c r="C5" s="5"/>
      <c r="D5" s="5"/>
      <c r="E5" s="5"/>
      <c r="P5" s="4" t="s">
        <v>1</v>
      </c>
      <c r="Q5" s="6"/>
      <c r="R5" s="4" t="s">
        <v>2</v>
      </c>
      <c r="S5" s="6"/>
      <c r="T5" s="4" t="s">
        <v>3</v>
      </c>
    </row>
    <row r="6" spans="1:20">
      <c r="A6" s="7" t="s">
        <v>4</v>
      </c>
      <c r="B6" s="7"/>
      <c r="C6" s="8">
        <v>44286</v>
      </c>
      <c r="D6" s="8">
        <v>44316</v>
      </c>
      <c r="E6" s="8">
        <v>44347</v>
      </c>
      <c r="F6" s="8">
        <v>44377</v>
      </c>
      <c r="G6" s="8">
        <v>44408</v>
      </c>
      <c r="H6" s="8">
        <v>44439</v>
      </c>
      <c r="I6" s="8">
        <v>44469</v>
      </c>
      <c r="J6" s="8">
        <v>44500</v>
      </c>
      <c r="K6" s="8">
        <v>44530</v>
      </c>
      <c r="L6" s="8">
        <v>44561</v>
      </c>
      <c r="M6" s="8">
        <v>44592</v>
      </c>
      <c r="N6" s="8">
        <v>44620</v>
      </c>
      <c r="P6" s="9" t="s">
        <v>5</v>
      </c>
      <c r="Q6" s="6"/>
      <c r="R6" s="9" t="s">
        <v>5</v>
      </c>
      <c r="S6" s="6"/>
      <c r="T6" s="9" t="s">
        <v>5</v>
      </c>
    </row>
    <row r="7" spans="1:20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P7" s="9"/>
      <c r="Q7" s="6"/>
      <c r="R7" s="9"/>
      <c r="S7" s="6"/>
      <c r="T7" s="9"/>
    </row>
    <row r="8" spans="1:20">
      <c r="A8" s="5"/>
      <c r="B8" s="5"/>
    </row>
    <row r="9" spans="1:20">
      <c r="A9" s="10" t="s">
        <v>25</v>
      </c>
      <c r="B9" s="10"/>
      <c r="C9" s="43">
        <f>ROUND(+Dividends!C9*4/'Adj. Prices'!C9,4)</f>
        <v>2.5399999999999999E-2</v>
      </c>
      <c r="D9" s="11">
        <f>ROUND(+Dividends!D9*4/'Adj. Prices'!D9,4)</f>
        <v>2.4199999999999999E-2</v>
      </c>
      <c r="E9" s="11">
        <f>ROUND(+Dividends!E9*4/'Adj. Prices'!E9,4)</f>
        <v>2.52E-2</v>
      </c>
      <c r="F9" s="11">
        <f>ROUND(+Dividends!F9*4/'Adj. Prices'!F9,4)</f>
        <v>2.6100000000000002E-2</v>
      </c>
      <c r="G9" s="11">
        <f>ROUND(+Dividends!G9*4/'Adj. Prices'!G9,4)</f>
        <v>2.5499999999999998E-2</v>
      </c>
      <c r="H9" s="11">
        <f>ROUND(+Dividends!H9*4/'Adj. Prices'!H9,4)</f>
        <v>2.5700000000000001E-2</v>
      </c>
      <c r="I9" s="11">
        <f>ROUND(+Dividends!I9*4/'Adj. Prices'!I9,4)</f>
        <v>2.8400000000000002E-2</v>
      </c>
      <c r="J9" s="11">
        <f>ROUND(+Dividends!J9*4/'Adj. Prices'!J9,4)</f>
        <v>2.9700000000000001E-2</v>
      </c>
      <c r="K9" s="11">
        <f>ROUND(+Dividends!K9*4/'Adj. Prices'!K9,4)</f>
        <v>3.0099999999999998E-2</v>
      </c>
      <c r="L9" s="11">
        <f>ROUND(+Dividends!L9*4/'Adj. Prices'!L9,4)</f>
        <v>2.5999999999999999E-2</v>
      </c>
      <c r="M9" s="11">
        <f>ROUND(+Dividends!M9*4/'Adj. Prices'!M9,4)</f>
        <v>2.5499999999999998E-2</v>
      </c>
      <c r="N9" s="11">
        <f>ROUND(+Dividends!N9*4/'Adj. Prices'!N9,4)</f>
        <v>2.4799999999999999E-2</v>
      </c>
      <c r="O9" s="12"/>
    </row>
    <row r="10" spans="1:20">
      <c r="A10" s="10" t="s">
        <v>26</v>
      </c>
      <c r="B10" s="10"/>
      <c r="C10" s="43">
        <f>ROUND(+Dividends!C10*4/'Adj. Prices'!C10,4)</f>
        <v>1.52E-2</v>
      </c>
      <c r="D10" s="11">
        <f>ROUND(+Dividends!D10*4/'Adj. Prices'!D10,4)</f>
        <v>1.6199999999999999E-2</v>
      </c>
      <c r="E10" s="11">
        <f>ROUND(+Dividends!E10*4/'Adj. Prices'!E10,4)</f>
        <v>1.6799999999999999E-2</v>
      </c>
      <c r="F10" s="11">
        <f>ROUND(+Dividends!F10*4/'Adj. Prices'!F10,4)</f>
        <v>1.6E-2</v>
      </c>
      <c r="G10" s="11">
        <f>ROUND(+Dividends!G10*4/'Adj. Prices'!G10,4)</f>
        <v>1.54E-2</v>
      </c>
      <c r="H10" s="11">
        <f>ROUND(+Dividends!H10*4/'Adj. Prices'!H10,4)</f>
        <v>1.47E-2</v>
      </c>
      <c r="I10" s="11">
        <f>ROUND(+Dividends!I10*4/'Adj. Prices'!I10,4)</f>
        <v>1.6E-2</v>
      </c>
      <c r="J10" s="11">
        <f>ROUND(+Dividends!J10*4/'Adj. Prices'!J10,4)</f>
        <v>1.47E-2</v>
      </c>
      <c r="K10" s="11">
        <f>ROUND(+Dividends!K10*4/'Adj. Prices'!K10,4)</f>
        <v>1.5100000000000001E-2</v>
      </c>
      <c r="L10" s="11">
        <f>ROUND(+Dividends!L10*4/'Adj. Prices'!L10,4)</f>
        <v>1.32E-2</v>
      </c>
      <c r="M10" s="11">
        <f>ROUND(+Dividends!M10*4/'Adj. Prices'!M10,4)</f>
        <v>1.41E-2</v>
      </c>
      <c r="N10" s="11">
        <f>ROUND(+Dividends!N10*4/'Adj. Prices'!N10,4)</f>
        <v>1.4500000000000001E-2</v>
      </c>
      <c r="O10" s="12"/>
    </row>
    <row r="11" spans="1:20">
      <c r="A11" s="10" t="s">
        <v>27</v>
      </c>
      <c r="B11" s="10"/>
      <c r="C11" s="43">
        <f>ROUND(+Dividends!C11*4/'Adj. Prices'!C11,4)</f>
        <v>3.3399999999999999E-2</v>
      </c>
      <c r="D11" s="11">
        <f>ROUND(+Dividends!D11*4/'Adj. Prices'!D11,4)</f>
        <v>3.1800000000000002E-2</v>
      </c>
      <c r="E11" s="11">
        <f>ROUND(+Dividends!E11*4/'Adj. Prices'!E11,4)</f>
        <v>3.1300000000000001E-2</v>
      </c>
      <c r="F11" s="11">
        <f>ROUND(+Dividends!F11*4/'Adj. Prices'!F11,4)</f>
        <v>3.3700000000000001E-2</v>
      </c>
      <c r="G11" s="11">
        <f>ROUND(+Dividends!G11*4/'Adj. Prices'!G11,4)</f>
        <v>3.78E-2</v>
      </c>
      <c r="H11" s="11">
        <f>ROUND(+Dividends!H11*4/'Adj. Prices'!H11,4)</f>
        <v>3.9199999999999999E-2</v>
      </c>
      <c r="I11" s="11">
        <f>ROUND(+Dividends!I11*4/'Adj. Prices'!I11,4)</f>
        <v>4.1700000000000001E-2</v>
      </c>
      <c r="J11" s="11">
        <f>ROUND(+Dividends!J11*4/'Adj. Prices'!J11,4)</f>
        <v>3.85E-2</v>
      </c>
      <c r="K11" s="11">
        <f>ROUND(+Dividends!K11*4/'Adj. Prices'!K11,4)</f>
        <v>3.9699999999999999E-2</v>
      </c>
      <c r="L11" s="11">
        <f>ROUND(+Dividends!L11*4/'Adj. Prices'!L11,4)</f>
        <v>3.5400000000000001E-2</v>
      </c>
      <c r="M11" s="11">
        <f>ROUND(+Dividends!M11*4/'Adj. Prices'!M11,4)</f>
        <v>3.6200000000000003E-2</v>
      </c>
      <c r="N11" s="11">
        <f>ROUND(+Dividends!N11*4/'Adj. Prices'!N11,4)</f>
        <v>3.3500000000000002E-2</v>
      </c>
      <c r="O11" s="12"/>
    </row>
    <row r="12" spans="1:20">
      <c r="A12" s="10" t="s">
        <v>29</v>
      </c>
      <c r="B12" s="10"/>
      <c r="C12" s="43">
        <f>ROUND(+Dividends!C12*4/'Adj. Prices'!C12,4)</f>
        <v>3.6700000000000003E-2</v>
      </c>
      <c r="D12" s="11">
        <f>ROUND(+Dividends!D12*4/'Adj. Prices'!D12,4)</f>
        <v>3.3799999999999997E-2</v>
      </c>
      <c r="E12" s="11">
        <f>ROUND(+Dividends!E12*4/'Adj. Prices'!E12,4)</f>
        <v>3.4599999999999999E-2</v>
      </c>
      <c r="F12" s="11">
        <f>ROUND(+Dividends!F12*4/'Adj. Prices'!F12,4)</f>
        <v>3.61E-2</v>
      </c>
      <c r="G12" s="42">
        <f>ROUND(+Dividends!G12*4/'Adj. Prices'!G12,4)</f>
        <v>3.5499999999999997E-2</v>
      </c>
      <c r="H12" s="11">
        <f>ROUND(+Dividends!H12*4/'Adj. Prices'!H12,4)</f>
        <v>3.5799999999999998E-2</v>
      </c>
      <c r="I12" s="11">
        <f>ROUND(+Dividends!I12*4/'Adj. Prices'!I12,4)</f>
        <v>3.6499999999999998E-2</v>
      </c>
      <c r="J12" s="11">
        <f>ROUND(+Dividends!J12*4/'Adj. Prices'!J12,4)</f>
        <v>3.5700000000000003E-2</v>
      </c>
      <c r="K12" s="11">
        <f>ROUND(+Dividends!K12*4/'Adj. Prices'!K12,4)</f>
        <v>3.5999999999999997E-2</v>
      </c>
      <c r="L12" s="11">
        <f>ROUND(+Dividends!L12*4/'Adj. Prices'!L12,4)</f>
        <v>3.2099999999999997E-2</v>
      </c>
      <c r="M12" s="11">
        <f>ROUND(+Dividends!M12*4/'Adj. Prices'!M12,4)</f>
        <v>3.2199999999999999E-2</v>
      </c>
      <c r="N12" s="11">
        <f>ROUND(+Dividends!N12*4/'Adj. Prices'!N12,4)</f>
        <v>3.2599999999999997E-2</v>
      </c>
      <c r="O12" s="12"/>
    </row>
    <row r="13" spans="1:20">
      <c r="A13" s="10" t="s">
        <v>33</v>
      </c>
      <c r="B13" s="10"/>
      <c r="C13" s="43">
        <f>ROUND(+Dividends!C13*4/'Adj. Prices'!C13,4)</f>
        <v>3.5799999999999998E-2</v>
      </c>
      <c r="D13" s="11">
        <f>ROUND(+Dividends!D13*4/'Adj. Prices'!D13,4)</f>
        <v>3.56E-2</v>
      </c>
      <c r="E13" s="11">
        <f>ROUND(+Dividends!E13*4/'Adj. Prices'!E13,4)</f>
        <v>3.6400000000000002E-2</v>
      </c>
      <c r="F13" s="11">
        <f>ROUND(+Dividends!F13*4/'Adj. Prices'!F13,4)</f>
        <v>3.6799999999999999E-2</v>
      </c>
      <c r="G13" s="11">
        <f>ROUND(+Dividends!G13*4/'Adj. Prices'!G13,4)</f>
        <v>3.6700000000000003E-2</v>
      </c>
      <c r="H13" s="11">
        <f>ROUND(+Dividends!H13*4/'Adj. Prices'!H13,4)</f>
        <v>3.7400000000000003E-2</v>
      </c>
      <c r="I13" s="11">
        <f>ROUND(+Dividends!I13*4/'Adj. Prices'!I13,4)</f>
        <v>4.2099999999999999E-2</v>
      </c>
      <c r="J13" s="11">
        <f>ROUND(+Dividends!J13*4/'Adj. Prices'!J13,4)</f>
        <v>4.2799999999999998E-2</v>
      </c>
      <c r="K13" s="11">
        <f>ROUND(+Dividends!K13*4/'Adj. Prices'!K13,4)</f>
        <v>4.4900000000000002E-2</v>
      </c>
      <c r="L13" s="11">
        <f>ROUND(+Dividends!L13*4/'Adj. Prices'!L13,4)</f>
        <v>3.9800000000000002E-2</v>
      </c>
      <c r="M13" s="11">
        <f>ROUND(+Dividends!M13*4/'Adj. Prices'!M13,4)</f>
        <v>4.0800000000000003E-2</v>
      </c>
      <c r="N13" s="11">
        <f>ROUND(+Dividends!N13*4/'Adj. Prices'!N13,4)</f>
        <v>3.7199999999999997E-2</v>
      </c>
      <c r="O13" s="12"/>
    </row>
    <row r="14" spans="1:20">
      <c r="A14" s="10" t="s">
        <v>30</v>
      </c>
      <c r="B14" s="10"/>
      <c r="C14" s="43">
        <f>ROUND(+Dividends!C14*4/'Adj. Prices'!C14,4)</f>
        <v>3.0300000000000001E-2</v>
      </c>
      <c r="D14" s="11">
        <f>ROUND(+Dividends!D14*4/'Adj. Prices'!D14,4)</f>
        <v>2.9000000000000001E-2</v>
      </c>
      <c r="E14" s="11">
        <f>ROUND(+Dividends!E14*4/'Adj. Prices'!E14,4)</f>
        <v>3.1300000000000001E-2</v>
      </c>
      <c r="F14" s="11">
        <f>ROUND(+Dividends!F14*4/'Adj. Prices'!F14,4)</f>
        <v>3.1399999999999997E-2</v>
      </c>
      <c r="G14" s="11">
        <f>ROUND(+Dividends!G14*4/'Adj. Prices'!G14,4)</f>
        <v>3.1699999999999999E-2</v>
      </c>
      <c r="H14" s="11">
        <f>ROUND(+Dividends!H14*4/'Adj. Prices'!H14,4)</f>
        <v>3.2399999999999998E-2</v>
      </c>
      <c r="I14" s="11">
        <f>ROUND(+Dividends!I14*4/'Adj. Prices'!I14,4)</f>
        <v>3.6799999999999999E-2</v>
      </c>
      <c r="J14" s="11">
        <f>ROUND(+Dividends!J14*4/'Adj. Prices'!J14,4)</f>
        <v>3.4700000000000002E-2</v>
      </c>
      <c r="K14" s="11">
        <f>ROUND(+Dividends!K14*4/'Adj. Prices'!K14,4)</f>
        <v>3.5799999999999998E-2</v>
      </c>
      <c r="L14" s="11">
        <f>ROUND(+Dividends!L14*4/'Adj. Prices'!L14,4)</f>
        <v>0.03</v>
      </c>
      <c r="M14" s="11">
        <f>ROUND(+Dividends!M14*4/'Adj. Prices'!M14,4)</f>
        <v>3.2099999999999997E-2</v>
      </c>
      <c r="N14" s="11">
        <f>ROUND(+Dividends!N14*4/'Adj. Prices'!N14,4)</f>
        <v>2.9899999999999999E-2</v>
      </c>
      <c r="O14" s="12"/>
    </row>
    <row r="15" spans="1:20">
      <c r="A15" s="10" t="s">
        <v>32</v>
      </c>
      <c r="B15" s="10"/>
      <c r="C15" s="43">
        <f>ROUND(+Dividends!C15*4/'Adj. Prices'!C15,4)</f>
        <v>3.3300000000000003E-2</v>
      </c>
      <c r="D15" s="11">
        <f>ROUND(+Dividends!D15*4/'Adj. Prices'!D15,4)</f>
        <v>3.44E-2</v>
      </c>
      <c r="E15" s="11">
        <f>ROUND(+Dividends!E15*4/'Adj. Prices'!E15,4)</f>
        <v>3.61E-2</v>
      </c>
      <c r="F15" s="11">
        <f>ROUND(+Dividends!F15*4/'Adj. Prices'!F15,4)</f>
        <v>3.61E-2</v>
      </c>
      <c r="G15" s="11">
        <f>ROUND(+Dividends!G15*4/'Adj. Prices'!G15,4)</f>
        <v>3.4299999999999997E-2</v>
      </c>
      <c r="H15" s="11">
        <f>ROUND(+Dividends!H15*4/'Adj. Prices'!H15,4)</f>
        <v>3.39E-2</v>
      </c>
      <c r="I15" s="11">
        <f>ROUND(+Dividends!I15*4/'Adj. Prices'!I15,4)</f>
        <v>3.5799999999999998E-2</v>
      </c>
      <c r="J15" s="11">
        <f>ROUND(+Dividends!J15*4/'Adj. Prices'!J15,4)</f>
        <v>3.4599999999999999E-2</v>
      </c>
      <c r="K15" s="11">
        <f>ROUND(+Dividends!K15*4/'Adj. Prices'!K15,4)</f>
        <v>3.6200000000000003E-2</v>
      </c>
      <c r="L15" s="11">
        <f>ROUND(+Dividends!L15*4/'Adj. Prices'!L15,4)</f>
        <v>3.4099999999999998E-2</v>
      </c>
      <c r="M15" s="11">
        <f>ROUND(+Dividends!M15*4/'Adj. Prices'!M15,4)</f>
        <v>3.5200000000000002E-2</v>
      </c>
      <c r="N15" s="11">
        <f>ROUND(+Dividends!N15*4/'Adj. Prices'!N15,4)</f>
        <v>3.3599999999999998E-2</v>
      </c>
      <c r="O15" s="12"/>
    </row>
    <row r="16" spans="1:20">
      <c r="A16" s="10" t="s">
        <v>31</v>
      </c>
      <c r="B16" s="10"/>
      <c r="C16" s="68">
        <f>ROUND(+Dividends!C16*4/'Adj. Prices'!C16,4)</f>
        <v>3.5299999999999998E-2</v>
      </c>
      <c r="D16" s="69">
        <f>ROUND(+Dividends!D16*4/'Adj. Prices'!D16,4)</f>
        <v>3.4700000000000002E-2</v>
      </c>
      <c r="E16" s="69">
        <f>ROUND(+Dividends!E16*4/'Adj. Prices'!E16,4)</f>
        <v>3.6600000000000001E-2</v>
      </c>
      <c r="F16" s="69">
        <f>ROUND(+Dividends!F16*4/'Adj. Prices'!F16,4)</f>
        <v>3.5999999999999997E-2</v>
      </c>
      <c r="G16" s="69">
        <f>ROUND(+Dividends!G16*4/'Adj. Prices'!G16,4)</f>
        <v>3.6799999999999999E-2</v>
      </c>
      <c r="H16" s="69">
        <f>ROUND(+Dividends!H16*4/'Adj. Prices'!H16,4)</f>
        <v>3.9300000000000002E-2</v>
      </c>
      <c r="I16" s="69">
        <f>ROUND(+Dividends!I16*4/'Adj. Prices'!I16,4)</f>
        <v>4.2599999999999999E-2</v>
      </c>
      <c r="J16" s="69">
        <f>ROUND(+Dividends!J16*4/'Adj. Prices'!J16,4)</f>
        <v>4.3900000000000002E-2</v>
      </c>
      <c r="K16" s="69">
        <f>ROUND(+Dividends!K16*4/'Adj. Prices'!K16,4)</f>
        <v>4.6300000000000001E-2</v>
      </c>
      <c r="L16" s="69">
        <f>ROUND(+Dividends!L16*4/'Adj. Prices'!L16,4)</f>
        <v>4.2099999999999999E-2</v>
      </c>
      <c r="M16" s="69">
        <f>ROUND(+Dividends!M16*4/'Adj. Prices'!M16,4)</f>
        <v>4.1799999999999997E-2</v>
      </c>
      <c r="N16" s="69">
        <f>ROUND(+Dividends!N16*4/'Adj. Prices'!N16,4)</f>
        <v>4.1200000000000001E-2</v>
      </c>
      <c r="O16" s="12"/>
    </row>
    <row r="17" spans="1:20">
      <c r="A17" s="10"/>
      <c r="B17" s="10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20">
      <c r="A18" s="13" t="s">
        <v>5</v>
      </c>
      <c r="B18" s="13"/>
      <c r="C18" s="40">
        <f t="shared" ref="C18:N18" si="0">ROUND(AVERAGEA(C9:C16),4)</f>
        <v>3.0700000000000002E-2</v>
      </c>
      <c r="D18" s="40">
        <f t="shared" si="0"/>
        <v>0.03</v>
      </c>
      <c r="E18" s="40">
        <f t="shared" si="0"/>
        <v>3.1E-2</v>
      </c>
      <c r="F18" s="40">
        <f t="shared" si="0"/>
        <v>3.15E-2</v>
      </c>
      <c r="G18" s="40">
        <f t="shared" si="0"/>
        <v>3.1699999999999999E-2</v>
      </c>
      <c r="H18" s="40">
        <f t="shared" si="0"/>
        <v>3.2300000000000002E-2</v>
      </c>
      <c r="I18" s="40">
        <f t="shared" si="0"/>
        <v>3.5000000000000003E-2</v>
      </c>
      <c r="J18" s="40">
        <f t="shared" si="0"/>
        <v>3.4299999999999997E-2</v>
      </c>
      <c r="K18" s="40">
        <f t="shared" si="0"/>
        <v>3.5499999999999997E-2</v>
      </c>
      <c r="L18" s="40">
        <f t="shared" si="0"/>
        <v>3.1600000000000003E-2</v>
      </c>
      <c r="M18" s="40">
        <f t="shared" si="0"/>
        <v>3.2199999999999999E-2</v>
      </c>
      <c r="N18" s="40">
        <f t="shared" si="0"/>
        <v>3.09E-2</v>
      </c>
      <c r="O18" s="41"/>
      <c r="P18" s="40">
        <f>ROUND(AVERAGEA(C18:N18),4)</f>
        <v>3.2199999999999999E-2</v>
      </c>
      <c r="Q18" s="4"/>
      <c r="R18" s="40">
        <f>ROUND(AVERAGEA(I18:N18),4)</f>
        <v>3.3300000000000003E-2</v>
      </c>
      <c r="S18" s="4"/>
      <c r="T18" s="40">
        <f>ROUND(AVERAGEA(L18:N18),4)</f>
        <v>3.1600000000000003E-2</v>
      </c>
    </row>
    <row r="19" spans="1:20"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20">
      <c r="C20" s="30"/>
      <c r="D20" s="30"/>
      <c r="E20" s="30"/>
      <c r="F20" s="14"/>
      <c r="G20" s="14"/>
      <c r="H20" s="14"/>
      <c r="I20" s="14"/>
      <c r="J20" s="14"/>
      <c r="K20" s="14"/>
      <c r="L20" s="14"/>
      <c r="M20" s="14"/>
      <c r="N20" s="14"/>
      <c r="P20" s="14"/>
      <c r="R20" s="14"/>
      <c r="T20" s="14"/>
    </row>
    <row r="21" spans="1:20" ht="30" customHeight="1">
      <c r="A21" s="25" t="s">
        <v>6</v>
      </c>
      <c r="B21" s="25"/>
      <c r="C21" s="73" t="s">
        <v>13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3" spans="1:20">
      <c r="A23" s="15" t="s">
        <v>7</v>
      </c>
      <c r="B23" s="15"/>
      <c r="C23" s="44" t="s">
        <v>35</v>
      </c>
    </row>
    <row r="24" spans="1:20">
      <c r="C24" s="44" t="s">
        <v>34</v>
      </c>
    </row>
    <row r="27" spans="1:20" ht="18">
      <c r="F27" s="28" t="s">
        <v>14</v>
      </c>
      <c r="G27" s="45" t="s">
        <v>15</v>
      </c>
      <c r="H27" s="29" t="s">
        <v>16</v>
      </c>
      <c r="I27" s="27" t="s">
        <v>17</v>
      </c>
      <c r="J27" s="29" t="s">
        <v>18</v>
      </c>
    </row>
    <row r="28" spans="1:20">
      <c r="H28" s="30">
        <f>R18</f>
        <v>3.3300000000000003E-2</v>
      </c>
      <c r="I28" s="31">
        <f>1+(0.5*J37)</f>
        <v>1.0337499999999999</v>
      </c>
      <c r="J28" s="32">
        <f>ROUND(H28*I28,4)</f>
        <v>3.44E-2</v>
      </c>
    </row>
    <row r="29" spans="1:20">
      <c r="H29" s="30"/>
      <c r="I29" s="31"/>
      <c r="J29" s="32"/>
    </row>
    <row r="30" spans="1:20" ht="18">
      <c r="G30" t="s">
        <v>19</v>
      </c>
      <c r="H30" s="29" t="s">
        <v>16</v>
      </c>
      <c r="I30" s="27" t="s">
        <v>20</v>
      </c>
      <c r="J30" s="29" t="s">
        <v>18</v>
      </c>
    </row>
    <row r="31" spans="1:20">
      <c r="H31" s="30">
        <f>R18</f>
        <v>3.3300000000000003E-2</v>
      </c>
      <c r="I31">
        <f>ROUND(AVERAGE(((1+J37)^0.25),((1+J37)^0.5),((1+J37)^0.75),((1+J37)^1)),6)</f>
        <v>1.0418430000000001</v>
      </c>
      <c r="J31" s="32">
        <f>ROUND(H31*I31,4)</f>
        <v>3.4700000000000002E-2</v>
      </c>
    </row>
    <row r="32" spans="1:20">
      <c r="H32" s="30"/>
      <c r="J32" s="32"/>
    </row>
    <row r="33" spans="7:10" ht="18">
      <c r="G33" t="s">
        <v>21</v>
      </c>
      <c r="H33" s="29" t="s">
        <v>16</v>
      </c>
      <c r="I33" s="27" t="s">
        <v>20</v>
      </c>
      <c r="J33" s="29" t="s">
        <v>18</v>
      </c>
    </row>
    <row r="34" spans="7:10">
      <c r="H34" s="33">
        <f>(R18/4)</f>
        <v>8.3250000000000008E-3</v>
      </c>
      <c r="I34">
        <f>(1+J37)^0.25</f>
        <v>1.0164639275392862</v>
      </c>
      <c r="J34" s="34">
        <f>ROUND(((1+(H34*I34))^4)-1,4)</f>
        <v>3.4299999999999997E-2</v>
      </c>
    </row>
    <row r="35" spans="7:10">
      <c r="G35" s="26" t="s">
        <v>5</v>
      </c>
      <c r="J35" s="35">
        <f>AVERAGE(J28,J31,J34)</f>
        <v>3.4466666666666666E-2</v>
      </c>
    </row>
    <row r="37" spans="7:10">
      <c r="G37" s="36" t="s">
        <v>22</v>
      </c>
      <c r="J37" s="34">
        <v>6.7500000000000004E-2</v>
      </c>
    </row>
    <row r="39" spans="7:10" ht="15.4" thickBot="1">
      <c r="G39" s="37" t="s">
        <v>23</v>
      </c>
      <c r="J39" s="38">
        <f>J35+J37</f>
        <v>0.10196666666666668</v>
      </c>
    </row>
    <row r="40" spans="7:10" ht="15.4" thickTop="1"/>
  </sheetData>
  <mergeCells count="3">
    <mergeCell ref="A1:T1"/>
    <mergeCell ref="A3:T3"/>
    <mergeCell ref="C21:N21"/>
  </mergeCells>
  <phoneticPr fontId="0" type="noConversion"/>
  <pageMargins left="0.75" right="0.75" top="1" bottom="1" header="0.5" footer="0.5"/>
  <pageSetup scale="55" orientation="landscape" r:id="rId1"/>
  <headerFooter alignWithMargins="0">
    <oddHeader>&amp;R&amp;18Exhibit No. PRM-1
Page 15 of 30
Schedule 7 [1 of 1]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3">
    <pageSetUpPr fitToPage="1"/>
  </sheetPr>
  <dimension ref="A1:N16"/>
  <sheetViews>
    <sheetView zoomScale="75" zoomScaleNormal="75" workbookViewId="0">
      <selection sqref="A1:N1"/>
    </sheetView>
  </sheetViews>
  <sheetFormatPr defaultRowHeight="15"/>
  <cols>
    <col min="1" max="1" width="38.71875" customWidth="1"/>
    <col min="2" max="2" width="10.71875" customWidth="1"/>
    <col min="12" max="12" width="9.21875" customWidth="1"/>
  </cols>
  <sheetData>
    <row r="1" spans="1:14" ht="15.75" customHeight="1">
      <c r="A1" s="74" t="s">
        <v>12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1:14"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4">
      <c r="C7" s="8">
        <v>44286</v>
      </c>
      <c r="D7" s="8">
        <v>44316</v>
      </c>
      <c r="E7" s="8">
        <v>44347</v>
      </c>
      <c r="F7" s="8">
        <v>44377</v>
      </c>
      <c r="G7" s="8">
        <v>44408</v>
      </c>
      <c r="H7" s="8">
        <v>44439</v>
      </c>
      <c r="I7" s="8">
        <v>44469</v>
      </c>
      <c r="J7" s="8">
        <v>44500</v>
      </c>
      <c r="K7" s="8">
        <v>44530</v>
      </c>
      <c r="L7" s="8">
        <v>44561</v>
      </c>
      <c r="M7" s="8">
        <v>44592</v>
      </c>
      <c r="N7" s="8">
        <v>44620</v>
      </c>
    </row>
    <row r="8" spans="1:14"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>
      <c r="A9" s="46" t="s">
        <v>25</v>
      </c>
      <c r="B9" s="46"/>
      <c r="C9" s="49">
        <v>98.85</v>
      </c>
      <c r="D9" s="49">
        <v>103.589996</v>
      </c>
      <c r="E9" s="49">
        <v>99.169998000000007</v>
      </c>
      <c r="F9" s="49">
        <v>96.110000999999997</v>
      </c>
      <c r="G9" s="49">
        <v>98.589995999999999</v>
      </c>
      <c r="H9" s="49">
        <v>97.510002</v>
      </c>
      <c r="I9" s="49">
        <v>88.2</v>
      </c>
      <c r="J9" s="49">
        <v>92.120002999999997</v>
      </c>
      <c r="K9" s="49">
        <v>90.32</v>
      </c>
      <c r="L9" s="49">
        <v>104.769997</v>
      </c>
      <c r="M9" s="49">
        <v>107.220001</v>
      </c>
      <c r="N9" s="49">
        <v>109.80999799999999</v>
      </c>
    </row>
    <row r="10" spans="1:14">
      <c r="A10" s="46" t="s">
        <v>26</v>
      </c>
      <c r="B10" s="46"/>
      <c r="C10" s="48">
        <v>116.08</v>
      </c>
      <c r="D10" s="48">
        <v>118.519997</v>
      </c>
      <c r="E10" s="48">
        <v>114.55999799999999</v>
      </c>
      <c r="F10" s="48">
        <v>120.33000199999999</v>
      </c>
      <c r="G10" s="48">
        <v>124.589996</v>
      </c>
      <c r="H10" s="48">
        <v>130.699997</v>
      </c>
      <c r="I10" s="48">
        <v>120.050003</v>
      </c>
      <c r="J10" s="48">
        <v>131.070007</v>
      </c>
      <c r="K10" s="48">
        <v>127.360001</v>
      </c>
      <c r="L10" s="48">
        <v>145.80999800000001</v>
      </c>
      <c r="M10" s="48">
        <v>136.21000699999999</v>
      </c>
      <c r="N10" s="48">
        <v>132.949997</v>
      </c>
    </row>
    <row r="11" spans="1:14">
      <c r="A11" s="46" t="s">
        <v>27</v>
      </c>
      <c r="B11" s="46"/>
      <c r="C11" s="51">
        <v>39.869999999999997</v>
      </c>
      <c r="D11" s="51">
        <v>41.950001</v>
      </c>
      <c r="E11" s="51">
        <v>42.720001000000003</v>
      </c>
      <c r="F11" s="51">
        <v>39.57</v>
      </c>
      <c r="G11" s="51">
        <v>38.520000000000003</v>
      </c>
      <c r="H11" s="51">
        <v>37.340000000000003</v>
      </c>
      <c r="I11" s="51">
        <v>34.810001</v>
      </c>
      <c r="J11" s="51">
        <v>37.810001</v>
      </c>
      <c r="K11" s="51">
        <v>36.779998999999997</v>
      </c>
      <c r="L11" s="51">
        <v>41.060001</v>
      </c>
      <c r="M11" s="51">
        <v>40.209999000000003</v>
      </c>
      <c r="N11" s="51">
        <v>43.619999</v>
      </c>
    </row>
    <row r="12" spans="1:14">
      <c r="A12" s="46" t="s">
        <v>29</v>
      </c>
      <c r="B12" s="46"/>
      <c r="C12" s="51">
        <v>24.11</v>
      </c>
      <c r="D12" s="51">
        <v>26.02</v>
      </c>
      <c r="E12" s="51">
        <v>25.5</v>
      </c>
      <c r="F12" s="51">
        <v>24.5</v>
      </c>
      <c r="G12" s="51">
        <v>24.77</v>
      </c>
      <c r="H12" s="51">
        <v>24.65</v>
      </c>
      <c r="I12" s="51">
        <v>24.23</v>
      </c>
      <c r="J12" s="51">
        <v>24.67</v>
      </c>
      <c r="K12" s="51">
        <v>24.51</v>
      </c>
      <c r="L12" s="51">
        <v>27.610001</v>
      </c>
      <c r="M12" s="51">
        <v>29.18</v>
      </c>
      <c r="N12" s="51">
        <v>28.93</v>
      </c>
    </row>
    <row r="13" spans="1:14">
      <c r="A13" s="46" t="s">
        <v>28</v>
      </c>
      <c r="B13" s="46"/>
      <c r="C13" s="51">
        <v>53.95</v>
      </c>
      <c r="D13" s="51">
        <v>53.919998</v>
      </c>
      <c r="E13" s="51">
        <v>52.880001</v>
      </c>
      <c r="F13" s="51">
        <v>52.52</v>
      </c>
      <c r="G13" s="51">
        <v>52.290000999999997</v>
      </c>
      <c r="H13" s="51">
        <v>51.450001</v>
      </c>
      <c r="I13" s="51">
        <v>45.99</v>
      </c>
      <c r="J13" s="51">
        <v>45.09</v>
      </c>
      <c r="K13" s="51">
        <v>43.119999</v>
      </c>
      <c r="L13" s="51">
        <v>48.779998999999997</v>
      </c>
      <c r="M13" s="51">
        <v>47.34</v>
      </c>
      <c r="N13" s="51">
        <v>52.009998000000003</v>
      </c>
    </row>
    <row r="14" spans="1:14">
      <c r="A14" s="46" t="s">
        <v>30</v>
      </c>
      <c r="B14" s="46"/>
      <c r="C14" s="51">
        <v>76.91</v>
      </c>
      <c r="D14" s="51">
        <v>80.470000999999996</v>
      </c>
      <c r="E14" s="51">
        <v>74.319999999999993</v>
      </c>
      <c r="F14" s="51">
        <v>74.120002999999997</v>
      </c>
      <c r="G14" s="51">
        <v>73.779999000000004</v>
      </c>
      <c r="H14" s="51">
        <v>71.819999999999993</v>
      </c>
      <c r="I14" s="51">
        <v>63.37</v>
      </c>
      <c r="J14" s="51">
        <v>67.300003000000004</v>
      </c>
      <c r="K14" s="51">
        <v>64.839995999999999</v>
      </c>
      <c r="L14" s="51">
        <v>77.589995999999999</v>
      </c>
      <c r="M14" s="51">
        <v>77.889999000000003</v>
      </c>
      <c r="N14" s="51">
        <v>83.089995999999999</v>
      </c>
    </row>
    <row r="15" spans="1:14">
      <c r="A15" s="46" t="s">
        <v>32</v>
      </c>
      <c r="B15" s="46"/>
      <c r="C15" s="51">
        <v>68.709999999999994</v>
      </c>
      <c r="D15" s="52">
        <v>69.720000999999996</v>
      </c>
      <c r="E15" s="51">
        <v>66.010002</v>
      </c>
      <c r="F15" s="51">
        <v>66.190002000000007</v>
      </c>
      <c r="G15" s="51">
        <v>69.930000000000007</v>
      </c>
      <c r="H15" s="51">
        <v>70.309997999999993</v>
      </c>
      <c r="I15" s="51">
        <v>66.88</v>
      </c>
      <c r="J15" s="51">
        <v>69.25</v>
      </c>
      <c r="K15" s="51">
        <v>65.809997999999993</v>
      </c>
      <c r="L15" s="51">
        <v>70.050003000000004</v>
      </c>
      <c r="M15" s="51">
        <v>68.180000000000007</v>
      </c>
      <c r="N15" s="51">
        <v>70.940002000000007</v>
      </c>
    </row>
    <row r="16" spans="1:14">
      <c r="A16" s="46" t="s">
        <v>31</v>
      </c>
      <c r="B16" s="46"/>
      <c r="C16" s="51">
        <v>73.89</v>
      </c>
      <c r="D16" s="51">
        <v>75.339995999999999</v>
      </c>
      <c r="E16" s="51">
        <v>71.660004000000001</v>
      </c>
      <c r="F16" s="51">
        <v>72.269997000000004</v>
      </c>
      <c r="G16" s="51">
        <v>70.949996999999996</v>
      </c>
      <c r="H16" s="51">
        <v>66.699996999999996</v>
      </c>
      <c r="I16" s="51">
        <v>61.18</v>
      </c>
      <c r="J16" s="51">
        <v>62.759998000000003</v>
      </c>
      <c r="K16" s="51">
        <v>59.849997999999999</v>
      </c>
      <c r="L16" s="51">
        <v>65.220000999999996</v>
      </c>
      <c r="M16" s="51">
        <v>65.919998000000007</v>
      </c>
      <c r="N16" s="51">
        <v>67.110000999999997</v>
      </c>
    </row>
  </sheetData>
  <mergeCells count="1">
    <mergeCell ref="A1:N1"/>
  </mergeCells>
  <phoneticPr fontId="0" type="noConversion"/>
  <pageMargins left="0.25" right="0.25" top="0.25" bottom="0.25" header="0.5" footer="0.5"/>
  <pageSetup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">
    <pageSetUpPr fitToPage="1"/>
  </sheetPr>
  <dimension ref="A1:N16"/>
  <sheetViews>
    <sheetView zoomScale="75" zoomScaleNormal="75" zoomScaleSheetLayoutView="75" workbookViewId="0">
      <selection sqref="A1:N1"/>
    </sheetView>
  </sheetViews>
  <sheetFormatPr defaultColWidth="9.21875" defaultRowHeight="15"/>
  <cols>
    <col min="1" max="1" width="38.71875" style="47" customWidth="1"/>
    <col min="2" max="14" width="10.71875" style="47" customWidth="1"/>
    <col min="15" max="16384" width="9.21875" style="47"/>
  </cols>
  <sheetData>
    <row r="1" spans="1:14">
      <c r="A1" s="74" t="s">
        <v>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>
      <c r="A2" s="59"/>
      <c r="B2" s="59"/>
      <c r="C2" s="60"/>
      <c r="D2" s="60"/>
      <c r="E2" s="60"/>
      <c r="F2" s="60"/>
      <c r="G2" s="61"/>
      <c r="H2" s="61"/>
      <c r="I2" s="61"/>
      <c r="J2" s="61"/>
      <c r="K2" s="61"/>
      <c r="L2" s="61"/>
      <c r="M2" s="61"/>
      <c r="N2" s="61"/>
    </row>
    <row r="3" spans="1:14">
      <c r="A3" s="59"/>
      <c r="B3" s="59"/>
      <c r="C3" s="60"/>
      <c r="D3" s="60"/>
      <c r="E3" s="60"/>
      <c r="F3" s="60"/>
      <c r="G3" s="61"/>
      <c r="H3" s="61"/>
      <c r="I3" s="61"/>
      <c r="J3" s="61"/>
      <c r="K3" s="61"/>
      <c r="L3" s="61"/>
      <c r="M3" s="61"/>
      <c r="N3" s="61"/>
    </row>
    <row r="4" spans="1:14">
      <c r="A4" s="59"/>
      <c r="B4" s="59"/>
      <c r="C4" s="62"/>
      <c r="D4" s="60"/>
      <c r="E4" s="60"/>
      <c r="F4" s="60"/>
      <c r="G4" s="61"/>
      <c r="H4" s="61"/>
      <c r="I4" s="61"/>
      <c r="J4" s="61"/>
      <c r="K4" s="61"/>
      <c r="L4" s="61"/>
      <c r="M4" s="61"/>
      <c r="N4" s="61"/>
    </row>
    <row r="5" spans="1:14">
      <c r="A5" s="59"/>
      <c r="B5" s="59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>
      <c r="A6" s="64"/>
      <c r="B6" s="64"/>
      <c r="C6" s="65"/>
      <c r="D6" s="65"/>
      <c r="E6" s="65"/>
      <c r="F6" s="65"/>
    </row>
    <row r="7" spans="1:14">
      <c r="A7" s="64"/>
      <c r="B7" s="64"/>
      <c r="C7" s="8">
        <v>44286</v>
      </c>
      <c r="D7" s="8">
        <v>44316</v>
      </c>
      <c r="E7" s="8">
        <v>44347</v>
      </c>
      <c r="F7" s="8">
        <v>44377</v>
      </c>
      <c r="G7" s="8">
        <v>44408</v>
      </c>
      <c r="H7" s="8">
        <v>44439</v>
      </c>
      <c r="I7" s="8">
        <v>44469</v>
      </c>
      <c r="J7" s="8">
        <v>44500</v>
      </c>
      <c r="K7" s="8">
        <v>44530</v>
      </c>
      <c r="L7" s="8">
        <v>44561</v>
      </c>
      <c r="M7" s="8">
        <v>44592</v>
      </c>
      <c r="N7" s="8">
        <v>44620</v>
      </c>
    </row>
    <row r="8" spans="1:14">
      <c r="A8" s="64"/>
      <c r="B8" s="64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4">
      <c r="A9" s="46" t="s">
        <v>25</v>
      </c>
      <c r="B9" s="46"/>
      <c r="C9" s="49">
        <v>0.625</v>
      </c>
      <c r="D9" s="49">
        <v>0.625</v>
      </c>
      <c r="E9" s="49">
        <v>0.625</v>
      </c>
      <c r="F9" s="49">
        <v>0.625</v>
      </c>
      <c r="G9" s="49">
        <v>0.625</v>
      </c>
      <c r="H9" s="49">
        <v>0.625</v>
      </c>
      <c r="I9" s="49">
        <v>0.625</v>
      </c>
      <c r="J9" s="49">
        <v>0.68</v>
      </c>
      <c r="K9" s="49">
        <v>0.68</v>
      </c>
      <c r="L9" s="49">
        <v>0.68</v>
      </c>
      <c r="M9" s="49">
        <v>0.68</v>
      </c>
      <c r="N9" s="49">
        <v>0.68</v>
      </c>
    </row>
    <row r="10" spans="1:14">
      <c r="A10" s="46" t="s">
        <v>26</v>
      </c>
      <c r="B10" s="46"/>
      <c r="C10" s="67">
        <v>0.44</v>
      </c>
      <c r="D10" s="67">
        <v>0.48</v>
      </c>
      <c r="E10" s="67">
        <v>0.48</v>
      </c>
      <c r="F10" s="67">
        <v>0.48</v>
      </c>
      <c r="G10" s="67">
        <v>0.48</v>
      </c>
      <c r="H10" s="67">
        <v>0.48</v>
      </c>
      <c r="I10" s="67">
        <v>0.48</v>
      </c>
      <c r="J10" s="67">
        <v>0.48</v>
      </c>
      <c r="K10" s="67">
        <v>0.48</v>
      </c>
      <c r="L10" s="67">
        <v>0.48</v>
      </c>
      <c r="M10" s="67">
        <v>0.48</v>
      </c>
      <c r="N10" s="67">
        <v>0.48</v>
      </c>
    </row>
    <row r="11" spans="1:14">
      <c r="A11" s="46" t="s">
        <v>27</v>
      </c>
      <c r="B11" s="46"/>
      <c r="C11" s="52">
        <v>0.33250000000000002</v>
      </c>
      <c r="D11" s="52">
        <v>0.33250000000000002</v>
      </c>
      <c r="E11" s="52">
        <v>0.33250000000000002</v>
      </c>
      <c r="F11" s="52">
        <v>0.33250000000000002</v>
      </c>
      <c r="G11" s="52">
        <v>0.36249999999999999</v>
      </c>
      <c r="H11" s="52">
        <v>0.36249999999999999</v>
      </c>
      <c r="I11" s="52">
        <v>0.36249999999999999</v>
      </c>
      <c r="J11" s="52">
        <v>0.36249999999999999</v>
      </c>
      <c r="K11" s="52">
        <v>0.36249999999999999</v>
      </c>
      <c r="L11" s="52">
        <v>0.36249999999999999</v>
      </c>
      <c r="M11" s="52">
        <v>0.36249999999999999</v>
      </c>
      <c r="N11" s="52">
        <v>0.36249999999999999</v>
      </c>
    </row>
    <row r="12" spans="1:14">
      <c r="A12" s="46" t="s">
        <v>29</v>
      </c>
      <c r="B12" s="46"/>
      <c r="C12" s="52">
        <v>0.22</v>
      </c>
      <c r="D12" s="52">
        <v>0.22</v>
      </c>
      <c r="E12" s="52">
        <v>0.22</v>
      </c>
      <c r="F12" s="52">
        <v>0.22</v>
      </c>
      <c r="G12" s="52">
        <v>0.22</v>
      </c>
      <c r="H12" s="52">
        <v>0.22</v>
      </c>
      <c r="I12" s="52">
        <v>0.22</v>
      </c>
      <c r="J12" s="52">
        <v>0.22</v>
      </c>
      <c r="K12" s="52">
        <v>0.22</v>
      </c>
      <c r="L12" s="52">
        <v>0.22</v>
      </c>
      <c r="M12" s="52">
        <v>0.23499999999999999</v>
      </c>
      <c r="N12" s="52">
        <v>0.23499999999999999</v>
      </c>
    </row>
    <row r="13" spans="1:14">
      <c r="A13" s="46" t="s">
        <v>28</v>
      </c>
      <c r="B13" s="46"/>
      <c r="C13" s="52">
        <v>0.48</v>
      </c>
      <c r="D13" s="52">
        <v>0.48</v>
      </c>
      <c r="E13" s="52">
        <v>0.48</v>
      </c>
      <c r="F13" s="52">
        <v>0.48</v>
      </c>
      <c r="G13" s="52">
        <v>0.48</v>
      </c>
      <c r="H13" s="52">
        <v>0.48</v>
      </c>
      <c r="I13" s="52">
        <v>0.48</v>
      </c>
      <c r="J13" s="52">
        <v>0.48249999999999998</v>
      </c>
      <c r="K13" s="52">
        <v>0.48249999999999998</v>
      </c>
      <c r="L13" s="52">
        <v>0.48249999999999998</v>
      </c>
      <c r="M13" s="52">
        <v>0.48249999999999998</v>
      </c>
      <c r="N13" s="52">
        <v>0.48249999999999998</v>
      </c>
    </row>
    <row r="14" spans="1:14">
      <c r="A14" s="46" t="s">
        <v>30</v>
      </c>
      <c r="B14" s="46"/>
      <c r="C14" s="52">
        <v>0.57999999999999996</v>
      </c>
      <c r="D14" s="52">
        <v>0.57999999999999996</v>
      </c>
      <c r="E14" s="52">
        <v>0.57999999999999996</v>
      </c>
      <c r="F14" s="52">
        <v>0.57999999999999996</v>
      </c>
      <c r="G14" s="52">
        <v>0.57999999999999996</v>
      </c>
      <c r="H14" s="52">
        <v>0.57999999999999996</v>
      </c>
      <c r="I14" s="52">
        <v>0.57999999999999996</v>
      </c>
      <c r="J14" s="52">
        <v>0.57999999999999996</v>
      </c>
      <c r="K14" s="52">
        <v>0.57999999999999996</v>
      </c>
      <c r="L14" s="52">
        <v>0.57999999999999996</v>
      </c>
      <c r="M14" s="52">
        <v>0.62</v>
      </c>
      <c r="N14" s="52">
        <v>0.62</v>
      </c>
    </row>
    <row r="15" spans="1:14">
      <c r="A15" s="46" t="s">
        <v>32</v>
      </c>
      <c r="B15" s="46"/>
      <c r="C15" s="52">
        <v>0.56999999999999995</v>
      </c>
      <c r="D15" s="52">
        <v>0.59499999999999997</v>
      </c>
      <c r="E15" s="52">
        <v>0.59499999999999997</v>
      </c>
      <c r="F15" s="52">
        <v>0.59499999999999997</v>
      </c>
      <c r="G15" s="52">
        <v>0.59499999999999997</v>
      </c>
      <c r="H15" s="52">
        <v>0.59499999999999997</v>
      </c>
      <c r="I15" s="52">
        <v>0.59499999999999997</v>
      </c>
      <c r="J15" s="52">
        <v>0.59499999999999997</v>
      </c>
      <c r="K15" s="52">
        <v>0.59499999999999997</v>
      </c>
      <c r="L15" s="52">
        <v>0.59499999999999997</v>
      </c>
      <c r="M15" s="52">
        <v>0.59499999999999997</v>
      </c>
      <c r="N15" s="52">
        <v>0.59499999999999997</v>
      </c>
    </row>
    <row r="16" spans="1:14">
      <c r="A16" s="46" t="s">
        <v>31</v>
      </c>
      <c r="B16" s="46"/>
      <c r="C16" s="52">
        <v>0.65</v>
      </c>
      <c r="D16" s="52">
        <v>0.65</v>
      </c>
      <c r="E16" s="52">
        <v>0.65</v>
      </c>
      <c r="F16" s="52">
        <v>0.65</v>
      </c>
      <c r="G16" s="52">
        <v>0.65</v>
      </c>
      <c r="H16" s="52">
        <v>0.65</v>
      </c>
      <c r="I16" s="52">
        <v>0.65</v>
      </c>
      <c r="J16" s="52">
        <v>0.68500000000000005</v>
      </c>
      <c r="K16" s="52">
        <v>0.68500000000000005</v>
      </c>
      <c r="L16" s="52">
        <v>0.68500000000000005</v>
      </c>
      <c r="M16" s="52">
        <v>0.68500000000000005</v>
      </c>
      <c r="N16" s="52">
        <v>0.68500000000000005</v>
      </c>
    </row>
  </sheetData>
  <mergeCells count="1">
    <mergeCell ref="A1:N1"/>
  </mergeCells>
  <phoneticPr fontId="0" type="noConversion"/>
  <pageMargins left="0.25" right="0.25" top="0.25" bottom="0.25" header="0.5" footer="0.5"/>
  <pageSetup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5">
    <pageSetUpPr fitToPage="1"/>
  </sheetPr>
  <dimension ref="A1:N16"/>
  <sheetViews>
    <sheetView zoomScale="75" zoomScaleNormal="75" workbookViewId="0">
      <selection sqref="A1:N1"/>
    </sheetView>
  </sheetViews>
  <sheetFormatPr defaultRowHeight="15"/>
  <cols>
    <col min="1" max="1" width="38.6640625" bestFit="1" customWidth="1"/>
    <col min="2" max="2" width="10.71875" customWidth="1"/>
    <col min="3" max="6" width="10.21875" bestFit="1" customWidth="1"/>
    <col min="7" max="7" width="10.33203125" bestFit="1" customWidth="1"/>
    <col min="8" max="14" width="10.21875" bestFit="1" customWidth="1"/>
  </cols>
  <sheetData>
    <row r="1" spans="1:14">
      <c r="A1" s="75" t="s">
        <v>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14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1"/>
      <c r="B5" s="1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7" spans="1:14">
      <c r="C7" s="8">
        <v>44286</v>
      </c>
      <c r="D7" s="8">
        <v>44316</v>
      </c>
      <c r="E7" s="8">
        <v>44347</v>
      </c>
      <c r="F7" s="8">
        <v>44377</v>
      </c>
      <c r="G7" s="8">
        <v>44408</v>
      </c>
      <c r="H7" s="8">
        <v>44439</v>
      </c>
      <c r="I7" s="8">
        <v>44469</v>
      </c>
      <c r="J7" s="8">
        <v>44500</v>
      </c>
      <c r="K7" s="8">
        <v>44530</v>
      </c>
      <c r="L7" s="8">
        <v>44561</v>
      </c>
      <c r="M7" s="8">
        <v>44592</v>
      </c>
      <c r="N7" s="8">
        <v>44620</v>
      </c>
    </row>
    <row r="9" spans="1:14">
      <c r="A9" s="46" t="s">
        <v>25</v>
      </c>
      <c r="B9" s="46"/>
      <c r="C9" s="54">
        <v>44246</v>
      </c>
      <c r="D9" s="54">
        <v>44246</v>
      </c>
      <c r="E9" s="54">
        <v>44337</v>
      </c>
      <c r="F9" s="54">
        <v>44337</v>
      </c>
      <c r="G9" s="54">
        <v>44337</v>
      </c>
      <c r="H9" s="54">
        <v>44428</v>
      </c>
      <c r="I9" s="54">
        <v>44428</v>
      </c>
      <c r="J9" s="54">
        <v>44428</v>
      </c>
      <c r="K9" s="54">
        <v>44526</v>
      </c>
      <c r="L9" s="54">
        <v>44526</v>
      </c>
      <c r="M9" s="54">
        <v>44526</v>
      </c>
      <c r="N9" s="54">
        <v>44609</v>
      </c>
    </row>
    <row r="10" spans="1:14">
      <c r="A10" s="46" t="s">
        <v>26</v>
      </c>
      <c r="B10" s="46"/>
      <c r="C10" s="55">
        <v>44267</v>
      </c>
      <c r="D10" s="55">
        <v>44267</v>
      </c>
      <c r="E10" s="55">
        <v>44267</v>
      </c>
      <c r="F10" s="55">
        <v>44361</v>
      </c>
      <c r="G10" s="55">
        <v>44361</v>
      </c>
      <c r="H10" s="55">
        <v>44361</v>
      </c>
      <c r="I10" s="55">
        <v>44453</v>
      </c>
      <c r="J10" s="55">
        <v>44453</v>
      </c>
      <c r="K10" s="55">
        <v>44453</v>
      </c>
      <c r="L10" s="55">
        <v>44544</v>
      </c>
      <c r="M10" s="55">
        <v>44544</v>
      </c>
      <c r="N10" s="55">
        <v>44544</v>
      </c>
    </row>
    <row r="11" spans="1:14">
      <c r="A11" s="46" t="s">
        <v>27</v>
      </c>
      <c r="B11" s="46"/>
      <c r="C11" s="56">
        <v>44271</v>
      </c>
      <c r="D11" s="56">
        <v>44271</v>
      </c>
      <c r="E11" s="56">
        <v>44271</v>
      </c>
      <c r="F11" s="56">
        <v>44362</v>
      </c>
      <c r="G11" s="56">
        <v>44362</v>
      </c>
      <c r="H11" s="56">
        <v>44362</v>
      </c>
      <c r="I11" s="56">
        <v>44456</v>
      </c>
      <c r="J11" s="56">
        <v>44456</v>
      </c>
      <c r="K11" s="56">
        <v>44456</v>
      </c>
      <c r="L11" s="56">
        <v>44544</v>
      </c>
      <c r="M11" s="56">
        <v>44544</v>
      </c>
      <c r="N11" s="56">
        <v>44544</v>
      </c>
    </row>
    <row r="12" spans="1:14">
      <c r="A12" s="46" t="s">
        <v>29</v>
      </c>
      <c r="B12" s="46"/>
      <c r="C12" s="56">
        <v>44235</v>
      </c>
      <c r="D12" s="56">
        <v>44315</v>
      </c>
      <c r="E12" s="56">
        <v>44315</v>
      </c>
      <c r="F12" s="56">
        <v>44315</v>
      </c>
      <c r="G12" s="56">
        <v>44406</v>
      </c>
      <c r="H12" s="56">
        <v>44406</v>
      </c>
      <c r="I12" s="56">
        <v>44406</v>
      </c>
      <c r="J12" s="56">
        <v>44497</v>
      </c>
      <c r="K12" s="56">
        <v>44497</v>
      </c>
      <c r="L12" s="56">
        <v>44497</v>
      </c>
      <c r="M12" s="56">
        <v>44599</v>
      </c>
      <c r="N12" s="56">
        <v>44599</v>
      </c>
    </row>
    <row r="13" spans="1:14">
      <c r="A13" s="46" t="s">
        <v>28</v>
      </c>
      <c r="B13" s="46"/>
      <c r="C13" s="56">
        <v>44224</v>
      </c>
      <c r="D13" s="56">
        <v>44315</v>
      </c>
      <c r="E13" s="56">
        <v>44315</v>
      </c>
      <c r="F13" s="56">
        <v>44315</v>
      </c>
      <c r="G13" s="56">
        <v>44406</v>
      </c>
      <c r="H13" s="56">
        <v>44406</v>
      </c>
      <c r="I13" s="56">
        <v>44406</v>
      </c>
      <c r="J13" s="56">
        <v>44497</v>
      </c>
      <c r="K13" s="56">
        <v>44497</v>
      </c>
      <c r="L13" s="56">
        <v>44497</v>
      </c>
      <c r="M13" s="56">
        <v>44589</v>
      </c>
      <c r="N13" s="56">
        <v>44589</v>
      </c>
    </row>
    <row r="14" spans="1:14">
      <c r="A14" s="46" t="s">
        <v>30</v>
      </c>
      <c r="B14" s="58"/>
      <c r="C14" s="56">
        <v>44245</v>
      </c>
      <c r="D14" s="56">
        <v>44245</v>
      </c>
      <c r="E14" s="56">
        <v>44330</v>
      </c>
      <c r="F14" s="56">
        <v>44330</v>
      </c>
      <c r="G14" s="56">
        <v>44330</v>
      </c>
      <c r="H14" s="56">
        <v>44420</v>
      </c>
      <c r="I14" s="56">
        <v>44420</v>
      </c>
      <c r="J14" s="56">
        <v>44420</v>
      </c>
      <c r="K14" s="56">
        <v>44512</v>
      </c>
      <c r="L14" s="56">
        <v>44512</v>
      </c>
      <c r="M14" s="56">
        <v>44512</v>
      </c>
      <c r="N14" s="56">
        <v>44616</v>
      </c>
    </row>
    <row r="15" spans="1:14">
      <c r="A15" s="46" t="s">
        <v>32</v>
      </c>
      <c r="B15" s="46"/>
      <c r="C15" s="56">
        <v>44239</v>
      </c>
      <c r="D15" s="56">
        <v>44239</v>
      </c>
      <c r="E15" s="56">
        <v>44330</v>
      </c>
      <c r="F15" s="56">
        <v>44330</v>
      </c>
      <c r="G15" s="56">
        <v>44330</v>
      </c>
      <c r="H15" s="56">
        <v>44421</v>
      </c>
      <c r="I15" s="56">
        <v>44421</v>
      </c>
      <c r="J15" s="56">
        <v>44421</v>
      </c>
      <c r="K15" s="56">
        <v>44512</v>
      </c>
      <c r="L15" s="56">
        <v>44512</v>
      </c>
      <c r="M15" s="56">
        <v>44512</v>
      </c>
      <c r="N15" s="56">
        <v>44606</v>
      </c>
    </row>
    <row r="16" spans="1:14">
      <c r="A16" s="46" t="s">
        <v>31</v>
      </c>
      <c r="B16" s="46"/>
      <c r="C16" s="56">
        <v>44265</v>
      </c>
      <c r="D16" s="56">
        <v>44265</v>
      </c>
      <c r="E16" s="56">
        <v>44265</v>
      </c>
      <c r="F16" s="56">
        <v>44357</v>
      </c>
      <c r="G16" s="56">
        <v>44357</v>
      </c>
      <c r="H16" s="56">
        <v>44357</v>
      </c>
      <c r="I16" s="56">
        <v>44448</v>
      </c>
      <c r="J16" s="56">
        <v>44448</v>
      </c>
      <c r="K16" s="56">
        <v>44448</v>
      </c>
      <c r="L16" s="56">
        <v>44539</v>
      </c>
      <c r="M16" s="56">
        <v>44539</v>
      </c>
      <c r="N16" s="56">
        <v>44539</v>
      </c>
    </row>
  </sheetData>
  <mergeCells count="1">
    <mergeCell ref="A1:N1"/>
  </mergeCells>
  <phoneticPr fontId="0" type="noConversion"/>
  <pageMargins left="0.25" right="0.25" top="0.25" bottom="0.25" header="0.5" footer="0.5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6">
    <pageSetUpPr fitToPage="1"/>
  </sheetPr>
  <dimension ref="A1:N16"/>
  <sheetViews>
    <sheetView zoomScale="75" zoomScaleNormal="75" workbookViewId="0">
      <selection sqref="A1:N1"/>
    </sheetView>
  </sheetViews>
  <sheetFormatPr defaultRowHeight="15"/>
  <cols>
    <col min="1" max="1" width="38.6640625" bestFit="1" customWidth="1"/>
    <col min="2" max="2" width="2.71875" customWidth="1"/>
  </cols>
  <sheetData>
    <row r="1" spans="1:14">
      <c r="A1" s="70" t="s">
        <v>10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5" spans="1:14">
      <c r="A5" s="20"/>
      <c r="B5" s="20"/>
    </row>
    <row r="6" spans="1:14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C7" s="8">
        <v>44286</v>
      </c>
      <c r="D7" s="8">
        <v>44316</v>
      </c>
      <c r="E7" s="8">
        <v>44347</v>
      </c>
      <c r="F7" s="8">
        <v>44377</v>
      </c>
      <c r="G7" s="8">
        <v>44408</v>
      </c>
      <c r="H7" s="8">
        <v>44439</v>
      </c>
      <c r="I7" s="8">
        <v>44469</v>
      </c>
      <c r="J7" s="8">
        <v>44500</v>
      </c>
      <c r="K7" s="8">
        <v>44530</v>
      </c>
      <c r="L7" s="8">
        <v>44561</v>
      </c>
      <c r="M7" s="8">
        <v>44592</v>
      </c>
      <c r="N7" s="8">
        <v>44620</v>
      </c>
    </row>
    <row r="9" spans="1:14">
      <c r="A9" s="10" t="str">
        <f>'Ex-dates'!A9</f>
        <v>Atmos Energy Corp (ATO)</v>
      </c>
      <c r="B9" s="10"/>
      <c r="C9" s="22">
        <f>'Ex-dates'!C$7-'Ex-dates'!C9</f>
        <v>40</v>
      </c>
      <c r="D9" s="22">
        <f>'Ex-dates'!D$7-'Ex-dates'!D9</f>
        <v>70</v>
      </c>
      <c r="E9" s="22">
        <f>'Ex-dates'!E$7-'Ex-dates'!E9</f>
        <v>10</v>
      </c>
      <c r="F9" s="22">
        <f>'Ex-dates'!F$7-'Ex-dates'!F9</f>
        <v>40</v>
      </c>
      <c r="G9" s="22">
        <f>'Ex-dates'!G$7-'Ex-dates'!G9</f>
        <v>71</v>
      </c>
      <c r="H9" s="22">
        <f>'Ex-dates'!H$7-'Ex-dates'!H9</f>
        <v>11</v>
      </c>
      <c r="I9" s="22">
        <f>'Ex-dates'!I$7-'Ex-dates'!I9</f>
        <v>41</v>
      </c>
      <c r="J9" s="22">
        <f>'Ex-dates'!J$7-'Ex-dates'!J9</f>
        <v>72</v>
      </c>
      <c r="K9" s="22">
        <f>'Ex-dates'!K$7-'Ex-dates'!K9</f>
        <v>4</v>
      </c>
      <c r="L9" s="22">
        <f>'Ex-dates'!L$7-'Ex-dates'!L9</f>
        <v>35</v>
      </c>
      <c r="M9" s="22">
        <f>'Ex-dates'!M$7-'Ex-dates'!M9</f>
        <v>66</v>
      </c>
      <c r="N9" s="22">
        <f>'Ex-dates'!N$7-'Ex-dates'!N9</f>
        <v>11</v>
      </c>
    </row>
    <row r="10" spans="1:14">
      <c r="A10" s="10" t="str">
        <f>'Ex-dates'!A10</f>
        <v>Chesapeake Utilities Corp (CPK)</v>
      </c>
      <c r="B10" s="10"/>
      <c r="C10" s="22">
        <f>'Ex-dates'!C$7-'Ex-dates'!C10</f>
        <v>19</v>
      </c>
      <c r="D10" s="22">
        <f>'Ex-dates'!D$7-'Ex-dates'!D10</f>
        <v>49</v>
      </c>
      <c r="E10" s="22">
        <f>'Ex-dates'!E$7-'Ex-dates'!E10</f>
        <v>80</v>
      </c>
      <c r="F10" s="22">
        <f>'Ex-dates'!F$7-'Ex-dates'!F10</f>
        <v>16</v>
      </c>
      <c r="G10" s="22">
        <f>'Ex-dates'!G$7-'Ex-dates'!G10</f>
        <v>47</v>
      </c>
      <c r="H10" s="22">
        <f>'Ex-dates'!H$7-'Ex-dates'!H10</f>
        <v>78</v>
      </c>
      <c r="I10" s="22">
        <f>'Ex-dates'!I$7-'Ex-dates'!I10</f>
        <v>16</v>
      </c>
      <c r="J10" s="22">
        <f>'Ex-dates'!J$7-'Ex-dates'!J10</f>
        <v>47</v>
      </c>
      <c r="K10" s="22">
        <f>'Ex-dates'!K$7-'Ex-dates'!K10</f>
        <v>77</v>
      </c>
      <c r="L10" s="22">
        <f>'Ex-dates'!L$7-'Ex-dates'!L10</f>
        <v>17</v>
      </c>
      <c r="M10" s="22">
        <f>'Ex-dates'!M$7-'Ex-dates'!M10</f>
        <v>48</v>
      </c>
      <c r="N10" s="22">
        <f>'Ex-dates'!N$7-'Ex-dates'!N10</f>
        <v>76</v>
      </c>
    </row>
    <row r="11" spans="1:14">
      <c r="A11" s="10" t="str">
        <f>'Ex-dates'!A11</f>
        <v>New Jersey Resources Corporation (NJR)</v>
      </c>
      <c r="B11" s="10"/>
      <c r="C11" s="22">
        <f>'Ex-dates'!C$7-'Ex-dates'!C11</f>
        <v>15</v>
      </c>
      <c r="D11" s="22">
        <f>'Ex-dates'!D$7-'Ex-dates'!D11</f>
        <v>45</v>
      </c>
      <c r="E11" s="22">
        <f>'Ex-dates'!E$7-'Ex-dates'!E11</f>
        <v>76</v>
      </c>
      <c r="F11" s="22">
        <f>'Ex-dates'!F$7-'Ex-dates'!F11</f>
        <v>15</v>
      </c>
      <c r="G11" s="22">
        <f>'Ex-dates'!G$7-'Ex-dates'!G11</f>
        <v>46</v>
      </c>
      <c r="H11" s="22">
        <f>'Ex-dates'!H$7-'Ex-dates'!H11</f>
        <v>77</v>
      </c>
      <c r="I11" s="22">
        <f>'Ex-dates'!I$7-'Ex-dates'!I11</f>
        <v>13</v>
      </c>
      <c r="J11" s="22">
        <f>'Ex-dates'!J$7-'Ex-dates'!J11</f>
        <v>44</v>
      </c>
      <c r="K11" s="22">
        <f>'Ex-dates'!K$7-'Ex-dates'!K11</f>
        <v>74</v>
      </c>
      <c r="L11" s="22">
        <f>'Ex-dates'!L$7-'Ex-dates'!L11</f>
        <v>17</v>
      </c>
      <c r="M11" s="22">
        <f>'Ex-dates'!M$7-'Ex-dates'!M11</f>
        <v>48</v>
      </c>
      <c r="N11" s="22">
        <f>'Ex-dates'!N$7-'Ex-dates'!N11</f>
        <v>76</v>
      </c>
    </row>
    <row r="12" spans="1:14">
      <c r="A12" s="10" t="str">
        <f>'Ex-dates'!A12</f>
        <v>NiSource Inc (NI)</v>
      </c>
      <c r="B12" s="10"/>
      <c r="C12" s="22">
        <f>'Ex-dates'!C$7-'Ex-dates'!C12</f>
        <v>51</v>
      </c>
      <c r="D12" s="22">
        <f>'Ex-dates'!D$7-'Ex-dates'!D12</f>
        <v>1</v>
      </c>
      <c r="E12" s="22">
        <f>'Ex-dates'!E$7-'Ex-dates'!E12</f>
        <v>32</v>
      </c>
      <c r="F12" s="22">
        <f>'Ex-dates'!F$7-'Ex-dates'!F12</f>
        <v>62</v>
      </c>
      <c r="G12" s="22">
        <f>'Ex-dates'!G$7-'Ex-dates'!G12</f>
        <v>2</v>
      </c>
      <c r="H12" s="22">
        <f>'Ex-dates'!H$7-'Ex-dates'!H12</f>
        <v>33</v>
      </c>
      <c r="I12" s="22">
        <f>'Ex-dates'!I$7-'Ex-dates'!I12</f>
        <v>63</v>
      </c>
      <c r="J12" s="22">
        <f>'Ex-dates'!J$7-'Ex-dates'!J12</f>
        <v>3</v>
      </c>
      <c r="K12" s="22">
        <f>'Ex-dates'!K$7-'Ex-dates'!K12</f>
        <v>33</v>
      </c>
      <c r="L12" s="22">
        <f>'Ex-dates'!L$7-'Ex-dates'!L12</f>
        <v>64</v>
      </c>
      <c r="M12" s="22">
        <f>'Ex-dates'!M$7-'Ex-dates'!M12</f>
        <v>-7</v>
      </c>
      <c r="N12" s="22">
        <f>'Ex-dates'!N$7-'Ex-dates'!N12</f>
        <v>21</v>
      </c>
    </row>
    <row r="13" spans="1:14">
      <c r="A13" s="10" t="str">
        <f>'Ex-dates'!A13</f>
        <v>Northwest Natural Gas (NWN)</v>
      </c>
      <c r="B13" s="10"/>
      <c r="C13" s="22">
        <f>'Ex-dates'!C$7-'Ex-dates'!C13</f>
        <v>62</v>
      </c>
      <c r="D13" s="22">
        <f>'Ex-dates'!D$7-'Ex-dates'!D13</f>
        <v>1</v>
      </c>
      <c r="E13" s="22">
        <f>'Ex-dates'!E$7-'Ex-dates'!E13</f>
        <v>32</v>
      </c>
      <c r="F13" s="22">
        <f>'Ex-dates'!F$7-'Ex-dates'!F13</f>
        <v>62</v>
      </c>
      <c r="G13" s="22">
        <f>'Ex-dates'!G$7-'Ex-dates'!G13</f>
        <v>2</v>
      </c>
      <c r="H13" s="22">
        <f>'Ex-dates'!H$7-'Ex-dates'!H13</f>
        <v>33</v>
      </c>
      <c r="I13" s="22">
        <f>'Ex-dates'!I$7-'Ex-dates'!I13</f>
        <v>63</v>
      </c>
      <c r="J13" s="22">
        <f>'Ex-dates'!J$7-'Ex-dates'!J13</f>
        <v>3</v>
      </c>
      <c r="K13" s="22">
        <f>'Ex-dates'!K$7-'Ex-dates'!K13</f>
        <v>33</v>
      </c>
      <c r="L13" s="22">
        <f>'Ex-dates'!L$7-'Ex-dates'!L13</f>
        <v>64</v>
      </c>
      <c r="M13" s="22">
        <f>'Ex-dates'!M$7-'Ex-dates'!M13</f>
        <v>3</v>
      </c>
      <c r="N13" s="22">
        <f>'Ex-dates'!N$7-'Ex-dates'!N13</f>
        <v>31</v>
      </c>
    </row>
    <row r="14" spans="1:14">
      <c r="A14" s="10" t="str">
        <f>'Ex-dates'!A14</f>
        <v>ONE Gas Inc (OGS)</v>
      </c>
      <c r="B14" s="10"/>
      <c r="C14" s="22">
        <f>'Ex-dates'!C$7-'Ex-dates'!C14</f>
        <v>41</v>
      </c>
      <c r="D14" s="22">
        <f>'Ex-dates'!D$7-'Ex-dates'!D14</f>
        <v>71</v>
      </c>
      <c r="E14" s="22">
        <f>'Ex-dates'!E$7-'Ex-dates'!E14</f>
        <v>17</v>
      </c>
      <c r="F14" s="22">
        <f>'Ex-dates'!F$7-'Ex-dates'!F14</f>
        <v>47</v>
      </c>
      <c r="G14" s="22">
        <f>'Ex-dates'!G$7-'Ex-dates'!G14</f>
        <v>78</v>
      </c>
      <c r="H14" s="22">
        <f>'Ex-dates'!H$7-'Ex-dates'!H14</f>
        <v>19</v>
      </c>
      <c r="I14" s="22">
        <f>'Ex-dates'!I$7-'Ex-dates'!I14</f>
        <v>49</v>
      </c>
      <c r="J14" s="22">
        <f>'Ex-dates'!J$7-'Ex-dates'!J14</f>
        <v>80</v>
      </c>
      <c r="K14" s="22">
        <f>'Ex-dates'!K$7-'Ex-dates'!K14</f>
        <v>18</v>
      </c>
      <c r="L14" s="22">
        <f>'Ex-dates'!L$7-'Ex-dates'!L14</f>
        <v>49</v>
      </c>
      <c r="M14" s="22">
        <f>'Ex-dates'!M$7-'Ex-dates'!M14</f>
        <v>80</v>
      </c>
      <c r="N14" s="22">
        <f>'Ex-dates'!N$7-'Ex-dates'!N14</f>
        <v>4</v>
      </c>
    </row>
    <row r="15" spans="1:14">
      <c r="A15" s="10" t="str">
        <f>'Ex-dates'!A15</f>
        <v>Southwest Gas Holdings Inc (SWX)</v>
      </c>
      <c r="B15" s="10"/>
      <c r="C15" s="22">
        <f>'Ex-dates'!C$7-'Ex-dates'!C15</f>
        <v>47</v>
      </c>
      <c r="D15" s="22">
        <f>'Ex-dates'!D$7-'Ex-dates'!D15</f>
        <v>77</v>
      </c>
      <c r="E15" s="22">
        <f>'Ex-dates'!E$7-'Ex-dates'!E15</f>
        <v>17</v>
      </c>
      <c r="F15" s="22">
        <f>'Ex-dates'!F$7-'Ex-dates'!F15</f>
        <v>47</v>
      </c>
      <c r="G15" s="22">
        <f>'Ex-dates'!G$7-'Ex-dates'!G15</f>
        <v>78</v>
      </c>
      <c r="H15" s="22">
        <f>'Ex-dates'!H$7-'Ex-dates'!H15</f>
        <v>18</v>
      </c>
      <c r="I15" s="22">
        <f>'Ex-dates'!I$7-'Ex-dates'!I15</f>
        <v>48</v>
      </c>
      <c r="J15" s="22">
        <f>'Ex-dates'!J$7-'Ex-dates'!J15</f>
        <v>79</v>
      </c>
      <c r="K15" s="22">
        <f>'Ex-dates'!K$7-'Ex-dates'!K15</f>
        <v>18</v>
      </c>
      <c r="L15" s="22">
        <f>'Ex-dates'!L$7-'Ex-dates'!L15</f>
        <v>49</v>
      </c>
      <c r="M15" s="22">
        <f>'Ex-dates'!M$7-'Ex-dates'!M15</f>
        <v>80</v>
      </c>
      <c r="N15" s="22">
        <f>'Ex-dates'!N$7-'Ex-dates'!N15</f>
        <v>14</v>
      </c>
    </row>
    <row r="16" spans="1:14">
      <c r="A16" s="10" t="str">
        <f>'Ex-dates'!A16</f>
        <v>Spire Inc. (SR)</v>
      </c>
      <c r="B16" s="10"/>
      <c r="C16" s="22">
        <f>'Ex-dates'!C$7-'Ex-dates'!C16</f>
        <v>21</v>
      </c>
      <c r="D16" s="22">
        <f>'Ex-dates'!D$7-'Ex-dates'!D16</f>
        <v>51</v>
      </c>
      <c r="E16" s="22">
        <f>'Ex-dates'!E$7-'Ex-dates'!E16</f>
        <v>82</v>
      </c>
      <c r="F16" s="22">
        <f>'Ex-dates'!F$7-'Ex-dates'!F16</f>
        <v>20</v>
      </c>
      <c r="G16" s="22">
        <f>'Ex-dates'!G$7-'Ex-dates'!G16</f>
        <v>51</v>
      </c>
      <c r="H16" s="22">
        <f>'Ex-dates'!H$7-'Ex-dates'!H16</f>
        <v>82</v>
      </c>
      <c r="I16" s="22">
        <f>'Ex-dates'!I$7-'Ex-dates'!I16</f>
        <v>21</v>
      </c>
      <c r="J16" s="22">
        <f>'Ex-dates'!J$7-'Ex-dates'!J16</f>
        <v>52</v>
      </c>
      <c r="K16" s="22">
        <f>'Ex-dates'!K$7-'Ex-dates'!K16</f>
        <v>82</v>
      </c>
      <c r="L16" s="22">
        <f>'Ex-dates'!L$7-'Ex-dates'!L16</f>
        <v>22</v>
      </c>
      <c r="M16" s="22">
        <f>'Ex-dates'!M$7-'Ex-dates'!M16</f>
        <v>53</v>
      </c>
      <c r="N16" s="22">
        <f>'Ex-dates'!N$7-'Ex-dates'!N16</f>
        <v>81</v>
      </c>
    </row>
  </sheetData>
  <mergeCells count="1">
    <mergeCell ref="A1:N1"/>
  </mergeCells>
  <phoneticPr fontId="0" type="noConversion"/>
  <pageMargins left="0.75" right="0.75" top="1" bottom="1" header="0.5" footer="0.5"/>
  <pageSetup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7">
    <pageSetUpPr fitToPage="1"/>
  </sheetPr>
  <dimension ref="A1:N16"/>
  <sheetViews>
    <sheetView zoomScale="75" workbookViewId="0">
      <selection sqref="A1:N1"/>
    </sheetView>
  </sheetViews>
  <sheetFormatPr defaultRowHeight="15"/>
  <cols>
    <col min="1" max="1" width="38.6640625" bestFit="1" customWidth="1"/>
    <col min="2" max="2" width="2.71875" customWidth="1"/>
  </cols>
  <sheetData>
    <row r="1" spans="1:14">
      <c r="A1" s="70" t="s">
        <v>11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>
      <c r="A2" s="1"/>
      <c r="B2" s="1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>
      <c r="A3" s="1"/>
      <c r="B3" s="1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1"/>
      <c r="B4" s="1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>
      <c r="A5" s="1"/>
      <c r="B5" s="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C7" s="8">
        <v>44286</v>
      </c>
      <c r="D7" s="8">
        <v>44316</v>
      </c>
      <c r="E7" s="8">
        <v>44347</v>
      </c>
      <c r="F7" s="8">
        <v>44377</v>
      </c>
      <c r="G7" s="8">
        <v>44408</v>
      </c>
      <c r="H7" s="8">
        <v>44439</v>
      </c>
      <c r="I7" s="8">
        <v>44469</v>
      </c>
      <c r="J7" s="8">
        <v>44500</v>
      </c>
      <c r="K7" s="8">
        <v>44530</v>
      </c>
      <c r="L7" s="8">
        <v>44561</v>
      </c>
      <c r="M7" s="8">
        <v>44592</v>
      </c>
      <c r="N7" s="8">
        <v>44620</v>
      </c>
    </row>
    <row r="8" spans="1:14"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>
      <c r="A9" s="10" t="str">
        <f>Prices!A9</f>
        <v>Atmos Energy Corp (ATO)</v>
      </c>
      <c r="B9" s="10"/>
      <c r="C9" s="57">
        <f>ROUND(+Prices!C9-(+Dividends!C9*Days!C9/91),3)</f>
        <v>98.575000000000003</v>
      </c>
      <c r="D9" s="57">
        <f>ROUND(+Prices!D9-(+Dividends!D9*Days!D9/91),3)</f>
        <v>103.10899999999999</v>
      </c>
      <c r="E9" s="57">
        <f>ROUND(+Prices!E9-(+Dividends!E9*Days!E9/91),3)</f>
        <v>99.100999999999999</v>
      </c>
      <c r="F9" s="57">
        <f>ROUND(+Prices!F9-(+Dividends!F9*Days!F9/91),3)</f>
        <v>95.834999999999994</v>
      </c>
      <c r="G9" s="57">
        <f>ROUND(+Prices!G9-(+Dividends!G9*Days!G9/91),3)</f>
        <v>98.102000000000004</v>
      </c>
      <c r="H9" s="57">
        <f>ROUND(+Prices!H9-(+Dividends!H9*Days!H9/91),3)</f>
        <v>97.433999999999997</v>
      </c>
      <c r="I9" s="57">
        <f>ROUND(+Prices!I9-(+Dividends!I9*Days!I9/91),3)</f>
        <v>87.918000000000006</v>
      </c>
      <c r="J9" s="57">
        <f>ROUND(+Prices!J9-(+Dividends!J9*Days!J9/91),3)</f>
        <v>91.581999999999994</v>
      </c>
      <c r="K9" s="57">
        <f>ROUND(+Prices!K9-(+Dividends!K9*Days!K9/91),3)</f>
        <v>90.29</v>
      </c>
      <c r="L9" s="57">
        <f>ROUND(+Prices!L9-(+Dividends!L9*Days!L9/91),3)</f>
        <v>104.508</v>
      </c>
      <c r="M9" s="57">
        <f>ROUND(+Prices!M9-(+Dividends!M9*Days!M9/91),3)</f>
        <v>106.727</v>
      </c>
      <c r="N9" s="57">
        <f>ROUND(+Prices!N9-(+Dividends!N9*Days!N9/91),3)</f>
        <v>109.72799999999999</v>
      </c>
    </row>
    <row r="10" spans="1:14">
      <c r="A10" s="10" t="str">
        <f>Prices!A10</f>
        <v>Chesapeake Utilities Corp (CPK)</v>
      </c>
      <c r="B10" s="10"/>
      <c r="C10" s="57">
        <f>ROUND(+Prices!C10-(+Dividends!C10*Days!C10/91),3)</f>
        <v>115.988</v>
      </c>
      <c r="D10" s="57">
        <f>ROUND(+Prices!D10-(+Dividends!D10*Days!D10/91),3)</f>
        <v>118.262</v>
      </c>
      <c r="E10" s="57">
        <f>ROUND(+Prices!E10-(+Dividends!E10*Days!E10/91),3)</f>
        <v>114.13800000000001</v>
      </c>
      <c r="F10" s="57">
        <f>ROUND(+Prices!F10-(+Dividends!F10*Days!F10/91),3)</f>
        <v>120.246</v>
      </c>
      <c r="G10" s="57">
        <f>ROUND(+Prices!G10-(+Dividends!G10*Days!G10/91),3)</f>
        <v>124.342</v>
      </c>
      <c r="H10" s="57">
        <f>ROUND(+Prices!H10-(+Dividends!H10*Days!H10/91),3)</f>
        <v>130.28899999999999</v>
      </c>
      <c r="I10" s="57">
        <f>ROUND(+Prices!I10-(+Dividends!I10*Days!I10/91),3)</f>
        <v>119.96599999999999</v>
      </c>
      <c r="J10" s="57">
        <f>ROUND(+Prices!J10-(+Dividends!J10*Days!J10/91),3)</f>
        <v>130.822</v>
      </c>
      <c r="K10" s="57">
        <f>ROUND(+Prices!K10-(+Dividends!K10*Days!K10/91),3)</f>
        <v>126.95399999999999</v>
      </c>
      <c r="L10" s="57">
        <f>ROUND(+Prices!L10-(+Dividends!L10*Days!L10/91),3)</f>
        <v>145.72</v>
      </c>
      <c r="M10" s="57">
        <f>ROUND(+Prices!M10-(+Dividends!M10*Days!M10/91),3)</f>
        <v>135.95699999999999</v>
      </c>
      <c r="N10" s="57">
        <f>ROUND(+Prices!N10-(+Dividends!N10*Days!N10/91),3)</f>
        <v>132.54900000000001</v>
      </c>
    </row>
    <row r="11" spans="1:14">
      <c r="A11" s="10" t="str">
        <f>Prices!A11</f>
        <v>New Jersey Resources Corporation (NJR)</v>
      </c>
      <c r="B11" s="10"/>
      <c r="C11" s="57">
        <f>ROUND(+Prices!C11-(+Dividends!C11*Days!C11/91),3)</f>
        <v>39.814999999999998</v>
      </c>
      <c r="D11" s="57">
        <f>ROUND(+Prices!D11-(+Dividends!D11*Days!D11/91),3)</f>
        <v>41.786000000000001</v>
      </c>
      <c r="E11" s="57">
        <f>ROUND(+Prices!E11-(+Dividends!E11*Days!E11/91),3)</f>
        <v>42.442</v>
      </c>
      <c r="F11" s="57">
        <f>ROUND(+Prices!F11-(+Dividends!F11*Days!F11/91),3)</f>
        <v>39.515000000000001</v>
      </c>
      <c r="G11" s="57">
        <f>ROUND(+Prices!G11-(+Dividends!G11*Days!G11/91),3)</f>
        <v>38.337000000000003</v>
      </c>
      <c r="H11" s="57">
        <f>ROUND(+Prices!H11-(+Dividends!H11*Days!H11/91),3)</f>
        <v>37.033000000000001</v>
      </c>
      <c r="I11" s="57">
        <f>ROUND(+Prices!I11-(+Dividends!I11*Days!I11/91),3)</f>
        <v>34.758000000000003</v>
      </c>
      <c r="J11" s="57">
        <f>ROUND(+Prices!J11-(+Dividends!J11*Days!J11/91),3)</f>
        <v>37.634999999999998</v>
      </c>
      <c r="K11" s="57">
        <f>ROUND(+Prices!K11-(+Dividends!K11*Days!K11/91),3)</f>
        <v>36.484999999999999</v>
      </c>
      <c r="L11" s="57">
        <f>ROUND(+Prices!L11-(+Dividends!L11*Days!L11/91),3)</f>
        <v>40.991999999999997</v>
      </c>
      <c r="M11" s="57">
        <f>ROUND(+Prices!M11-(+Dividends!M11*Days!M11/91),3)</f>
        <v>40.018999999999998</v>
      </c>
      <c r="N11" s="57">
        <f>ROUND(+Prices!N11-(+Dividends!N11*Days!N11/91),3)</f>
        <v>43.317</v>
      </c>
    </row>
    <row r="12" spans="1:14">
      <c r="A12" s="10" t="str">
        <f>Prices!A12</f>
        <v>NiSource Inc (NI)</v>
      </c>
      <c r="B12" s="10"/>
      <c r="C12" s="57">
        <f>ROUND(+Prices!C12-(+Dividends!C12*Days!C12/91),3)</f>
        <v>23.986999999999998</v>
      </c>
      <c r="D12" s="57">
        <f>ROUND(+Prices!D12-(+Dividends!D12*Days!D12/91),3)</f>
        <v>26.018000000000001</v>
      </c>
      <c r="E12" s="57">
        <f>ROUND(+Prices!E12-(+Dividends!E12*Days!E12/91),3)</f>
        <v>25.422999999999998</v>
      </c>
      <c r="F12" s="57">
        <f>ROUND(+Prices!F12-(+Dividends!F12*Days!F12/91),3)</f>
        <v>24.35</v>
      </c>
      <c r="G12" s="57">
        <f>ROUND(+Prices!G12-(+Dividends!G12*Days!G12/91),3)</f>
        <v>24.765000000000001</v>
      </c>
      <c r="H12" s="57">
        <f>ROUND(+Prices!H12-(+Dividends!H12*Days!H12/91),3)</f>
        <v>24.57</v>
      </c>
      <c r="I12" s="57">
        <f>ROUND(+Prices!I12-(+Dividends!I12*Days!I12/91),3)</f>
        <v>24.077999999999999</v>
      </c>
      <c r="J12" s="57">
        <f>ROUND(+Prices!J12-(+Dividends!J12*Days!J12/91),3)</f>
        <v>24.663</v>
      </c>
      <c r="K12" s="57">
        <f>ROUND(+Prices!K12-(+Dividends!K12*Days!K12/91),3)</f>
        <v>24.43</v>
      </c>
      <c r="L12" s="57">
        <f>ROUND(+Prices!L12-(+Dividends!L12*Days!L12/91),3)</f>
        <v>27.454999999999998</v>
      </c>
      <c r="M12" s="57">
        <f>ROUND(+Prices!M12-(+Dividends!M12*Days!M12/91),3)</f>
        <v>29.198</v>
      </c>
      <c r="N12" s="57">
        <f>ROUND(+Prices!N12-(+Dividends!N12*Days!N12/91),3)</f>
        <v>28.876000000000001</v>
      </c>
    </row>
    <row r="13" spans="1:14">
      <c r="A13" s="10" t="str">
        <f>Prices!A13</f>
        <v>Northwest Natural Gas (NWN)</v>
      </c>
      <c r="B13" s="10"/>
      <c r="C13" s="57">
        <f>ROUND(+Prices!C13-(+Dividends!C13*Days!C13/91),3)</f>
        <v>53.622999999999998</v>
      </c>
      <c r="D13" s="57">
        <f>ROUND(+Prices!D13-(+Dividends!D13*Days!D13/91),3)</f>
        <v>53.914999999999999</v>
      </c>
      <c r="E13" s="57">
        <f>ROUND(+Prices!E13-(+Dividends!E13*Days!E13/91),3)</f>
        <v>52.710999999999999</v>
      </c>
      <c r="F13" s="57">
        <f>ROUND(+Prices!F13-(+Dividends!F13*Days!F13/91),3)</f>
        <v>52.192999999999998</v>
      </c>
      <c r="G13" s="57">
        <f>ROUND(+Prices!G13-(+Dividends!G13*Days!G13/91),3)</f>
        <v>52.279000000000003</v>
      </c>
      <c r="H13" s="57">
        <f>ROUND(+Prices!H13-(+Dividends!H13*Days!H13/91),3)</f>
        <v>51.276000000000003</v>
      </c>
      <c r="I13" s="57">
        <f>ROUND(+Prices!I13-(+Dividends!I13*Days!I13/91),3)</f>
        <v>45.658000000000001</v>
      </c>
      <c r="J13" s="57">
        <f>ROUND(+Prices!J13-(+Dividends!J13*Days!J13/91),3)</f>
        <v>45.073999999999998</v>
      </c>
      <c r="K13" s="57">
        <f>ROUND(+Prices!K13-(+Dividends!K13*Days!K13/91),3)</f>
        <v>42.945</v>
      </c>
      <c r="L13" s="57">
        <f>ROUND(+Prices!L13-(+Dividends!L13*Days!L13/91),3)</f>
        <v>48.441000000000003</v>
      </c>
      <c r="M13" s="57">
        <f>ROUND(+Prices!M13-(+Dividends!M13*Days!M13/91),3)</f>
        <v>47.323999999999998</v>
      </c>
      <c r="N13" s="57">
        <f>ROUND(+Prices!N13-(+Dividends!N13*Days!N13/91),3)</f>
        <v>51.845999999999997</v>
      </c>
    </row>
    <row r="14" spans="1:14">
      <c r="A14" s="10" t="str">
        <f>Prices!A14</f>
        <v>ONE Gas Inc (OGS)</v>
      </c>
      <c r="B14" s="10"/>
      <c r="C14" s="57">
        <f>ROUND(+Prices!C14-(+Dividends!C14*Days!C14/91),3)</f>
        <v>76.649000000000001</v>
      </c>
      <c r="D14" s="57">
        <f>ROUND(+Prices!D14-(+Dividends!D14*Days!D14/91),3)</f>
        <v>80.016999999999996</v>
      </c>
      <c r="E14" s="57">
        <f>ROUND(+Prices!E14-(+Dividends!E14*Days!E14/91),3)</f>
        <v>74.212000000000003</v>
      </c>
      <c r="F14" s="57">
        <f>ROUND(+Prices!F14-(+Dividends!F14*Days!F14/91),3)</f>
        <v>73.819999999999993</v>
      </c>
      <c r="G14" s="57">
        <f>ROUND(+Prices!G14-(+Dividends!G14*Days!G14/91),3)</f>
        <v>73.283000000000001</v>
      </c>
      <c r="H14" s="57">
        <f>ROUND(+Prices!H14-(+Dividends!H14*Days!H14/91),3)</f>
        <v>71.698999999999998</v>
      </c>
      <c r="I14" s="57">
        <f>ROUND(+Prices!I14-(+Dividends!I14*Days!I14/91),3)</f>
        <v>63.058</v>
      </c>
      <c r="J14" s="57">
        <f>ROUND(+Prices!J14-(+Dividends!J14*Days!J14/91),3)</f>
        <v>66.790000000000006</v>
      </c>
      <c r="K14" s="57">
        <f>ROUND(+Prices!K14-(+Dividends!K14*Days!K14/91),3)</f>
        <v>64.724999999999994</v>
      </c>
      <c r="L14" s="57">
        <f>ROUND(+Prices!L14-(+Dividends!L14*Days!L14/91),3)</f>
        <v>77.278000000000006</v>
      </c>
      <c r="M14" s="57">
        <f>ROUND(+Prices!M14-(+Dividends!M14*Days!M14/91),3)</f>
        <v>77.344999999999999</v>
      </c>
      <c r="N14" s="57">
        <f>ROUND(+Prices!N14-(+Dividends!N14*Days!N14/91),3)</f>
        <v>83.063000000000002</v>
      </c>
    </row>
    <row r="15" spans="1:14">
      <c r="A15" s="10" t="str">
        <f>Prices!A15</f>
        <v>Southwest Gas Holdings Inc (SWX)</v>
      </c>
      <c r="B15" s="10"/>
      <c r="C15" s="57">
        <f>ROUND(+Prices!C15-(+Dividends!C15*Days!C15/91),3)</f>
        <v>68.415999999999997</v>
      </c>
      <c r="D15" s="57">
        <f>ROUND(+Prices!D15-(+Dividends!D15*Days!D15/91),3)</f>
        <v>69.216999999999999</v>
      </c>
      <c r="E15" s="57">
        <f>ROUND(+Prices!E15-(+Dividends!E15*Days!E15/91),3)</f>
        <v>65.899000000000001</v>
      </c>
      <c r="F15" s="57">
        <f>ROUND(+Prices!F15-(+Dividends!F15*Days!F15/91),3)</f>
        <v>65.882999999999996</v>
      </c>
      <c r="G15" s="57">
        <f>ROUND(+Prices!G15-(+Dividends!G15*Days!G15/91),3)</f>
        <v>69.42</v>
      </c>
      <c r="H15" s="57">
        <f>ROUND(+Prices!H15-(+Dividends!H15*Days!H15/91),3)</f>
        <v>70.191999999999993</v>
      </c>
      <c r="I15" s="57">
        <f>ROUND(+Prices!I15-(+Dividends!I15*Days!I15/91),3)</f>
        <v>66.566000000000003</v>
      </c>
      <c r="J15" s="57">
        <f>ROUND(+Prices!J15-(+Dividends!J15*Days!J15/91),3)</f>
        <v>68.733000000000004</v>
      </c>
      <c r="K15" s="57">
        <f>ROUND(+Prices!K15-(+Dividends!K15*Days!K15/91),3)</f>
        <v>65.691999999999993</v>
      </c>
      <c r="L15" s="57">
        <f>ROUND(+Prices!L15-(+Dividends!L15*Days!L15/91),3)</f>
        <v>69.73</v>
      </c>
      <c r="M15" s="57">
        <f>ROUND(+Prices!M15-(+Dividends!M15*Days!M15/91),3)</f>
        <v>67.656999999999996</v>
      </c>
      <c r="N15" s="57">
        <f>ROUND(+Prices!N15-(+Dividends!N15*Days!N15/91),3)</f>
        <v>70.847999999999999</v>
      </c>
    </row>
    <row r="16" spans="1:14">
      <c r="A16" s="10" t="str">
        <f>Prices!A16</f>
        <v>Spire Inc. (SR)</v>
      </c>
      <c r="B16" s="10"/>
      <c r="C16" s="57">
        <f>ROUND(+Prices!C16-(+Dividends!C16*Days!C16/91),3)</f>
        <v>73.739999999999995</v>
      </c>
      <c r="D16" s="57">
        <f>ROUND(+Prices!D16-(+Dividends!D16*Days!D16/91),3)</f>
        <v>74.975999999999999</v>
      </c>
      <c r="E16" s="57">
        <f>ROUND(+Prices!E16-(+Dividends!E16*Days!E16/91),3)</f>
        <v>71.073999999999998</v>
      </c>
      <c r="F16" s="57">
        <f>ROUND(+Prices!F16-(+Dividends!F16*Days!F16/91),3)</f>
        <v>72.126999999999995</v>
      </c>
      <c r="G16" s="57">
        <f>ROUND(+Prices!G16-(+Dividends!G16*Days!G16/91),3)</f>
        <v>70.585999999999999</v>
      </c>
      <c r="H16" s="57">
        <f>ROUND(+Prices!H16-(+Dividends!H16*Days!H16/91),3)</f>
        <v>66.114000000000004</v>
      </c>
      <c r="I16" s="57">
        <f>ROUND(+Prices!I16-(+Dividends!I16*Days!I16/91),3)</f>
        <v>61.03</v>
      </c>
      <c r="J16" s="57">
        <f>ROUND(+Prices!J16-(+Dividends!J16*Days!J16/91),3)</f>
        <v>62.369</v>
      </c>
      <c r="K16" s="57">
        <f>ROUND(+Prices!K16-(+Dividends!K16*Days!K16/91),3)</f>
        <v>59.232999999999997</v>
      </c>
      <c r="L16" s="57">
        <f>ROUND(+Prices!L16-(+Dividends!L16*Days!L16/91),3)</f>
        <v>65.054000000000002</v>
      </c>
      <c r="M16" s="57">
        <f>ROUND(+Prices!M16-(+Dividends!M16*Days!M16/91),3)</f>
        <v>65.521000000000001</v>
      </c>
      <c r="N16" s="57">
        <f>ROUND(+Prices!N16-(+Dividends!N16*Days!N16/91),3)</f>
        <v>66.5</v>
      </c>
    </row>
  </sheetData>
  <mergeCells count="1">
    <mergeCell ref="A1:N1"/>
  </mergeCells>
  <phoneticPr fontId="0" type="noConversion"/>
  <pageMargins left="0.75" right="0.75" top="1" bottom="1" header="0.5" footer="0.5"/>
  <pageSetup scale="67" orientation="landscape" r:id="rId1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 A C T I V E ! 1 5 6 7 5 8 3 0 . 1 < / d o c u m e n t i d >  
     < s e n d e r i d > K E A B E T < / s e n d e r i d >  
     < s e n d e r e m a i l > B K E A T I N G @ G U N S T E R . C O M < / s e n d e r e m a i l >  
     < l a s t m o d i f i e d > 2 0 2 2 - 0 6 - 0 3 T 1 0 : 5 3 : 2 5 . 0 0 0 0 0 0 0 - 0 4 : 0 0 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Dividend Yields</vt:lpstr>
      <vt:lpstr>Prices</vt:lpstr>
      <vt:lpstr>Dividends</vt:lpstr>
      <vt:lpstr>Ex-dates</vt:lpstr>
      <vt:lpstr>Days</vt:lpstr>
      <vt:lpstr>Adj. Prices</vt:lpstr>
      <vt:lpstr>Dividends!Print_Area</vt:lpstr>
      <vt:lpstr>'Ex-dates'!Print_Area</vt:lpstr>
      <vt:lpstr>Prices!Print_Area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2012-02-10T02:03:51Z</dcterms:created>
  <dcterms:modified xsi:type="dcterms:W3CDTF">2022-06-03T14:53:25Z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{751C22F5-273A-4926-93E0-688D180416FD}</vt:lpwstr>
  </property>
</Properties>
</file>