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fileSharing readOnlyRecommended="1" userName="Waruszewski, Robert" algorithmName="SHA-512" hashValue="EhXx7968/coJXSbGfrs2sFXJZpnqMVMWJLARfmF3V9JsPuFq7+AauYU9+ajipXnYE6F4lXBKG4pgZk8KHM6rBA==" saltValue="SdHDzO2HQ3kBsRX8al+Uq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21\ROR's\4th Quarter\FI\"/>
    </mc:Choice>
  </mc:AlternateContent>
  <xr:revisionPtr revIDLastSave="0" documentId="8_{DA1293B0-A1C7-4C39-84BF-515E81D73A4F}" xr6:coauthVersionLast="36" xr6:coauthVersionMax="36" xr10:uidLastSave="{00000000-0000-0000-0000-000000000000}"/>
  <bookViews>
    <workbookView xWindow="0" yWindow="0" windowWidth="25200" windowHeight="11175" xr2:uid="{7D7BB916-1B23-4760-B676-16B339C7557F}"/>
  </bookViews>
  <sheets>
    <sheet name="Report Summary" sheetId="1" r:id="rId1"/>
    <sheet name="Avg ROR" sheetId="2" r:id="rId2"/>
    <sheet name="Year End ROR" sheetId="3" r:id="rId3"/>
    <sheet name="Capital Structur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INPUT">#REF!</definedName>
    <definedName name="\M">'[2]B-17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\Z">#REF!</definedName>
    <definedName name="__123Graph_X" hidden="1">'[3]BUDGET CASH 2002'!#REF!</definedName>
    <definedName name="__B2">#REF!</definedName>
    <definedName name="__FDS_HYPERLINK_TOGGLE_STATE__" hidden="1">"ON"</definedName>
    <definedName name="__LIB01">#REF!</definedName>
    <definedName name="__LIB87">#REF!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[4]Template!$A$1:$R$48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[5]FxdChg!#REF!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[6]Main!$H$8:$S$56,[6]Main!$H$16:$S$132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'[7]2002'!$A$1:$O$101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'[8]Cost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'[9]Corporate Model'!$A$190</definedName>
    <definedName name="COSBYCLASS2">#REF!</definedName>
    <definedName name="costdebtfirm">#REF!</definedName>
    <definedName name="costequity">'[10]DCF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[11]DCEInputs!$A$25</definedName>
    <definedName name="Current_Price">[12]Inputs!$B$4</definedName>
    <definedName name="Current_Price2">[13]Inputs!$B$31</definedName>
    <definedName name="cutoff">'[14]Summary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[15]Inputs!$B$2</definedName>
    <definedName name="Data">[16]Data!$A$1:$DY$75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[17]Fin_Assumptions!#REF!</definedName>
    <definedName name="Debt">'[18]B&amp;W WACC'!#REF!</definedName>
    <definedName name="Debt_Beta">'[18]B&amp;W WACC'!#REF!</definedName>
    <definedName name="debt_weight">#REF!</definedName>
    <definedName name="debtrate">#REF!</definedName>
    <definedName name="deferred">[17]Fin_Assumptions!#REF!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[19]DeprCoDetail:DeprSum!$A$1:$G$36</definedName>
    <definedName name="DETAILHESTER">#REF!</definedName>
    <definedName name="dfdfdf" hidden="1">[5]FxdChg!#REF!</definedName>
    <definedName name="DIR">[20]Inputs!#REF!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'[21]Dollar for Dollar'!#REF!</definedName>
    <definedName name="downside">[22]Transaction!#REF!</definedName>
    <definedName name="DP">[23]Schedules!#REF!</definedName>
    <definedName name="DRAFT">#REF!</definedName>
    <definedName name="DUMMY">#REF!</definedName>
    <definedName name="e_cust">[24]Lookups!#REF!</definedName>
    <definedName name="e_gen">[24]Lookups!#REF!</definedName>
    <definedName name="e_labor">[24]Lookups!#REF!</definedName>
    <definedName name="e_mat">[24]Lookups!#REF!</definedName>
    <definedName name="e_ohead">[24]Lookups!#REF!</definedName>
    <definedName name="e_sell">[24]Lookups!#REF!</definedName>
    <definedName name="e_sell2">[24]Lookups!#REF!</definedName>
    <definedName name="earn">#REF!</definedName>
    <definedName name="ebsens">'[25]Trans Assump'!$G$56</definedName>
    <definedName name="em_sales">[24]Lookups!#REF!</definedName>
    <definedName name="EMINTOPGAS">#REF!</definedName>
    <definedName name="ENVIRO">#REF!</definedName>
    <definedName name="equity">'[26]LBO Analysis'!$AB$23</definedName>
    <definedName name="euro">[27]BRKT!$C$11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[17]Fin_Assumptions!#REF!</definedName>
    <definedName name="EXCHANGE">[17]Fin_Assumptions!#REF!</definedName>
    <definedName name="exchangerate">[11]DCEInputs!$I$8</definedName>
    <definedName name="excl_data">#REF!</definedName>
    <definedName name="EXDATE">#REF!</definedName>
    <definedName name="EXEC">#REF!</definedName>
    <definedName name="exit">#REF!</definedName>
    <definedName name="exit_own">'[28]Deal Summary'!#REF!</definedName>
    <definedName name="exitentvalue">[29]Transaction!#REF!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'[30]DCF Matrix'!#REF!</definedName>
    <definedName name="fds">'[31]FRCT INPUT-CFG'!$D$41:$H$41</definedName>
    <definedName name="FERNCUST">#REF!</definedName>
    <definedName name="FERNINC">#REF!</definedName>
    <definedName name="FERNUNIT">#REF!</definedName>
    <definedName name="FileName">[32]Sheet1!$D$2</definedName>
    <definedName name="FINAL">#REF!</definedName>
    <definedName name="financialcase">[8]Model!$D$8</definedName>
    <definedName name="Fincase">#REF!</definedName>
    <definedName name="finfees?">#REF!</definedName>
    <definedName name="fix">#REF!</definedName>
    <definedName name="fixed">[17]Controls!#REF!</definedName>
    <definedName name="fixedmargin">[8]Model!$AA$178</definedName>
    <definedName name="FLO">#REF!</definedName>
    <definedName name="FNAME">[20]Inputs!#REF!</definedName>
    <definedName name="FPUC_10_year">#REF!</definedName>
    <definedName name="FPUINC">[33]FPUINC!#REF!</definedName>
    <definedName name="FPUP1R">#REF!</definedName>
    <definedName name="FPUP2AL">#REF!</definedName>
    <definedName name="FPUP2L">#REF!</definedName>
    <definedName name="FROM_MERGER">[20]Inputs!#REF!</definedName>
    <definedName name="ftdexit">#REF!</definedName>
    <definedName name="ftdlev">[22]Transaction!#REF!</definedName>
    <definedName name="ftdpm">[22]Transaction!#REF!</definedName>
    <definedName name="ftdprice">[22]Transaction!#REF!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'[34]FRCT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[8]Model!$D$11</definedName>
    <definedName name="GRAPH">#REF!</definedName>
    <definedName name="growth">[11]DCEInputs!$I$24</definedName>
    <definedName name="h10IRR">[35]Model!#REF!</definedName>
    <definedName name="hdebtserv">[28]Rolex!#REF!</definedName>
    <definedName name="HedgeType">'[36]Financing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[20]Inputs!#REF!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[37]TRANSACTION!#REF!</definedName>
    <definedName name="inflation">'[8]Cost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[23]Schedules!#REF!</definedName>
    <definedName name="INT_FY86">#REF!</definedName>
    <definedName name="interco">[37]TRANSACTION!#REF!</definedName>
    <definedName name="INTERIM">#REF!</definedName>
    <definedName name="Intref">'[26]LBO FINS'!$E$216</definedName>
    <definedName name="Intsub">'[26]LBO Analysis'!$J$10</definedName>
    <definedName name="ipocase">[8]Model!$D$41</definedName>
    <definedName name="ipoyear">[8]Model!$D$49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'[9]JRM Model'!$A$191</definedName>
    <definedName name="jv">#REF!</definedName>
    <definedName name="k">#REF!</definedName>
    <definedName name="KDATE">#REF!</definedName>
    <definedName name="KKR_Deal_Fee">[38]Triggers!$E$23</definedName>
    <definedName name="l">[39]DE!#REF!</definedName>
    <definedName name="lbo">[40]LBOSourceUse!$D$7</definedName>
    <definedName name="LBO_MODEL">[41]TRANS!$D$10</definedName>
    <definedName name="LBO_PR1">#REF!</definedName>
    <definedName name="LBO_PR2">#REF!</definedName>
    <definedName name="LBO_PR4">#REF!</definedName>
    <definedName name="LBO_PR5">#REF!</definedName>
    <definedName name="LBO_PRICE">'[28]Trans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[42]Inputs!$P$27</definedName>
    <definedName name="legend">#REF!</definedName>
    <definedName name="lev">#REF!</definedName>
    <definedName name="levstep">#REF!</definedName>
    <definedName name="Lfdshares">[42]Inputs!$P$24</definedName>
    <definedName name="ListSheetsMacroButton">#REF!</definedName>
    <definedName name="Lmin">[42]Inputs!$P$29</definedName>
    <definedName name="Long_Term_Debt">[12]Inputs!$B$8</definedName>
    <definedName name="LOOP">#REF!</definedName>
    <definedName name="Lpref">[42]Inputs!$P$30</definedName>
    <definedName name="LTDEBT">#REF!</definedName>
    <definedName name="LTM">#REF!</definedName>
    <definedName name="LTM_EBITDA">[12]Inputs!$B$21</definedName>
    <definedName name="LTM_EBITDAR">[12]Inputs!$B$20</definedName>
    <definedName name="LTM_REVENUES">[12]Inputs!$B$19</definedName>
    <definedName name="Ltotdebt">[42]Inputs!$P$28</definedName>
    <definedName name="m_gen">[24]Lookups!#REF!</definedName>
    <definedName name="m_labor">[24]Lookups!#REF!</definedName>
    <definedName name="m_maniuf">[24]Lookups!#REF!</definedName>
    <definedName name="m_manuf">[24]Lookups!#REF!</definedName>
    <definedName name="m_mat">[24]Lookups!#REF!</definedName>
    <definedName name="m_ohead">[24]Lookups!#REF!</definedName>
    <definedName name="m_sell">[24]Lookups!#REF!</definedName>
    <definedName name="m_var">[24]Lookups!#REF!</definedName>
    <definedName name="Macro4">[43]!Macro4</definedName>
    <definedName name="MACROS">#REF!</definedName>
    <definedName name="mapping">[44]mapping!$A$2:$H$1143</definedName>
    <definedName name="MARCUST">#REF!</definedName>
    <definedName name="margin">[8]Model!$AA$180</definedName>
    <definedName name="MARINC">#REF!</definedName>
    <definedName name="Market_Equity">#REF!</definedName>
    <definedName name="MARUNIT">#REF!</definedName>
    <definedName name="master">[45]conrol!$B$11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[17]Fin_Assumptions!#REF!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[46]MODEL!$L$22</definedName>
    <definedName name="Minumum_Cash">#REF!</definedName>
    <definedName name="MKT_TEMP_DIR">[20]Inputs!#REF!</definedName>
    <definedName name="MKT_TEMP_FNAME">[20]Inputs!#REF!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[41]TRANS!$D$14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[28]Timex!#REF!</definedName>
    <definedName name="MULT_CHOICE">'[28]Trans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[12]Inputs!$B$14</definedName>
    <definedName name="NAME">[47]INPUT!$A$13:$B$30</definedName>
    <definedName name="NAMES">[20]Inputs!#REF!</definedName>
    <definedName name="NDC_TRAN_LOG">#REF!</definedName>
    <definedName name="NDCFORM">#REF!</definedName>
    <definedName name="Net_Debt">#REF!</definedName>
    <definedName name="NEW_GW_LIFE">'[28]Trans Assump'!#REF!</definedName>
    <definedName name="NEW_GW_TAX">'[28]Trans Assump'!#REF!</definedName>
    <definedName name="newcutoff">'[14]Summary History'!$C$3</definedName>
    <definedName name="newline">#REF!</definedName>
    <definedName name="newline2">#REF!</definedName>
    <definedName name="nextvsthis">#REF!</definedName>
    <definedName name="NOI">#REF!</definedName>
    <definedName name="nol">[17]Fin_Assumptions!#REF!</definedName>
    <definedName name="nol?">[22]Transaction!#REF!</definedName>
    <definedName name="note">[37]TRANSACTION!#REF!</definedName>
    <definedName name="NOTES">#REF!</definedName>
    <definedName name="novjv">#REF!</definedName>
    <definedName name="NumQtrs">#REF!</definedName>
    <definedName name="offer">'[40]Sources &amp; Uses'!$D$7</definedName>
    <definedName name="OFFER_PRICE">[20]Transinputs!$U$7</definedName>
    <definedName name="OLDGW">[20]Target!#REF!</definedName>
    <definedName name="opcase">#REF!</definedName>
    <definedName name="OPT_PROC">#REF!</definedName>
    <definedName name="Options">#REF!</definedName>
    <definedName name="OTA">#REF!</definedName>
    <definedName name="other_expense">[37]TRANSACTION!#REF!</definedName>
    <definedName name="OTHERTHANZONE6">#REF!</definedName>
    <definedName name="OUT_INT">#REF!</definedName>
    <definedName name="OUTPUTS">#REF!</definedName>
    <definedName name="ownership">[8]Model!$C$22</definedName>
    <definedName name="PAGE_5">#REF!</definedName>
    <definedName name="PAGE_6">#REF!</definedName>
    <definedName name="PAGE11">[48]Prepayments!#REF!</definedName>
    <definedName name="PAGE12">[48]Prepayments!#REF!</definedName>
    <definedName name="PAGE13">[48]Prepayments!#REF!</definedName>
    <definedName name="PAGE14">#REF!</definedName>
    <definedName name="PAGE15">[48]RateBase!#REF!</definedName>
    <definedName name="PAGE4">[20]Calcs:tainted!$B$57:$L$73</definedName>
    <definedName name="PATHNAME">#REF!</definedName>
    <definedName name="payment">[17]Controls!#REF!</definedName>
    <definedName name="PD">[23]Schedules!#REF!</definedName>
    <definedName name="pdate">[11]DCEInputs!$I$6</definedName>
    <definedName name="PERF">#REF!</definedName>
    <definedName name="PERFORMANCE">#REF!</definedName>
    <definedName name="pfbal">[28]Rolex!#REF!</definedName>
    <definedName name="PFFINGRAPH">#REF!</definedName>
    <definedName name="PIKK">'[49]Trans Assump'!$U$18</definedName>
    <definedName name="PIPELINE_INPUT">'[50]FPL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[20]Summary!#REF!</definedName>
    <definedName name="PP">#REF!</definedName>
    <definedName name="pprice">[38]Triggers!$E$13</definedName>
    <definedName name="pprice2">'[28]Deal Summary'!#REF!</definedName>
    <definedName name="PR_2006VS2005">#REF!</definedName>
    <definedName name="PR_CUR_QTR">#REF!</definedName>
    <definedName name="PR_YTD">#REF!</definedName>
    <definedName name="Preferred_Stock">[12]Inputs!$B$7</definedName>
    <definedName name="premium">[20]Transinputs!$U$13</definedName>
    <definedName name="PRICE_SENSE">#REF!</definedName>
    <definedName name="PRICE_SENSE2">#REF!</definedName>
    <definedName name="pricecase">[42]Buildup!$Z$374</definedName>
    <definedName name="PRINT">#REF!</definedName>
    <definedName name="_xlnm.Print_Area" localSheetId="1">'Avg ROR'!$A$1:$V$73</definedName>
    <definedName name="_xlnm.Print_Area" localSheetId="3">'Capital Structure'!$A$1:$Q$71</definedName>
    <definedName name="_xlnm.Print_Area" localSheetId="0">'Report Summary'!$A$1:$L$61</definedName>
    <definedName name="_xlnm.Print_Area" localSheetId="2">'Year End ROR'!$A$1:$W$74</definedName>
    <definedName name="_xlnm.Print_Area">#REF!</definedName>
    <definedName name="PRINT_EXPLANATI">#REF!</definedName>
    <definedName name="Print_HardRock">[21]!Print_HardRock</definedName>
    <definedName name="PRINT_MENU">#REF!</definedName>
    <definedName name="_xlnm.Print_Titles">#REF!</definedName>
    <definedName name="Print_Valmax">[51]!Print_Valmax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[40]Inputs!$D$5</definedName>
    <definedName name="Project_Name">[12]Inputs!$E$1</definedName>
    <definedName name="ProjectName">{"Client Name or Project Name"}</definedName>
    <definedName name="PROJGRAPH">#REF!</definedName>
    <definedName name="PROJNAME">'[52]Transaction Inputs'!$E$15</definedName>
    <definedName name="PRYTD">#REF!</definedName>
    <definedName name="Public">#REF!</definedName>
    <definedName name="pur">[15]Snow_recap!$R$9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[20]Acquiror!#REF!</definedName>
    <definedName name="qtrvsprqtr">#REF!</definedName>
    <definedName name="R_TableTotals">'[53]MA Comps'!#REF!</definedName>
    <definedName name="range">#REF!</definedName>
    <definedName name="RAS" hidden="1">[54]FxdChg!#REF!</definedName>
    <definedName name="RATE">#REF!</definedName>
    <definedName name="RATEBASE">#REF!</definedName>
    <definedName name="raw">[37]TRANSACTION!#REF!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[17]Controls!$E$8</definedName>
    <definedName name="relevered_beta">'[10]DCF Model'!#REF!</definedName>
    <definedName name="RELIEF">#REF!</definedName>
    <definedName name="residmult">[35]Model!#REF!</definedName>
    <definedName name="RET">#REF!</definedName>
    <definedName name="RET_BY_DIST">#REF!</definedName>
    <definedName name="rhtcase">#REF!</definedName>
    <definedName name="rhtoffer">#REF!</definedName>
    <definedName name="rhtprice">[55]Overview!$D$8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[17]Controls!#REF!</definedName>
    <definedName name="RUN">'[30]DCF Inputs'!#REF!</definedName>
    <definedName name="RUNTIME">#REF!</definedName>
    <definedName name="s">Word</definedName>
    <definedName name="SALE">[17]Fin_Assumptions!#REF!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'[28]Deal Summary'!#REF!</definedName>
    <definedName name="SCH5GAS">#REF!</definedName>
    <definedName name="SCHB5P1">#REF!</definedName>
    <definedName name="SCHB5P2">#REF!</definedName>
    <definedName name="SCHB5P3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[8]Model!$D$56</definedName>
    <definedName name="secondary2">[8]Model!$D$59</definedName>
    <definedName name="secondary3">[8]Model!$D$62</definedName>
    <definedName name="secondarydiscount">[8]Model!$D$50</definedName>
    <definedName name="secondarymultiple">[8]Model!$D$51</definedName>
    <definedName name="secondarytiming">[8]Model!$D$45</definedName>
    <definedName name="seller_note_sweep">[37]TRANSACTION!#REF!</definedName>
    <definedName name="sellerfinancerate">[8]Model!$I$8</definedName>
    <definedName name="seniorcoupon">#REF!</definedName>
    <definedName name="SENSEPOOL">[20]Calcs:Summary!$M$34:$AI$122</definedName>
    <definedName name="SENSITIVE">#REF!</definedName>
    <definedName name="Sensitivity">#REF!</definedName>
    <definedName name="servdebt">[28]Earnings!#REF!</definedName>
    <definedName name="servicesconvention">#REF!</definedName>
    <definedName name="SET_ISS_PRICE">#REF!</definedName>
    <definedName name="SET_OFF_PRICE">#REF!</definedName>
    <definedName name="set_price">'[28]Deal Summary'!#REF!</definedName>
    <definedName name="shares">[56]DCEInputs!$M$13</definedName>
    <definedName name="Shares_Outstanding">[12]Inputs!$B$5</definedName>
    <definedName name="SHDATE">#REF!</definedName>
    <definedName name="Short_Term_Debt">[12]Inputs!$B$9</definedName>
    <definedName name="signcont">#REF!</definedName>
    <definedName name="signcontOther">#REF!</definedName>
    <definedName name="srecap">[38]Triggers!$E$21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'[57]DEL-updated'!$A$11:$T$372</definedName>
    <definedName name="support_A">#REF!</definedName>
    <definedName name="support_B">#REF!</definedName>
    <definedName name="support_C">#REF!</definedName>
    <definedName name="switch">[15]conrol!$B$16</definedName>
    <definedName name="syn">'[53]DCF - Ed'!#REF!</definedName>
    <definedName name="SYN_ON">'[28]Trans Assump'!#REF!</definedName>
    <definedName name="SYNOFF">'[30]DCF Inputs'!#REF!</definedName>
    <definedName name="SYNON">'[30]DCF Inputs'!#REF!</definedName>
    <definedName name="t1book">'[52]Target 1'!$W$26</definedName>
    <definedName name="t1cash">'[52]Target 1'!$W$8</definedName>
    <definedName name="t1debt">'[52]Target 1'!$W$22</definedName>
    <definedName name="t1ebitda">'[52]Target 1'!$G$25</definedName>
    <definedName name="T1RENTS">'[52]Target 1'!$G$23</definedName>
    <definedName name="t1revs">'[52]Target 1'!$G$20</definedName>
    <definedName name="t1shares">'[52]Share Calculations'!$K$29</definedName>
    <definedName name="Tar00Est">#REF!</definedName>
    <definedName name="Tar01Est">#REF!</definedName>
    <definedName name="Tar99Est">#REF!</definedName>
    <definedName name="targ1fy97">'[52]Target 1'!$E$11</definedName>
    <definedName name="targ1fy98">'[52]Target 1'!$E$11</definedName>
    <definedName name="targ1price">'[52]Transaction Calculations'!$I$22</definedName>
    <definedName name="targ1shares">'[52]Transaction Calculations'!$I$29</definedName>
    <definedName name="Targ52High">[58]Input!$K$63</definedName>
    <definedName name="Targ52Low">[58]Input!$K$64</definedName>
    <definedName name="TargCalEPS1">[58]Input!$K$68</definedName>
    <definedName name="TargCalEPS2">[58]Input!$K$69</definedName>
    <definedName name="TargCalEPS3">[58]Input!$K$70</definedName>
    <definedName name="TargEBITDA">[58]Input!$K$47</definedName>
    <definedName name="TARGET_NAME">[20]Target!#REF!</definedName>
    <definedName name="Target1">'[52]Transaction Inputs'!$E$19</definedName>
    <definedName name="TargetDebt">[58]Input!$K$54</definedName>
    <definedName name="tax">#REF!</definedName>
    <definedName name="Tax_Rate">#REF!</definedName>
    <definedName name="taxasset?">[22]Transaction!#REF!</definedName>
    <definedName name="taxassetswitch">[22]Transaction!#REF!</definedName>
    <definedName name="TAXES">#REF!</definedName>
    <definedName name="taxrate">#REF!</definedName>
    <definedName name="tbl">{2}</definedName>
    <definedName name="TEMPLATE_FILE">[20]Inputs!#REF!</definedName>
    <definedName name="tender">'[59]Trans Assump'!#REF!</definedName>
    <definedName name="ticker">'[11]SumComp-Nortel'!$D$1</definedName>
    <definedName name="ticker2">'[40]Side by Side'!#REF!</definedName>
    <definedName name="timepeiece">[58]Input!$E$9</definedName>
    <definedName name="TITLE">#REF!</definedName>
    <definedName name="TOTAL_ACQ">'[60]Units Sold Data'!$B$123:$J$123</definedName>
    <definedName name="TOTAL_AUS">'[60]Units Sold Data'!$B$69:$J$69</definedName>
    <definedName name="TOTAL_CAN">'[60]Units Sold Data'!$B$87:$J$87</definedName>
    <definedName name="TOTAL_FM">'[61]Total Products - FM'!$B$17:$J$17</definedName>
    <definedName name="TOTAL_NAT_L">'[60]Units Sold Data'!$B$105:$J$105</definedName>
    <definedName name="TOTAL_UK">'[60]Units Sold Data'!$B$51:$J$51</definedName>
    <definedName name="TOTAL_US">'[60]Units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[20]Target!#REF!</definedName>
    <definedName name="UNAMORT">#REF!</definedName>
    <definedName name="UNDER">#REF!</definedName>
    <definedName name="units">[45]conrol!$C$8</definedName>
    <definedName name="UPDATE">#REF!</definedName>
    <definedName name="UPDATE_MKT">#REF!</definedName>
    <definedName name="us_cpi">#REF!</definedName>
    <definedName name="USE_TEMP">[20]Inputs!#REF!</definedName>
    <definedName name="Useful_Life_of_Depreciable_PP_E">"PPElife"</definedName>
    <definedName name="usprice">[11]DCEInputs!$I$5</definedName>
    <definedName name="varyr1">'[62]var 10 11'!#REF!</definedName>
    <definedName name="VAT">#REF!</definedName>
    <definedName name="VCA">#REF!</definedName>
    <definedName name="w_sales">[24]Lookups!#REF!</definedName>
    <definedName name="wacc">#REF!</definedName>
    <definedName name="WATINC">#REF!</definedName>
    <definedName name="Weight_of_Equity">'[18]B&amp;W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[17]Fin_Assumptions!#REF!</definedName>
    <definedName name="yr1b">#REF!</definedName>
    <definedName name="Z_B72566CB_A6CB_4CCD_91E3_3CEC33922114_.wvu.PrintArea" localSheetId="1" hidden="1">'Avg ROR'!$A$1:$W$73</definedName>
    <definedName name="Z_B72566CB_A6CB_4CCD_91E3_3CEC33922114_.wvu.PrintArea" localSheetId="3" hidden="1">'Capital Structure'!$A$1:$Q$71</definedName>
    <definedName name="Z_B72566CB_A6CB_4CCD_91E3_3CEC33922114_.wvu.PrintArea" localSheetId="0" hidden="1">'Report Summary'!$A$1:$L$61</definedName>
    <definedName name="Z_B72566CB_A6CB_4CCD_91E3_3CEC33922114_.wvu.PrintArea" localSheetId="2" hidden="1">'Year End ROR'!$A$1:$W$74</definedName>
    <definedName name="z_Clear">#REF!,#REF!,#REF!,#REF!,#REF!,#REF!,#REF!,#REF!,#REF!,#REF!,#REF!,#REF!</definedName>
    <definedName name="z_Col10">[6]Main!$P$5:$P$56,[6]Main!$P$16:$P$132,[6]Main!$P$145:$P$199,[6]Main!$P$213:$P$234</definedName>
    <definedName name="z_Col11">[6]Main!$P$5:$P$56,[6]Main!$P$16:$P$132,[6]Main!$P$145:$P$199,[6]Main!$P$213:$P$234</definedName>
    <definedName name="z_Col12">[6]Main!$P$5:$P$56,[6]Main!$P$16:$P$132,[6]Main!$P$145:$P$199,[6]Main!$P$213:$P$234</definedName>
    <definedName name="z_Col13">[6]Main!$P$5:$P$56,[6]Main!$P$16:$P$132,[6]Main!$P$145:$P$199,[6]Main!$P$213:$P$234</definedName>
    <definedName name="z_Col14">[6]Main!$P$5:$P$56,[6]Main!$P$16:$P$132,[6]Main!$P$145:$P$199,[6]Main!$P$213:$P$234</definedName>
    <definedName name="z_Col5">[6]Main!$J$5:$O$56,[6]Main!$J$16:$O$132,[6]Main!$J$145:$O$199,[6]Main!$J$213:$O$234</definedName>
    <definedName name="z_Col6">[6]Main!$N$4:$O$56,[6]Main!$N$16:$O$132,[6]Main!$N$145:$O$199,[6]Main!$N$213:$O$234</definedName>
    <definedName name="z_Col7">[6]Main!#REF!,[6]Main!#REF!,[6]Main!#REF!,[6]Main!#REF!</definedName>
    <definedName name="z_Col9">[6]Main!$P$5:$P$56,[6]Main!$P$16:$P$132,[6]Main!$P$145:$P$199,[6]Main!$P$213:$P$234</definedName>
    <definedName name="z_DelOne">#REF!</definedName>
    <definedName name="z_DelTwo">#REF!</definedName>
    <definedName name="Z_E530A6DE_7853_4147_A679_D827A5328E02_.wvu.PrintArea" localSheetId="1" hidden="1">'Avg ROR'!$A$1:$W$73</definedName>
    <definedName name="Z_E530A6DE_7853_4147_A679_D827A5328E02_.wvu.PrintArea" localSheetId="3" hidden="1">'Capital Structure'!$A$1:$Q$71</definedName>
    <definedName name="Z_E530A6DE_7853_4147_A679_D827A5328E02_.wvu.PrintArea" localSheetId="0" hidden="1">'Report Summary'!$A$1:$L$61</definedName>
    <definedName name="Z_E530A6DE_7853_4147_A679_D827A5328E02_.wvu.PrintArea" localSheetId="2" hidden="1">'Year End ROR'!$A$1:$W$74</definedName>
    <definedName name="z_End">#REF!</definedName>
    <definedName name="z_End1">[6]Main!#REF!</definedName>
    <definedName name="z_EndA">[6]Main!#REF!</definedName>
    <definedName name="z_Endp1">[6]Main!#REF!</definedName>
    <definedName name="z_EndP2">[6]Main!#REF!</definedName>
    <definedName name="Z_FC68C3E7_8C75_412D_8829_584EFF052382_.wvu.PrintArea" localSheetId="1" hidden="1">'Avg ROR'!$A$1:$W$73</definedName>
    <definedName name="Z_FC68C3E7_8C75_412D_8829_584EFF052382_.wvu.PrintArea" localSheetId="3" hidden="1">'Capital Structure'!$A$1:$Q$71</definedName>
    <definedName name="Z_FC68C3E7_8C75_412D_8829_584EFF052382_.wvu.PrintArea" localSheetId="0" hidden="1">'Report Summary'!$A$1:$L$61</definedName>
    <definedName name="Z_FC68C3E7_8C75_412D_8829_584EFF052382_.wvu.PrintArea" localSheetId="2" hidden="1">'Year End ROR'!$A$1:$W$74</definedName>
    <definedName name="z_Industry">[6]Main!#REF!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[6]Main!$H$8:$S$56,[6]Main!$H$16:$S$132</definedName>
    <definedName name="z_Project_Name">[6]Main!#REF!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4" l="1"/>
  <c r="D65" i="4"/>
  <c r="J56" i="4"/>
  <c r="F56" i="4"/>
  <c r="P54" i="4"/>
  <c r="N54" i="4"/>
  <c r="F54" i="4"/>
  <c r="J54" i="4" s="1"/>
  <c r="N52" i="4"/>
  <c r="P52" i="4" s="1"/>
  <c r="F52" i="4"/>
  <c r="J52" i="4" s="1"/>
  <c r="N50" i="4"/>
  <c r="F50" i="4"/>
  <c r="N48" i="4"/>
  <c r="P48" i="4"/>
  <c r="I48" i="4"/>
  <c r="F48" i="4"/>
  <c r="P46" i="4"/>
  <c r="N46" i="4"/>
  <c r="F46" i="4"/>
  <c r="I46" i="4" s="1"/>
  <c r="P44" i="4"/>
  <c r="L44" i="4"/>
  <c r="F44" i="4"/>
  <c r="H34" i="4"/>
  <c r="E34" i="4"/>
  <c r="F25" i="4"/>
  <c r="J25" i="4" s="1"/>
  <c r="N23" i="4"/>
  <c r="P23" i="4" s="1"/>
  <c r="F23" i="4"/>
  <c r="J23" i="4" s="1"/>
  <c r="N21" i="4"/>
  <c r="P21" i="4" s="1"/>
  <c r="F21" i="4"/>
  <c r="J21" i="4" s="1"/>
  <c r="P19" i="4"/>
  <c r="N19" i="4"/>
  <c r="F19" i="4"/>
  <c r="I19" i="4" s="1"/>
  <c r="N17" i="4"/>
  <c r="P17" i="4"/>
  <c r="F17" i="4"/>
  <c r="N15" i="4"/>
  <c r="P15" i="4"/>
  <c r="F15" i="4"/>
  <c r="I15" i="4" s="1"/>
  <c r="P13" i="4"/>
  <c r="L13" i="4"/>
  <c r="R68" i="3"/>
  <c r="P68" i="3"/>
  <c r="N68" i="3"/>
  <c r="J68" i="3"/>
  <c r="H68" i="3"/>
  <c r="F68" i="3"/>
  <c r="D68" i="3"/>
  <c r="B68" i="3"/>
  <c r="P63" i="3"/>
  <c r="P71" i="3" s="1"/>
  <c r="N63" i="3"/>
  <c r="N71" i="3" s="1"/>
  <c r="R61" i="3"/>
  <c r="R63" i="3" s="1"/>
  <c r="R71" i="3" s="1"/>
  <c r="P61" i="3"/>
  <c r="N61" i="3"/>
  <c r="H61" i="3"/>
  <c r="L60" i="3"/>
  <c r="T60" i="3" s="1"/>
  <c r="V60" i="3" s="1"/>
  <c r="L59" i="3"/>
  <c r="T59" i="3" s="1"/>
  <c r="V59" i="3" s="1"/>
  <c r="V58" i="3"/>
  <c r="L58" i="3"/>
  <c r="T58" i="3" s="1"/>
  <c r="V57" i="3"/>
  <c r="T57" i="3"/>
  <c r="L57" i="3"/>
  <c r="A57" i="3"/>
  <c r="F56" i="3"/>
  <c r="A56" i="3"/>
  <c r="J55" i="3"/>
  <c r="L54" i="3"/>
  <c r="L52" i="3"/>
  <c r="V51" i="3"/>
  <c r="T51" i="3"/>
  <c r="H63" i="3"/>
  <c r="H71" i="3" s="1"/>
  <c r="A38" i="3"/>
  <c r="N27" i="3"/>
  <c r="J27" i="3"/>
  <c r="H27" i="3"/>
  <c r="B27" i="3"/>
  <c r="D27" i="3"/>
  <c r="L19" i="3"/>
  <c r="J19" i="3"/>
  <c r="H19" i="3"/>
  <c r="H22" i="3" s="1"/>
  <c r="H30" i="3" s="1"/>
  <c r="D19" i="3"/>
  <c r="D22" i="3" s="1"/>
  <c r="D30" i="3" s="1"/>
  <c r="B19" i="3"/>
  <c r="N19" i="3"/>
  <c r="L18" i="3"/>
  <c r="P18" i="3" s="1"/>
  <c r="P19" i="3" s="1"/>
  <c r="F27" i="1" s="1"/>
  <c r="F18" i="3"/>
  <c r="F19" i="3" s="1"/>
  <c r="F17" i="3"/>
  <c r="L17" i="3" s="1"/>
  <c r="P17" i="3" s="1"/>
  <c r="N22" i="3"/>
  <c r="N30" i="3" s="1"/>
  <c r="J22" i="3"/>
  <c r="J30" i="3" s="1"/>
  <c r="F14" i="3"/>
  <c r="B22" i="3"/>
  <c r="B30" i="3" s="1"/>
  <c r="A4" i="3"/>
  <c r="A39" i="3" s="1"/>
  <c r="P71" i="2"/>
  <c r="R68" i="2"/>
  <c r="P68" i="2"/>
  <c r="N68" i="2"/>
  <c r="J68" i="2"/>
  <c r="F68" i="2"/>
  <c r="D68" i="2"/>
  <c r="B68" i="2"/>
  <c r="T67" i="2"/>
  <c r="L67" i="2"/>
  <c r="L68" i="2" s="1"/>
  <c r="P63" i="2"/>
  <c r="R61" i="2"/>
  <c r="R63" i="2" s="1"/>
  <c r="R71" i="2" s="1"/>
  <c r="P61" i="2"/>
  <c r="N61" i="2"/>
  <c r="N63" i="2" s="1"/>
  <c r="N71" i="2" s="1"/>
  <c r="H61" i="2"/>
  <c r="B61" i="2"/>
  <c r="T60" i="2"/>
  <c r="V60" i="2" s="1"/>
  <c r="L60" i="2"/>
  <c r="L59" i="2"/>
  <c r="T59" i="2" s="1"/>
  <c r="V59" i="2" s="1"/>
  <c r="T58" i="2"/>
  <c r="V58" i="2" s="1"/>
  <c r="L58" i="2"/>
  <c r="L57" i="2"/>
  <c r="T57" i="2"/>
  <c r="V57" i="2" s="1"/>
  <c r="L56" i="2"/>
  <c r="J56" i="2"/>
  <c r="D55" i="3"/>
  <c r="B55" i="3"/>
  <c r="L55" i="2"/>
  <c r="F54" i="3"/>
  <c r="T54" i="2"/>
  <c r="V54" i="2" s="1"/>
  <c r="L54" i="2"/>
  <c r="D52" i="3"/>
  <c r="T52" i="2"/>
  <c r="H63" i="2"/>
  <c r="T49" i="2"/>
  <c r="V49" i="2" s="1"/>
  <c r="B63" i="2"/>
  <c r="B71" i="2" s="1"/>
  <c r="A39" i="2"/>
  <c r="H31" i="2"/>
  <c r="N28" i="2"/>
  <c r="J28" i="2"/>
  <c r="H28" i="2"/>
  <c r="D28" i="2"/>
  <c r="J22" i="2"/>
  <c r="J31" i="2" s="1"/>
  <c r="J19" i="2"/>
  <c r="H19" i="2"/>
  <c r="H22" i="2" s="1"/>
  <c r="D19" i="2"/>
  <c r="B19" i="2"/>
  <c r="B22" i="2" s="1"/>
  <c r="L18" i="2"/>
  <c r="P18" i="2" s="1"/>
  <c r="N19" i="2"/>
  <c r="F17" i="2"/>
  <c r="L17" i="2" s="1"/>
  <c r="N22" i="2"/>
  <c r="N31" i="2" s="1"/>
  <c r="D22" i="2"/>
  <c r="D31" i="2" s="1"/>
  <c r="F14" i="2"/>
  <c r="A40" i="2"/>
  <c r="V48" i="3" l="1"/>
  <c r="L14" i="2"/>
  <c r="D11" i="1"/>
  <c r="D61" i="3"/>
  <c r="T52" i="3"/>
  <c r="V52" i="3" s="1"/>
  <c r="F22" i="3"/>
  <c r="L14" i="3"/>
  <c r="I17" i="4"/>
  <c r="J34" i="4"/>
  <c r="K25" i="4"/>
  <c r="I44" i="4"/>
  <c r="I65" i="4" s="1"/>
  <c r="J65" i="4"/>
  <c r="T68" i="2"/>
  <c r="V67" i="2"/>
  <c r="V68" i="2" s="1"/>
  <c r="J11" i="1" s="1"/>
  <c r="K21" i="4"/>
  <c r="F26" i="2"/>
  <c r="B28" i="2"/>
  <c r="B31" i="2" s="1"/>
  <c r="F63" i="3"/>
  <c r="F71" i="3" s="1"/>
  <c r="T48" i="3"/>
  <c r="L56" i="3"/>
  <c r="T56" i="3"/>
  <c r="V56" i="3" s="1"/>
  <c r="L19" i="2"/>
  <c r="P17" i="2"/>
  <c r="P19" i="2" s="1"/>
  <c r="F14" i="1" s="1"/>
  <c r="V52" i="2"/>
  <c r="J61" i="2"/>
  <c r="J63" i="2" s="1"/>
  <c r="J71" i="2" s="1"/>
  <c r="F26" i="3"/>
  <c r="K23" i="4"/>
  <c r="L53" i="2"/>
  <c r="T53" i="2" s="1"/>
  <c r="F61" i="3"/>
  <c r="T56" i="2"/>
  <c r="V56" i="2" s="1"/>
  <c r="D61" i="2"/>
  <c r="D63" i="2" s="1"/>
  <c r="D71" i="2" s="1"/>
  <c r="H68" i="2"/>
  <c r="H71" i="2" s="1"/>
  <c r="B61" i="3"/>
  <c r="L53" i="3"/>
  <c r="T53" i="3" s="1"/>
  <c r="T54" i="3"/>
  <c r="V54" i="3" s="1"/>
  <c r="L55" i="3"/>
  <c r="T55" i="3" s="1"/>
  <c r="V55" i="3" s="1"/>
  <c r="F19" i="2"/>
  <c r="F22" i="2" s="1"/>
  <c r="F61" i="2"/>
  <c r="F63" i="2" s="1"/>
  <c r="F71" i="2" s="1"/>
  <c r="B63" i="3"/>
  <c r="B71" i="3" s="1"/>
  <c r="K15" i="4"/>
  <c r="K46" i="4"/>
  <c r="K52" i="4"/>
  <c r="A4" i="4"/>
  <c r="T55" i="2"/>
  <c r="V55" i="2" s="1"/>
  <c r="D63" i="3"/>
  <c r="D71" i="3" s="1"/>
  <c r="J61" i="3"/>
  <c r="J63" i="3" s="1"/>
  <c r="J71" i="3" s="1"/>
  <c r="D34" i="4"/>
  <c r="F13" i="4"/>
  <c r="F65" i="4"/>
  <c r="K48" i="4"/>
  <c r="P50" i="4"/>
  <c r="L67" i="3"/>
  <c r="L68" i="3" s="1"/>
  <c r="V53" i="3" l="1"/>
  <c r="V61" i="3" s="1"/>
  <c r="F24" i="1" s="1"/>
  <c r="T61" i="3"/>
  <c r="V53" i="2"/>
  <c r="V61" i="2" s="1"/>
  <c r="T61" i="2"/>
  <c r="T63" i="2" s="1"/>
  <c r="T71" i="2" s="1"/>
  <c r="L61" i="3"/>
  <c r="L63" i="3" s="1"/>
  <c r="L71" i="3" s="1"/>
  <c r="K50" i="4"/>
  <c r="K54" i="4"/>
  <c r="K19" i="4"/>
  <c r="K13" i="4"/>
  <c r="L61" i="2"/>
  <c r="L63" i="2" s="1"/>
  <c r="L71" i="2" s="1"/>
  <c r="V63" i="3"/>
  <c r="O48" i="4"/>
  <c r="Q48" i="4"/>
  <c r="M48" i="4"/>
  <c r="O52" i="4"/>
  <c r="Q52" i="4"/>
  <c r="M52" i="4"/>
  <c r="F27" i="3"/>
  <c r="L26" i="3"/>
  <c r="K44" i="4"/>
  <c r="K17" i="4"/>
  <c r="P14" i="3"/>
  <c r="L22" i="3"/>
  <c r="L22" i="2"/>
  <c r="P14" i="2"/>
  <c r="O15" i="4"/>
  <c r="Q15" i="4"/>
  <c r="M15" i="4"/>
  <c r="O23" i="4"/>
  <c r="Q23" i="4"/>
  <c r="M23" i="4"/>
  <c r="Q21" i="4"/>
  <c r="M21" i="4"/>
  <c r="O21" i="4"/>
  <c r="D24" i="1"/>
  <c r="T67" i="3"/>
  <c r="I13" i="4"/>
  <c r="I34" i="4" s="1"/>
  <c r="F34" i="4"/>
  <c r="O46" i="4"/>
  <c r="Q46" i="4"/>
  <c r="M46" i="4"/>
  <c r="T63" i="3"/>
  <c r="F28" i="2"/>
  <c r="F31" i="2" s="1"/>
  <c r="L26" i="2"/>
  <c r="F30" i="3"/>
  <c r="K56" i="4"/>
  <c r="F11" i="1" l="1"/>
  <c r="H11" i="1" s="1"/>
  <c r="V63" i="2"/>
  <c r="V71" i="2" s="1"/>
  <c r="O54" i="4"/>
  <c r="Q54" i="4"/>
  <c r="M54" i="4"/>
  <c r="P22" i="3"/>
  <c r="D27" i="1"/>
  <c r="H27" i="1" s="1"/>
  <c r="P26" i="3"/>
  <c r="P27" i="3" s="1"/>
  <c r="J27" i="1" s="1"/>
  <c r="L27" i="3"/>
  <c r="L30" i="3" s="1"/>
  <c r="Q50" i="4"/>
  <c r="M50" i="4"/>
  <c r="O50" i="4"/>
  <c r="L28" i="2"/>
  <c r="L31" i="2" s="1"/>
  <c r="P26" i="2"/>
  <c r="T68" i="3"/>
  <c r="V67" i="3"/>
  <c r="V68" i="3" s="1"/>
  <c r="J24" i="1" s="1"/>
  <c r="P22" i="2"/>
  <c r="D14" i="1"/>
  <c r="Q17" i="4"/>
  <c r="M17" i="4"/>
  <c r="O17" i="4"/>
  <c r="V71" i="3"/>
  <c r="O13" i="4"/>
  <c r="M13" i="4"/>
  <c r="K34" i="4"/>
  <c r="Q13" i="4"/>
  <c r="T71" i="3"/>
  <c r="D30" i="1"/>
  <c r="H24" i="1"/>
  <c r="M44" i="4"/>
  <c r="Q44" i="4"/>
  <c r="K65" i="4"/>
  <c r="O44" i="4"/>
  <c r="O19" i="4"/>
  <c r="Q19" i="4"/>
  <c r="M19" i="4"/>
  <c r="L27" i="1" l="1"/>
  <c r="N56" i="4"/>
  <c r="O56" i="4" s="1"/>
  <c r="O65" i="4" s="1"/>
  <c r="H30" i="1"/>
  <c r="L24" i="1"/>
  <c r="L30" i="1" s="1"/>
  <c r="L25" i="4"/>
  <c r="M25" i="4" s="1"/>
  <c r="M34" i="4" s="1"/>
  <c r="D39" i="1" s="1"/>
  <c r="P30" i="3"/>
  <c r="L56" i="4"/>
  <c r="M56" i="4" s="1"/>
  <c r="M65" i="4" s="1"/>
  <c r="H14" i="1"/>
  <c r="L14" i="1" s="1"/>
  <c r="D17" i="1"/>
  <c r="P56" i="4"/>
  <c r="Q56" i="4" s="1"/>
  <c r="Q65" i="4"/>
  <c r="P25" i="4"/>
  <c r="Q25" i="4" s="1"/>
  <c r="Q34" i="4"/>
  <c r="D43" i="1" s="1"/>
  <c r="N25" i="4"/>
  <c r="O25" i="4" s="1"/>
  <c r="O34" i="4" s="1"/>
  <c r="D41" i="1" s="1"/>
  <c r="J14" i="1"/>
  <c r="P28" i="2"/>
  <c r="P31" i="2" s="1"/>
  <c r="L40" i="1" s="1"/>
  <c r="L11" i="1"/>
  <c r="L17" i="1" s="1"/>
  <c r="H17" i="1"/>
  <c r="L38" i="1" s="1"/>
</calcChain>
</file>

<file path=xl/sharedStrings.xml><?xml version="1.0" encoding="utf-8"?>
<sst xmlns="http://schemas.openxmlformats.org/spreadsheetml/2006/main" count="334" uniqueCount="149">
  <si>
    <t xml:space="preserve">FLORIDA PUBLIC UTILITIES COMPANY  </t>
  </si>
  <si>
    <t>SCHEDULE 1</t>
  </si>
  <si>
    <t>INDIANTOWN DIVISION</t>
  </si>
  <si>
    <t>RATE OF RETURN REPORT SUMMARY</t>
  </si>
  <si>
    <t>(1)</t>
  </si>
  <si>
    <t>(2)</t>
  </si>
  <si>
    <t>(3)</t>
  </si>
  <si>
    <t>(4)</t>
  </si>
  <si>
    <t>(5)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</si>
  <si>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</si>
  <si>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</si>
  <si>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</si>
  <si>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</si>
  <si>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</si>
  <si>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</si>
  <si>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</si>
  <si>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</si>
  <si>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</si>
  <si>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</si>
  <si>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</si>
  <si>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</si>
  <si>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</si>
  <si>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</si>
  <si>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</si>
  <si>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</si>
  <si>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</si>
  <si>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</si>
  <si>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</si>
  <si>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</si>
  <si>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</si>
  <si>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>INCL ACQUISITION ADJUSTMENT</t>
  </si>
  <si>
    <t xml:space="preserve">     LOW</t>
  </si>
  <si>
    <t>B.</t>
  </si>
  <si>
    <t>EXCL ACQUISITION ADJUSTMENT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</si>
  <si>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</si>
  <si>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</si>
  <si>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</si>
  <si>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</si>
  <si>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</si>
  <si>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</si>
  <si>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</si>
  <si>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Michelle Napier</t>
  </si>
  <si>
    <t xml:space="preserve">           Director, Regulatory Affairs Distribution</t>
  </si>
  <si>
    <t xml:space="preserve">                         Signature</t>
  </si>
  <si>
    <t>Date</t>
  </si>
  <si>
    <t>SCHEDULE 2</t>
  </si>
  <si>
    <t>PAGE 1 OF 2</t>
  </si>
  <si>
    <t>RATE BASE</t>
  </si>
  <si>
    <t>(6)</t>
  </si>
  <si>
    <t>(7)</t>
  </si>
  <si>
    <t>(8)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</si>
  <si>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</si>
  <si>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</si>
  <si>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</si>
  <si>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</si>
  <si>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</si>
  <si>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</si>
  <si>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</si>
  <si>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</si>
  <si>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</si>
  <si>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</si>
  <si>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</si>
  <si>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</si>
  <si>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</si>
  <si>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</si>
  <si>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</si>
  <si>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</si>
  <si>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</si>
  <si>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</si>
  <si>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</si>
  <si>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REMOVE NET UNRECOVERED CONSERVATION</t>
  </si>
  <si>
    <t>ELIMINATE INTEREST EARNING AFUDC IN CWIP</t>
  </si>
  <si>
    <t>TOTAL FPSC ADJUSTMENTS</t>
  </si>
  <si>
    <t>FPSC ADJUSTED</t>
  </si>
  <si>
    <t>PROFORMA ADJUSTMENTS</t>
  </si>
  <si>
    <t>Remove Acquisition Adjustment</t>
  </si>
  <si>
    <t>TOTAL PRO FORMA ADJUSTMENTS</t>
  </si>
  <si>
    <t>PRO FORMA ADJUSTED</t>
  </si>
  <si>
    <t xml:space="preserve"> SCHEDULE 2</t>
  </si>
  <si>
    <t>PAGE 2 OF 2</t>
  </si>
  <si>
    <t>INCOME STATEMENT</t>
  </si>
  <si>
    <t>(9)</t>
  </si>
  <si>
    <t>(10)</t>
  </si>
  <si>
    <t>(11)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</si>
  <si>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</si>
  <si>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</si>
  <si>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</si>
  <si>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</si>
  <si>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</si>
  <si>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</si>
  <si>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</si>
  <si>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</si>
  <si>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</si>
  <si>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</si>
  <si>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</si>
  <si>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</si>
  <si>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</si>
  <si>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</si>
  <si>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</si>
  <si>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</si>
  <si>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</si>
  <si>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</si>
  <si>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</si>
  <si>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1) Interest Synchronization</t>
  </si>
  <si>
    <t>2) Elim. Conservation Rev &amp; Exp.</t>
  </si>
  <si>
    <t>3) Elimination of Revenue Taxes</t>
  </si>
  <si>
    <t>4) Elim. Economic Development</t>
  </si>
  <si>
    <t>5) Remove Swing Service</t>
  </si>
  <si>
    <t>6) Out of Period Adjust</t>
  </si>
  <si>
    <t xml:space="preserve">7) Amortization of Protected Deferred Taxes </t>
  </si>
  <si>
    <t>Remove Acquisition Adjustment Amortization</t>
  </si>
  <si>
    <t>SCHEDULE 3</t>
  </si>
  <si>
    <t>YEAR END RATE OF RETURN</t>
  </si>
  <si>
    <t>REMOVE NET UNREC. CONSERVATION</t>
  </si>
  <si>
    <t xml:space="preserve"> SCHEDULE 3</t>
  </si>
  <si>
    <t>PROFORM ADJUSTMENTS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</si>
  <si>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</si>
  <si>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</si>
  <si>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</si>
  <si>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</si>
  <si>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</si>
  <si>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</si>
  <si>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</si>
  <si>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</si>
  <si>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>ADJUSTED</t>
  </si>
  <si>
    <t xml:space="preserve"> RATIO</t>
  </si>
  <si>
    <t xml:space="preserve">   RATE</t>
  </si>
  <si>
    <t xml:space="preserve">  COST</t>
  </si>
  <si>
    <t>AVERAGE</t>
  </si>
  <si>
    <t>NON-UTILITY</t>
  </si>
  <si>
    <t>BOOKS</t>
  </si>
  <si>
    <t>PRO-RATA</t>
  </si>
  <si>
    <t>SPECIFIC</t>
  </si>
  <si>
    <t>BALANCE</t>
  </si>
  <si>
    <t>(%)</t>
  </si>
  <si>
    <t xml:space="preserve">    (%)</t>
  </si>
  <si>
    <t xml:space="preserve">   (%)</t>
  </si>
  <si>
    <t>COMMON EQUITY</t>
  </si>
  <si>
    <t>LONG TERM DEBT</t>
  </si>
  <si>
    <t>SHORT TERM DEBT</t>
  </si>
  <si>
    <t>SHORT TERM DEBT REFINANCED LTD</t>
  </si>
  <si>
    <t>CUSTOMER DEPOSITS</t>
  </si>
  <si>
    <t>DEFFERED INCOME TAXES</t>
  </si>
  <si>
    <t>TAX CREDITS - WEIGHTED COST</t>
  </si>
  <si>
    <t>TOTAL AVERAGE</t>
  </si>
  <si>
    <t>YEAR-END</t>
  </si>
  <si>
    <t>TOTAL YEAR-END</t>
  </si>
  <si>
    <t>December 31, 2021</t>
  </si>
  <si>
    <t>For the 12 Months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</si>
</sst>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##0.0%;\(###0.0%\)"/>
    <numFmt numFmtId="166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164" fontId="0" fillId="0" borderId="1" xfId="2" applyNumberFormat="1" applyFont="1" applyBorder="1"/>
    <xf numFmtId="164" fontId="0" fillId="0" borderId="0" xfId="2" applyNumberFormat="1" applyFont="1"/>
    <xf numFmtId="164" fontId="2" fillId="0" borderId="0" xfId="2" applyNumberFormat="1" applyFont="1" applyFill="1"/>
    <xf numFmtId="10" fontId="0" fillId="0" borderId="1" xfId="3" applyNumberFormat="1" applyFont="1" applyBorder="1"/>
    <xf numFmtId="10" fontId="0" fillId="0" borderId="0" xfId="3" applyNumberFormat="1" applyFont="1"/>
    <xf numFmtId="9" fontId="2" fillId="0" borderId="0" xfId="3" applyFont="1" applyFill="1"/>
    <xf numFmtId="165" fontId="0" fillId="0" borderId="1" xfId="3" applyNumberFormat="1" applyFont="1" applyBorder="1"/>
    <xf numFmtId="0" fontId="0" fillId="0" borderId="1" xfId="0" applyBorder="1"/>
    <xf numFmtId="165" fontId="0" fillId="0" borderId="0" xfId="3" applyNumberFormat="1" applyFont="1" applyBorder="1"/>
    <xf numFmtId="10" fontId="2" fillId="0" borderId="0" xfId="0" applyNumberFormat="1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43" fontId="0" fillId="0" borderId="0" xfId="1" applyFont="1"/>
    <xf numFmtId="166" fontId="1" fillId="0" borderId="0" xfId="1" applyNumberFormat="1" applyFont="1" applyFill="1"/>
    <xf numFmtId="166" fontId="0" fillId="0" borderId="11" xfId="1" applyNumberFormat="1" applyFont="1" applyBorder="1"/>
    <xf numFmtId="166" fontId="0" fillId="0" borderId="12" xfId="1" applyNumberFormat="1" applyFont="1" applyBorder="1"/>
    <xf numFmtId="42" fontId="0" fillId="0" borderId="1" xfId="0" applyNumberFormat="1" applyBorder="1"/>
    <xf numFmtId="42" fontId="0" fillId="0" borderId="0" xfId="0" applyNumberFormat="1"/>
    <xf numFmtId="0" fontId="1" fillId="0" borderId="0" xfId="0" applyFont="1"/>
    <xf numFmtId="42" fontId="1" fillId="0" borderId="0" xfId="0" applyNumberFormat="1" applyFont="1" applyFill="1"/>
    <xf numFmtId="42" fontId="0" fillId="0" borderId="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42" fontId="2" fillId="0" borderId="0" xfId="0" applyNumberFormat="1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0" borderId="0" xfId="0" quotePrefix="1" applyFont="1"/>
    <xf numFmtId="6" fontId="0" fillId="0" borderId="16" xfId="0" applyNumberFormat="1" applyBorder="1"/>
    <xf numFmtId="6" fontId="0" fillId="0" borderId="0" xfId="0" applyNumberFormat="1" applyBorder="1"/>
    <xf numFmtId="10" fontId="0" fillId="0" borderId="0" xfId="3" applyNumberFormat="1" applyFont="1" applyBorder="1"/>
    <xf numFmtId="10" fontId="0" fillId="0" borderId="16" xfId="3" applyNumberFormat="1" applyFont="1" applyBorder="1"/>
    <xf numFmtId="10" fontId="0" fillId="0" borderId="17" xfId="3" applyNumberFormat="1" applyFont="1" applyBorder="1"/>
    <xf numFmtId="10" fontId="2" fillId="0" borderId="0" xfId="3" applyNumberFormat="1" applyFont="1" applyFill="1"/>
    <xf numFmtId="42" fontId="0" fillId="0" borderId="16" xfId="0" applyNumberFormat="1" applyBorder="1"/>
    <xf numFmtId="42" fontId="0" fillId="0" borderId="18" xfId="0" applyNumberFormat="1" applyBorder="1"/>
    <xf numFmtId="10" fontId="0" fillId="0" borderId="18" xfId="3" applyNumberFormat="1" applyFont="1" applyBorder="1"/>
    <xf numFmtId="10" fontId="0" fillId="0" borderId="19" xfId="3" applyNumberFormat="1" applyFont="1" applyBorder="1"/>
    <xf numFmtId="42" fontId="0" fillId="0" borderId="13" xfId="0" applyNumberFormat="1" applyBorder="1"/>
    <xf numFmtId="42" fontId="0" fillId="0" borderId="14" xfId="0" applyNumberFormat="1" applyBorder="1"/>
    <xf numFmtId="10" fontId="0" fillId="0" borderId="14" xfId="3" applyNumberFormat="1" applyFont="1" applyBorder="1"/>
    <xf numFmtId="10" fontId="0" fillId="0" borderId="13" xfId="3" applyNumberFormat="1" applyFont="1" applyBorder="1"/>
    <xf numFmtId="10" fontId="0" fillId="0" borderId="15" xfId="3" applyNumberFormat="1" applyFont="1" applyBorder="1"/>
    <xf numFmtId="10" fontId="3" fillId="0" borderId="0" xfId="3" applyNumberFormat="1" applyFont="1" applyFill="1"/>
    <xf numFmtId="42" fontId="2" fillId="0" borderId="0" xfId="0" quotePrefix="1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left"/>
    </xf>
    <xf numFmtId="42" fontId="2" fillId="0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9.xml" Id="rId13" /><Relationship Type="http://schemas.openxmlformats.org/officeDocument/2006/relationships/externalLink" Target="externalLinks/externalLink14.xml" Id="rId18" /><Relationship Type="http://schemas.openxmlformats.org/officeDocument/2006/relationships/externalLink" Target="externalLinks/externalLink22.xml" Id="rId26" /><Relationship Type="http://schemas.openxmlformats.org/officeDocument/2006/relationships/externalLink" Target="externalLinks/externalLink35.xml" Id="rId39" /><Relationship Type="http://schemas.openxmlformats.org/officeDocument/2006/relationships/externalLink" Target="externalLinks/externalLink17.xml" Id="rId21" /><Relationship Type="http://schemas.openxmlformats.org/officeDocument/2006/relationships/externalLink" Target="externalLinks/externalLink30.xml" Id="rId34" /><Relationship Type="http://schemas.openxmlformats.org/officeDocument/2006/relationships/externalLink" Target="externalLinks/externalLink38.xml" Id="rId42" /><Relationship Type="http://schemas.openxmlformats.org/officeDocument/2006/relationships/externalLink" Target="externalLinks/externalLink43.xml" Id="rId47" /><Relationship Type="http://schemas.openxmlformats.org/officeDocument/2006/relationships/externalLink" Target="externalLinks/externalLink46.xml" Id="rId50" /><Relationship Type="http://schemas.openxmlformats.org/officeDocument/2006/relationships/externalLink" Target="externalLinks/externalLink51.xml" Id="rId55" /><Relationship Type="http://schemas.openxmlformats.org/officeDocument/2006/relationships/externalLink" Target="externalLinks/externalLink59.xml" Id="rId63" /><Relationship Type="http://schemas.openxmlformats.org/officeDocument/2006/relationships/styles" Target="styles.xml" Id="rId68" /><Relationship Type="http://schemas.openxmlformats.org/officeDocument/2006/relationships/externalLink" Target="externalLinks/externalLink3.xml" Id="rId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2.xml" Id="rId16" /><Relationship Type="http://schemas.openxmlformats.org/officeDocument/2006/relationships/externalLink" Target="externalLinks/externalLink25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2.xml" Id="rId6" /><Relationship Type="http://schemas.openxmlformats.org/officeDocument/2006/relationships/externalLink" Target="externalLinks/externalLink7.xml" Id="rId11" /><Relationship Type="http://schemas.openxmlformats.org/officeDocument/2006/relationships/externalLink" Target="externalLinks/externalLink20.xml" Id="rId24" /><Relationship Type="http://schemas.openxmlformats.org/officeDocument/2006/relationships/externalLink" Target="externalLinks/externalLink28.xml" Id="rId32" /><Relationship Type="http://schemas.openxmlformats.org/officeDocument/2006/relationships/externalLink" Target="externalLinks/externalLink33.xml" Id="rId37" /><Relationship Type="http://schemas.openxmlformats.org/officeDocument/2006/relationships/externalLink" Target="externalLinks/externalLink36.xml" Id="rId40" /><Relationship Type="http://schemas.openxmlformats.org/officeDocument/2006/relationships/externalLink" Target="externalLinks/externalLink41.xml" Id="rId45" /><Relationship Type="http://schemas.openxmlformats.org/officeDocument/2006/relationships/externalLink" Target="externalLinks/externalLink49.xml" Id="rId53" /><Relationship Type="http://schemas.openxmlformats.org/officeDocument/2006/relationships/externalLink" Target="externalLinks/externalLink54.xml" Id="rId58" /><Relationship Type="http://schemas.openxmlformats.org/officeDocument/2006/relationships/externalLink" Target="externalLinks/externalLink62.xml" Id="rId66" /><Relationship Type="http://schemas.openxmlformats.org/officeDocument/2006/relationships/externalLink" Target="externalLinks/externalLink1.xml" Id="rId5" /><Relationship Type="http://schemas.openxmlformats.org/officeDocument/2006/relationships/externalLink" Target="externalLinks/externalLink11.xml" Id="rId15" /><Relationship Type="http://schemas.openxmlformats.org/officeDocument/2006/relationships/externalLink" Target="externalLinks/externalLink19.xml" Id="rId23" /><Relationship Type="http://schemas.openxmlformats.org/officeDocument/2006/relationships/externalLink" Target="externalLinks/externalLink24.xml" Id="rId28" /><Relationship Type="http://schemas.openxmlformats.org/officeDocument/2006/relationships/externalLink" Target="externalLinks/externalLink32.xml" Id="rId36" /><Relationship Type="http://schemas.openxmlformats.org/officeDocument/2006/relationships/externalLink" Target="externalLinks/externalLink45.xml" Id="rId49" /><Relationship Type="http://schemas.openxmlformats.org/officeDocument/2006/relationships/externalLink" Target="externalLinks/externalLink53.xml" Id="rId57" /><Relationship Type="http://schemas.openxmlformats.org/officeDocument/2006/relationships/externalLink" Target="externalLinks/externalLink57.xml" Id="rId61" /><Relationship Type="http://schemas.openxmlformats.org/officeDocument/2006/relationships/externalLink" Target="externalLinks/externalLink6.xml" Id="rId10" /><Relationship Type="http://schemas.openxmlformats.org/officeDocument/2006/relationships/externalLink" Target="externalLinks/externalLink15.xml" Id="rId19" /><Relationship Type="http://schemas.openxmlformats.org/officeDocument/2006/relationships/externalLink" Target="externalLinks/externalLink27.xml" Id="rId31" /><Relationship Type="http://schemas.openxmlformats.org/officeDocument/2006/relationships/externalLink" Target="externalLinks/externalLink40.xml" Id="rId44" /><Relationship Type="http://schemas.openxmlformats.org/officeDocument/2006/relationships/externalLink" Target="externalLinks/externalLink48.xml" Id="rId52" /><Relationship Type="http://schemas.openxmlformats.org/officeDocument/2006/relationships/externalLink" Target="externalLinks/externalLink56.xml" Id="rId60" /><Relationship Type="http://schemas.openxmlformats.org/officeDocument/2006/relationships/externalLink" Target="externalLinks/externalLink61.xml" Id="rId6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5.xml" Id="rId9" /><Relationship Type="http://schemas.openxmlformats.org/officeDocument/2006/relationships/externalLink" Target="externalLinks/externalLink10.xml" Id="rId14" /><Relationship Type="http://schemas.openxmlformats.org/officeDocument/2006/relationships/externalLink" Target="externalLinks/externalLink18.xml" Id="rId22" /><Relationship Type="http://schemas.openxmlformats.org/officeDocument/2006/relationships/externalLink" Target="externalLinks/externalLink23.xml" Id="rId27" /><Relationship Type="http://schemas.openxmlformats.org/officeDocument/2006/relationships/externalLink" Target="externalLinks/externalLink26.xml" Id="rId30" /><Relationship Type="http://schemas.openxmlformats.org/officeDocument/2006/relationships/externalLink" Target="externalLinks/externalLink31.xml" Id="rId35" /><Relationship Type="http://schemas.openxmlformats.org/officeDocument/2006/relationships/externalLink" Target="externalLinks/externalLink39.xml" Id="rId43" /><Relationship Type="http://schemas.openxmlformats.org/officeDocument/2006/relationships/externalLink" Target="externalLinks/externalLink44.xml" Id="rId48" /><Relationship Type="http://schemas.openxmlformats.org/officeDocument/2006/relationships/externalLink" Target="externalLinks/externalLink52.xml" Id="rId56" /><Relationship Type="http://schemas.openxmlformats.org/officeDocument/2006/relationships/externalLink" Target="externalLinks/externalLink60.xml" Id="rId64" /><Relationship Type="http://schemas.openxmlformats.org/officeDocument/2006/relationships/sharedStrings" Target="sharedStrings.xml" Id="rId69" /><Relationship Type="http://schemas.openxmlformats.org/officeDocument/2006/relationships/externalLink" Target="externalLinks/externalLink4.xml" Id="rId8" /><Relationship Type="http://schemas.openxmlformats.org/officeDocument/2006/relationships/externalLink" Target="externalLinks/externalLink47.xml" Id="rId51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8.xml" Id="rId12" /><Relationship Type="http://schemas.openxmlformats.org/officeDocument/2006/relationships/externalLink" Target="externalLinks/externalLink13.xml" Id="rId17" /><Relationship Type="http://schemas.openxmlformats.org/officeDocument/2006/relationships/externalLink" Target="externalLinks/externalLink21.xml" Id="rId25" /><Relationship Type="http://schemas.openxmlformats.org/officeDocument/2006/relationships/externalLink" Target="externalLinks/externalLink29.xml" Id="rId33" /><Relationship Type="http://schemas.openxmlformats.org/officeDocument/2006/relationships/externalLink" Target="externalLinks/externalLink34.xml" Id="rId38" /><Relationship Type="http://schemas.openxmlformats.org/officeDocument/2006/relationships/externalLink" Target="externalLinks/externalLink42.xml" Id="rId46" /><Relationship Type="http://schemas.openxmlformats.org/officeDocument/2006/relationships/externalLink" Target="externalLinks/externalLink55.xml" Id="rId59" /><Relationship Type="http://schemas.openxmlformats.org/officeDocument/2006/relationships/theme" Target="theme/theme1.xml" Id="rId67" /><Relationship Type="http://schemas.openxmlformats.org/officeDocument/2006/relationships/externalLink" Target="externalLinks/externalLink16.xml" Id="rId20" /><Relationship Type="http://schemas.openxmlformats.org/officeDocument/2006/relationships/externalLink" Target="externalLinks/externalLink37.xml" Id="rId41" /><Relationship Type="http://schemas.openxmlformats.org/officeDocument/2006/relationships/externalLink" Target="externalLinks/externalLink50.xml" Id="rId54" /><Relationship Type="http://schemas.openxmlformats.org/officeDocument/2006/relationships/externalLink" Target="externalLinks/externalLink58.xml" Id="rId62" /><Relationship Type="http://schemas.openxmlformats.org/officeDocument/2006/relationships/calcChain" Target="calcChain.xml" Id="rId70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antown%20NG%20ROR%20December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Users\curtis_young.CPK\AppData\Local\Microsoft\Windows\Temporary%20Internet%20Files\Content.Outlook\4BJ31546\Cash%20Projections\Cash%20Projection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jennifer_starr\Local%20Settings\Temporary%20Internet%20Files\OLK36\FORECAST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rjcamfield\My%20Documents\FPU\Template_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FI-ISEXT12"/>
      <sheetName val="FC Common Alloc Per ROR"/>
      <sheetName val="Common Plant Allocation Factors"/>
      <sheetName val="FC Depreciation Expense"/>
      <sheetName val="Corporate and Skipack Alloc"/>
      <sheetName val="FC PP Plant and AD"/>
      <sheetName val="Income Statement"/>
      <sheetName val="Report Summary"/>
      <sheetName val="Avg ROR"/>
      <sheetName val="Year End ROR"/>
      <sheetName val="Capital Structure"/>
      <sheetName val="Earned Ret on Equity"/>
      <sheetName val="Capital Structure Proforma"/>
      <sheetName val="Cost of Sales ISEXT-12 seg4"/>
      <sheetName val="Revenue ISEXT-12 Seg3"/>
      <sheetName val="FI Reg_BS 13 Mon "/>
      <sheetName val="Out of PeriodThe"/>
      <sheetName val="FC with allocations"/>
      <sheetName val="Economic Development"/>
      <sheetName val="Out of Period "/>
      <sheetName val="Inc Tax Adj"/>
      <sheetName val="Cap Struct Adj."/>
      <sheetName val="Sht Trm Int Rate"/>
      <sheetName val="Comp Cost Rate of Debt"/>
      <sheetName val="Cust Dep Int"/>
      <sheetName val="Conservation"/>
      <sheetName val="Acq Adj"/>
      <sheetName val="Equ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CF"/>
      <sheetName val="B-13 1of2 FN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1F60-3DB5-418B-BAAE-CC25DFB97240}">
  <sheetPr>
    <tabColor rgb="FF00B050"/>
    <pageSetUpPr fitToPage="1"/>
  </sheetPr>
  <dimension ref="A1:R62"/>
  <sheetViews>
    <sheetView tabSelected="1" zoomScaleNormal="100" zoomScaleSheetLayoutView="100" workbookViewId="0">
      <selection activeCell="D15" sqref="D15"/>
    </sheetView>
  </sheetViews>
  <sheetFormatPr defaultColWidth="9.140625" defaultRowHeight="11.25" x14ac:dyDescent="0.2"/>
  <cols>
    <col min="1" max="1" width="10.5703125" style="1" bestFit="1" customWidth="1"/>
    <col min="2" max="2" width="10.85546875" style="1" customWidth="1"/>
    <col min="3" max="3" width="16.140625" style="1" customWidth="1"/>
    <col min="4" max="4" width="14.85546875" style="1" bestFit="1" customWidth="1"/>
    <col min="5" max="5" width="9.140625" style="1"/>
    <col min="6" max="6" width="14.85546875" style="1" bestFit="1" customWidth="1"/>
    <col min="7" max="7" width="9.140625" style="1"/>
    <col min="8" max="8" width="16.42578125" style="1" customWidth="1"/>
    <col min="9" max="9" width="9.140625" style="1"/>
    <col min="10" max="10" width="15.85546875" style="1" customWidth="1"/>
    <col min="11" max="11" width="14.42578125" style="1" customWidth="1"/>
    <col min="12" max="12" width="14.5703125" style="1" customWidth="1"/>
    <col min="13" max="16384" width="9.140625" style="1"/>
  </cols>
  <sheetData>
    <row r="1" spans="1:13" ht="12.75" x14ac:dyDescent="0.2">
      <c r="A1" t="s">
        <v>0</v>
      </c>
      <c r="B1"/>
      <c r="C1"/>
      <c r="D1"/>
      <c r="E1"/>
      <c r="F1"/>
      <c r="G1"/>
      <c r="H1"/>
      <c r="I1"/>
      <c r="J1"/>
      <c r="K1" t="s">
        <v>1</v>
      </c>
    </row>
    <row r="2" spans="1:13" ht="12.75" x14ac:dyDescent="0.2">
      <c r="A2" t="s">
        <v>2</v>
      </c>
      <c r="B2"/>
      <c r="C2"/>
      <c r="D2"/>
      <c r="E2"/>
      <c r="F2"/>
      <c r="G2"/>
      <c r="H2"/>
      <c r="I2"/>
      <c r="J2"/>
      <c r="K2"/>
      <c r="L2"/>
    </row>
    <row r="3" spans="1:13" ht="12.75" x14ac:dyDescent="0.2">
      <c r="A3" t="s">
        <v>3</v>
      </c>
      <c r="B3"/>
      <c r="C3"/>
      <c r="D3"/>
      <c r="E3"/>
      <c r="F3"/>
      <c r="G3"/>
      <c r="H3"/>
      <c r="I3"/>
      <c r="J3"/>
      <c r="K3"/>
      <c r="L3"/>
    </row>
    <row r="4" spans="1:13" ht="12.75" x14ac:dyDescent="0.2">
      <c r="A4" t="s">
        <v>147</v>
      </c>
      <c r="B4"/>
      <c r="C4"/>
      <c r="D4"/>
      <c r="E4"/>
      <c r="F4"/>
      <c r="G4"/>
      <c r="H4"/>
      <c r="I4"/>
      <c r="J4"/>
      <c r="K4"/>
      <c r="L4"/>
    </row>
    <row r="5" spans="1:13" ht="12.75" x14ac:dyDescent="0.2">
      <c r="A5"/>
      <c r="B5"/>
      <c r="C5"/>
      <c r="D5"/>
      <c r="E5"/>
      <c r="F5"/>
      <c r="G5"/>
      <c r="H5"/>
      <c r="I5"/>
      <c r="J5"/>
      <c r="K5"/>
      <c r="L5"/>
    </row>
    <row r="6" spans="1:13" ht="12.75" x14ac:dyDescent="0.2">
      <c r="A6"/>
      <c r="B6"/>
      <c r="C6"/>
      <c r="D6" s="2" t="s">
        <v>4</v>
      </c>
      <c r="E6" s="2"/>
      <c r="F6" s="2" t="s">
        <v>5</v>
      </c>
      <c r="G6" s="2"/>
      <c r="H6" s="2" t="s">
        <v>6</v>
      </c>
      <c r="I6" s="2"/>
      <c r="J6" s="2" t="s">
        <v>7</v>
      </c>
      <c r="K6" s="2"/>
      <c r="L6" s="2" t="s">
        <v>8</v>
      </c>
    </row>
    <row r="7" spans="1:13" ht="12.75" x14ac:dyDescent="0.2">
      <c r="A7"/>
      <c r="B7"/>
      <c r="C7"/>
      <c r="D7" s="2" t="s">
        <v>9</v>
      </c>
      <c r="E7" s="2"/>
      <c r="F7" s="2" t="s">
        <v>10</v>
      </c>
      <c r="G7" s="2"/>
      <c r="H7" s="2" t="s">
        <v>10</v>
      </c>
      <c r="I7" s="2"/>
      <c r="J7" s="2" t="s">
        <v>11</v>
      </c>
      <c r="K7" s="2"/>
      <c r="L7" s="2" t="s">
        <v>11</v>
      </c>
    </row>
    <row r="8" spans="1:13" ht="12.75" x14ac:dyDescent="0.2">
      <c r="A8" t="s">
        <v>12</v>
      </c>
      <c r="B8"/>
      <c r="C8"/>
      <c r="D8" s="2" t="s">
        <v>13</v>
      </c>
      <c r="E8" s="2"/>
      <c r="F8" s="2" t="s">
        <v>14</v>
      </c>
      <c r="G8" s="2"/>
      <c r="H8" s="2" t="s">
        <v>15</v>
      </c>
      <c r="I8" s="2"/>
      <c r="J8" s="2" t="s">
        <v>14</v>
      </c>
      <c r="K8" s="2"/>
      <c r="L8" s="2" t="s">
        <v>15</v>
      </c>
    </row>
    <row r="9" spans="1:13" ht="12.75" x14ac:dyDescent="0.2">
      <c r="A9" t="s">
        <v>16</v>
      </c>
      <c r="B9"/>
      <c r="C9"/>
      <c r="D9"/>
      <c r="E9"/>
      <c r="F9"/>
      <c r="G9"/>
      <c r="H9"/>
      <c r="I9"/>
      <c r="J9"/>
      <c r="K9"/>
      <c r="L9"/>
    </row>
    <row r="10" spans="1:13" ht="12.7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3" ht="12.75" x14ac:dyDescent="0.2">
      <c r="A11" t="s">
        <v>17</v>
      </c>
      <c r="B11"/>
      <c r="C11"/>
      <c r="D11" s="3">
        <f>'Avg ROR'!V49</f>
        <v>-126684</v>
      </c>
      <c r="E11" s="4"/>
      <c r="F11" s="3">
        <f>+'Avg ROR'!V61</f>
        <v>-6413.8793826027249</v>
      </c>
      <c r="G11" s="4"/>
      <c r="H11" s="3">
        <f>+D11+F11</f>
        <v>-133097.87938260272</v>
      </c>
      <c r="I11" s="4"/>
      <c r="J11" s="3">
        <f>'Avg ROR'!V68</f>
        <v>37887.072119999997</v>
      </c>
      <c r="K11" s="4"/>
      <c r="L11" s="3">
        <f>+H11+J11</f>
        <v>-95210.807262602728</v>
      </c>
      <c r="M11" s="5"/>
    </row>
    <row r="12" spans="1:13" ht="12.75" x14ac:dyDescent="0.2">
      <c r="A12"/>
      <c r="B12"/>
      <c r="C12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ht="12.75" x14ac:dyDescent="0.2">
      <c r="A13"/>
      <c r="B13"/>
      <c r="C13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ht="12.75" x14ac:dyDescent="0.2">
      <c r="A14" t="s">
        <v>18</v>
      </c>
      <c r="B14"/>
      <c r="C14"/>
      <c r="D14" s="3">
        <f>+'Avg ROR'!P14</f>
        <v>2020085.6298864856</v>
      </c>
      <c r="E14" s="4"/>
      <c r="F14" s="3">
        <f>+'Avg ROR'!P19</f>
        <v>0</v>
      </c>
      <c r="G14" s="4"/>
      <c r="H14" s="3">
        <f>+D14+F14</f>
        <v>2020085.6298864856</v>
      </c>
      <c r="I14" s="4"/>
      <c r="J14" s="3">
        <f>'Avg ROR'!P26</f>
        <v>-203053</v>
      </c>
      <c r="K14" s="4"/>
      <c r="L14" s="3">
        <f>+H14+J14</f>
        <v>1817032.6298864856</v>
      </c>
      <c r="M14" s="5"/>
    </row>
    <row r="15" spans="1:13" ht="12.75" x14ac:dyDescent="0.2">
      <c r="A15"/>
      <c r="B15"/>
      <c r="C15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ht="12.75" x14ac:dyDescent="0.2">
      <c r="A16"/>
      <c r="B16"/>
      <c r="C16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8" ht="12.75" x14ac:dyDescent="0.2">
      <c r="A17" t="s">
        <v>19</v>
      </c>
      <c r="B17"/>
      <c r="C17"/>
      <c r="D17" s="6">
        <f>+D11/D14</f>
        <v>-6.2712193050508819E-2</v>
      </c>
      <c r="E17" s="7"/>
      <c r="F17" s="7"/>
      <c r="G17" s="7"/>
      <c r="H17" s="6">
        <f>+H11/H14</f>
        <v>-6.5887246269892966E-2</v>
      </c>
      <c r="I17" s="7"/>
      <c r="J17" s="7"/>
      <c r="K17" s="7"/>
      <c r="L17" s="6">
        <f>+L11/L14</f>
        <v>-5.2399063008874404E-2</v>
      </c>
      <c r="M17" s="5"/>
    </row>
    <row r="18" spans="1:18" ht="12.75" x14ac:dyDescent="0.2">
      <c r="A18"/>
      <c r="B18"/>
      <c r="C18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8" ht="12.75" x14ac:dyDescent="0.2">
      <c r="A19"/>
      <c r="B19"/>
      <c r="C19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8" ht="12.75" x14ac:dyDescent="0.2">
      <c r="A20"/>
      <c r="B20"/>
      <c r="C20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8" ht="12.75" x14ac:dyDescent="0.2">
      <c r="A21" t="s">
        <v>20</v>
      </c>
      <c r="B21"/>
      <c r="C21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1:18" ht="12.75" x14ac:dyDescent="0.2">
      <c r="A22" t="s">
        <v>21</v>
      </c>
      <c r="B22"/>
      <c r="C22"/>
      <c r="D22" s="4"/>
      <c r="E22" s="4"/>
      <c r="F22" s="4"/>
      <c r="G22" s="4"/>
      <c r="H22" s="4"/>
      <c r="I22" s="4"/>
      <c r="J22" s="4"/>
      <c r="K22" s="4"/>
      <c r="L22" s="4"/>
      <c r="M22" s="5"/>
      <c r="Q22" s="8"/>
    </row>
    <row r="23" spans="1:18" ht="12.75" x14ac:dyDescent="0.2">
      <c r="A23"/>
      <c r="B23"/>
      <c r="C23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8" ht="12.75" x14ac:dyDescent="0.2">
      <c r="A24" t="s">
        <v>17</v>
      </c>
      <c r="B24"/>
      <c r="C24"/>
      <c r="D24" s="3">
        <f>+D11</f>
        <v>-126684</v>
      </c>
      <c r="E24" s="4"/>
      <c r="F24" s="3">
        <f>'Year End ROR'!V61</f>
        <v>-6854.9040513027239</v>
      </c>
      <c r="G24" s="4"/>
      <c r="H24" s="3">
        <f>+D24+F24</f>
        <v>-133538.90405130273</v>
      </c>
      <c r="I24" s="4"/>
      <c r="J24" s="3">
        <f>'Year End ROR'!V68</f>
        <v>37887.072119999997</v>
      </c>
      <c r="K24" s="4"/>
      <c r="L24" s="3">
        <f>+H24+J24</f>
        <v>-95651.831931302731</v>
      </c>
      <c r="M24" s="5"/>
    </row>
    <row r="25" spans="1:18" ht="12.75" x14ac:dyDescent="0.2">
      <c r="A25"/>
      <c r="B25"/>
      <c r="C25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8" ht="12.75" x14ac:dyDescent="0.2">
      <c r="A26"/>
      <c r="B26"/>
      <c r="C26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1:18" ht="12.75" x14ac:dyDescent="0.2">
      <c r="A27" t="s">
        <v>22</v>
      </c>
      <c r="B27"/>
      <c r="C27"/>
      <c r="D27" s="3">
        <f>+'Year End ROR'!P14</f>
        <v>1998092.0841176047</v>
      </c>
      <c r="E27" s="4"/>
      <c r="F27" s="3">
        <f>+'Year End ROR'!P19</f>
        <v>0</v>
      </c>
      <c r="G27" s="4"/>
      <c r="H27" s="3">
        <f>+D27+F27</f>
        <v>1998092.0841176047</v>
      </c>
      <c r="I27" s="4"/>
      <c r="J27" s="3">
        <f>'Year End ROR'!P27</f>
        <v>-178195</v>
      </c>
      <c r="K27" s="4"/>
      <c r="L27" s="3">
        <f>+H27+J27</f>
        <v>1819897.0841176047</v>
      </c>
      <c r="M27" s="5"/>
    </row>
    <row r="28" spans="1:18" ht="12.75" x14ac:dyDescent="0.2">
      <c r="A28"/>
      <c r="B28"/>
      <c r="C28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1:18" ht="12.75" x14ac:dyDescent="0.2">
      <c r="A29"/>
      <c r="B29"/>
      <c r="C29"/>
      <c r="D29"/>
      <c r="E29"/>
      <c r="F29"/>
      <c r="G29"/>
      <c r="H29"/>
      <c r="I29"/>
      <c r="J29"/>
      <c r="K29"/>
      <c r="L29"/>
      <c r="R29" s="8"/>
    </row>
    <row r="30" spans="1:18" ht="12.75" x14ac:dyDescent="0.2">
      <c r="A30" t="s">
        <v>23</v>
      </c>
      <c r="B30"/>
      <c r="C30"/>
      <c r="D30" s="9">
        <f>+D24/D27</f>
        <v>-6.3402483302438015E-2</v>
      </c>
      <c r="E30" s="7"/>
      <c r="F30" s="7"/>
      <c r="G30" s="7"/>
      <c r="H30" s="9">
        <f>+H24/H27</f>
        <v>-6.6833208095249549E-2</v>
      </c>
      <c r="I30" s="7"/>
      <c r="J30" s="7"/>
      <c r="K30" s="7"/>
      <c r="L30" s="9">
        <f>+L24/L27</f>
        <v>-5.2558923669950533E-2</v>
      </c>
    </row>
    <row r="31" spans="1:18" ht="12.7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8" ht="12.7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3" ht="12.7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3" ht="12.7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3" ht="12.75" x14ac:dyDescent="0.2">
      <c r="A35" t="s">
        <v>24</v>
      </c>
      <c r="B35"/>
      <c r="C35"/>
      <c r="D35"/>
      <c r="E35"/>
      <c r="F35"/>
      <c r="G35"/>
      <c r="H35" t="s">
        <v>25</v>
      </c>
      <c r="I35"/>
      <c r="J35"/>
      <c r="K35"/>
      <c r="L35"/>
    </row>
    <row r="36" spans="1:13" ht="12.75" x14ac:dyDescent="0.2">
      <c r="A36" t="s">
        <v>26</v>
      </c>
      <c r="B36"/>
      <c r="C36"/>
      <c r="D36"/>
      <c r="E36"/>
      <c r="F36"/>
      <c r="G36"/>
      <c r="H36" t="s">
        <v>27</v>
      </c>
      <c r="I36"/>
      <c r="J36"/>
      <c r="K36"/>
      <c r="L36"/>
    </row>
    <row r="37" spans="1:13" ht="12.75" x14ac:dyDescent="0.2">
      <c r="A37" t="s">
        <v>28</v>
      </c>
      <c r="B37"/>
      <c r="C37"/>
      <c r="D37"/>
      <c r="E37"/>
      <c r="F37"/>
      <c r="G37"/>
      <c r="H37"/>
      <c r="I37"/>
      <c r="J37"/>
      <c r="K37"/>
      <c r="L37"/>
    </row>
    <row r="38" spans="1:13" ht="12.75" x14ac:dyDescent="0.2">
      <c r="A38"/>
      <c r="B38"/>
      <c r="C38"/>
      <c r="D38"/>
      <c r="E38"/>
      <c r="F38"/>
      <c r="G38"/>
      <c r="H38" t="s">
        <v>29</v>
      </c>
      <c r="I38" t="s">
        <v>30</v>
      </c>
      <c r="J38"/>
      <c r="K38"/>
      <c r="L38" s="11" t="e">
        <f>+#REF!</f>
        <v>#REF!</v>
      </c>
      <c r="M38" s="12"/>
    </row>
    <row r="39" spans="1:13" ht="12.75" x14ac:dyDescent="0.2">
      <c r="A39" t="s">
        <v>31</v>
      </c>
      <c r="B39"/>
      <c r="C39"/>
      <c r="D39" s="7">
        <f>+'Capital Structure'!M34</f>
        <v>5.3499999999999999E-2</v>
      </c>
      <c r="E39"/>
      <c r="F39"/>
      <c r="G39"/>
      <c r="H39"/>
      <c r="I39"/>
      <c r="J39"/>
      <c r="K39"/>
      <c r="L39" s="7"/>
    </row>
    <row r="40" spans="1:13" ht="12.75" x14ac:dyDescent="0.2">
      <c r="A40"/>
      <c r="B40"/>
      <c r="C40"/>
      <c r="D40" s="7"/>
      <c r="E40"/>
      <c r="F40"/>
      <c r="G40"/>
      <c r="H40" t="s">
        <v>32</v>
      </c>
      <c r="I40" t="s">
        <v>33</v>
      </c>
      <c r="J40"/>
      <c r="K40"/>
      <c r="L40" s="11" t="e">
        <f>#REF!</f>
        <v>#REF!</v>
      </c>
    </row>
    <row r="41" spans="1:13" ht="12.75" x14ac:dyDescent="0.2">
      <c r="A41" t="s">
        <v>34</v>
      </c>
      <c r="B41"/>
      <c r="C41"/>
      <c r="D41" s="7">
        <f>+'Capital Structure'!O34</f>
        <v>5.74E-2</v>
      </c>
      <c r="E41"/>
      <c r="F41"/>
      <c r="G41"/>
      <c r="H41"/>
      <c r="I41"/>
      <c r="J41"/>
      <c r="K41"/>
      <c r="L41" s="7"/>
      <c r="M41" s="12"/>
    </row>
    <row r="42" spans="1:13" ht="12.75" x14ac:dyDescent="0.2">
      <c r="A42"/>
      <c r="B42"/>
      <c r="C42"/>
      <c r="D42" s="7"/>
      <c r="E42"/>
      <c r="F42"/>
      <c r="G42"/>
      <c r="H42"/>
      <c r="I42"/>
      <c r="J42"/>
      <c r="K42"/>
      <c r="L42"/>
    </row>
    <row r="43" spans="1:13" ht="12.75" x14ac:dyDescent="0.2">
      <c r="A43" t="s">
        <v>35</v>
      </c>
      <c r="B43"/>
      <c r="C43"/>
      <c r="D43" s="7">
        <f>+'Capital Structure'!Q34</f>
        <v>6.1399999999999996E-2</v>
      </c>
      <c r="E43"/>
      <c r="F43"/>
      <c r="G43"/>
      <c r="H43"/>
      <c r="I43"/>
      <c r="J43"/>
      <c r="K43"/>
      <c r="L43"/>
    </row>
    <row r="44" spans="1:13" ht="12.75" x14ac:dyDescent="0.2">
      <c r="A44"/>
      <c r="B44"/>
      <c r="C44"/>
      <c r="D44" s="7"/>
      <c r="E44"/>
      <c r="F44"/>
      <c r="G44"/>
      <c r="H44"/>
      <c r="I44"/>
      <c r="J44"/>
      <c r="K44"/>
      <c r="L44"/>
    </row>
    <row r="45" spans="1:13" ht="12.75" x14ac:dyDescent="0.2">
      <c r="A45"/>
      <c r="B45"/>
      <c r="C45"/>
      <c r="D45" s="7"/>
      <c r="E45"/>
      <c r="F45"/>
      <c r="G45"/>
      <c r="H45"/>
      <c r="I45"/>
      <c r="J45"/>
      <c r="K45"/>
      <c r="L45"/>
    </row>
    <row r="46" spans="1:13" ht="12.75" x14ac:dyDescent="0.2">
      <c r="A46"/>
      <c r="B46"/>
      <c r="C46"/>
      <c r="D46" s="7"/>
      <c r="E46"/>
      <c r="F46"/>
      <c r="G46"/>
      <c r="H46"/>
      <c r="I46"/>
      <c r="J46"/>
      <c r="K46"/>
      <c r="L46"/>
    </row>
    <row r="47" spans="1:13" ht="13.5" thickBot="1" x14ac:dyDescent="0.25">
      <c r="A47"/>
      <c r="B47"/>
      <c r="C47"/>
      <c r="D47" s="7"/>
      <c r="E47"/>
      <c r="F47"/>
      <c r="G47"/>
      <c r="H47"/>
      <c r="I47"/>
      <c r="J47"/>
      <c r="K47"/>
      <c r="L47"/>
    </row>
    <row r="48" spans="1:13" ht="12.75" x14ac:dyDescent="0.2">
      <c r="A48" s="13" t="s">
        <v>36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</row>
    <row r="49" spans="1:12" ht="12.75" x14ac:dyDescent="0.2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8"/>
    </row>
    <row r="50" spans="1:12" ht="12.75" x14ac:dyDescent="0.2">
      <c r="A50" s="16"/>
      <c r="B50" s="17" t="s">
        <v>37</v>
      </c>
      <c r="C50" s="17"/>
      <c r="D50" s="17"/>
      <c r="E50" s="17"/>
      <c r="F50" s="17"/>
      <c r="G50" s="17"/>
      <c r="H50" s="17"/>
      <c r="I50" s="17"/>
      <c r="J50" s="17"/>
      <c r="K50" s="17"/>
      <c r="L50" s="18"/>
    </row>
    <row r="51" spans="1:12" ht="12.75" x14ac:dyDescent="0.2">
      <c r="A51" s="16"/>
      <c r="B51" s="17" t="s">
        <v>38</v>
      </c>
      <c r="C51" s="17"/>
      <c r="D51" s="17"/>
      <c r="E51" s="17"/>
      <c r="F51" s="17"/>
      <c r="G51" s="17"/>
      <c r="H51" s="17"/>
      <c r="I51" s="17"/>
      <c r="J51" s="17"/>
      <c r="K51" s="17"/>
      <c r="L51" s="18"/>
    </row>
    <row r="52" spans="1:12" ht="12.75" x14ac:dyDescent="0.2">
      <c r="A52" s="16"/>
      <c r="B52" s="17" t="s">
        <v>39</v>
      </c>
      <c r="C52" s="17"/>
      <c r="D52" s="17"/>
      <c r="E52" s="17"/>
      <c r="F52" s="17"/>
      <c r="G52" s="17"/>
      <c r="H52" s="17"/>
      <c r="I52" s="17"/>
      <c r="J52" s="17"/>
      <c r="K52" s="17"/>
      <c r="L52" s="18"/>
    </row>
    <row r="53" spans="1:12" ht="12.75" x14ac:dyDescent="0.2">
      <c r="A53" s="16"/>
      <c r="B53" s="17" t="s">
        <v>40</v>
      </c>
      <c r="C53" s="17"/>
      <c r="D53" s="17"/>
      <c r="E53" s="17"/>
      <c r="F53" s="17"/>
      <c r="G53" s="17"/>
      <c r="H53" s="17"/>
      <c r="I53" s="17"/>
      <c r="J53" s="17"/>
      <c r="K53" s="17"/>
      <c r="L53" s="18"/>
    </row>
    <row r="54" spans="1:12" ht="12.75" x14ac:dyDescent="0.2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8"/>
    </row>
    <row r="55" spans="1:12" ht="12.75" x14ac:dyDescent="0.2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8"/>
    </row>
    <row r="56" spans="1:12" ht="12.75" x14ac:dyDescent="0.2">
      <c r="A56" s="19" t="s">
        <v>41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8"/>
    </row>
    <row r="57" spans="1:12" ht="12.75" x14ac:dyDescent="0.2">
      <c r="A57" s="19" t="s">
        <v>42</v>
      </c>
      <c r="B57" s="17"/>
      <c r="C57" s="17"/>
      <c r="D57" s="17"/>
      <c r="E57" s="10"/>
      <c r="F57" s="10"/>
      <c r="G57" s="10"/>
      <c r="H57" s="10"/>
      <c r="I57" s="10"/>
      <c r="J57" s="10"/>
      <c r="K57" s="10"/>
      <c r="L57" s="20"/>
    </row>
    <row r="58" spans="1:12" ht="12.75" x14ac:dyDescent="0.2">
      <c r="A58" s="16"/>
      <c r="B58" s="17"/>
      <c r="C58" s="17"/>
      <c r="D58" s="17"/>
      <c r="E58" s="17" t="s">
        <v>43</v>
      </c>
      <c r="F58" s="17"/>
      <c r="G58" s="17"/>
      <c r="H58" s="17"/>
      <c r="I58" s="17"/>
      <c r="J58" s="17"/>
      <c r="K58" s="17" t="s">
        <v>44</v>
      </c>
      <c r="L58" s="18"/>
    </row>
    <row r="59" spans="1:12" ht="13.5" thickBot="1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2" ht="12.75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ht="12.75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ht="12.75" x14ac:dyDescent="0.2">
      <c r="A62"/>
      <c r="B62"/>
      <c r="C62"/>
      <c r="D62"/>
      <c r="E62"/>
      <c r="F62"/>
      <c r="G62"/>
      <c r="H62"/>
      <c r="I62"/>
      <c r="J62"/>
      <c r="K62"/>
      <c r="L62"/>
    </row>
  </sheetData>
  <pageMargins left="0.75" right="0.75" top="1" bottom="1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76FA-0E40-489E-9C7A-D1DAACF77F9F}">
  <sheetPr>
    <tabColor rgb="FF00B050"/>
  </sheetPr>
  <dimension ref="A1:W77"/>
  <sheetViews>
    <sheetView topLeftCell="A46" zoomScale="85" zoomScaleNormal="85" zoomScaleSheetLayoutView="82" workbookViewId="0">
      <selection activeCell="I52" sqref="I52:I53"/>
    </sheetView>
  </sheetViews>
  <sheetFormatPr defaultColWidth="9.140625" defaultRowHeight="11.25" x14ac:dyDescent="0.2"/>
  <cols>
    <col min="1" max="1" width="63.5703125" style="1" customWidth="1"/>
    <col min="2" max="2" width="14.85546875" style="1" bestFit="1" customWidth="1"/>
    <col min="3" max="3" width="4.7109375" style="1" customWidth="1"/>
    <col min="4" max="4" width="20.42578125" style="1" bestFit="1" customWidth="1"/>
    <col min="5" max="5" width="4.7109375" style="1" customWidth="1"/>
    <col min="6" max="6" width="14.85546875" style="1" bestFit="1" customWidth="1"/>
    <col min="7" max="7" width="4.7109375" style="1" customWidth="1"/>
    <col min="8" max="8" width="18.7109375" style="1" bestFit="1" customWidth="1"/>
    <col min="9" max="9" width="4.7109375" style="1" customWidth="1"/>
    <col min="10" max="10" width="16.140625" style="1" customWidth="1"/>
    <col min="11" max="11" width="4.7109375" style="1" customWidth="1"/>
    <col min="12" max="12" width="18.5703125" style="1" bestFit="1" customWidth="1"/>
    <col min="13" max="13" width="4.7109375" style="1" customWidth="1"/>
    <col min="14" max="14" width="14.28515625" style="1" bestFit="1" customWidth="1"/>
    <col min="15" max="15" width="4.7109375" style="1" customWidth="1"/>
    <col min="16" max="16" width="14.85546875" style="1" bestFit="1" customWidth="1"/>
    <col min="17" max="17" width="4.7109375" style="1" customWidth="1"/>
    <col min="18" max="18" width="9.85546875" style="1" bestFit="1" customWidth="1"/>
    <col min="19" max="19" width="4.7109375" style="1" customWidth="1"/>
    <col min="20" max="20" width="14.85546875" style="1" bestFit="1" customWidth="1"/>
    <col min="21" max="21" width="4.7109375" style="1" customWidth="1"/>
    <col min="22" max="22" width="16.42578125" style="1" bestFit="1" customWidth="1"/>
    <col min="23" max="23" width="10.28515625" style="1" bestFit="1" customWidth="1"/>
    <col min="24" max="16384" width="9.140625" style="1"/>
  </cols>
  <sheetData>
    <row r="1" spans="1:23" ht="12.75" x14ac:dyDescent="0.2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45</v>
      </c>
    </row>
    <row r="2" spans="1:23" ht="12.75" x14ac:dyDescent="0.2">
      <c r="A2" t="s">
        <v>2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46</v>
      </c>
    </row>
    <row r="3" spans="1:23" ht="12.75" x14ac:dyDescent="0.2">
      <c r="A3" t="s">
        <v>19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 x14ac:dyDescent="0.2">
      <c r="A4" t="s">
        <v>148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 x14ac:dyDescent="0.2">
      <c r="A5" t="s">
        <v>47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 x14ac:dyDescent="0.2">
      <c r="A8"/>
      <c r="B8" s="2" t="s">
        <v>4</v>
      </c>
      <c r="C8" s="2"/>
      <c r="D8" s="2" t="s">
        <v>5</v>
      </c>
      <c r="E8" s="2"/>
      <c r="F8" s="2" t="s">
        <v>6</v>
      </c>
      <c r="G8" s="2"/>
      <c r="H8" s="2" t="s">
        <v>7</v>
      </c>
      <c r="I8" s="2"/>
      <c r="J8" s="2" t="s">
        <v>8</v>
      </c>
      <c r="K8" s="2"/>
      <c r="L8" s="2" t="s">
        <v>48</v>
      </c>
      <c r="M8" s="2"/>
      <c r="N8" s="2" t="s">
        <v>49</v>
      </c>
      <c r="O8" s="2"/>
      <c r="P8" s="2" t="s">
        <v>50</v>
      </c>
      <c r="Q8"/>
      <c r="R8"/>
      <c r="S8"/>
      <c r="T8"/>
      <c r="U8"/>
      <c r="V8"/>
      <c r="W8"/>
    </row>
    <row r="9" spans="1:23" ht="12.75" x14ac:dyDescent="0.2">
      <c r="A9"/>
      <c r="B9" s="2"/>
      <c r="C9" s="2"/>
      <c r="D9" s="2" t="s">
        <v>51</v>
      </c>
      <c r="E9" s="2"/>
      <c r="F9" s="2"/>
      <c r="G9" s="2"/>
      <c r="H9" s="2" t="s">
        <v>52</v>
      </c>
      <c r="I9" s="2"/>
      <c r="J9" s="2" t="s">
        <v>53</v>
      </c>
      <c r="K9" s="2"/>
      <c r="L9" s="2" t="s">
        <v>54</v>
      </c>
      <c r="M9" s="2"/>
      <c r="N9" s="2"/>
      <c r="O9" s="2"/>
      <c r="P9" s="2"/>
      <c r="Q9"/>
      <c r="R9"/>
      <c r="S9"/>
      <c r="T9"/>
      <c r="U9"/>
      <c r="V9"/>
      <c r="W9"/>
    </row>
    <row r="10" spans="1:23" ht="12.75" x14ac:dyDescent="0.2">
      <c r="A10"/>
      <c r="B10" s="2" t="s">
        <v>55</v>
      </c>
      <c r="C10" s="2"/>
      <c r="D10" s="2" t="s">
        <v>56</v>
      </c>
      <c r="E10" s="2"/>
      <c r="F10" s="2" t="s">
        <v>55</v>
      </c>
      <c r="G10" s="2"/>
      <c r="H10" s="2" t="s">
        <v>57</v>
      </c>
      <c r="I10" s="2"/>
      <c r="J10" s="2" t="s">
        <v>58</v>
      </c>
      <c r="K10" s="2"/>
      <c r="L10" s="2" t="s">
        <v>59</v>
      </c>
      <c r="M10" s="2"/>
      <c r="N10" s="2" t="s">
        <v>60</v>
      </c>
      <c r="O10" s="2"/>
      <c r="P10" s="2" t="s">
        <v>61</v>
      </c>
      <c r="Q10"/>
      <c r="R10"/>
      <c r="S10"/>
      <c r="T10"/>
      <c r="U10"/>
      <c r="V10"/>
      <c r="W10"/>
    </row>
    <row r="11" spans="1:23" ht="12.75" x14ac:dyDescent="0.2">
      <c r="A11"/>
      <c r="B11" s="24" t="s">
        <v>62</v>
      </c>
      <c r="C11" s="2"/>
      <c r="D11" s="24" t="s">
        <v>63</v>
      </c>
      <c r="E11" s="2"/>
      <c r="F11" s="24" t="s">
        <v>62</v>
      </c>
      <c r="G11" s="2"/>
      <c r="H11" s="24" t="s">
        <v>64</v>
      </c>
      <c r="I11" s="2"/>
      <c r="J11" s="24" t="s">
        <v>65</v>
      </c>
      <c r="K11" s="2"/>
      <c r="L11" s="24" t="s">
        <v>66</v>
      </c>
      <c r="M11" s="2"/>
      <c r="N11" s="24" t="s">
        <v>67</v>
      </c>
      <c r="O11" s="2"/>
      <c r="P11" s="24" t="s">
        <v>47</v>
      </c>
      <c r="Q11"/>
      <c r="R11"/>
      <c r="S11"/>
      <c r="T11"/>
      <c r="U11"/>
      <c r="V11"/>
      <c r="W11"/>
    </row>
    <row r="12" spans="1:23" ht="12.7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 x14ac:dyDescent="0.2">
      <c r="A14" t="s">
        <v>68</v>
      </c>
      <c r="B14" s="25">
        <v>3533515.7529267613</v>
      </c>
      <c r="C14" s="26"/>
      <c r="D14" s="25">
        <v>-1735548.9893927495</v>
      </c>
      <c r="E14" s="26"/>
      <c r="F14" s="25">
        <f>+B14+D14</f>
        <v>1797966.7635340118</v>
      </c>
      <c r="G14" s="26"/>
      <c r="H14" s="25">
        <v>0</v>
      </c>
      <c r="I14" s="26"/>
      <c r="J14" s="25">
        <v>12778.299202473854</v>
      </c>
      <c r="K14" s="26"/>
      <c r="L14" s="25">
        <f>+F14+J14</f>
        <v>1810745.0627364856</v>
      </c>
      <c r="M14" s="26"/>
      <c r="N14" s="25">
        <v>209340.56714999999</v>
      </c>
      <c r="O14" s="26"/>
      <c r="P14" s="25">
        <f>+L14+N14</f>
        <v>2020085.6298864856</v>
      </c>
      <c r="Q14" s="27"/>
      <c r="R14"/>
      <c r="S14"/>
      <c r="T14"/>
      <c r="U14"/>
      <c r="V14"/>
      <c r="W14"/>
    </row>
    <row r="15" spans="1:23" ht="12.75" x14ac:dyDescent="0.2">
      <c r="A1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/>
      <c r="S15"/>
      <c r="T15"/>
      <c r="U15"/>
      <c r="V15"/>
      <c r="W15"/>
    </row>
    <row r="16" spans="1:23" ht="12.75" x14ac:dyDescent="0.2">
      <c r="A16" t="s">
        <v>69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/>
      <c r="S16"/>
      <c r="T16"/>
      <c r="U16"/>
      <c r="V16"/>
      <c r="W16"/>
    </row>
    <row r="17" spans="1:23" ht="12.75" x14ac:dyDescent="0.2">
      <c r="A17" t="s">
        <v>70</v>
      </c>
      <c r="B17" s="26"/>
      <c r="C17" s="26"/>
      <c r="D17" s="26"/>
      <c r="E17" s="26"/>
      <c r="F17" s="26">
        <f>B17+D17</f>
        <v>0</v>
      </c>
      <c r="G17" s="26"/>
      <c r="H17" s="26"/>
      <c r="I17" s="26"/>
      <c r="J17" s="26"/>
      <c r="K17" s="26"/>
      <c r="L17" s="26">
        <f>SUM(F17:J17)</f>
        <v>0</v>
      </c>
      <c r="M17" s="26"/>
      <c r="N17" s="28">
        <v>0</v>
      </c>
      <c r="O17" s="26"/>
      <c r="P17" s="26">
        <f>L17+N17</f>
        <v>0</v>
      </c>
      <c r="Q17" s="27"/>
      <c r="R17"/>
      <c r="S17"/>
      <c r="T17"/>
      <c r="U17"/>
      <c r="V17"/>
      <c r="W17"/>
    </row>
    <row r="18" spans="1:23" ht="12.75" x14ac:dyDescent="0.2">
      <c r="A18" t="s">
        <v>71</v>
      </c>
      <c r="B18" s="25"/>
      <c r="C18" s="26"/>
      <c r="D18" s="25"/>
      <c r="E18" s="26"/>
      <c r="F18" s="25"/>
      <c r="G18" s="26"/>
      <c r="H18" s="25"/>
      <c r="I18" s="26"/>
      <c r="J18" s="25"/>
      <c r="K18" s="26"/>
      <c r="L18" s="26">
        <f>SUM(F18:J18)</f>
        <v>0</v>
      </c>
      <c r="M18" s="26"/>
      <c r="N18" s="25"/>
      <c r="O18" s="26"/>
      <c r="P18" s="26">
        <f>L18+N18</f>
        <v>0</v>
      </c>
      <c r="Q18" s="27"/>
      <c r="R18"/>
      <c r="S18"/>
      <c r="T18"/>
      <c r="U18"/>
      <c r="V18"/>
      <c r="W18"/>
    </row>
    <row r="19" spans="1:23" ht="12.75" x14ac:dyDescent="0.2">
      <c r="A19" t="s">
        <v>72</v>
      </c>
      <c r="B19" s="29">
        <f>SUM(B17:B18)</f>
        <v>0</v>
      </c>
      <c r="C19" s="26"/>
      <c r="D19" s="29">
        <f>SUM(D17:D18)</f>
        <v>0</v>
      </c>
      <c r="E19" s="26"/>
      <c r="F19" s="29">
        <f>SUM(F17:F18)</f>
        <v>0</v>
      </c>
      <c r="G19" s="26"/>
      <c r="H19" s="29">
        <f>SUM(H17:H18)</f>
        <v>0</v>
      </c>
      <c r="I19" s="26"/>
      <c r="J19" s="29">
        <f>SUM(J17:J18)</f>
        <v>0</v>
      </c>
      <c r="K19" s="26"/>
      <c r="L19" s="29">
        <f>SUM(L17:L18)</f>
        <v>0</v>
      </c>
      <c r="M19" s="26"/>
      <c r="N19" s="29">
        <f>SUM(N17:N18)</f>
        <v>0</v>
      </c>
      <c r="O19" s="26"/>
      <c r="P19" s="29">
        <f>SUM(P17:P18)</f>
        <v>0</v>
      </c>
      <c r="Q19" s="27"/>
      <c r="R19"/>
      <c r="S19"/>
      <c r="T19"/>
      <c r="U19"/>
      <c r="V19"/>
      <c r="W19"/>
    </row>
    <row r="20" spans="1:23" ht="12.75" x14ac:dyDescent="0.2">
      <c r="A2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/>
      <c r="S20"/>
      <c r="T20"/>
      <c r="U20"/>
      <c r="V20"/>
      <c r="W20"/>
    </row>
    <row r="21" spans="1:23" ht="12.75" x14ac:dyDescent="0.2">
      <c r="A2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/>
      <c r="S21"/>
      <c r="T21"/>
      <c r="U21"/>
      <c r="V21"/>
      <c r="W21"/>
    </row>
    <row r="22" spans="1:23" ht="12.75" x14ac:dyDescent="0.2">
      <c r="A22" t="s">
        <v>73</v>
      </c>
      <c r="B22" s="25">
        <f>+B14+B19</f>
        <v>3533515.7529267613</v>
      </c>
      <c r="C22" s="26"/>
      <c r="D22" s="25">
        <f>+D14+D19</f>
        <v>-1735548.9893927495</v>
      </c>
      <c r="E22" s="26"/>
      <c r="F22" s="25">
        <f>+F14+F19</f>
        <v>1797966.7635340118</v>
      </c>
      <c r="G22" s="26"/>
      <c r="H22" s="25">
        <f>+H14+H19</f>
        <v>0</v>
      </c>
      <c r="I22" s="26"/>
      <c r="J22" s="25">
        <f>+J14+J19</f>
        <v>12778.299202473854</v>
      </c>
      <c r="K22" s="26"/>
      <c r="L22" s="25">
        <f>+L14+L19</f>
        <v>1810745.0627364856</v>
      </c>
      <c r="M22" s="26"/>
      <c r="N22" s="25">
        <f>+N14+N19</f>
        <v>209340.56714999999</v>
      </c>
      <c r="O22" s="26"/>
      <c r="P22" s="25">
        <f>+P14+P19</f>
        <v>2020085.6298864856</v>
      </c>
      <c r="Q22" s="27"/>
      <c r="R22"/>
      <c r="S22"/>
      <c r="T22"/>
      <c r="U22"/>
      <c r="V22"/>
      <c r="W22"/>
    </row>
    <row r="23" spans="1:23" ht="12.75" x14ac:dyDescent="0.2">
      <c r="A23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/>
      <c r="S23"/>
      <c r="T23"/>
      <c r="U23"/>
      <c r="V23"/>
      <c r="W23"/>
    </row>
    <row r="24" spans="1:23" ht="12.75" x14ac:dyDescent="0.2">
      <c r="A2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/>
      <c r="S24"/>
      <c r="T24"/>
      <c r="U24"/>
      <c r="V24"/>
      <c r="W24"/>
    </row>
    <row r="25" spans="1:23" ht="12.75" x14ac:dyDescent="0.2">
      <c r="A25" t="s">
        <v>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/>
      <c r="S25"/>
      <c r="T25"/>
      <c r="U25"/>
      <c r="V25"/>
      <c r="W25"/>
    </row>
    <row r="26" spans="1:23" ht="12.75" x14ac:dyDescent="0.2">
      <c r="A26" t="s">
        <v>75</v>
      </c>
      <c r="B26" s="26">
        <v>-745800</v>
      </c>
      <c r="C26" s="26"/>
      <c r="D26" s="26">
        <v>542747</v>
      </c>
      <c r="E26" s="26"/>
      <c r="F26" s="26">
        <f>B26+D26</f>
        <v>-203053</v>
      </c>
      <c r="G26" s="26"/>
      <c r="H26" s="26"/>
      <c r="I26" s="26"/>
      <c r="J26" s="26"/>
      <c r="K26" s="26"/>
      <c r="L26" s="26">
        <f>SUM(F26:J26)</f>
        <v>-203053</v>
      </c>
      <c r="M26" s="26"/>
      <c r="N26" s="26"/>
      <c r="O26" s="26"/>
      <c r="P26" s="26">
        <f>L26+N26</f>
        <v>-203053</v>
      </c>
      <c r="Q26" s="27"/>
      <c r="R26"/>
      <c r="S26"/>
      <c r="T26"/>
      <c r="U26"/>
      <c r="V26"/>
      <c r="W26"/>
    </row>
    <row r="27" spans="1:23" ht="12.75" x14ac:dyDescent="0.2">
      <c r="A27"/>
      <c r="B27" s="25"/>
      <c r="C27" s="26"/>
      <c r="D27" s="25"/>
      <c r="E27" s="26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/>
      <c r="Q27" s="27"/>
      <c r="R27"/>
      <c r="S27"/>
      <c r="T27"/>
      <c r="U27"/>
      <c r="V27"/>
      <c r="W27"/>
    </row>
    <row r="28" spans="1:23" ht="12.75" x14ac:dyDescent="0.2">
      <c r="A28" t="s">
        <v>76</v>
      </c>
      <c r="B28" s="26">
        <f>SUM(B26:B27)</f>
        <v>-745800</v>
      </c>
      <c r="C28" s="26"/>
      <c r="D28" s="26">
        <f>SUM(D26:D27)</f>
        <v>542747</v>
      </c>
      <c r="E28" s="26"/>
      <c r="F28" s="26">
        <f>SUM(F26:F27)</f>
        <v>-203053</v>
      </c>
      <c r="G28" s="26"/>
      <c r="H28" s="26">
        <f>SUM(H26:H27)</f>
        <v>0</v>
      </c>
      <c r="I28" s="26"/>
      <c r="J28" s="26">
        <f>SUM(J26:J27)</f>
        <v>0</v>
      </c>
      <c r="K28" s="26"/>
      <c r="L28" s="26">
        <f>SUM(L26:L27)</f>
        <v>-203053</v>
      </c>
      <c r="M28" s="26"/>
      <c r="N28" s="26">
        <f>SUM(N26:N27)</f>
        <v>0</v>
      </c>
      <c r="O28" s="26"/>
      <c r="P28" s="26">
        <f>SUM(P26:P27)</f>
        <v>-203053</v>
      </c>
      <c r="Q28" s="27"/>
      <c r="R28"/>
      <c r="S28"/>
      <c r="T28"/>
      <c r="U28"/>
      <c r="V28"/>
      <c r="W28"/>
    </row>
    <row r="29" spans="1:23" ht="12.75" x14ac:dyDescent="0.2">
      <c r="A29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/>
      <c r="S29"/>
      <c r="T29"/>
      <c r="U29"/>
      <c r="V29"/>
      <c r="W29"/>
    </row>
    <row r="30" spans="1:23" ht="12.75" x14ac:dyDescent="0.2">
      <c r="A3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/>
      <c r="S30"/>
      <c r="T30"/>
      <c r="U30"/>
      <c r="V30"/>
      <c r="W30"/>
    </row>
    <row r="31" spans="1:23" ht="13.5" thickBot="1" x14ac:dyDescent="0.25">
      <c r="A31" t="s">
        <v>77</v>
      </c>
      <c r="B31" s="30">
        <f>B22+B28</f>
        <v>2787715.7529267613</v>
      </c>
      <c r="C31" s="26"/>
      <c r="D31" s="30">
        <f>D22+D28</f>
        <v>-1192801.9893927495</v>
      </c>
      <c r="E31" s="26"/>
      <c r="F31" s="30">
        <f>F22+F28</f>
        <v>1594913.7635340118</v>
      </c>
      <c r="G31" s="26"/>
      <c r="H31" s="30">
        <f>H22+H28</f>
        <v>0</v>
      </c>
      <c r="I31" s="26"/>
      <c r="J31" s="30">
        <f>J22+J28</f>
        <v>12778.299202473854</v>
      </c>
      <c r="K31" s="26"/>
      <c r="L31" s="30">
        <f>L22+L28</f>
        <v>1607692.0627364856</v>
      </c>
      <c r="M31" s="26"/>
      <c r="N31" s="30">
        <f>N22+N28</f>
        <v>209340.56714999999</v>
      </c>
      <c r="O31" s="26"/>
      <c r="P31" s="30">
        <f>P22+P28</f>
        <v>1817032.6298864856</v>
      </c>
      <c r="Q31" s="27"/>
      <c r="R31"/>
      <c r="S31"/>
      <c r="T31"/>
      <c r="U31"/>
      <c r="V31"/>
      <c r="W31"/>
    </row>
    <row r="32" spans="1:23" ht="13.5" thickTop="1" x14ac:dyDescent="0.2">
      <c r="A32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/>
      <c r="S32"/>
      <c r="T32"/>
      <c r="U32"/>
      <c r="V32"/>
      <c r="W32"/>
    </row>
    <row r="33" spans="1:23" ht="12.75" x14ac:dyDescent="0.2">
      <c r="A33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/>
      <c r="S33"/>
      <c r="T33"/>
      <c r="U33"/>
      <c r="V33"/>
      <c r="W33"/>
    </row>
    <row r="34" spans="1:23" ht="12.75" x14ac:dyDescent="0.2">
      <c r="A34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/>
      <c r="S34"/>
      <c r="T34"/>
      <c r="U34"/>
      <c r="V34"/>
      <c r="W34"/>
    </row>
    <row r="35" spans="1:23" ht="12.75" x14ac:dyDescent="0.2">
      <c r="A3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/>
      <c r="S35"/>
      <c r="T35"/>
      <c r="U35"/>
      <c r="V35"/>
      <c r="W35"/>
    </row>
    <row r="36" spans="1:23" ht="12.75" x14ac:dyDescent="0.2">
      <c r="A3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/>
      <c r="S36"/>
      <c r="T36"/>
      <c r="U36"/>
      <c r="V36"/>
      <c r="W36"/>
    </row>
    <row r="37" spans="1:23" ht="12.75" x14ac:dyDescent="0.2">
      <c r="A37" t="s">
        <v>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/>
      <c r="S37"/>
      <c r="T37"/>
      <c r="U37"/>
      <c r="V37" t="s">
        <v>78</v>
      </c>
    </row>
    <row r="38" spans="1:23" ht="12.75" x14ac:dyDescent="0.2">
      <c r="A38" t="s">
        <v>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/>
      <c r="S38"/>
      <c r="T38"/>
      <c r="U38"/>
      <c r="V38" t="s">
        <v>79</v>
      </c>
    </row>
    <row r="39" spans="1:23" ht="12.75" x14ac:dyDescent="0.2">
      <c r="A39" t="str">
        <f>+A3</f>
        <v>AVERAGE RATE OF RETURN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/>
      <c r="S39"/>
      <c r="T39"/>
      <c r="U39"/>
      <c r="V39"/>
      <c r="W39"/>
    </row>
    <row r="40" spans="1:23" ht="12.75" x14ac:dyDescent="0.2">
      <c r="A40" t="str">
        <f>+A4</f>
        <v>For the 12 Months Ending December 31, 2021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/>
      <c r="S40"/>
      <c r="T40"/>
      <c r="U40"/>
      <c r="V40"/>
      <c r="W40"/>
    </row>
    <row r="41" spans="1:23" ht="12.75" x14ac:dyDescent="0.2">
      <c r="A41" t="s">
        <v>80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/>
      <c r="S41"/>
      <c r="T41"/>
      <c r="U41"/>
      <c r="V41"/>
      <c r="W41"/>
    </row>
    <row r="42" spans="1:23" ht="12.7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 x14ac:dyDescent="0.2">
      <c r="A44"/>
      <c r="B44" s="2" t="s">
        <v>4</v>
      </c>
      <c r="C44" s="2"/>
      <c r="D44" s="2" t="s">
        <v>5</v>
      </c>
      <c r="E44" s="2"/>
      <c r="F44" s="2" t="s">
        <v>6</v>
      </c>
      <c r="G44" s="2"/>
      <c r="H44" s="2" t="s">
        <v>7</v>
      </c>
      <c r="I44" s="2"/>
      <c r="J44" s="2" t="s">
        <v>8</v>
      </c>
      <c r="K44" s="2"/>
      <c r="L44" s="2" t="s">
        <v>48</v>
      </c>
      <c r="M44" s="2"/>
      <c r="N44" s="2" t="s">
        <v>49</v>
      </c>
      <c r="O44" s="2"/>
      <c r="P44" s="2" t="s">
        <v>50</v>
      </c>
      <c r="Q44" s="2"/>
      <c r="R44" s="2" t="s">
        <v>81</v>
      </c>
      <c r="S44" s="2"/>
      <c r="T44" s="2" t="s">
        <v>82</v>
      </c>
      <c r="U44" s="2"/>
      <c r="V44" s="2" t="s">
        <v>83</v>
      </c>
      <c r="W44"/>
    </row>
    <row r="45" spans="1:23" ht="12.75" x14ac:dyDescent="0.2">
      <c r="A4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 t="s">
        <v>84</v>
      </c>
      <c r="S45" s="2"/>
      <c r="T45" s="2" t="s">
        <v>61</v>
      </c>
      <c r="U45" s="2"/>
      <c r="V45" s="2" t="s">
        <v>54</v>
      </c>
      <c r="W45"/>
    </row>
    <row r="46" spans="1:23" ht="12.75" x14ac:dyDescent="0.2">
      <c r="A46"/>
      <c r="B46" s="2" t="s">
        <v>85</v>
      </c>
      <c r="C46" s="2"/>
      <c r="D46" s="2" t="s">
        <v>86</v>
      </c>
      <c r="E46" s="2"/>
      <c r="F46" s="2" t="s">
        <v>87</v>
      </c>
      <c r="G46" s="2"/>
      <c r="H46" s="2" t="s">
        <v>88</v>
      </c>
      <c r="I46" s="2"/>
      <c r="J46" s="2" t="s">
        <v>89</v>
      </c>
      <c r="K46" s="2"/>
      <c r="L46" s="2" t="s">
        <v>90</v>
      </c>
      <c r="M46" s="2"/>
      <c r="N46" s="2" t="s">
        <v>91</v>
      </c>
      <c r="O46" s="2"/>
      <c r="P46" s="2" t="s">
        <v>92</v>
      </c>
      <c r="Q46" s="2"/>
      <c r="R46" s="2" t="s">
        <v>93</v>
      </c>
      <c r="S46" s="2"/>
      <c r="T46" s="2" t="s">
        <v>85</v>
      </c>
      <c r="U46" s="2"/>
      <c r="V46" s="2" t="s">
        <v>85</v>
      </c>
      <c r="W46"/>
    </row>
    <row r="47" spans="1:23" ht="12.75" x14ac:dyDescent="0.2">
      <c r="A47"/>
      <c r="B47" s="2" t="s">
        <v>94</v>
      </c>
      <c r="C47" s="2"/>
      <c r="D47" s="2" t="s">
        <v>95</v>
      </c>
      <c r="E47" s="2"/>
      <c r="F47" s="2" t="s">
        <v>96</v>
      </c>
      <c r="G47" s="2"/>
      <c r="H47" s="2" t="s">
        <v>63</v>
      </c>
      <c r="I47" s="2"/>
      <c r="J47" s="2" t="s">
        <v>97</v>
      </c>
      <c r="K47" s="2"/>
      <c r="L47" s="2" t="s">
        <v>98</v>
      </c>
      <c r="M47" s="2"/>
      <c r="N47" s="2" t="s">
        <v>99</v>
      </c>
      <c r="O47" s="2"/>
      <c r="P47" s="2" t="s">
        <v>99</v>
      </c>
      <c r="Q47" s="2"/>
      <c r="R47" s="2" t="s">
        <v>100</v>
      </c>
      <c r="S47" s="2"/>
      <c r="T47" s="2" t="s">
        <v>101</v>
      </c>
      <c r="U47" s="2"/>
      <c r="V47" s="2" t="s">
        <v>102</v>
      </c>
      <c r="W47"/>
    </row>
    <row r="48" spans="1:23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 x14ac:dyDescent="0.2">
      <c r="A49" t="s">
        <v>68</v>
      </c>
      <c r="B49" s="31">
        <v>171369</v>
      </c>
      <c r="C49" s="32"/>
      <c r="D49" s="31">
        <v>30278</v>
      </c>
      <c r="E49" s="32"/>
      <c r="F49" s="31">
        <v>161129.4704448402</v>
      </c>
      <c r="G49" s="32"/>
      <c r="H49" s="31">
        <v>124578.5295551598</v>
      </c>
      <c r="I49" s="32"/>
      <c r="J49" s="31">
        <v>36959</v>
      </c>
      <c r="K49" s="32"/>
      <c r="L49" s="31">
        <v>-54892</v>
      </c>
      <c r="M49" s="32"/>
      <c r="N49" s="31"/>
      <c r="O49" s="32"/>
      <c r="P49" s="31"/>
      <c r="Q49" s="32"/>
      <c r="R49" s="31"/>
      <c r="S49" s="32"/>
      <c r="T49" s="31">
        <f>SUM(D49:R49)</f>
        <v>298053</v>
      </c>
      <c r="U49" s="32"/>
      <c r="V49" s="31">
        <f>B49-T49</f>
        <v>-126684</v>
      </c>
      <c r="W49"/>
    </row>
    <row r="50" spans="1:23" ht="12.75" x14ac:dyDescent="0.2">
      <c r="A50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/>
    </row>
    <row r="51" spans="1:23" ht="12.75" x14ac:dyDescent="0.2">
      <c r="A51" t="s">
        <v>69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/>
    </row>
    <row r="52" spans="1:23" ht="12.75" x14ac:dyDescent="0.2">
      <c r="A52" t="s">
        <v>103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v>6185.2702093000007</v>
      </c>
      <c r="M52" s="32"/>
      <c r="N52" s="32"/>
      <c r="O52" s="32"/>
      <c r="P52" s="32"/>
      <c r="Q52" s="32"/>
      <c r="R52" s="32"/>
      <c r="S52" s="32"/>
      <c r="T52" s="32">
        <f t="shared" ref="T52:T60" si="0">SUM(D52:R52)</f>
        <v>6185.2702093000007</v>
      </c>
      <c r="U52" s="32"/>
      <c r="V52" s="32">
        <f t="shared" ref="V52:V60" si="1">+B52-T52</f>
        <v>-6185.2702093000007</v>
      </c>
      <c r="W52"/>
    </row>
    <row r="53" spans="1:23" ht="12.75" x14ac:dyDescent="0.2">
      <c r="A53" t="s">
        <v>104</v>
      </c>
      <c r="B53" s="32">
        <v>-9530</v>
      </c>
      <c r="C53" s="32"/>
      <c r="D53" s="32">
        <v>-9482</v>
      </c>
      <c r="E53" s="32"/>
      <c r="F53" s="32"/>
      <c r="G53" s="32"/>
      <c r="H53" s="32"/>
      <c r="I53" s="32"/>
      <c r="J53" s="32">
        <v>-47.695989174453302</v>
      </c>
      <c r="K53" s="32"/>
      <c r="L53" s="32">
        <f t="shared" ref="L53:L60" si="2">-(-B53+D53+F53+H53+J53)*0.23793</f>
        <v>-7.2333295722325747E-2</v>
      </c>
      <c r="M53" s="32"/>
      <c r="N53" s="32"/>
      <c r="O53" s="32"/>
      <c r="P53" s="32"/>
      <c r="Q53" s="32"/>
      <c r="R53" s="32"/>
      <c r="S53" s="32"/>
      <c r="T53" s="32">
        <f t="shared" si="0"/>
        <v>-9529.7683224701759</v>
      </c>
      <c r="U53" s="32"/>
      <c r="V53" s="32">
        <f t="shared" si="1"/>
        <v>-0.23167752982408274</v>
      </c>
      <c r="W53"/>
    </row>
    <row r="54" spans="1:23" customFormat="1" ht="12.75" x14ac:dyDescent="0.2">
      <c r="A54" t="s">
        <v>105</v>
      </c>
      <c r="B54" s="32">
        <v>-864</v>
      </c>
      <c r="C54" s="32"/>
      <c r="D54" s="32"/>
      <c r="E54" s="32"/>
      <c r="F54" s="32"/>
      <c r="G54" s="32"/>
      <c r="H54" s="32"/>
      <c r="I54" s="32"/>
      <c r="J54" s="32">
        <v>-864</v>
      </c>
      <c r="K54" s="32"/>
      <c r="L54" s="32">
        <f t="shared" si="2"/>
        <v>0</v>
      </c>
      <c r="M54" s="32"/>
      <c r="N54" s="32"/>
      <c r="O54" s="32"/>
      <c r="P54" s="32"/>
      <c r="Q54" s="32"/>
      <c r="R54" s="32"/>
      <c r="S54" s="32"/>
      <c r="T54" s="32">
        <f t="shared" si="0"/>
        <v>-864</v>
      </c>
      <c r="U54" s="32"/>
      <c r="V54" s="32">
        <f t="shared" si="1"/>
        <v>0</v>
      </c>
    </row>
    <row r="55" spans="1:23" customFormat="1" ht="12.75" x14ac:dyDescent="0.2">
      <c r="A55" s="33" t="s">
        <v>106</v>
      </c>
      <c r="B55" s="32"/>
      <c r="C55" s="32"/>
      <c r="D55" s="32"/>
      <c r="E55" s="32"/>
      <c r="F55" s="34">
        <v>-0.1875</v>
      </c>
      <c r="G55" s="32"/>
      <c r="H55" s="32"/>
      <c r="I55" s="32"/>
      <c r="J55" s="32"/>
      <c r="K55" s="32"/>
      <c r="L55" s="32">
        <f t="shared" si="2"/>
        <v>4.4611875000000002E-2</v>
      </c>
      <c r="M55" s="32"/>
      <c r="N55" s="32"/>
      <c r="O55" s="32"/>
      <c r="P55" s="32"/>
      <c r="Q55" s="32"/>
      <c r="R55" s="32"/>
      <c r="S55" s="32"/>
      <c r="T55" s="32">
        <f t="shared" si="0"/>
        <v>-0.142888125</v>
      </c>
      <c r="U55" s="32"/>
      <c r="V55" s="32">
        <f t="shared" si="1"/>
        <v>0.142888125</v>
      </c>
    </row>
    <row r="56" spans="1:23" customFormat="1" ht="12.75" x14ac:dyDescent="0.2">
      <c r="A56" s="33" t="s">
        <v>107</v>
      </c>
      <c r="B56" s="32">
        <v>-20901</v>
      </c>
      <c r="C56" s="32"/>
      <c r="D56" s="32">
        <v>-20796</v>
      </c>
      <c r="E56" s="32"/>
      <c r="F56" s="32"/>
      <c r="G56" s="32"/>
      <c r="H56" s="32"/>
      <c r="I56" s="32"/>
      <c r="J56" s="32">
        <f>B56*0.00503</f>
        <v>-105.13203</v>
      </c>
      <c r="K56" s="32"/>
      <c r="L56" s="32">
        <f t="shared" si="2"/>
        <v>3.1413897900000078E-2</v>
      </c>
      <c r="M56" s="32"/>
      <c r="N56" s="32"/>
      <c r="O56" s="32"/>
      <c r="P56" s="32"/>
      <c r="Q56" s="32"/>
      <c r="R56" s="32"/>
      <c r="S56" s="32"/>
      <c r="T56" s="32">
        <f t="shared" si="0"/>
        <v>-20901.1006161021</v>
      </c>
      <c r="U56" s="32"/>
      <c r="V56" s="32">
        <f t="shared" si="1"/>
        <v>0.10061610209959326</v>
      </c>
    </row>
    <row r="57" spans="1:23" customFormat="1" ht="12.75" x14ac:dyDescent="0.2">
      <c r="A57" s="33" t="s">
        <v>108</v>
      </c>
      <c r="B57" s="32"/>
      <c r="C57" s="32"/>
      <c r="D57" s="32"/>
      <c r="E57" s="32"/>
      <c r="F57" s="32">
        <v>300</v>
      </c>
      <c r="G57" s="32"/>
      <c r="H57" s="32"/>
      <c r="I57" s="32"/>
      <c r="J57" s="32"/>
      <c r="K57" s="32"/>
      <c r="L57" s="32">
        <f t="shared" si="2"/>
        <v>-71.379000000000005</v>
      </c>
      <c r="M57" s="32"/>
      <c r="N57" s="32"/>
      <c r="O57" s="32"/>
      <c r="P57" s="32"/>
      <c r="Q57" s="32"/>
      <c r="R57" s="32"/>
      <c r="S57" s="32"/>
      <c r="T57" s="32">
        <f t="shared" si="0"/>
        <v>228.62099999999998</v>
      </c>
      <c r="U57" s="32"/>
      <c r="V57" s="32">
        <f t="shared" si="1"/>
        <v>-228.62099999999998</v>
      </c>
    </row>
    <row r="58" spans="1:23" customFormat="1" ht="12.75" x14ac:dyDescent="0.2">
      <c r="A58" s="33" t="s">
        <v>109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>
        <f t="shared" si="2"/>
        <v>0</v>
      </c>
      <c r="M58" s="32"/>
      <c r="N58" s="32"/>
      <c r="O58" s="32"/>
      <c r="P58" s="32"/>
      <c r="Q58" s="32"/>
      <c r="R58" s="32"/>
      <c r="S58" s="32"/>
      <c r="T58" s="32">
        <f t="shared" si="0"/>
        <v>0</v>
      </c>
      <c r="U58" s="32"/>
      <c r="V58" s="32">
        <f t="shared" si="1"/>
        <v>0</v>
      </c>
    </row>
    <row r="59" spans="1:23" customFormat="1" ht="12.75" x14ac:dyDescent="0.2">
      <c r="A59" s="33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>
        <f t="shared" si="2"/>
        <v>0</v>
      </c>
      <c r="M59" s="32"/>
      <c r="N59" s="32"/>
      <c r="O59" s="32"/>
      <c r="P59" s="32"/>
      <c r="Q59" s="32"/>
      <c r="R59" s="32"/>
      <c r="S59" s="32"/>
      <c r="T59" s="32">
        <f t="shared" si="0"/>
        <v>0</v>
      </c>
      <c r="U59" s="32"/>
      <c r="V59" s="32">
        <f t="shared" si="1"/>
        <v>0</v>
      </c>
    </row>
    <row r="60" spans="1:23" ht="12.75" x14ac:dyDescent="0.2">
      <c r="A60"/>
      <c r="B60" s="31"/>
      <c r="C60" s="32"/>
      <c r="D60" s="31"/>
      <c r="E60" s="32"/>
      <c r="F60" s="31"/>
      <c r="G60" s="32"/>
      <c r="H60" s="31"/>
      <c r="I60" s="32"/>
      <c r="J60" s="31"/>
      <c r="K60" s="32"/>
      <c r="L60" s="31">
        <f t="shared" si="2"/>
        <v>0</v>
      </c>
      <c r="M60" s="32"/>
      <c r="N60" s="31"/>
      <c r="O60" s="32"/>
      <c r="P60" s="31"/>
      <c r="Q60" s="32"/>
      <c r="R60" s="31"/>
      <c r="S60" s="32"/>
      <c r="T60" s="31">
        <f t="shared" si="0"/>
        <v>0</v>
      </c>
      <c r="U60" s="32"/>
      <c r="V60" s="31">
        <f t="shared" si="1"/>
        <v>0</v>
      </c>
      <c r="W60"/>
    </row>
    <row r="61" spans="1:23" ht="12.75" x14ac:dyDescent="0.2">
      <c r="A61" t="s">
        <v>72</v>
      </c>
      <c r="B61" s="32">
        <f>SUM(B52:B60)</f>
        <v>-31295</v>
      </c>
      <c r="C61" s="32"/>
      <c r="D61" s="32">
        <f>SUM(D52:D60)</f>
        <v>-30278</v>
      </c>
      <c r="E61" s="32"/>
      <c r="F61" s="32">
        <f>SUM(F52:F60)</f>
        <v>299.8125</v>
      </c>
      <c r="G61" s="32"/>
      <c r="H61" s="32">
        <f>SUM(H52:H60)</f>
        <v>0</v>
      </c>
      <c r="I61" s="32"/>
      <c r="J61" s="32">
        <f>SUM(J52:J60)</f>
        <v>-1016.8280191744533</v>
      </c>
      <c r="K61" s="32"/>
      <c r="L61" s="32">
        <f>SUM(L52:L60)</f>
        <v>6113.8949017771783</v>
      </c>
      <c r="M61" s="32"/>
      <c r="N61" s="32">
        <f>SUM(N52:N60)</f>
        <v>0</v>
      </c>
      <c r="O61" s="32"/>
      <c r="P61" s="32">
        <f>SUM(P52:P60)</f>
        <v>0</v>
      </c>
      <c r="Q61" s="32"/>
      <c r="R61" s="32">
        <f>SUM(R52:R60)</f>
        <v>0</v>
      </c>
      <c r="S61" s="32"/>
      <c r="T61" s="32">
        <f>SUM(T52:T60)</f>
        <v>-24881.120617397275</v>
      </c>
      <c r="U61" s="32"/>
      <c r="V61" s="32">
        <f>SUM(V52:V60)</f>
        <v>-6413.8793826027249</v>
      </c>
      <c r="W61"/>
    </row>
    <row r="62" spans="1:23" ht="12.75" x14ac:dyDescent="0.2">
      <c r="A6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/>
    </row>
    <row r="63" spans="1:23" ht="12.75" x14ac:dyDescent="0.2">
      <c r="A63" t="s">
        <v>73</v>
      </c>
      <c r="B63" s="31">
        <f>+B49+B61</f>
        <v>140074</v>
      </c>
      <c r="C63" s="32"/>
      <c r="D63" s="31">
        <f>+D49+D61</f>
        <v>0</v>
      </c>
      <c r="E63" s="32"/>
      <c r="F63" s="31">
        <f>+F49+F61</f>
        <v>161429.2829448402</v>
      </c>
      <c r="G63" s="32"/>
      <c r="H63" s="31">
        <f>+H49+H61</f>
        <v>124578.5295551598</v>
      </c>
      <c r="I63" s="32"/>
      <c r="J63" s="31">
        <f>+J49+J61</f>
        <v>35942.171980825544</v>
      </c>
      <c r="K63" s="32"/>
      <c r="L63" s="31">
        <f>+L49+L61</f>
        <v>-48778.105098222819</v>
      </c>
      <c r="M63" s="32"/>
      <c r="N63" s="31">
        <f>+N49+N61</f>
        <v>0</v>
      </c>
      <c r="O63" s="32"/>
      <c r="P63" s="31">
        <f>+P49+P61</f>
        <v>0</v>
      </c>
      <c r="Q63" s="32"/>
      <c r="R63" s="31">
        <f>+R49+R61</f>
        <v>0</v>
      </c>
      <c r="S63" s="32"/>
      <c r="T63" s="31">
        <f>+T49+T61</f>
        <v>273171.87938260275</v>
      </c>
      <c r="U63" s="32"/>
      <c r="V63" s="35">
        <f>+V49+V61</f>
        <v>-133097.87938260272</v>
      </c>
      <c r="W63"/>
    </row>
    <row r="64" spans="1:23" ht="12.75" x14ac:dyDescent="0.2">
      <c r="A64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1"/>
      <c r="W64"/>
    </row>
    <row r="65" spans="1:23" ht="12.75" x14ac:dyDescent="0.2">
      <c r="A65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/>
    </row>
    <row r="66" spans="1:23" ht="12.75" x14ac:dyDescent="0.2">
      <c r="A66" t="s">
        <v>74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/>
    </row>
    <row r="67" spans="1:23" ht="12.75" x14ac:dyDescent="0.2">
      <c r="A67" t="s">
        <v>110</v>
      </c>
      <c r="B67" s="32"/>
      <c r="C67" s="32"/>
      <c r="D67" s="32"/>
      <c r="E67" s="32"/>
      <c r="F67" s="32"/>
      <c r="G67" s="32"/>
      <c r="H67" s="32">
        <v>-49716</v>
      </c>
      <c r="I67" s="32"/>
      <c r="J67" s="32"/>
      <c r="K67" s="32"/>
      <c r="L67" s="32">
        <f>-(-B67+D67+F67+H67+J67)*0.23793</f>
        <v>11828.927879999999</v>
      </c>
      <c r="M67" s="32"/>
      <c r="N67" s="32"/>
      <c r="O67" s="32"/>
      <c r="P67" s="32"/>
      <c r="Q67" s="32"/>
      <c r="R67" s="32"/>
      <c r="S67" s="32"/>
      <c r="T67" s="32">
        <f>SUM(D67:R67)</f>
        <v>-37887.072119999997</v>
      </c>
      <c r="U67" s="32"/>
      <c r="V67" s="32">
        <f>+B67-T67</f>
        <v>37887.072119999997</v>
      </c>
      <c r="W67"/>
    </row>
    <row r="68" spans="1:23" ht="12.75" x14ac:dyDescent="0.2">
      <c r="A68" t="s">
        <v>76</v>
      </c>
      <c r="B68" s="36">
        <f>B67</f>
        <v>0</v>
      </c>
      <c r="C68" s="32"/>
      <c r="D68" s="36">
        <f>D67</f>
        <v>0</v>
      </c>
      <c r="E68" s="32"/>
      <c r="F68" s="36">
        <f>F67</f>
        <v>0</v>
      </c>
      <c r="G68" s="32"/>
      <c r="H68" s="36">
        <f>H67</f>
        <v>-49716</v>
      </c>
      <c r="I68" s="32"/>
      <c r="J68" s="36">
        <f>J67</f>
        <v>0</v>
      </c>
      <c r="K68" s="32"/>
      <c r="L68" s="36">
        <f>L67</f>
        <v>11828.927879999999</v>
      </c>
      <c r="M68" s="32"/>
      <c r="N68" s="36">
        <f>N67</f>
        <v>0</v>
      </c>
      <c r="O68" s="32"/>
      <c r="P68" s="36">
        <f>P67</f>
        <v>0</v>
      </c>
      <c r="Q68" s="32"/>
      <c r="R68" s="36">
        <f>R67</f>
        <v>0</v>
      </c>
      <c r="S68" s="32"/>
      <c r="T68" s="36">
        <f>T67</f>
        <v>-37887.072119999997</v>
      </c>
      <c r="U68" s="32"/>
      <c r="V68" s="36">
        <f>V67</f>
        <v>37887.072119999997</v>
      </c>
      <c r="W68"/>
    </row>
    <row r="69" spans="1:23" ht="12.75" x14ac:dyDescent="0.2">
      <c r="A69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/>
    </row>
    <row r="70" spans="1:23" ht="12.75" x14ac:dyDescent="0.2">
      <c r="A70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/>
    </row>
    <row r="71" spans="1:23" ht="13.5" thickBot="1" x14ac:dyDescent="0.25">
      <c r="A71" t="s">
        <v>77</v>
      </c>
      <c r="B71" s="37">
        <f>B63+B68</f>
        <v>140074</v>
      </c>
      <c r="C71" s="32"/>
      <c r="D71" s="37">
        <f>D63+D68</f>
        <v>0</v>
      </c>
      <c r="E71" s="32"/>
      <c r="F71" s="37">
        <f>F63+F68</f>
        <v>161429.2829448402</v>
      </c>
      <c r="G71" s="32"/>
      <c r="H71" s="37">
        <f>H63+H68</f>
        <v>74862.529555159796</v>
      </c>
      <c r="I71" s="32"/>
      <c r="J71" s="37">
        <f>J63+J68</f>
        <v>35942.171980825544</v>
      </c>
      <c r="K71" s="32"/>
      <c r="L71" s="37">
        <f>L63+L68</f>
        <v>-36949.177218222816</v>
      </c>
      <c r="M71" s="32"/>
      <c r="N71" s="37">
        <f>N63+N68</f>
        <v>0</v>
      </c>
      <c r="O71" s="32"/>
      <c r="P71" s="37">
        <f>P63+P68</f>
        <v>0</v>
      </c>
      <c r="Q71" s="32"/>
      <c r="R71" s="37">
        <f>R63+R68</f>
        <v>0</v>
      </c>
      <c r="S71" s="32"/>
      <c r="T71" s="37">
        <f>T63+T68</f>
        <v>235284.80726260276</v>
      </c>
      <c r="U71" s="32"/>
      <c r="V71" s="37">
        <f>V63+V68</f>
        <v>-95210.807262602728</v>
      </c>
      <c r="W71"/>
    </row>
    <row r="72" spans="1:23" ht="13.5" thickTop="1" x14ac:dyDescent="0.2">
      <c r="A7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/>
    </row>
    <row r="73" spans="1:23" ht="12.75" x14ac:dyDescent="0.2">
      <c r="A73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/>
    </row>
    <row r="74" spans="1:23" ht="12.75" x14ac:dyDescent="0.2">
      <c r="A7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3" ht="12.75" x14ac:dyDescent="0.2">
      <c r="A75"/>
    </row>
    <row r="76" spans="1:23" ht="12.75" x14ac:dyDescent="0.2">
      <c r="A76"/>
    </row>
    <row r="77" spans="1:23" ht="12.75" x14ac:dyDescent="0.2">
      <c r="A77"/>
    </row>
  </sheetData>
  <pageMargins left="0.75" right="0.75" top="1" bottom="1" header="0.5" footer="0.5"/>
  <pageSetup scale="42" fitToHeight="2" orientation="landscape" r:id="rId1"/>
  <headerFooter alignWithMargins="0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23E3-9902-44B1-8C84-ECF10BCF05A1}">
  <sheetPr>
    <tabColor rgb="FF00B050"/>
    <pageSetUpPr fitToPage="1"/>
  </sheetPr>
  <dimension ref="A1:W74"/>
  <sheetViews>
    <sheetView topLeftCell="B52" zoomScaleNormal="100" zoomScaleSheetLayoutView="100" workbookViewId="0">
      <selection activeCell="I52" sqref="I52:I53"/>
    </sheetView>
  </sheetViews>
  <sheetFormatPr defaultColWidth="9.140625" defaultRowHeight="11.25" x14ac:dyDescent="0.2"/>
  <cols>
    <col min="1" max="1" width="56.7109375" style="1" customWidth="1"/>
    <col min="2" max="2" width="14.85546875" style="1" customWidth="1"/>
    <col min="3" max="3" width="4.7109375" style="1" customWidth="1"/>
    <col min="4" max="4" width="16.5703125" style="1" bestFit="1" customWidth="1"/>
    <col min="5" max="5" width="4.7109375" style="1" customWidth="1"/>
    <col min="6" max="6" width="14.85546875" style="1" bestFit="1" customWidth="1"/>
    <col min="7" max="7" width="4.7109375" style="1" customWidth="1"/>
    <col min="8" max="8" width="15.42578125" style="1" bestFit="1" customWidth="1"/>
    <col min="9" max="9" width="4.7109375" style="1" customWidth="1"/>
    <col min="10" max="10" width="15.42578125" style="1" bestFit="1" customWidth="1"/>
    <col min="11" max="11" width="4.7109375" style="1" customWidth="1"/>
    <col min="12" max="12" width="18.5703125" style="1" bestFit="1" customWidth="1"/>
    <col min="13" max="13" width="4.7109375" style="1" customWidth="1"/>
    <col min="14" max="14" width="14" style="1" customWidth="1"/>
    <col min="15" max="15" width="4.7109375" style="1" customWidth="1"/>
    <col min="16" max="16" width="14.85546875" style="1" bestFit="1" customWidth="1"/>
    <col min="17" max="17" width="4.7109375" style="1" customWidth="1"/>
    <col min="18" max="18" width="12.85546875" style="1" customWidth="1"/>
    <col min="19" max="19" width="4.7109375" style="1" customWidth="1"/>
    <col min="20" max="20" width="14.85546875" style="1" bestFit="1" customWidth="1"/>
    <col min="21" max="21" width="4.7109375" style="1" customWidth="1"/>
    <col min="22" max="22" width="13.42578125" style="1" customWidth="1"/>
    <col min="23" max="23" width="12.85546875" style="1" customWidth="1"/>
    <col min="24" max="16384" width="9.140625" style="1"/>
  </cols>
  <sheetData>
    <row r="1" spans="1:23" ht="12.75" x14ac:dyDescent="0.2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111</v>
      </c>
      <c r="W1"/>
    </row>
    <row r="2" spans="1:23" ht="12.75" x14ac:dyDescent="0.2">
      <c r="A2" t="s">
        <v>2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46</v>
      </c>
      <c r="W2"/>
    </row>
    <row r="3" spans="1:23" ht="12.75" x14ac:dyDescent="0.2">
      <c r="A3" t="s">
        <v>112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 x14ac:dyDescent="0.2">
      <c r="A4" t="str">
        <f>+'Avg ROR'!A4</f>
        <v>For the 12 Months Ending December 31, 2021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 x14ac:dyDescent="0.2">
      <c r="A5" t="s">
        <v>47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 x14ac:dyDescent="0.2">
      <c r="A8"/>
      <c r="B8" s="2" t="s">
        <v>4</v>
      </c>
      <c r="C8" s="2"/>
      <c r="D8" s="2" t="s">
        <v>5</v>
      </c>
      <c r="E8" s="2"/>
      <c r="F8" s="2" t="s">
        <v>6</v>
      </c>
      <c r="G8" s="2"/>
      <c r="H8" s="2" t="s">
        <v>7</v>
      </c>
      <c r="I8" s="2"/>
      <c r="J8" s="2" t="s">
        <v>8</v>
      </c>
      <c r="K8" s="2"/>
      <c r="L8" s="2" t="s">
        <v>48</v>
      </c>
      <c r="M8" s="2"/>
      <c r="N8" s="2" t="s">
        <v>49</v>
      </c>
      <c r="O8" s="2"/>
      <c r="P8" s="2" t="s">
        <v>50</v>
      </c>
      <c r="Q8"/>
      <c r="R8"/>
      <c r="S8"/>
      <c r="T8"/>
      <c r="U8"/>
      <c r="V8"/>
      <c r="W8"/>
    </row>
    <row r="9" spans="1:23" ht="12.75" x14ac:dyDescent="0.2">
      <c r="A9"/>
      <c r="B9" s="2"/>
      <c r="C9" s="2"/>
      <c r="D9" s="2" t="s">
        <v>51</v>
      </c>
      <c r="E9" s="2"/>
      <c r="F9" s="2"/>
      <c r="G9" s="2"/>
      <c r="H9" s="2" t="s">
        <v>52</v>
      </c>
      <c r="I9" s="2"/>
      <c r="J9" s="2" t="s">
        <v>53</v>
      </c>
      <c r="K9" s="2"/>
      <c r="L9" s="2" t="s">
        <v>54</v>
      </c>
      <c r="M9" s="2"/>
      <c r="N9" s="2"/>
      <c r="O9" s="2"/>
      <c r="P9" s="2"/>
      <c r="Q9"/>
      <c r="R9"/>
      <c r="S9"/>
      <c r="T9"/>
      <c r="U9"/>
      <c r="V9"/>
      <c r="W9"/>
    </row>
    <row r="10" spans="1:23" ht="12.75" x14ac:dyDescent="0.2">
      <c r="A10"/>
      <c r="B10" s="2" t="s">
        <v>55</v>
      </c>
      <c r="C10" s="2"/>
      <c r="D10" s="2" t="s">
        <v>56</v>
      </c>
      <c r="E10" s="2"/>
      <c r="F10" s="2" t="s">
        <v>55</v>
      </c>
      <c r="G10" s="2"/>
      <c r="H10" s="2" t="s">
        <v>57</v>
      </c>
      <c r="I10" s="2"/>
      <c r="J10" s="2" t="s">
        <v>58</v>
      </c>
      <c r="K10" s="2"/>
      <c r="L10" s="2" t="s">
        <v>59</v>
      </c>
      <c r="M10" s="2"/>
      <c r="N10" s="2" t="s">
        <v>60</v>
      </c>
      <c r="O10" s="2"/>
      <c r="P10" s="2" t="s">
        <v>61</v>
      </c>
      <c r="Q10"/>
      <c r="R10"/>
      <c r="S10"/>
      <c r="T10"/>
      <c r="U10"/>
      <c r="V10"/>
      <c r="W10"/>
    </row>
    <row r="11" spans="1:23" ht="12.75" x14ac:dyDescent="0.2">
      <c r="A11"/>
      <c r="B11" s="2" t="s">
        <v>62</v>
      </c>
      <c r="C11" s="2"/>
      <c r="D11" s="2" t="s">
        <v>63</v>
      </c>
      <c r="E11" s="2"/>
      <c r="F11" s="2" t="s">
        <v>62</v>
      </c>
      <c r="G11" s="2"/>
      <c r="H11" s="2" t="s">
        <v>64</v>
      </c>
      <c r="I11" s="2"/>
      <c r="J11" s="2" t="s">
        <v>65</v>
      </c>
      <c r="K11" s="2"/>
      <c r="L11" s="2" t="s">
        <v>66</v>
      </c>
      <c r="M11" s="2"/>
      <c r="N11" s="2" t="s">
        <v>67</v>
      </c>
      <c r="O11" s="2"/>
      <c r="P11" s="2" t="s">
        <v>47</v>
      </c>
      <c r="Q11"/>
      <c r="R11"/>
      <c r="S11"/>
      <c r="T11"/>
      <c r="U11"/>
      <c r="V11"/>
      <c r="W11"/>
    </row>
    <row r="12" spans="1:23" ht="12.7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 x14ac:dyDescent="0.2">
      <c r="A14" t="s">
        <v>68</v>
      </c>
      <c r="B14" s="31">
        <v>3536224.1221291437</v>
      </c>
      <c r="C14" s="32"/>
      <c r="D14" s="31">
        <v>-1795805.2865615389</v>
      </c>
      <c r="E14" s="32"/>
      <c r="F14" s="31">
        <f>+B14+D14</f>
        <v>1740418.8355676048</v>
      </c>
      <c r="G14" s="32"/>
      <c r="H14" s="31">
        <v>0</v>
      </c>
      <c r="I14" s="32"/>
      <c r="J14" s="31">
        <v>9540</v>
      </c>
      <c r="K14" s="32"/>
      <c r="L14" s="31">
        <f>+F14+J14</f>
        <v>1749958.8355676048</v>
      </c>
      <c r="M14" s="32"/>
      <c r="N14" s="31">
        <v>248133.24854999999</v>
      </c>
      <c r="O14" s="32"/>
      <c r="P14" s="31">
        <f>+L14+N14</f>
        <v>1998092.0841176047</v>
      </c>
      <c r="Q14"/>
      <c r="R14"/>
      <c r="S14"/>
      <c r="T14"/>
      <c r="U14"/>
      <c r="V14"/>
      <c r="W14"/>
    </row>
    <row r="15" spans="1:23" ht="12.75" x14ac:dyDescent="0.2">
      <c r="A15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/>
      <c r="R15"/>
      <c r="S15"/>
      <c r="T15"/>
      <c r="U15"/>
      <c r="V15"/>
      <c r="W15"/>
    </row>
    <row r="16" spans="1:23" ht="12.75" x14ac:dyDescent="0.2">
      <c r="A16" t="s">
        <v>69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/>
      <c r="R16"/>
      <c r="S16"/>
      <c r="T16"/>
      <c r="U16"/>
      <c r="V16"/>
      <c r="W16"/>
    </row>
    <row r="17" spans="1:23" ht="12.75" x14ac:dyDescent="0.2">
      <c r="A17"/>
      <c r="B17" s="32"/>
      <c r="C17" s="32"/>
      <c r="D17" s="32"/>
      <c r="E17" s="32"/>
      <c r="F17" s="32">
        <f>B17+D17</f>
        <v>0</v>
      </c>
      <c r="G17" s="32"/>
      <c r="H17" s="32"/>
      <c r="I17" s="32"/>
      <c r="J17" s="32"/>
      <c r="K17" s="32"/>
      <c r="L17" s="32">
        <f>SUM(F17:J17)</f>
        <v>0</v>
      </c>
      <c r="M17" s="32"/>
      <c r="N17" s="32"/>
      <c r="O17" s="32"/>
      <c r="P17" s="32">
        <f>L17+N17</f>
        <v>0</v>
      </c>
      <c r="Q17"/>
      <c r="R17"/>
      <c r="S17"/>
      <c r="T17"/>
      <c r="U17"/>
      <c r="V17"/>
      <c r="W17"/>
    </row>
    <row r="18" spans="1:23" ht="12.75" x14ac:dyDescent="0.2">
      <c r="A18" t="s">
        <v>113</v>
      </c>
      <c r="B18" s="32"/>
      <c r="C18" s="32"/>
      <c r="D18" s="32"/>
      <c r="E18" s="32"/>
      <c r="F18" s="32">
        <f>B18+D18</f>
        <v>0</v>
      </c>
      <c r="G18" s="32"/>
      <c r="H18" s="32"/>
      <c r="I18" s="32"/>
      <c r="J18" s="32"/>
      <c r="K18" s="32"/>
      <c r="L18" s="32">
        <f>SUM(F18:J18)</f>
        <v>0</v>
      </c>
      <c r="M18" s="32"/>
      <c r="N18" s="34">
        <v>0</v>
      </c>
      <c r="O18" s="32"/>
      <c r="P18" s="32">
        <f>L18+N18</f>
        <v>0</v>
      </c>
      <c r="Q18"/>
      <c r="R18"/>
      <c r="S18"/>
      <c r="T18"/>
      <c r="U18"/>
      <c r="V18"/>
      <c r="W18"/>
    </row>
    <row r="19" spans="1:23" ht="12.75" x14ac:dyDescent="0.2">
      <c r="A19" t="s">
        <v>72</v>
      </c>
      <c r="B19" s="36">
        <f>SUM(B18:B18)</f>
        <v>0</v>
      </c>
      <c r="C19" s="32"/>
      <c r="D19" s="36">
        <f>SUM(D18:D18)</f>
        <v>0</v>
      </c>
      <c r="E19" s="32"/>
      <c r="F19" s="36">
        <f>SUM(F18:F18)</f>
        <v>0</v>
      </c>
      <c r="G19" s="32"/>
      <c r="H19" s="36">
        <f>SUM(H18:H18)</f>
        <v>0</v>
      </c>
      <c r="I19" s="32"/>
      <c r="J19" s="36">
        <f>SUM(J18:J18)</f>
        <v>0</v>
      </c>
      <c r="K19" s="32"/>
      <c r="L19" s="36">
        <f>SUM(L18:L18)</f>
        <v>0</v>
      </c>
      <c r="M19" s="32"/>
      <c r="N19" s="36">
        <f>SUM(N18:N18)</f>
        <v>0</v>
      </c>
      <c r="O19" s="32"/>
      <c r="P19" s="36">
        <f>SUM(P18:P18)</f>
        <v>0</v>
      </c>
      <c r="Q19"/>
      <c r="R19"/>
      <c r="S19"/>
      <c r="T19"/>
      <c r="U19"/>
      <c r="V19"/>
      <c r="W19"/>
    </row>
    <row r="20" spans="1:23" ht="12.75" x14ac:dyDescent="0.2">
      <c r="A20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/>
      <c r="R20"/>
      <c r="S20"/>
      <c r="T20"/>
      <c r="U20"/>
      <c r="V20"/>
      <c r="W20"/>
    </row>
    <row r="21" spans="1:23" ht="12.75" x14ac:dyDescent="0.2">
      <c r="A2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/>
      <c r="R21"/>
      <c r="S21"/>
      <c r="T21"/>
      <c r="U21"/>
      <c r="V21"/>
      <c r="W21"/>
    </row>
    <row r="22" spans="1:23" ht="12.75" x14ac:dyDescent="0.2">
      <c r="A22" t="s">
        <v>73</v>
      </c>
      <c r="B22" s="31">
        <f>+B14+B19</f>
        <v>3536224.1221291437</v>
      </c>
      <c r="C22" s="32"/>
      <c r="D22" s="31">
        <f>+D14+D19</f>
        <v>-1795805.2865615389</v>
      </c>
      <c r="E22" s="32"/>
      <c r="F22" s="31">
        <f>+F14+F19</f>
        <v>1740418.8355676048</v>
      </c>
      <c r="G22" s="32"/>
      <c r="H22" s="31">
        <f>+H14+H19</f>
        <v>0</v>
      </c>
      <c r="I22" s="32"/>
      <c r="J22" s="31">
        <f>+J14+J19</f>
        <v>9540</v>
      </c>
      <c r="K22" s="32"/>
      <c r="L22" s="31">
        <f>+L14+L19</f>
        <v>1749958.8355676048</v>
      </c>
      <c r="M22" s="32"/>
      <c r="N22" s="31">
        <f>+N14+N19</f>
        <v>248133.24854999999</v>
      </c>
      <c r="O22" s="32"/>
      <c r="P22" s="31">
        <f>+P14+P19</f>
        <v>1998092.0841176047</v>
      </c>
      <c r="Q22"/>
      <c r="R22"/>
      <c r="S22"/>
      <c r="T22"/>
      <c r="U22"/>
      <c r="V22"/>
      <c r="W22"/>
    </row>
    <row r="23" spans="1:23" ht="12.75" x14ac:dyDescent="0.2">
      <c r="A2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/>
      <c r="R23"/>
      <c r="S23"/>
      <c r="T23"/>
      <c r="U23"/>
      <c r="V23"/>
      <c r="W23"/>
    </row>
    <row r="24" spans="1:23" ht="12.75" x14ac:dyDescent="0.2">
      <c r="A2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/>
      <c r="R24"/>
      <c r="S24"/>
      <c r="T24"/>
      <c r="U24"/>
      <c r="V24"/>
      <c r="W24"/>
    </row>
    <row r="25" spans="1:23" ht="12.75" x14ac:dyDescent="0.2">
      <c r="A25" t="s">
        <v>74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/>
      <c r="R25"/>
      <c r="S25"/>
      <c r="T25"/>
      <c r="U25"/>
      <c r="V25"/>
      <c r="W25"/>
    </row>
    <row r="26" spans="1:23" ht="12.75" x14ac:dyDescent="0.2">
      <c r="A26" t="s">
        <v>75</v>
      </c>
      <c r="B26" s="32">
        <v>-745800</v>
      </c>
      <c r="C26" s="32"/>
      <c r="D26" s="32">
        <v>567605</v>
      </c>
      <c r="E26" s="32"/>
      <c r="F26" s="32">
        <f>B26+D26</f>
        <v>-178195</v>
      </c>
      <c r="G26" s="32"/>
      <c r="H26" s="32"/>
      <c r="I26" s="32"/>
      <c r="J26" s="32"/>
      <c r="K26" s="32"/>
      <c r="L26" s="32">
        <f>SUM(F26:J26)</f>
        <v>-178195</v>
      </c>
      <c r="M26" s="32"/>
      <c r="N26" s="32"/>
      <c r="O26" s="32"/>
      <c r="P26" s="32">
        <f>L26+N26</f>
        <v>-178195</v>
      </c>
      <c r="Q26"/>
      <c r="R26"/>
      <c r="S26"/>
      <c r="T26"/>
      <c r="U26"/>
      <c r="V26"/>
      <c r="W26"/>
    </row>
    <row r="27" spans="1:23" ht="12.75" x14ac:dyDescent="0.2">
      <c r="A27" t="s">
        <v>76</v>
      </c>
      <c r="B27" s="36">
        <f>B26</f>
        <v>-745800</v>
      </c>
      <c r="C27" s="32"/>
      <c r="D27" s="36">
        <f>D26</f>
        <v>567605</v>
      </c>
      <c r="E27" s="32"/>
      <c r="F27" s="36">
        <f>F26</f>
        <v>-178195</v>
      </c>
      <c r="G27" s="32"/>
      <c r="H27" s="36">
        <f>H26</f>
        <v>0</v>
      </c>
      <c r="I27" s="32"/>
      <c r="J27" s="36">
        <f>J26</f>
        <v>0</v>
      </c>
      <c r="K27" s="32"/>
      <c r="L27" s="36">
        <f>L26</f>
        <v>-178195</v>
      </c>
      <c r="M27" s="32"/>
      <c r="N27" s="36">
        <f>N26</f>
        <v>0</v>
      </c>
      <c r="O27" s="32"/>
      <c r="P27" s="36">
        <f>P26</f>
        <v>-178195</v>
      </c>
      <c r="Q27"/>
      <c r="R27"/>
      <c r="S27"/>
      <c r="T27"/>
      <c r="U27"/>
      <c r="V27"/>
      <c r="W27"/>
    </row>
    <row r="28" spans="1:23" ht="12.75" x14ac:dyDescent="0.2">
      <c r="A28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/>
      <c r="R28"/>
      <c r="S28"/>
      <c r="T28"/>
      <c r="U28"/>
      <c r="V28"/>
      <c r="W28"/>
    </row>
    <row r="29" spans="1:23" ht="12.75" x14ac:dyDescent="0.2">
      <c r="A29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/>
      <c r="R29"/>
      <c r="S29"/>
      <c r="T29"/>
      <c r="U29"/>
      <c r="V29"/>
      <c r="W29"/>
    </row>
    <row r="30" spans="1:23" ht="13.5" thickBot="1" x14ac:dyDescent="0.25">
      <c r="A30" t="s">
        <v>77</v>
      </c>
      <c r="B30" s="37">
        <f>+B22+B27</f>
        <v>2790424.1221291437</v>
      </c>
      <c r="C30" s="32"/>
      <c r="D30" s="37">
        <f>+D22+D27</f>
        <v>-1228200.2865615389</v>
      </c>
      <c r="E30" s="32"/>
      <c r="F30" s="37">
        <f>+F22+F27</f>
        <v>1562223.8355676048</v>
      </c>
      <c r="G30" s="32"/>
      <c r="H30" s="37">
        <f>+H22+H27</f>
        <v>0</v>
      </c>
      <c r="I30" s="32"/>
      <c r="J30" s="37">
        <f>+J22+J27</f>
        <v>9540</v>
      </c>
      <c r="K30" s="32"/>
      <c r="L30" s="37">
        <f>+L22+L27</f>
        <v>1571763.8355676048</v>
      </c>
      <c r="M30" s="32"/>
      <c r="N30" s="37">
        <f>+N22+N27</f>
        <v>248133.24854999999</v>
      </c>
      <c r="O30" s="32"/>
      <c r="P30" s="37">
        <f>+P22+P27</f>
        <v>1819897.0841176047</v>
      </c>
      <c r="Q30"/>
      <c r="R30"/>
      <c r="S30"/>
      <c r="T30"/>
      <c r="U30"/>
      <c r="V30"/>
      <c r="W30"/>
    </row>
    <row r="31" spans="1:23" ht="13.5" thickTop="1" x14ac:dyDescent="0.2">
      <c r="A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/>
      <c r="R31"/>
      <c r="S31"/>
      <c r="T31"/>
      <c r="U31"/>
      <c r="V31"/>
      <c r="W31"/>
    </row>
    <row r="32" spans="1:23" ht="12.75" x14ac:dyDescent="0.2">
      <c r="A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/>
      <c r="R32"/>
      <c r="S32"/>
      <c r="T32"/>
      <c r="U32"/>
      <c r="V32"/>
      <c r="W32"/>
    </row>
    <row r="33" spans="1:23" ht="12.75" x14ac:dyDescent="0.2">
      <c r="A3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/>
      <c r="R33"/>
      <c r="S33"/>
      <c r="T33"/>
      <c r="U33"/>
      <c r="V33"/>
      <c r="W33"/>
    </row>
    <row r="34" spans="1:23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 x14ac:dyDescent="0.2">
      <c r="A36" t="s">
        <v>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t="s">
        <v>114</v>
      </c>
      <c r="W36"/>
    </row>
    <row r="37" spans="1:23" ht="12.75" x14ac:dyDescent="0.2">
      <c r="A37" t="s">
        <v>2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t="s">
        <v>79</v>
      </c>
      <c r="W37"/>
    </row>
    <row r="38" spans="1:23" ht="12.75" x14ac:dyDescent="0.2">
      <c r="A38" t="str">
        <f>+A3</f>
        <v>YEAR END RATE OF RETURN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75" x14ac:dyDescent="0.2">
      <c r="A39" t="str">
        <f>+A4</f>
        <v>For the 12 Months Ending December 31, 2021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 x14ac:dyDescent="0.2">
      <c r="A40" t="s">
        <v>80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 x14ac:dyDescent="0.2">
      <c r="A43"/>
      <c r="B43" s="2" t="s">
        <v>4</v>
      </c>
      <c r="C43" s="2"/>
      <c r="D43" s="2" t="s">
        <v>5</v>
      </c>
      <c r="E43" s="2"/>
      <c r="F43" s="2" t="s">
        <v>6</v>
      </c>
      <c r="G43" s="2"/>
      <c r="H43" s="2" t="s">
        <v>7</v>
      </c>
      <c r="I43" s="2"/>
      <c r="J43" s="2" t="s">
        <v>8</v>
      </c>
      <c r="K43" s="2"/>
      <c r="L43" s="2" t="s">
        <v>48</v>
      </c>
      <c r="M43" s="2"/>
      <c r="N43" s="2" t="s">
        <v>49</v>
      </c>
      <c r="O43" s="2"/>
      <c r="P43" s="2" t="s">
        <v>50</v>
      </c>
      <c r="Q43" s="2"/>
      <c r="R43" s="2" t="s">
        <v>81</v>
      </c>
      <c r="S43" s="2"/>
      <c r="T43" s="2" t="s">
        <v>82</v>
      </c>
      <c r="U43" s="2"/>
      <c r="V43" s="2" t="s">
        <v>83</v>
      </c>
      <c r="W43"/>
    </row>
    <row r="44" spans="1:23" ht="12.75" x14ac:dyDescent="0.2">
      <c r="A4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 t="s">
        <v>84</v>
      </c>
      <c r="S44" s="2"/>
      <c r="T44" s="2" t="s">
        <v>61</v>
      </c>
      <c r="U44" s="2"/>
      <c r="V44" s="2" t="s">
        <v>54</v>
      </c>
      <c r="W44"/>
    </row>
    <row r="45" spans="1:23" ht="12.75" x14ac:dyDescent="0.2">
      <c r="A45"/>
      <c r="B45" s="2" t="s">
        <v>85</v>
      </c>
      <c r="C45" s="2"/>
      <c r="D45" s="2" t="s">
        <v>86</v>
      </c>
      <c r="E45" s="2"/>
      <c r="F45" s="2" t="s">
        <v>87</v>
      </c>
      <c r="G45" s="2"/>
      <c r="H45" s="2" t="s">
        <v>88</v>
      </c>
      <c r="I45" s="2"/>
      <c r="J45" s="2" t="s">
        <v>89</v>
      </c>
      <c r="K45" s="2"/>
      <c r="L45" s="2" t="s">
        <v>90</v>
      </c>
      <c r="M45" s="2"/>
      <c r="N45" s="2" t="s">
        <v>91</v>
      </c>
      <c r="O45" s="2"/>
      <c r="P45" s="2" t="s">
        <v>92</v>
      </c>
      <c r="Q45" s="2"/>
      <c r="R45" s="2" t="s">
        <v>93</v>
      </c>
      <c r="S45" s="2"/>
      <c r="T45" s="2" t="s">
        <v>85</v>
      </c>
      <c r="U45" s="2"/>
      <c r="V45" s="2" t="s">
        <v>85</v>
      </c>
      <c r="W45"/>
    </row>
    <row r="46" spans="1:23" ht="12.75" x14ac:dyDescent="0.2">
      <c r="A46"/>
      <c r="B46" s="2" t="s">
        <v>94</v>
      </c>
      <c r="C46" s="2"/>
      <c r="D46" s="2" t="s">
        <v>95</v>
      </c>
      <c r="E46" s="2"/>
      <c r="F46" s="2" t="s">
        <v>96</v>
      </c>
      <c r="G46" s="2"/>
      <c r="H46" s="2" t="s">
        <v>63</v>
      </c>
      <c r="I46" s="2"/>
      <c r="J46" s="2" t="s">
        <v>97</v>
      </c>
      <c r="K46" s="2"/>
      <c r="L46" s="2" t="s">
        <v>98</v>
      </c>
      <c r="M46" s="2"/>
      <c r="N46" s="2" t="s">
        <v>99</v>
      </c>
      <c r="O46" s="2"/>
      <c r="P46" s="2" t="s">
        <v>99</v>
      </c>
      <c r="Q46" s="2"/>
      <c r="R46" s="2" t="s">
        <v>100</v>
      </c>
      <c r="S46" s="2"/>
      <c r="T46" s="2" t="s">
        <v>101</v>
      </c>
      <c r="U46" s="2"/>
      <c r="V46" s="2" t="s">
        <v>102</v>
      </c>
      <c r="W46"/>
    </row>
    <row r="47" spans="1:23" ht="12.7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2.75" x14ac:dyDescent="0.2">
      <c r="A48" t="s">
        <v>68</v>
      </c>
      <c r="B48" s="31">
        <v>171369</v>
      </c>
      <c r="C48" s="32"/>
      <c r="D48" s="31">
        <v>30278</v>
      </c>
      <c r="E48" s="32"/>
      <c r="F48" s="31">
        <v>161129.4704448402</v>
      </c>
      <c r="G48" s="32"/>
      <c r="H48" s="31">
        <v>124578.5295551598</v>
      </c>
      <c r="I48" s="32"/>
      <c r="J48" s="31">
        <v>36959</v>
      </c>
      <c r="K48" s="32"/>
      <c r="L48" s="31">
        <v>-54892</v>
      </c>
      <c r="M48" s="32"/>
      <c r="N48" s="31"/>
      <c r="O48" s="32"/>
      <c r="P48" s="31"/>
      <c r="Q48" s="32"/>
      <c r="R48" s="31"/>
      <c r="S48" s="32"/>
      <c r="T48" s="31">
        <f>SUM(D48:R48)</f>
        <v>298053</v>
      </c>
      <c r="U48" s="32"/>
      <c r="V48" s="31">
        <f>B48-T48</f>
        <v>-126684</v>
      </c>
      <c r="W48"/>
    </row>
    <row r="49" spans="1:23" ht="12.75" x14ac:dyDescent="0.2">
      <c r="A49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/>
    </row>
    <row r="50" spans="1:23" ht="12.75" x14ac:dyDescent="0.2">
      <c r="A50" t="s">
        <v>69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/>
    </row>
    <row r="51" spans="1:23" ht="12.75" x14ac:dyDescent="0.2">
      <c r="A51" t="s">
        <v>103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>
        <v>6626.2948779999997</v>
      </c>
      <c r="M51" s="32"/>
      <c r="N51" s="32"/>
      <c r="O51" s="32"/>
      <c r="P51" s="32"/>
      <c r="Q51" s="32"/>
      <c r="R51" s="32"/>
      <c r="S51" s="32"/>
      <c r="T51" s="32">
        <f t="shared" ref="T51:T60" si="0">SUM(D51:R51)</f>
        <v>6626.2948779999997</v>
      </c>
      <c r="U51" s="32"/>
      <c r="V51" s="32">
        <f t="shared" ref="V51:V60" si="1">+B51-T51</f>
        <v>-6626.2948779999997</v>
      </c>
      <c r="W51"/>
    </row>
    <row r="52" spans="1:23" ht="12.75" x14ac:dyDescent="0.2">
      <c r="A52" t="s">
        <v>104</v>
      </c>
      <c r="B52" s="32">
        <v>-9530</v>
      </c>
      <c r="C52" s="32"/>
      <c r="D52" s="32">
        <f>'Avg ROR'!D53</f>
        <v>-9482</v>
      </c>
      <c r="E52" s="32"/>
      <c r="F52" s="32"/>
      <c r="G52" s="32"/>
      <c r="H52" s="32"/>
      <c r="I52" s="32"/>
      <c r="J52" s="32">
        <v>-47.695989174453302</v>
      </c>
      <c r="K52" s="32"/>
      <c r="L52" s="32">
        <f t="shared" ref="L52:L60" si="2">-(-B52+D52+F52+H52+J52)*0.23793</f>
        <v>-7.2333295722325747E-2</v>
      </c>
      <c r="M52" s="32"/>
      <c r="N52" s="32"/>
      <c r="O52" s="32"/>
      <c r="P52" s="32"/>
      <c r="Q52" s="32"/>
      <c r="R52" s="32"/>
      <c r="S52" s="32"/>
      <c r="T52" s="32">
        <f t="shared" si="0"/>
        <v>-9529.7683224701759</v>
      </c>
      <c r="U52" s="32"/>
      <c r="V52" s="32">
        <f t="shared" si="1"/>
        <v>-0.23167752982408274</v>
      </c>
      <c r="W52"/>
    </row>
    <row r="53" spans="1:23" customFormat="1" ht="12.75" x14ac:dyDescent="0.2">
      <c r="A53" t="s">
        <v>105</v>
      </c>
      <c r="B53" s="32">
        <v>-864</v>
      </c>
      <c r="C53" s="32"/>
      <c r="D53" s="32"/>
      <c r="E53" s="32"/>
      <c r="F53" s="32"/>
      <c r="G53" s="32"/>
      <c r="H53" s="32"/>
      <c r="I53" s="32"/>
      <c r="J53" s="32">
        <v>-864</v>
      </c>
      <c r="K53" s="32"/>
      <c r="L53" s="32">
        <f t="shared" si="2"/>
        <v>0</v>
      </c>
      <c r="M53" s="32"/>
      <c r="N53" s="32"/>
      <c r="O53" s="32"/>
      <c r="P53" s="32"/>
      <c r="Q53" s="32"/>
      <c r="R53" s="32"/>
      <c r="S53" s="32"/>
      <c r="T53" s="32">
        <f t="shared" si="0"/>
        <v>-864</v>
      </c>
      <c r="U53" s="32"/>
      <c r="V53" s="32">
        <f t="shared" si="1"/>
        <v>0</v>
      </c>
    </row>
    <row r="54" spans="1:23" customFormat="1" ht="12.75" x14ac:dyDescent="0.2">
      <c r="A54" s="33" t="s">
        <v>106</v>
      </c>
      <c r="B54" s="32"/>
      <c r="C54" s="32"/>
      <c r="D54" s="32"/>
      <c r="E54" s="32"/>
      <c r="F54" s="34">
        <f>'Avg ROR'!F55</f>
        <v>-0.1875</v>
      </c>
      <c r="G54" s="32"/>
      <c r="H54" s="32"/>
      <c r="I54" s="32"/>
      <c r="J54" s="32"/>
      <c r="K54" s="32"/>
      <c r="L54" s="32">
        <f t="shared" si="2"/>
        <v>4.4611875000000002E-2</v>
      </c>
      <c r="M54" s="32"/>
      <c r="N54" s="32"/>
      <c r="O54" s="32"/>
      <c r="P54" s="32"/>
      <c r="Q54" s="32"/>
      <c r="R54" s="32"/>
      <c r="S54" s="32"/>
      <c r="T54" s="32">
        <f t="shared" si="0"/>
        <v>-0.142888125</v>
      </c>
      <c r="U54" s="32"/>
      <c r="V54" s="32">
        <f t="shared" si="1"/>
        <v>0.142888125</v>
      </c>
    </row>
    <row r="55" spans="1:23" customFormat="1" ht="12.75" x14ac:dyDescent="0.2">
      <c r="A55" s="33" t="s">
        <v>107</v>
      </c>
      <c r="B55" s="32">
        <f>'Avg ROR'!B56</f>
        <v>-20901</v>
      </c>
      <c r="C55" s="32"/>
      <c r="D55" s="32">
        <f>'Avg ROR'!D56</f>
        <v>-20796</v>
      </c>
      <c r="E55" s="32"/>
      <c r="F55" s="32"/>
      <c r="G55" s="32"/>
      <c r="H55" s="32"/>
      <c r="I55" s="32"/>
      <c r="J55" s="32">
        <f>B55*0.00503</f>
        <v>-105.13203</v>
      </c>
      <c r="K55" s="32"/>
      <c r="L55" s="32">
        <f t="shared" si="2"/>
        <v>3.1413897900000078E-2</v>
      </c>
      <c r="M55" s="32"/>
      <c r="N55" s="32"/>
      <c r="O55" s="32"/>
      <c r="P55" s="32"/>
      <c r="Q55" s="32"/>
      <c r="R55" s="32"/>
      <c r="S55" s="32"/>
      <c r="T55" s="32">
        <f t="shared" si="0"/>
        <v>-20901.1006161021</v>
      </c>
      <c r="U55" s="32"/>
      <c r="V55" s="32">
        <f t="shared" si="1"/>
        <v>0.10061610209959326</v>
      </c>
    </row>
    <row r="56" spans="1:23" customFormat="1" ht="12.75" x14ac:dyDescent="0.2">
      <c r="A56" s="33" t="str">
        <f>'Avg ROR'!A57</f>
        <v>6) Out of Period Adjust</v>
      </c>
      <c r="B56" s="32"/>
      <c r="C56" s="32"/>
      <c r="D56" s="32"/>
      <c r="E56" s="32"/>
      <c r="F56" s="32">
        <f>'Avg ROR'!F57</f>
        <v>300</v>
      </c>
      <c r="G56" s="32"/>
      <c r="H56" s="32"/>
      <c r="I56" s="32"/>
      <c r="J56" s="32"/>
      <c r="K56" s="32"/>
      <c r="L56" s="32">
        <f t="shared" si="2"/>
        <v>-71.379000000000005</v>
      </c>
      <c r="M56" s="32"/>
      <c r="N56" s="32"/>
      <c r="O56" s="32"/>
      <c r="P56" s="32"/>
      <c r="Q56" s="32"/>
      <c r="R56" s="32"/>
      <c r="S56" s="32"/>
      <c r="T56" s="32">
        <f t="shared" ref="T56:T59" si="3">SUM(D56:R56)</f>
        <v>228.62099999999998</v>
      </c>
      <c r="U56" s="32"/>
      <c r="V56" s="32">
        <f t="shared" si="1"/>
        <v>-228.62099999999998</v>
      </c>
    </row>
    <row r="57" spans="1:23" customFormat="1" ht="12.75" x14ac:dyDescent="0.2">
      <c r="A57" s="33" t="str">
        <f>'Avg ROR'!A58</f>
        <v xml:space="preserve">7) Amortization of Protected Deferred Taxes 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>
        <f t="shared" si="2"/>
        <v>0</v>
      </c>
      <c r="M57" s="32"/>
      <c r="N57" s="32"/>
      <c r="O57" s="32"/>
      <c r="P57" s="32"/>
      <c r="Q57" s="32"/>
      <c r="R57" s="32"/>
      <c r="S57" s="32"/>
      <c r="T57" s="32">
        <f t="shared" si="3"/>
        <v>0</v>
      </c>
      <c r="U57" s="32"/>
      <c r="V57" s="32">
        <f t="shared" si="1"/>
        <v>0</v>
      </c>
    </row>
    <row r="58" spans="1:23" customFormat="1" ht="12.75" x14ac:dyDescent="0.2">
      <c r="A58" s="3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>
        <f t="shared" si="2"/>
        <v>0</v>
      </c>
      <c r="M58" s="32"/>
      <c r="N58" s="32"/>
      <c r="O58" s="32"/>
      <c r="P58" s="32"/>
      <c r="Q58" s="32"/>
      <c r="R58" s="32"/>
      <c r="S58" s="32"/>
      <c r="T58" s="32">
        <f t="shared" si="3"/>
        <v>0</v>
      </c>
      <c r="U58" s="32"/>
      <c r="V58" s="32">
        <f t="shared" si="1"/>
        <v>0</v>
      </c>
    </row>
    <row r="59" spans="1:23" customFormat="1" ht="12.75" x14ac:dyDescent="0.2">
      <c r="A59" s="33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>
        <f t="shared" si="2"/>
        <v>0</v>
      </c>
      <c r="M59" s="32"/>
      <c r="N59" s="32"/>
      <c r="O59" s="32"/>
      <c r="P59" s="32"/>
      <c r="Q59" s="32"/>
      <c r="R59" s="32"/>
      <c r="S59" s="32"/>
      <c r="T59" s="32">
        <f t="shared" si="3"/>
        <v>0</v>
      </c>
      <c r="U59" s="32"/>
      <c r="V59" s="32">
        <f t="shared" si="1"/>
        <v>0</v>
      </c>
    </row>
    <row r="60" spans="1:23" ht="12.75" x14ac:dyDescent="0.2">
      <c r="A60"/>
      <c r="B60" s="32"/>
      <c r="C60" s="32"/>
      <c r="D60" s="32"/>
      <c r="E60" s="32"/>
      <c r="F60" s="32"/>
      <c r="G60" s="32"/>
      <c r="H60" s="32"/>
      <c r="I60" s="32"/>
      <c r="J60" s="31"/>
      <c r="K60" s="32"/>
      <c r="L60" s="32">
        <f t="shared" si="2"/>
        <v>0</v>
      </c>
      <c r="M60" s="32"/>
      <c r="N60" s="32"/>
      <c r="O60" s="32"/>
      <c r="P60" s="32"/>
      <c r="Q60" s="32"/>
      <c r="R60" s="31"/>
      <c r="S60" s="32"/>
      <c r="T60" s="32">
        <f t="shared" si="0"/>
        <v>0</v>
      </c>
      <c r="U60" s="32"/>
      <c r="V60" s="32">
        <f t="shared" si="1"/>
        <v>0</v>
      </c>
      <c r="W60"/>
    </row>
    <row r="61" spans="1:23" ht="12.75" x14ac:dyDescent="0.2">
      <c r="A61" t="s">
        <v>72</v>
      </c>
      <c r="B61" s="36">
        <f>SUM(B51:B60)</f>
        <v>-31295</v>
      </c>
      <c r="C61" s="32"/>
      <c r="D61" s="36">
        <f>SUM(D51:D60)</f>
        <v>-30278</v>
      </c>
      <c r="E61" s="32"/>
      <c r="F61" s="36">
        <f>SUM(F51:F60)</f>
        <v>299.8125</v>
      </c>
      <c r="G61" s="32"/>
      <c r="H61" s="36">
        <f>SUM(H51:H60)</f>
        <v>0</v>
      </c>
      <c r="I61" s="32"/>
      <c r="J61" s="31">
        <f>SUM(J51:J60)</f>
        <v>-1016.8280191744533</v>
      </c>
      <c r="K61" s="32"/>
      <c r="L61" s="36">
        <f>SUM(L51:L60)</f>
        <v>6554.9195704771773</v>
      </c>
      <c r="M61" s="32"/>
      <c r="N61" s="36">
        <f>SUM(N51:N60)</f>
        <v>0</v>
      </c>
      <c r="O61" s="32"/>
      <c r="P61" s="36">
        <f>SUM(P51:P60)</f>
        <v>0</v>
      </c>
      <c r="Q61" s="32"/>
      <c r="R61" s="31">
        <f>SUM(R51:R60)</f>
        <v>0</v>
      </c>
      <c r="S61" s="32"/>
      <c r="T61" s="36">
        <f>SUM(T51:T60)</f>
        <v>-24440.095948697275</v>
      </c>
      <c r="U61" s="32"/>
      <c r="V61" s="36">
        <f>SUM(V51:V60)</f>
        <v>-6854.9040513027239</v>
      </c>
      <c r="W61"/>
    </row>
    <row r="62" spans="1:23" ht="12.75" x14ac:dyDescent="0.2">
      <c r="A6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/>
    </row>
    <row r="63" spans="1:23" ht="12.75" x14ac:dyDescent="0.2">
      <c r="A63" t="s">
        <v>73</v>
      </c>
      <c r="B63" s="31">
        <f>+B48+B61</f>
        <v>140074</v>
      </c>
      <c r="C63" s="32"/>
      <c r="D63" s="31">
        <f>+D48+D61</f>
        <v>0</v>
      </c>
      <c r="E63" s="32"/>
      <c r="F63" s="31">
        <f>+F48+F61</f>
        <v>161429.2829448402</v>
      </c>
      <c r="G63" s="32"/>
      <c r="H63" s="31">
        <f>+H48+H61</f>
        <v>124578.5295551598</v>
      </c>
      <c r="I63" s="32"/>
      <c r="J63" s="31">
        <f>+J48+J61</f>
        <v>35942.171980825544</v>
      </c>
      <c r="K63" s="32"/>
      <c r="L63" s="31">
        <f>+L48+L61</f>
        <v>-48337.080429522823</v>
      </c>
      <c r="M63" s="32"/>
      <c r="N63" s="31">
        <f>+N48+N61</f>
        <v>0</v>
      </c>
      <c r="O63" s="32"/>
      <c r="P63" s="31">
        <f>+P48+P61</f>
        <v>0</v>
      </c>
      <c r="Q63" s="32"/>
      <c r="R63" s="31">
        <f>+R48+R61</f>
        <v>0</v>
      </c>
      <c r="S63" s="32"/>
      <c r="T63" s="31">
        <f>+T48+T61</f>
        <v>273612.9040513027</v>
      </c>
      <c r="U63" s="32"/>
      <c r="V63" s="31">
        <f>+V48+V61</f>
        <v>-133538.90405130273</v>
      </c>
      <c r="W63"/>
    </row>
    <row r="64" spans="1:23" ht="12.75" x14ac:dyDescent="0.2">
      <c r="A64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/>
    </row>
    <row r="65" spans="1:23" ht="12.75" x14ac:dyDescent="0.2">
      <c r="A65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/>
    </row>
    <row r="66" spans="1:23" ht="12.75" x14ac:dyDescent="0.2">
      <c r="A66" t="s">
        <v>115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/>
    </row>
    <row r="67" spans="1:23" ht="12.75" x14ac:dyDescent="0.2">
      <c r="A67" t="s">
        <v>110</v>
      </c>
      <c r="B67" s="32"/>
      <c r="C67" s="32"/>
      <c r="D67" s="32"/>
      <c r="E67" s="32"/>
      <c r="F67" s="32"/>
      <c r="G67" s="32"/>
      <c r="H67" s="32">
        <v>-49716</v>
      </c>
      <c r="I67" s="32"/>
      <c r="J67" s="32"/>
      <c r="K67" s="32"/>
      <c r="L67" s="32">
        <f>-(-B67+D67+F67+H67+J67)*0.23793</f>
        <v>11828.927879999999</v>
      </c>
      <c r="M67" s="32"/>
      <c r="N67" s="32"/>
      <c r="O67" s="32"/>
      <c r="P67" s="32"/>
      <c r="Q67" s="32"/>
      <c r="R67" s="32"/>
      <c r="S67" s="32"/>
      <c r="T67" s="32">
        <f>SUM(D67:R67)</f>
        <v>-37887.072119999997</v>
      </c>
      <c r="U67" s="32"/>
      <c r="V67" s="32">
        <f>+B67-T67</f>
        <v>37887.072119999997</v>
      </c>
      <c r="W67"/>
    </row>
    <row r="68" spans="1:23" ht="12.75" x14ac:dyDescent="0.2">
      <c r="A68" t="s">
        <v>76</v>
      </c>
      <c r="B68" s="36">
        <f>B67</f>
        <v>0</v>
      </c>
      <c r="C68" s="32"/>
      <c r="D68" s="36">
        <f>D67</f>
        <v>0</v>
      </c>
      <c r="E68" s="32"/>
      <c r="F68" s="36">
        <f>F67</f>
        <v>0</v>
      </c>
      <c r="G68" s="32"/>
      <c r="H68" s="36">
        <f>H67</f>
        <v>-49716</v>
      </c>
      <c r="I68" s="32"/>
      <c r="J68" s="36">
        <f>J67</f>
        <v>0</v>
      </c>
      <c r="K68" s="32"/>
      <c r="L68" s="36">
        <f>L67</f>
        <v>11828.927879999999</v>
      </c>
      <c r="M68" s="32"/>
      <c r="N68" s="36">
        <f>N67</f>
        <v>0</v>
      </c>
      <c r="O68" s="32"/>
      <c r="P68" s="36">
        <f>P67</f>
        <v>0</v>
      </c>
      <c r="Q68" s="32"/>
      <c r="R68" s="36">
        <f>R67</f>
        <v>0</v>
      </c>
      <c r="S68" s="35"/>
      <c r="T68" s="36">
        <f>T67</f>
        <v>-37887.072119999997</v>
      </c>
      <c r="U68" s="32"/>
      <c r="V68" s="36">
        <f>V67</f>
        <v>37887.072119999997</v>
      </c>
      <c r="W68"/>
    </row>
    <row r="69" spans="1:23" ht="12.75" x14ac:dyDescent="0.2">
      <c r="A69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/>
    </row>
    <row r="70" spans="1:23" ht="12.75" x14ac:dyDescent="0.2">
      <c r="A70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/>
    </row>
    <row r="71" spans="1:23" ht="13.5" thickBot="1" x14ac:dyDescent="0.25">
      <c r="A71" t="s">
        <v>77</v>
      </c>
      <c r="B71" s="37">
        <f>B63+B68</f>
        <v>140074</v>
      </c>
      <c r="C71" s="32"/>
      <c r="D71" s="37">
        <f>D63+D68</f>
        <v>0</v>
      </c>
      <c r="E71" s="32"/>
      <c r="F71" s="37">
        <f>F63+F68</f>
        <v>161429.2829448402</v>
      </c>
      <c r="G71" s="32"/>
      <c r="H71" s="37">
        <f>H63+H68</f>
        <v>74862.529555159796</v>
      </c>
      <c r="I71" s="32"/>
      <c r="J71" s="37">
        <f>J63+J68</f>
        <v>35942.171980825544</v>
      </c>
      <c r="K71" s="32"/>
      <c r="L71" s="37">
        <f>L63+L68</f>
        <v>-36508.152549522827</v>
      </c>
      <c r="M71" s="32"/>
      <c r="N71" s="37">
        <f>N63+N68</f>
        <v>0</v>
      </c>
      <c r="O71" s="32"/>
      <c r="P71" s="37">
        <f>P63+P68</f>
        <v>0</v>
      </c>
      <c r="Q71" s="32"/>
      <c r="R71" s="37">
        <f>R63+R68</f>
        <v>0</v>
      </c>
      <c r="S71" s="32"/>
      <c r="T71" s="37">
        <f>T63+T68</f>
        <v>235725.8319313027</v>
      </c>
      <c r="U71" s="32"/>
      <c r="V71" s="37">
        <f>V63+V68</f>
        <v>-95651.831931302731</v>
      </c>
      <c r="W71"/>
    </row>
    <row r="72" spans="1:23" ht="13.5" thickTop="1" x14ac:dyDescent="0.2">
      <c r="A7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/>
    </row>
    <row r="73" spans="1:23" ht="12.75" x14ac:dyDescent="0.2">
      <c r="A73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/>
    </row>
    <row r="74" spans="1:23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</sheetData>
  <pageMargins left="0.75" right="0.75" top="1" bottom="1" header="0.5" footer="0.5"/>
  <pageSetup scale="43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39AB-5D6F-47E1-8FF3-24D828E646ED}">
  <sheetPr>
    <tabColor rgb="FF00B050"/>
  </sheetPr>
  <dimension ref="A1:R87"/>
  <sheetViews>
    <sheetView view="pageBreakPreview" topLeftCell="A28" zoomScaleNormal="100" zoomScaleSheetLayoutView="100" workbookViewId="0">
      <selection activeCell="I52" sqref="I52:I53"/>
    </sheetView>
  </sheetViews>
  <sheetFormatPr defaultColWidth="9.140625" defaultRowHeight="11.25" x14ac:dyDescent="0.2"/>
  <cols>
    <col min="1" max="1" width="28.28515625" style="1" customWidth="1"/>
    <col min="2" max="2" width="2.42578125" style="1" customWidth="1"/>
    <col min="3" max="3" width="3.85546875" style="1" customWidth="1"/>
    <col min="4" max="4" width="17.28515625" style="1" customWidth="1"/>
    <col min="5" max="5" width="13" style="1" customWidth="1"/>
    <col min="6" max="6" width="13.28515625" style="1" customWidth="1"/>
    <col min="7" max="7" width="1.7109375" style="1" customWidth="1"/>
    <col min="8" max="8" width="12.5703125" style="1" customWidth="1"/>
    <col min="9" max="9" width="14.28515625" style="1" bestFit="1" customWidth="1"/>
    <col min="10" max="10" width="14.85546875" style="1" bestFit="1" customWidth="1"/>
    <col min="11" max="11" width="11.140625" style="1" customWidth="1"/>
    <col min="12" max="12" width="10.7109375" style="1" customWidth="1"/>
    <col min="13" max="13" width="12.140625" style="1" customWidth="1"/>
    <col min="14" max="14" width="11.140625" style="1" customWidth="1"/>
    <col min="15" max="15" width="11" style="1" customWidth="1"/>
    <col min="16" max="16" width="11.5703125" style="1" customWidth="1"/>
    <col min="17" max="17" width="13" style="1" customWidth="1"/>
    <col min="18" max="16384" width="9.140625" style="1"/>
  </cols>
  <sheetData>
    <row r="1" spans="1:18" ht="12.75" x14ac:dyDescent="0.2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t="s">
        <v>116</v>
      </c>
      <c r="Q1"/>
    </row>
    <row r="2" spans="1:18" ht="12.75" x14ac:dyDescent="0.2">
      <c r="A2" t="s">
        <v>2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ht="12.75" x14ac:dyDescent="0.2">
      <c r="A3" t="s">
        <v>117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ht="12.75" x14ac:dyDescent="0.2">
      <c r="A4" t="str">
        <f>'Report Summary'!$A$4</f>
        <v>December 31, 2021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ht="12.75" x14ac:dyDescent="0.2">
      <c r="A5" t="s">
        <v>118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ht="12.75" x14ac:dyDescent="0.2">
      <c r="A6"/>
      <c r="B6"/>
      <c r="C6"/>
      <c r="D6"/>
      <c r="E6"/>
      <c r="F6"/>
      <c r="G6"/>
      <c r="H6"/>
      <c r="I6"/>
      <c r="J6"/>
      <c r="K6"/>
      <c r="L6" t="s">
        <v>119</v>
      </c>
      <c r="M6"/>
      <c r="N6" t="s">
        <v>120</v>
      </c>
      <c r="O6"/>
      <c r="P6" t="s">
        <v>121</v>
      </c>
      <c r="Q6"/>
    </row>
    <row r="7" spans="1:18" ht="12.75" x14ac:dyDescent="0.2">
      <c r="A7"/>
      <c r="B7"/>
      <c r="C7"/>
      <c r="D7" s="39"/>
      <c r="E7" s="40"/>
      <c r="F7" s="40"/>
      <c r="G7" s="40"/>
      <c r="H7" s="40"/>
      <c r="I7" s="40"/>
      <c r="J7" s="40"/>
      <c r="K7" s="40"/>
      <c r="L7" s="39"/>
      <c r="M7" s="41"/>
      <c r="N7" s="40"/>
      <c r="O7" s="40"/>
      <c r="P7" s="39"/>
      <c r="Q7" s="41"/>
    </row>
    <row r="8" spans="1:18" ht="12.75" x14ac:dyDescent="0.2">
      <c r="A8"/>
      <c r="B8"/>
      <c r="C8"/>
      <c r="D8" s="42"/>
      <c r="E8" s="24" t="s">
        <v>14</v>
      </c>
      <c r="F8" s="43"/>
      <c r="G8" s="43"/>
      <c r="H8" s="43"/>
      <c r="I8" s="43"/>
      <c r="J8" s="43"/>
      <c r="K8" s="43"/>
      <c r="L8" s="42" t="s">
        <v>122</v>
      </c>
      <c r="M8" s="44" t="s">
        <v>123</v>
      </c>
      <c r="N8" s="43" t="s">
        <v>122</v>
      </c>
      <c r="O8" s="43" t="s">
        <v>123</v>
      </c>
      <c r="P8" s="42" t="s">
        <v>122</v>
      </c>
      <c r="Q8" s="44" t="s">
        <v>123</v>
      </c>
    </row>
    <row r="9" spans="1:18" ht="12.75" x14ac:dyDescent="0.2">
      <c r="A9"/>
      <c r="B9"/>
      <c r="C9"/>
      <c r="D9" s="42"/>
      <c r="E9" s="43"/>
      <c r="F9" s="43" t="s">
        <v>124</v>
      </c>
      <c r="G9" s="43"/>
      <c r="H9" s="43"/>
      <c r="I9" s="43"/>
      <c r="J9" s="43"/>
      <c r="K9" s="43" t="s">
        <v>125</v>
      </c>
      <c r="L9" s="42" t="s">
        <v>126</v>
      </c>
      <c r="M9" s="44" t="s">
        <v>127</v>
      </c>
      <c r="N9" s="43" t="s">
        <v>126</v>
      </c>
      <c r="O9" s="43" t="s">
        <v>127</v>
      </c>
      <c r="P9" s="42" t="s">
        <v>126</v>
      </c>
      <c r="Q9" s="44" t="s">
        <v>127</v>
      </c>
    </row>
    <row r="10" spans="1:18" ht="12.75" x14ac:dyDescent="0.2">
      <c r="A10" s="10" t="s">
        <v>128</v>
      </c>
      <c r="B10"/>
      <c r="C10"/>
      <c r="D10" s="45" t="s">
        <v>13</v>
      </c>
      <c r="E10" s="24" t="s">
        <v>129</v>
      </c>
      <c r="F10" s="24" t="s">
        <v>130</v>
      </c>
      <c r="G10" s="24"/>
      <c r="H10" s="24" t="s">
        <v>131</v>
      </c>
      <c r="I10" s="24" t="s">
        <v>132</v>
      </c>
      <c r="J10" s="24" t="s">
        <v>133</v>
      </c>
      <c r="K10" s="24" t="s">
        <v>134</v>
      </c>
      <c r="L10" s="45" t="s">
        <v>135</v>
      </c>
      <c r="M10" s="46" t="s">
        <v>136</v>
      </c>
      <c r="N10" s="24" t="s">
        <v>135</v>
      </c>
      <c r="O10" s="24" t="s">
        <v>136</v>
      </c>
      <c r="P10" s="45" t="s">
        <v>135</v>
      </c>
      <c r="Q10" s="46" t="s">
        <v>136</v>
      </c>
    </row>
    <row r="11" spans="1:18" ht="12.75" x14ac:dyDescent="0.2">
      <c r="A11"/>
      <c r="B11"/>
      <c r="C11"/>
      <c r="D11" s="47"/>
      <c r="E11" s="17"/>
      <c r="F11" s="17"/>
      <c r="G11" s="17"/>
      <c r="H11" s="17"/>
      <c r="I11" s="17"/>
      <c r="J11" s="17"/>
      <c r="K11" s="17"/>
      <c r="L11" s="47"/>
      <c r="M11" s="48"/>
      <c r="N11" s="17"/>
      <c r="O11" s="17"/>
      <c r="P11" s="47"/>
      <c r="Q11" s="48"/>
    </row>
    <row r="12" spans="1:18" ht="12.75" x14ac:dyDescent="0.2">
      <c r="A12"/>
      <c r="B12"/>
      <c r="C12"/>
      <c r="D12" s="47"/>
      <c r="E12" s="17"/>
      <c r="F12" s="17"/>
      <c r="G12" s="17"/>
      <c r="H12" s="17"/>
      <c r="I12" s="17"/>
      <c r="J12" s="17"/>
      <c r="K12" s="17"/>
      <c r="L12" s="47"/>
      <c r="M12" s="48"/>
      <c r="N12" s="17"/>
      <c r="O12" s="17"/>
      <c r="P12" s="47"/>
      <c r="Q12" s="48"/>
    </row>
    <row r="13" spans="1:18" ht="12.75" x14ac:dyDescent="0.2">
      <c r="A13" t="s">
        <v>137</v>
      </c>
      <c r="B13"/>
      <c r="C13" s="49"/>
      <c r="D13" s="50">
        <v>805389</v>
      </c>
      <c r="E13" s="35">
        <v>0</v>
      </c>
      <c r="F13" s="35">
        <f>SUM(D13:E13)</f>
        <v>805389</v>
      </c>
      <c r="G13" s="35"/>
      <c r="H13" s="35">
        <v>0</v>
      </c>
      <c r="I13" s="35">
        <f>+J13-F13</f>
        <v>-1</v>
      </c>
      <c r="J13" s="51">
        <v>805388</v>
      </c>
      <c r="K13" s="52">
        <f>+J13/$J$34</f>
        <v>0.39868998570748293</v>
      </c>
      <c r="L13" s="53">
        <f>+N13-0.01</f>
        <v>0.10500000000000001</v>
      </c>
      <c r="M13" s="54">
        <f>ROUND($K13*L13,4)</f>
        <v>4.19E-2</v>
      </c>
      <c r="N13" s="52">
        <v>0.115</v>
      </c>
      <c r="O13" s="52">
        <f>ROUND($K13*N13,4)</f>
        <v>4.58E-2</v>
      </c>
      <c r="P13" s="53">
        <f>N13+0.01</f>
        <v>0.125</v>
      </c>
      <c r="Q13" s="54">
        <f>ROUND($K13*P13,4)</f>
        <v>4.9799999999999997E-2</v>
      </c>
      <c r="R13" s="55"/>
    </row>
    <row r="14" spans="1:18" ht="12.75" x14ac:dyDescent="0.2">
      <c r="A14"/>
      <c r="B14"/>
      <c r="C14"/>
      <c r="D14" s="56"/>
      <c r="E14" s="35"/>
      <c r="F14" s="35"/>
      <c r="G14" s="35"/>
      <c r="H14" s="35"/>
      <c r="I14" s="35"/>
      <c r="J14" s="35"/>
      <c r="K14" s="52"/>
      <c r="L14" s="53"/>
      <c r="M14" s="54"/>
      <c r="N14" s="52"/>
      <c r="O14" s="52"/>
      <c r="P14" s="53"/>
      <c r="Q14" s="54"/>
      <c r="R14" s="55"/>
    </row>
    <row r="15" spans="1:18" ht="12.75" x14ac:dyDescent="0.2">
      <c r="A15" t="s">
        <v>138</v>
      </c>
      <c r="B15"/>
      <c r="C15" s="49"/>
      <c r="D15" s="56">
        <v>565271</v>
      </c>
      <c r="E15" s="35">
        <v>0</v>
      </c>
      <c r="F15" s="35">
        <f>SUM(D15:E15)</f>
        <v>565271</v>
      </c>
      <c r="G15" s="35"/>
      <c r="H15" s="35">
        <v>0</v>
      </c>
      <c r="I15" s="35">
        <f>+J15-F15</f>
        <v>0</v>
      </c>
      <c r="J15" s="35">
        <v>565271</v>
      </c>
      <c r="K15" s="52">
        <f>+J15/$J$34</f>
        <v>0.27982523567628842</v>
      </c>
      <c r="L15" s="53">
        <v>3.6025878350455821E-2</v>
      </c>
      <c r="M15" s="54">
        <f>ROUND($K15*L15,4)</f>
        <v>1.01E-2</v>
      </c>
      <c r="N15" s="52">
        <f>+L15</f>
        <v>3.6025878350455821E-2</v>
      </c>
      <c r="O15" s="52">
        <f>ROUND($K15*N15,4)</f>
        <v>1.01E-2</v>
      </c>
      <c r="P15" s="53">
        <f>L15</f>
        <v>3.6025878350455821E-2</v>
      </c>
      <c r="Q15" s="54">
        <f>ROUND($K15*P15,4)</f>
        <v>1.01E-2</v>
      </c>
      <c r="R15" s="55"/>
    </row>
    <row r="16" spans="1:18" ht="12.75" x14ac:dyDescent="0.2">
      <c r="A16"/>
      <c r="B16"/>
      <c r="C16"/>
      <c r="D16" s="56"/>
      <c r="E16" s="35"/>
      <c r="F16" s="35"/>
      <c r="G16" s="35"/>
      <c r="H16" s="35"/>
      <c r="I16" s="35"/>
      <c r="J16" s="35"/>
      <c r="K16" s="52"/>
      <c r="L16" s="53"/>
      <c r="M16" s="54"/>
      <c r="N16" s="52"/>
      <c r="O16" s="52"/>
      <c r="P16" s="53"/>
      <c r="Q16" s="54"/>
      <c r="R16" s="55"/>
    </row>
    <row r="17" spans="1:18" ht="12.75" x14ac:dyDescent="0.2">
      <c r="A17" t="s">
        <v>139</v>
      </c>
      <c r="B17"/>
      <c r="C17" s="49"/>
      <c r="D17" s="56">
        <v>200210</v>
      </c>
      <c r="E17" s="35">
        <v>0</v>
      </c>
      <c r="F17" s="35">
        <f>SUM(D17:E17)</f>
        <v>200210</v>
      </c>
      <c r="G17" s="35"/>
      <c r="H17" s="35">
        <v>0</v>
      </c>
      <c r="I17" s="35">
        <f>+J17-F17</f>
        <v>0</v>
      </c>
      <c r="J17" s="35">
        <v>200210</v>
      </c>
      <c r="K17" s="52">
        <f>+J17/$J$34</f>
        <v>9.9109649061688482E-2</v>
      </c>
      <c r="L17" s="53">
        <v>1.4200000000000001E-2</v>
      </c>
      <c r="M17" s="54">
        <f t="shared" ref="M17:M25" si="0">ROUND($K17*L17,4)</f>
        <v>1.4E-3</v>
      </c>
      <c r="N17" s="52">
        <f>+L17</f>
        <v>1.4200000000000001E-2</v>
      </c>
      <c r="O17" s="52">
        <f t="shared" ref="O17:O25" si="1">ROUND($K17*N17,4)</f>
        <v>1.4E-3</v>
      </c>
      <c r="P17" s="53">
        <f>L17</f>
        <v>1.4200000000000001E-2</v>
      </c>
      <c r="Q17" s="54">
        <f t="shared" ref="Q17:Q25" si="2">ROUND($K17*P17,4)</f>
        <v>1.4E-3</v>
      </c>
      <c r="R17" s="55"/>
    </row>
    <row r="18" spans="1:18" ht="12.75" x14ac:dyDescent="0.2">
      <c r="A18"/>
      <c r="B18"/>
      <c r="C18"/>
      <c r="D18" s="56"/>
      <c r="E18" s="35"/>
      <c r="F18" s="35"/>
      <c r="G18" s="35"/>
      <c r="H18" s="35"/>
      <c r="I18" s="35"/>
      <c r="J18" s="35"/>
      <c r="K18" s="52"/>
      <c r="L18" s="53"/>
      <c r="M18" s="54"/>
      <c r="N18" s="52"/>
      <c r="O18" s="52"/>
      <c r="P18" s="53"/>
      <c r="Q18" s="54"/>
      <c r="R18" s="55"/>
    </row>
    <row r="19" spans="1:18" ht="12.75" x14ac:dyDescent="0.2">
      <c r="A19" t="s">
        <v>140</v>
      </c>
      <c r="B19"/>
      <c r="C19"/>
      <c r="D19" s="56">
        <v>0</v>
      </c>
      <c r="E19" s="35">
        <v>0</v>
      </c>
      <c r="F19" s="35">
        <f>SUM(D19:E19)</f>
        <v>0</v>
      </c>
      <c r="G19" s="35"/>
      <c r="H19" s="35">
        <v>0</v>
      </c>
      <c r="I19" s="35">
        <f>+J19-F19</f>
        <v>0</v>
      </c>
      <c r="J19" s="35">
        <v>0</v>
      </c>
      <c r="K19" s="52">
        <f>+J19/$J$34</f>
        <v>0</v>
      </c>
      <c r="L19" s="53">
        <v>0</v>
      </c>
      <c r="M19" s="54">
        <f>ROUND($K19*L19,4)</f>
        <v>0</v>
      </c>
      <c r="N19" s="52">
        <f>+L19</f>
        <v>0</v>
      </c>
      <c r="O19" s="52">
        <f>ROUND($K19*N19,4)</f>
        <v>0</v>
      </c>
      <c r="P19" s="53">
        <f>+N19</f>
        <v>0</v>
      </c>
      <c r="Q19" s="54">
        <f>ROUND($K19*P19,4)</f>
        <v>0</v>
      </c>
      <c r="R19" s="55"/>
    </row>
    <row r="20" spans="1:18" ht="12.75" x14ac:dyDescent="0.2">
      <c r="A20"/>
      <c r="B20"/>
      <c r="C20"/>
      <c r="D20" s="56"/>
      <c r="E20" s="35"/>
      <c r="F20" s="35"/>
      <c r="G20" s="35"/>
      <c r="H20" s="35"/>
      <c r="I20" s="35"/>
      <c r="J20" s="35"/>
      <c r="K20" s="52"/>
      <c r="L20" s="53"/>
      <c r="M20" s="54"/>
      <c r="N20" s="52"/>
      <c r="O20" s="52"/>
      <c r="P20" s="53"/>
      <c r="Q20" s="54"/>
      <c r="R20" s="55"/>
    </row>
    <row r="21" spans="1:18" ht="12.75" x14ac:dyDescent="0.2">
      <c r="A21" t="s">
        <v>141</v>
      </c>
      <c r="B21"/>
      <c r="C21" s="49"/>
      <c r="D21" s="50">
        <v>7344</v>
      </c>
      <c r="E21" s="35">
        <v>0</v>
      </c>
      <c r="F21" s="35">
        <f>SUM(D21:E21)</f>
        <v>7344</v>
      </c>
      <c r="G21" s="35"/>
      <c r="H21" s="35">
        <v>0</v>
      </c>
      <c r="I21" s="35">
        <v>0</v>
      </c>
      <c r="J21" s="35">
        <f>SUM(F21:I21)</f>
        <v>7344</v>
      </c>
      <c r="K21" s="52">
        <f>+J21/$J$34</f>
        <v>3.6354890500426562E-3</v>
      </c>
      <c r="L21" s="53">
        <v>2.1899999999999999E-2</v>
      </c>
      <c r="M21" s="54">
        <f t="shared" si="0"/>
        <v>1E-4</v>
      </c>
      <c r="N21" s="52">
        <f>+L21</f>
        <v>2.1899999999999999E-2</v>
      </c>
      <c r="O21" s="52">
        <f t="shared" si="1"/>
        <v>1E-4</v>
      </c>
      <c r="P21" s="53">
        <f>+N21</f>
        <v>2.1899999999999999E-2</v>
      </c>
      <c r="Q21" s="54">
        <f t="shared" si="2"/>
        <v>1E-4</v>
      </c>
      <c r="R21" s="55"/>
    </row>
    <row r="22" spans="1:18" ht="12.75" x14ac:dyDescent="0.2">
      <c r="A22"/>
      <c r="B22"/>
      <c r="C22"/>
      <c r="D22" s="56"/>
      <c r="E22" s="35"/>
      <c r="F22" s="35"/>
      <c r="G22" s="35"/>
      <c r="H22" s="35"/>
      <c r="I22" s="35"/>
      <c r="J22" s="35"/>
      <c r="K22" s="52"/>
      <c r="L22" s="53"/>
      <c r="M22" s="54"/>
      <c r="N22" s="52"/>
      <c r="O22" s="52"/>
      <c r="P22" s="53"/>
      <c r="Q22" s="54"/>
      <c r="R22" s="55"/>
    </row>
    <row r="23" spans="1:18" ht="12.75" x14ac:dyDescent="0.2">
      <c r="A23" t="s">
        <v>142</v>
      </c>
      <c r="B23"/>
      <c r="C23" s="49"/>
      <c r="D23" s="50">
        <v>441872.85334999999</v>
      </c>
      <c r="E23" s="35">
        <v>0</v>
      </c>
      <c r="F23" s="35">
        <f>SUM(D23:E23)</f>
        <v>441872.85334999999</v>
      </c>
      <c r="G23" s="35"/>
      <c r="H23" s="35">
        <v>0</v>
      </c>
      <c r="I23" s="35">
        <v>0</v>
      </c>
      <c r="J23" s="35">
        <f>SUM(F23:I23)</f>
        <v>441872.85334999999</v>
      </c>
      <c r="K23" s="52">
        <f>+J23/$J$34</f>
        <v>0.21873964050449746</v>
      </c>
      <c r="L23" s="53">
        <v>0</v>
      </c>
      <c r="M23" s="54">
        <f t="shared" si="0"/>
        <v>0</v>
      </c>
      <c r="N23" s="52">
        <f>+L23</f>
        <v>0</v>
      </c>
      <c r="O23" s="52">
        <f t="shared" si="1"/>
        <v>0</v>
      </c>
      <c r="P23" s="53">
        <f>+N23</f>
        <v>0</v>
      </c>
      <c r="Q23" s="54">
        <f t="shared" si="2"/>
        <v>0</v>
      </c>
      <c r="R23" s="55"/>
    </row>
    <row r="24" spans="1:18" ht="12.75" x14ac:dyDescent="0.2">
      <c r="A24"/>
      <c r="B24"/>
      <c r="C24"/>
      <c r="D24" s="56"/>
      <c r="E24" s="35"/>
      <c r="F24" s="35"/>
      <c r="G24" s="35"/>
      <c r="H24" s="35"/>
      <c r="I24" s="35"/>
      <c r="J24" s="35"/>
      <c r="K24" s="52"/>
      <c r="L24" s="53"/>
      <c r="M24" s="54"/>
      <c r="N24" s="52"/>
      <c r="O24" s="52"/>
      <c r="P24" s="53"/>
      <c r="Q24" s="54"/>
      <c r="R24" s="55"/>
    </row>
    <row r="25" spans="1:18" ht="12.75" x14ac:dyDescent="0.2">
      <c r="A25" t="s">
        <v>143</v>
      </c>
      <c r="B25"/>
      <c r="C25"/>
      <c r="D25" s="56">
        <v>0</v>
      </c>
      <c r="E25" s="35">
        <v>0</v>
      </c>
      <c r="F25" s="35">
        <f>SUM(D25:E25)</f>
        <v>0</v>
      </c>
      <c r="G25" s="35"/>
      <c r="H25" s="35">
        <v>0</v>
      </c>
      <c r="I25" s="35">
        <v>0</v>
      </c>
      <c r="J25" s="35">
        <f>SUM(F25:I25)</f>
        <v>0</v>
      </c>
      <c r="K25" s="52">
        <f>+J25/$J$34</f>
        <v>0</v>
      </c>
      <c r="L25" s="53">
        <f>SUM(M13:M19)</f>
        <v>5.3399999999999996E-2</v>
      </c>
      <c r="M25" s="54">
        <f t="shared" si="0"/>
        <v>0</v>
      </c>
      <c r="N25" s="52">
        <f>SUM(O13:O19)</f>
        <v>5.7299999999999997E-2</v>
      </c>
      <c r="O25" s="52">
        <f t="shared" si="1"/>
        <v>0</v>
      </c>
      <c r="P25" s="53">
        <f>SUM(Q13:Q19)</f>
        <v>6.1299999999999993E-2</v>
      </c>
      <c r="Q25" s="54">
        <f t="shared" si="2"/>
        <v>0</v>
      </c>
      <c r="R25" s="55"/>
    </row>
    <row r="26" spans="1:18" ht="12.75" x14ac:dyDescent="0.2">
      <c r="A26"/>
      <c r="B26"/>
      <c r="C26"/>
      <c r="D26" s="56"/>
      <c r="E26" s="35"/>
      <c r="F26" s="35"/>
      <c r="G26" s="35"/>
      <c r="H26" s="35"/>
      <c r="I26" s="35"/>
      <c r="J26" s="35"/>
      <c r="K26" s="52"/>
      <c r="L26" s="53"/>
      <c r="M26" s="54"/>
      <c r="N26" s="52"/>
      <c r="O26" s="52"/>
      <c r="P26" s="53"/>
      <c r="Q26" s="54"/>
      <c r="R26" s="55"/>
    </row>
    <row r="27" spans="1:18" ht="12.75" x14ac:dyDescent="0.2">
      <c r="A27"/>
      <c r="B27"/>
      <c r="C27"/>
      <c r="D27" s="56"/>
      <c r="E27" s="35"/>
      <c r="F27" s="35"/>
      <c r="G27" s="35"/>
      <c r="H27" s="35"/>
      <c r="I27" s="35"/>
      <c r="J27" s="35"/>
      <c r="K27" s="52"/>
      <c r="L27" s="53"/>
      <c r="M27" s="54"/>
      <c r="N27" s="52"/>
      <c r="O27" s="52"/>
      <c r="P27" s="53"/>
      <c r="Q27" s="54"/>
      <c r="R27" s="55"/>
    </row>
    <row r="28" spans="1:18" ht="12.75" x14ac:dyDescent="0.2">
      <c r="A28"/>
      <c r="B28"/>
      <c r="C28"/>
      <c r="D28" s="56"/>
      <c r="E28" s="35"/>
      <c r="F28" s="35"/>
      <c r="G28" s="35"/>
      <c r="H28" s="35"/>
      <c r="I28" s="35"/>
      <c r="J28" s="35"/>
      <c r="K28" s="52"/>
      <c r="L28" s="53"/>
      <c r="M28" s="54"/>
      <c r="N28" s="52"/>
      <c r="O28" s="52"/>
      <c r="P28" s="53"/>
      <c r="Q28" s="54"/>
      <c r="R28" s="55"/>
    </row>
    <row r="29" spans="1:18" ht="12.75" x14ac:dyDescent="0.2">
      <c r="A29"/>
      <c r="B29"/>
      <c r="C29"/>
      <c r="D29" s="56"/>
      <c r="E29" s="35"/>
      <c r="F29" s="35"/>
      <c r="G29" s="35"/>
      <c r="H29" s="35"/>
      <c r="I29" s="35"/>
      <c r="J29" s="35"/>
      <c r="K29" s="52"/>
      <c r="L29" s="53"/>
      <c r="M29" s="54"/>
      <c r="N29" s="52"/>
      <c r="O29" s="52"/>
      <c r="P29" s="53"/>
      <c r="Q29" s="54"/>
      <c r="R29" s="55"/>
    </row>
    <row r="30" spans="1:18" ht="12.75" x14ac:dyDescent="0.2">
      <c r="A30"/>
      <c r="B30"/>
      <c r="C30"/>
      <c r="D30" s="56"/>
      <c r="E30" s="35"/>
      <c r="F30" s="35"/>
      <c r="G30" s="35"/>
      <c r="H30" s="35"/>
      <c r="I30" s="35"/>
      <c r="J30" s="35"/>
      <c r="K30" s="52"/>
      <c r="L30" s="53"/>
      <c r="M30" s="54"/>
      <c r="N30" s="52"/>
      <c r="O30" s="52"/>
      <c r="P30" s="53"/>
      <c r="Q30" s="54"/>
      <c r="R30" s="55"/>
    </row>
    <row r="31" spans="1:18" ht="12.75" x14ac:dyDescent="0.2">
      <c r="A31"/>
      <c r="B31"/>
      <c r="C31"/>
      <c r="D31" s="56"/>
      <c r="E31" s="35"/>
      <c r="F31" s="35"/>
      <c r="G31" s="35"/>
      <c r="H31" s="35"/>
      <c r="I31" s="35"/>
      <c r="J31" s="35"/>
      <c r="K31" s="52"/>
      <c r="L31" s="53"/>
      <c r="M31" s="54"/>
      <c r="N31" s="52"/>
      <c r="O31" s="52"/>
      <c r="P31" s="53"/>
      <c r="Q31" s="54"/>
      <c r="R31" s="55"/>
    </row>
    <row r="32" spans="1:18" ht="12.75" x14ac:dyDescent="0.2">
      <c r="A32"/>
      <c r="B32"/>
      <c r="C32"/>
      <c r="D32" s="57"/>
      <c r="E32" s="31"/>
      <c r="F32" s="31"/>
      <c r="G32" s="31"/>
      <c r="H32" s="31"/>
      <c r="I32" s="31"/>
      <c r="J32" s="31"/>
      <c r="K32" s="6"/>
      <c r="L32" s="58"/>
      <c r="M32" s="59"/>
      <c r="N32" s="6"/>
      <c r="O32" s="6"/>
      <c r="P32" s="58"/>
      <c r="Q32" s="59"/>
      <c r="R32" s="55"/>
    </row>
    <row r="33" spans="1:18" ht="12.75" x14ac:dyDescent="0.2">
      <c r="A33"/>
      <c r="B33"/>
      <c r="C33"/>
      <c r="D33" s="56"/>
      <c r="E33" s="35"/>
      <c r="F33" s="35"/>
      <c r="G33" s="35"/>
      <c r="H33" s="35"/>
      <c r="I33" s="35"/>
      <c r="J33" s="35"/>
      <c r="K33" s="52"/>
      <c r="L33" s="53"/>
      <c r="M33" s="54"/>
      <c r="N33" s="52"/>
      <c r="O33" s="52"/>
      <c r="P33" s="53"/>
      <c r="Q33" s="54"/>
      <c r="R33" s="55"/>
    </row>
    <row r="34" spans="1:18" ht="12.75" x14ac:dyDescent="0.2">
      <c r="A34" t="s">
        <v>144</v>
      </c>
      <c r="B34"/>
      <c r="C34"/>
      <c r="D34" s="57">
        <f>SUM(D12:D32)</f>
        <v>2020086.85335</v>
      </c>
      <c r="E34" s="31">
        <f>SUM(E13:E32)</f>
        <v>0</v>
      </c>
      <c r="F34" s="31">
        <f>SUM(F13:F32)</f>
        <v>2020086.85335</v>
      </c>
      <c r="G34" s="31"/>
      <c r="H34" s="31">
        <f>SUM(H12:H32)</f>
        <v>0</v>
      </c>
      <c r="I34" s="31">
        <f>SUM(I12:I32)</f>
        <v>-1</v>
      </c>
      <c r="J34" s="31">
        <f>SUM(J12:J32)</f>
        <v>2020085.85335</v>
      </c>
      <c r="K34" s="6">
        <f>SUM(K13:K32)</f>
        <v>0.99999999999999989</v>
      </c>
      <c r="L34" s="58"/>
      <c r="M34" s="59">
        <f>SUM(M13:M32)</f>
        <v>5.3499999999999999E-2</v>
      </c>
      <c r="N34" s="6"/>
      <c r="O34" s="6">
        <f>SUM(O13:O32)</f>
        <v>5.74E-2</v>
      </c>
      <c r="P34" s="58"/>
      <c r="Q34" s="59">
        <f>SUM(Q13:Q32)</f>
        <v>6.1399999999999996E-2</v>
      </c>
      <c r="R34" s="55"/>
    </row>
    <row r="35" spans="1:18" ht="12.75" x14ac:dyDescent="0.2">
      <c r="A35"/>
      <c r="B35"/>
      <c r="C35"/>
      <c r="D35" s="32"/>
      <c r="E35" s="32"/>
      <c r="F35" s="32"/>
      <c r="G35" s="32"/>
      <c r="H35" s="32"/>
      <c r="I35" s="32"/>
      <c r="J35" s="32"/>
      <c r="K35" s="7"/>
      <c r="L35" s="7"/>
      <c r="M35" s="7"/>
      <c r="N35" s="7"/>
      <c r="O35" s="7"/>
      <c r="P35" s="7"/>
      <c r="Q35" s="7"/>
      <c r="R35" s="55"/>
    </row>
    <row r="36" spans="1:18" ht="12.75" x14ac:dyDescent="0.2">
      <c r="A36"/>
      <c r="B36"/>
      <c r="C36"/>
      <c r="D36" s="32"/>
      <c r="E36" s="32"/>
      <c r="F36" s="32"/>
      <c r="G36" s="32"/>
      <c r="H36" s="32"/>
      <c r="I36" s="32"/>
      <c r="J36" s="32"/>
      <c r="K36" s="7"/>
      <c r="L36" s="7"/>
      <c r="M36" s="7"/>
      <c r="N36" s="7"/>
      <c r="O36" s="7"/>
      <c r="P36" s="7"/>
      <c r="Q36" s="7"/>
      <c r="R36" s="55"/>
    </row>
    <row r="37" spans="1:18" ht="12.75" x14ac:dyDescent="0.2">
      <c r="A37"/>
      <c r="B37"/>
      <c r="C37"/>
      <c r="D37" s="32"/>
      <c r="E37" s="32"/>
      <c r="F37" s="32"/>
      <c r="G37" s="32"/>
      <c r="H37" s="32"/>
      <c r="I37" s="32"/>
      <c r="J37" s="32"/>
      <c r="K37" s="7"/>
      <c r="L37" s="7" t="s">
        <v>119</v>
      </c>
      <c r="M37" s="7"/>
      <c r="N37" s="7" t="s">
        <v>120</v>
      </c>
      <c r="O37" s="7"/>
      <c r="P37" s="7" t="s">
        <v>121</v>
      </c>
      <c r="Q37" s="7"/>
      <c r="R37" s="55"/>
    </row>
    <row r="38" spans="1:18" ht="12.75" x14ac:dyDescent="0.2">
      <c r="A38"/>
      <c r="B38"/>
      <c r="C38"/>
      <c r="D38" s="60"/>
      <c r="E38" s="61"/>
      <c r="F38" s="61"/>
      <c r="G38" s="61"/>
      <c r="H38" s="61"/>
      <c r="I38" s="61"/>
      <c r="J38" s="61"/>
      <c r="K38" s="62"/>
      <c r="L38" s="63"/>
      <c r="M38" s="64"/>
      <c r="N38" s="63"/>
      <c r="O38" s="64"/>
      <c r="P38" s="62"/>
      <c r="Q38" s="64"/>
      <c r="R38" s="55"/>
    </row>
    <row r="39" spans="1:18" ht="12.75" x14ac:dyDescent="0.2">
      <c r="A39"/>
      <c r="B39"/>
      <c r="C39"/>
      <c r="D39" s="56"/>
      <c r="E39" s="35" t="s">
        <v>14</v>
      </c>
      <c r="F39" s="35"/>
      <c r="G39" s="35"/>
      <c r="H39" s="35"/>
      <c r="I39" s="35"/>
      <c r="J39" s="35"/>
      <c r="K39" s="52"/>
      <c r="L39" s="53" t="s">
        <v>122</v>
      </c>
      <c r="M39" s="54" t="s">
        <v>123</v>
      </c>
      <c r="N39" s="53" t="s">
        <v>122</v>
      </c>
      <c r="O39" s="54" t="s">
        <v>123</v>
      </c>
      <c r="P39" s="52" t="s">
        <v>122</v>
      </c>
      <c r="Q39" s="54" t="s">
        <v>123</v>
      </c>
      <c r="R39" s="55"/>
    </row>
    <row r="40" spans="1:18" ht="12.75" x14ac:dyDescent="0.2">
      <c r="A40"/>
      <c r="B40"/>
      <c r="C40"/>
      <c r="D40" s="56"/>
      <c r="E40" s="35"/>
      <c r="F40" s="35" t="s">
        <v>124</v>
      </c>
      <c r="G40" s="35"/>
      <c r="H40" s="35"/>
      <c r="I40" s="35"/>
      <c r="J40" s="35"/>
      <c r="K40" s="52" t="s">
        <v>125</v>
      </c>
      <c r="L40" s="53" t="s">
        <v>126</v>
      </c>
      <c r="M40" s="54" t="s">
        <v>127</v>
      </c>
      <c r="N40" s="53" t="s">
        <v>126</v>
      </c>
      <c r="O40" s="54" t="s">
        <v>127</v>
      </c>
      <c r="P40" s="52" t="s">
        <v>126</v>
      </c>
      <c r="Q40" s="54" t="s">
        <v>127</v>
      </c>
      <c r="R40" s="55"/>
    </row>
    <row r="41" spans="1:18" ht="12.75" x14ac:dyDescent="0.2">
      <c r="A41" s="10" t="s">
        <v>145</v>
      </c>
      <c r="B41"/>
      <c r="C41"/>
      <c r="D41" s="57" t="s">
        <v>13</v>
      </c>
      <c r="E41" s="31" t="s">
        <v>129</v>
      </c>
      <c r="F41" s="31" t="s">
        <v>130</v>
      </c>
      <c r="G41" s="31"/>
      <c r="H41" s="31" t="s">
        <v>131</v>
      </c>
      <c r="I41" s="31" t="s">
        <v>132</v>
      </c>
      <c r="J41" s="31" t="s">
        <v>133</v>
      </c>
      <c r="K41" s="6" t="s">
        <v>134</v>
      </c>
      <c r="L41" s="58" t="s">
        <v>135</v>
      </c>
      <c r="M41" s="59" t="s">
        <v>136</v>
      </c>
      <c r="N41" s="58" t="s">
        <v>135</v>
      </c>
      <c r="O41" s="59" t="s">
        <v>136</v>
      </c>
      <c r="P41" s="6" t="s">
        <v>135</v>
      </c>
      <c r="Q41" s="59" t="s">
        <v>136</v>
      </c>
      <c r="R41" s="55"/>
    </row>
    <row r="42" spans="1:18" ht="12.75" x14ac:dyDescent="0.2">
      <c r="A42"/>
      <c r="B42"/>
      <c r="C42"/>
      <c r="D42" s="56"/>
      <c r="E42" s="35"/>
      <c r="F42" s="35"/>
      <c r="G42" s="35"/>
      <c r="H42" s="35"/>
      <c r="I42" s="35"/>
      <c r="J42" s="35"/>
      <c r="K42" s="52"/>
      <c r="L42" s="53"/>
      <c r="M42" s="54"/>
      <c r="N42" s="53"/>
      <c r="O42" s="54"/>
      <c r="P42" s="52"/>
      <c r="Q42" s="54"/>
      <c r="R42" s="55"/>
    </row>
    <row r="43" spans="1:18" ht="12.75" x14ac:dyDescent="0.2">
      <c r="A43"/>
      <c r="B43"/>
      <c r="C43"/>
      <c r="D43" s="56"/>
      <c r="E43" s="35"/>
      <c r="F43" s="35"/>
      <c r="G43" s="35"/>
      <c r="H43" s="35"/>
      <c r="I43" s="35"/>
      <c r="J43" s="35"/>
      <c r="K43" s="52"/>
      <c r="L43" s="53"/>
      <c r="M43" s="54"/>
      <c r="N43" s="53"/>
      <c r="O43" s="54"/>
      <c r="P43" s="52"/>
      <c r="Q43" s="54"/>
      <c r="R43" s="55"/>
    </row>
    <row r="44" spans="1:18" ht="12.75" x14ac:dyDescent="0.2">
      <c r="A44" t="s">
        <v>137</v>
      </c>
      <c r="B44"/>
      <c r="C44"/>
      <c r="D44" s="50">
        <v>775210.5</v>
      </c>
      <c r="E44" s="35">
        <v>0</v>
      </c>
      <c r="F44" s="35">
        <f>SUM(D44:E44)</f>
        <v>775210.5</v>
      </c>
      <c r="G44" s="35"/>
      <c r="H44" s="35">
        <v>0</v>
      </c>
      <c r="I44" s="35">
        <f>+J44-F44</f>
        <v>0</v>
      </c>
      <c r="J44" s="51">
        <v>775210.5</v>
      </c>
      <c r="K44" s="52">
        <f>+J44/$J$65</f>
        <v>0.38797552340299424</v>
      </c>
      <c r="L44" s="53">
        <f>+N44-0.01</f>
        <v>0.10500000000000001</v>
      </c>
      <c r="M44" s="54">
        <f>ROUND($K44*L44,4)</f>
        <v>4.07E-2</v>
      </c>
      <c r="N44" s="53">
        <v>0.115</v>
      </c>
      <c r="O44" s="54">
        <f>ROUND($K44*N44,4)</f>
        <v>4.4600000000000001E-2</v>
      </c>
      <c r="P44" s="52">
        <f>N44+0.01</f>
        <v>0.125</v>
      </c>
      <c r="Q44" s="54">
        <f>ROUND($K44*P44,4)</f>
        <v>4.8500000000000001E-2</v>
      </c>
      <c r="R44" s="65"/>
    </row>
    <row r="45" spans="1:18" ht="12.75" x14ac:dyDescent="0.2">
      <c r="A45"/>
      <c r="B45"/>
      <c r="C45"/>
      <c r="D45" s="56"/>
      <c r="E45" s="35"/>
      <c r="F45" s="35"/>
      <c r="G45" s="35"/>
      <c r="H45" s="35"/>
      <c r="I45" s="35"/>
      <c r="J45" s="35"/>
      <c r="K45" s="52"/>
      <c r="L45" s="53"/>
      <c r="M45" s="54"/>
      <c r="N45" s="53"/>
      <c r="O45" s="54"/>
      <c r="P45" s="52"/>
      <c r="Q45" s="54"/>
      <c r="R45" s="65"/>
    </row>
    <row r="46" spans="1:18" ht="12.75" x14ac:dyDescent="0.2">
      <c r="A46" t="s">
        <v>138</v>
      </c>
      <c r="B46"/>
      <c r="C46"/>
      <c r="D46" s="56">
        <v>559486</v>
      </c>
      <c r="E46" s="35">
        <v>0</v>
      </c>
      <c r="F46" s="35">
        <f>SUM(D46:E46)</f>
        <v>559486</v>
      </c>
      <c r="G46" s="35"/>
      <c r="H46" s="35">
        <v>0</v>
      </c>
      <c r="I46" s="35">
        <f>+J46-F46</f>
        <v>0</v>
      </c>
      <c r="J46" s="35">
        <v>559486</v>
      </c>
      <c r="K46" s="52">
        <f>+J46/$J$65</f>
        <v>0.28001023423527882</v>
      </c>
      <c r="L46" s="53">
        <v>3.3497531236281658E-2</v>
      </c>
      <c r="M46" s="54">
        <f>ROUND($K46*L46,4)</f>
        <v>9.4000000000000004E-3</v>
      </c>
      <c r="N46" s="53">
        <f>+L46</f>
        <v>3.3497531236281658E-2</v>
      </c>
      <c r="O46" s="54">
        <f>ROUND($K46*N46,4)</f>
        <v>9.4000000000000004E-3</v>
      </c>
      <c r="P46" s="52">
        <f>L46</f>
        <v>3.3497531236281658E-2</v>
      </c>
      <c r="Q46" s="54">
        <f>ROUND($K46*P46,4)</f>
        <v>9.4000000000000004E-3</v>
      </c>
      <c r="R46" s="65"/>
    </row>
    <row r="47" spans="1:18" ht="12.75" x14ac:dyDescent="0.2">
      <c r="A47"/>
      <c r="B47"/>
      <c r="C47"/>
      <c r="D47" s="56"/>
      <c r="E47" s="35"/>
      <c r="F47" s="35"/>
      <c r="G47" s="35"/>
      <c r="H47" s="35"/>
      <c r="I47" s="35"/>
      <c r="J47" s="35"/>
      <c r="K47" s="52"/>
      <c r="L47" s="53"/>
      <c r="M47" s="54"/>
      <c r="N47" s="53"/>
      <c r="O47" s="54"/>
      <c r="P47" s="52"/>
      <c r="Q47" s="54"/>
      <c r="R47" s="65"/>
    </row>
    <row r="48" spans="1:18" ht="12.75" x14ac:dyDescent="0.2">
      <c r="A48" t="s">
        <v>139</v>
      </c>
      <c r="B48"/>
      <c r="C48"/>
      <c r="D48" s="56">
        <v>221852</v>
      </c>
      <c r="E48" s="35">
        <v>0</v>
      </c>
      <c r="F48" s="35">
        <f>SUM(D48:E48)</f>
        <v>221852</v>
      </c>
      <c r="G48" s="35"/>
      <c r="H48" s="35">
        <v>0</v>
      </c>
      <c r="I48" s="35">
        <f>+J48-F48</f>
        <v>0</v>
      </c>
      <c r="J48" s="35">
        <v>221852</v>
      </c>
      <c r="K48" s="52">
        <f>+J48/$J$65</f>
        <v>0.11103196592151561</v>
      </c>
      <c r="L48" s="53">
        <v>1.18E-2</v>
      </c>
      <c r="M48" s="54">
        <f>ROUND($K48*L48,4)</f>
        <v>1.2999999999999999E-3</v>
      </c>
      <c r="N48" s="53">
        <f>+L48</f>
        <v>1.18E-2</v>
      </c>
      <c r="O48" s="54">
        <f>ROUND($K48*N48,4)</f>
        <v>1.2999999999999999E-3</v>
      </c>
      <c r="P48" s="52">
        <f>L48</f>
        <v>1.18E-2</v>
      </c>
      <c r="Q48" s="54">
        <f>ROUND($K48*P48,4)</f>
        <v>1.2999999999999999E-3</v>
      </c>
      <c r="R48" s="65"/>
    </row>
    <row r="49" spans="1:18" ht="12.75" x14ac:dyDescent="0.2">
      <c r="A49"/>
      <c r="B49"/>
      <c r="C49"/>
      <c r="D49" s="56"/>
      <c r="E49" s="35"/>
      <c r="F49" s="35"/>
      <c r="G49" s="35"/>
      <c r="H49" s="35"/>
      <c r="I49" s="35"/>
      <c r="J49" s="35"/>
      <c r="K49" s="52"/>
      <c r="L49" s="53"/>
      <c r="M49" s="54"/>
      <c r="N49" s="53"/>
      <c r="O49" s="54"/>
      <c r="P49" s="52"/>
      <c r="Q49" s="54"/>
      <c r="R49" s="65"/>
    </row>
    <row r="50" spans="1:18" ht="12.75" x14ac:dyDescent="0.2">
      <c r="A50" t="s">
        <v>140</v>
      </c>
      <c r="B50"/>
      <c r="C50"/>
      <c r="D50" s="56">
        <v>0</v>
      </c>
      <c r="E50" s="35">
        <v>0</v>
      </c>
      <c r="F50" s="35">
        <f>SUM(D50:E50)</f>
        <v>0</v>
      </c>
      <c r="G50" s="35"/>
      <c r="H50" s="35">
        <v>0</v>
      </c>
      <c r="I50" s="35">
        <v>0</v>
      </c>
      <c r="J50" s="35">
        <v>0</v>
      </c>
      <c r="K50" s="52">
        <f>+J50/$J$65</f>
        <v>0</v>
      </c>
      <c r="L50" s="53">
        <v>0</v>
      </c>
      <c r="M50" s="54">
        <f>ROUND($K50*L50,4)</f>
        <v>0</v>
      </c>
      <c r="N50" s="53">
        <f>+L50</f>
        <v>0</v>
      </c>
      <c r="O50" s="54">
        <f>ROUND($K50*N50,4)</f>
        <v>0</v>
      </c>
      <c r="P50" s="52">
        <f>L50</f>
        <v>0</v>
      </c>
      <c r="Q50" s="54">
        <f>ROUND($K50*P50,4)</f>
        <v>0</v>
      </c>
      <c r="R50" s="65"/>
    </row>
    <row r="51" spans="1:18" ht="12.75" x14ac:dyDescent="0.2">
      <c r="A51"/>
      <c r="B51"/>
      <c r="C51"/>
      <c r="D51" s="56"/>
      <c r="E51" s="35"/>
      <c r="F51" s="35"/>
      <c r="G51" s="35"/>
      <c r="H51" s="35"/>
      <c r="I51" s="35"/>
      <c r="J51" s="35"/>
      <c r="K51" s="52"/>
      <c r="L51" s="53"/>
      <c r="M51" s="54"/>
      <c r="N51" s="53"/>
      <c r="O51" s="54"/>
      <c r="P51" s="52"/>
      <c r="Q51" s="54"/>
      <c r="R51" s="65"/>
    </row>
    <row r="52" spans="1:18" ht="12.75" x14ac:dyDescent="0.2">
      <c r="A52" t="s">
        <v>141</v>
      </c>
      <c r="B52"/>
      <c r="C52"/>
      <c r="D52" s="56">
        <v>6828</v>
      </c>
      <c r="E52" s="35">
        <v>0</v>
      </c>
      <c r="F52" s="35">
        <f>SUM(D52:E52)</f>
        <v>6828</v>
      </c>
      <c r="G52" s="35"/>
      <c r="H52" s="35">
        <v>0</v>
      </c>
      <c r="I52" s="35">
        <v>0</v>
      </c>
      <c r="J52" s="35">
        <f>SUM(F52:I52)</f>
        <v>6828</v>
      </c>
      <c r="K52" s="52">
        <f>+J52/$J$65</f>
        <v>3.4172613423007615E-3</v>
      </c>
      <c r="L52" s="53">
        <v>2.3599999999999999E-2</v>
      </c>
      <c r="M52" s="54">
        <f>ROUND($K52*L52,4)</f>
        <v>1E-4</v>
      </c>
      <c r="N52" s="53">
        <f>+L52</f>
        <v>2.3599999999999999E-2</v>
      </c>
      <c r="O52" s="54">
        <f>ROUND($K52*N52,4)</f>
        <v>1E-4</v>
      </c>
      <c r="P52" s="52">
        <f>+N52</f>
        <v>2.3599999999999999E-2</v>
      </c>
      <c r="Q52" s="54">
        <f>ROUND($K52*P52,4)</f>
        <v>1E-4</v>
      </c>
      <c r="R52" s="65"/>
    </row>
    <row r="53" spans="1:18" ht="12.75" x14ac:dyDescent="0.2">
      <c r="A53"/>
      <c r="B53"/>
      <c r="C53"/>
      <c r="D53" s="56"/>
      <c r="E53" s="35"/>
      <c r="F53" s="35"/>
      <c r="G53" s="35"/>
      <c r="H53" s="35"/>
      <c r="I53" s="35"/>
      <c r="J53" s="35"/>
      <c r="K53" s="52"/>
      <c r="L53" s="53"/>
      <c r="M53" s="54"/>
      <c r="N53" s="53"/>
      <c r="O53" s="54"/>
      <c r="P53" s="52"/>
      <c r="Q53" s="54"/>
      <c r="R53" s="65"/>
    </row>
    <row r="54" spans="1:18" ht="12.75" x14ac:dyDescent="0.2">
      <c r="A54" t="s">
        <v>142</v>
      </c>
      <c r="B54"/>
      <c r="C54"/>
      <c r="D54" s="50">
        <v>434714.75380000001</v>
      </c>
      <c r="E54" s="35">
        <v>0</v>
      </c>
      <c r="F54" s="35">
        <f>SUM(D54:E54)</f>
        <v>434714.75380000001</v>
      </c>
      <c r="G54" s="35"/>
      <c r="H54" s="35">
        <v>0</v>
      </c>
      <c r="I54" s="35">
        <v>0</v>
      </c>
      <c r="J54" s="35">
        <f>SUM(F54:I54)</f>
        <v>434714.75380000001</v>
      </c>
      <c r="K54" s="52">
        <f>+J54/$J$65</f>
        <v>0.21756501509791054</v>
      </c>
      <c r="L54" s="53">
        <v>0</v>
      </c>
      <c r="M54" s="54">
        <f>ROUND($K54*L54,4)</f>
        <v>0</v>
      </c>
      <c r="N54" s="53">
        <f>+L54</f>
        <v>0</v>
      </c>
      <c r="O54" s="54">
        <f>ROUND($K54*N54,4)</f>
        <v>0</v>
      </c>
      <c r="P54" s="52">
        <f>+N54</f>
        <v>0</v>
      </c>
      <c r="Q54" s="54">
        <f>ROUND($K54*P54,4)</f>
        <v>0</v>
      </c>
      <c r="R54" s="65"/>
    </row>
    <row r="55" spans="1:18" ht="12.75" x14ac:dyDescent="0.2">
      <c r="A55"/>
      <c r="B55"/>
      <c r="C55"/>
      <c r="D55" s="56"/>
      <c r="E55" s="35"/>
      <c r="F55" s="35"/>
      <c r="G55" s="35"/>
      <c r="H55" s="35"/>
      <c r="I55" s="35"/>
      <c r="J55" s="35"/>
      <c r="K55" s="52"/>
      <c r="L55" s="53"/>
      <c r="M55" s="54"/>
      <c r="N55" s="53"/>
      <c r="O55" s="54"/>
      <c r="P55" s="52"/>
      <c r="Q55" s="54"/>
      <c r="R55" s="65"/>
    </row>
    <row r="56" spans="1:18" ht="12.75" x14ac:dyDescent="0.2">
      <c r="A56" t="s">
        <v>143</v>
      </c>
      <c r="B56"/>
      <c r="C56"/>
      <c r="D56" s="56">
        <v>0</v>
      </c>
      <c r="E56" s="35">
        <v>0</v>
      </c>
      <c r="F56" s="35">
        <f>SUM(D56:E56)</f>
        <v>0</v>
      </c>
      <c r="G56" s="35"/>
      <c r="H56" s="35">
        <v>0</v>
      </c>
      <c r="I56" s="35">
        <v>0</v>
      </c>
      <c r="J56" s="35">
        <f>SUM(F56:I56)</f>
        <v>0</v>
      </c>
      <c r="K56" s="52">
        <f>+J56/$J$65</f>
        <v>0</v>
      </c>
      <c r="L56" s="53">
        <f>SUM(M44:M50)</f>
        <v>5.1400000000000001E-2</v>
      </c>
      <c r="M56" s="54">
        <f>ROUND($K56*L56,4)</f>
        <v>0</v>
      </c>
      <c r="N56" s="53">
        <f>SUM(O44:O50)</f>
        <v>5.5300000000000002E-2</v>
      </c>
      <c r="O56" s="54">
        <f>ROUND($K56*N56,4)</f>
        <v>0</v>
      </c>
      <c r="P56" s="52">
        <f>SUM(Q44:Q50)</f>
        <v>5.9200000000000003E-2</v>
      </c>
      <c r="Q56" s="54">
        <f>ROUND($K56*P56,4)</f>
        <v>0</v>
      </c>
      <c r="R56" s="65"/>
    </row>
    <row r="57" spans="1:18" ht="12.75" x14ac:dyDescent="0.2">
      <c r="A57"/>
      <c r="B57"/>
      <c r="C57"/>
      <c r="D57" s="56"/>
      <c r="E57" s="35"/>
      <c r="F57" s="35"/>
      <c r="G57" s="35"/>
      <c r="H57" s="35"/>
      <c r="I57" s="35"/>
      <c r="J57" s="35"/>
      <c r="K57" s="52"/>
      <c r="L57" s="53"/>
      <c r="M57" s="54"/>
      <c r="N57" s="53"/>
      <c r="O57" s="54"/>
      <c r="P57" s="52"/>
      <c r="Q57" s="54"/>
      <c r="R57" s="65"/>
    </row>
    <row r="58" spans="1:18" ht="12.75" x14ac:dyDescent="0.2">
      <c r="A58"/>
      <c r="B58"/>
      <c r="C58"/>
      <c r="D58" s="56"/>
      <c r="E58" s="35"/>
      <c r="F58" s="35"/>
      <c r="G58" s="35"/>
      <c r="H58" s="35"/>
      <c r="I58" s="35"/>
      <c r="J58" s="35"/>
      <c r="K58" s="52"/>
      <c r="L58" s="53"/>
      <c r="M58" s="54"/>
      <c r="N58" s="53"/>
      <c r="O58" s="54"/>
      <c r="P58" s="52"/>
      <c r="Q58" s="54"/>
      <c r="R58" s="65"/>
    </row>
    <row r="59" spans="1:18" ht="12.75" x14ac:dyDescent="0.2">
      <c r="A59"/>
      <c r="B59"/>
      <c r="C59"/>
      <c r="D59" s="56"/>
      <c r="E59" s="35"/>
      <c r="F59" s="35"/>
      <c r="G59" s="35"/>
      <c r="H59" s="35"/>
      <c r="I59" s="35"/>
      <c r="J59" s="35"/>
      <c r="K59" s="52"/>
      <c r="L59" s="53"/>
      <c r="M59" s="54"/>
      <c r="N59" s="53"/>
      <c r="O59" s="54"/>
      <c r="P59" s="52"/>
      <c r="Q59" s="54"/>
      <c r="R59" s="65"/>
    </row>
    <row r="60" spans="1:18" ht="12.75" x14ac:dyDescent="0.2">
      <c r="A60"/>
      <c r="B60"/>
      <c r="C60"/>
      <c r="D60" s="56"/>
      <c r="E60" s="35"/>
      <c r="F60" s="35"/>
      <c r="G60" s="35"/>
      <c r="H60" s="35"/>
      <c r="I60" s="35"/>
      <c r="J60" s="35"/>
      <c r="K60" s="52"/>
      <c r="L60" s="53"/>
      <c r="M60" s="54"/>
      <c r="N60" s="53"/>
      <c r="O60" s="54"/>
      <c r="P60" s="52"/>
      <c r="Q60" s="54"/>
      <c r="R60" s="65"/>
    </row>
    <row r="61" spans="1:18" ht="12.75" x14ac:dyDescent="0.2">
      <c r="A61"/>
      <c r="B61"/>
      <c r="C61"/>
      <c r="D61" s="56"/>
      <c r="E61" s="35"/>
      <c r="F61" s="35"/>
      <c r="G61" s="35"/>
      <c r="H61" s="35"/>
      <c r="I61" s="35"/>
      <c r="J61" s="35"/>
      <c r="K61" s="52"/>
      <c r="L61" s="53"/>
      <c r="M61" s="54"/>
      <c r="N61" s="53"/>
      <c r="O61" s="54"/>
      <c r="P61" s="52"/>
      <c r="Q61" s="54"/>
      <c r="R61" s="65"/>
    </row>
    <row r="62" spans="1:18" ht="12.75" x14ac:dyDescent="0.2">
      <c r="A62"/>
      <c r="B62"/>
      <c r="C62"/>
      <c r="D62" s="56"/>
      <c r="E62" s="35"/>
      <c r="F62" s="35"/>
      <c r="G62" s="35"/>
      <c r="H62" s="35"/>
      <c r="I62" s="35"/>
      <c r="J62" s="35"/>
      <c r="K62" s="52"/>
      <c r="L62" s="53"/>
      <c r="M62" s="54"/>
      <c r="N62" s="53"/>
      <c r="O62" s="54"/>
      <c r="P62" s="52"/>
      <c r="Q62" s="54"/>
      <c r="R62" s="65"/>
    </row>
    <row r="63" spans="1:18" ht="12.75" x14ac:dyDescent="0.2">
      <c r="A63"/>
      <c r="B63"/>
      <c r="C63"/>
      <c r="D63" s="56"/>
      <c r="E63" s="35"/>
      <c r="F63" s="35"/>
      <c r="G63" s="35"/>
      <c r="H63" s="35"/>
      <c r="I63" s="35"/>
      <c r="J63" s="35"/>
      <c r="K63" s="52"/>
      <c r="L63" s="53"/>
      <c r="M63" s="54"/>
      <c r="N63" s="53"/>
      <c r="O63" s="54"/>
      <c r="P63" s="52"/>
      <c r="Q63" s="54"/>
      <c r="R63" s="65"/>
    </row>
    <row r="64" spans="1:18" ht="12.75" x14ac:dyDescent="0.2">
      <c r="A64"/>
      <c r="B64"/>
      <c r="C64"/>
      <c r="D64" s="60"/>
      <c r="E64" s="61"/>
      <c r="F64" s="61"/>
      <c r="G64" s="61"/>
      <c r="H64" s="61"/>
      <c r="I64" s="61"/>
      <c r="J64" s="61"/>
      <c r="K64" s="62"/>
      <c r="L64" s="63"/>
      <c r="M64" s="64"/>
      <c r="N64" s="63"/>
      <c r="O64" s="64"/>
      <c r="P64" s="62"/>
      <c r="Q64" s="64"/>
      <c r="R64" s="55"/>
    </row>
    <row r="65" spans="1:18" ht="12.75" x14ac:dyDescent="0.2">
      <c r="A65" t="s">
        <v>146</v>
      </c>
      <c r="B65"/>
      <c r="C65"/>
      <c r="D65" s="57">
        <f>SUM(D44:D63)</f>
        <v>1998091.2538000001</v>
      </c>
      <c r="E65" s="31">
        <v>0</v>
      </c>
      <c r="F65" s="31">
        <f>SUM(F44:F63)</f>
        <v>1998091.2538000001</v>
      </c>
      <c r="G65" s="31"/>
      <c r="H65" s="31">
        <f>SUM(H44:H63)</f>
        <v>0</v>
      </c>
      <c r="I65" s="31">
        <f>SUM(I44:I63)</f>
        <v>0</v>
      </c>
      <c r="J65" s="31">
        <f>SUM(J44:J63)</f>
        <v>1998091.2538000001</v>
      </c>
      <c r="K65" s="6">
        <f>SUM(K44:K63)</f>
        <v>1</v>
      </c>
      <c r="L65" s="58"/>
      <c r="M65" s="59">
        <f>SUM(M44:M63)</f>
        <v>5.1500000000000004E-2</v>
      </c>
      <c r="N65" s="58"/>
      <c r="O65" s="59">
        <f>SUM(O44:O63)</f>
        <v>5.5400000000000005E-2</v>
      </c>
      <c r="P65" s="6"/>
      <c r="Q65" s="59">
        <f>SUM(Q44:Q63)</f>
        <v>5.9300000000000005E-2</v>
      </c>
      <c r="R65" s="55"/>
    </row>
    <row r="66" spans="1:18" ht="12.75" x14ac:dyDescent="0.2">
      <c r="A66"/>
      <c r="B66"/>
      <c r="C66"/>
      <c r="D66" s="32"/>
      <c r="E66" s="32"/>
      <c r="F66" s="32"/>
      <c r="G66" s="32"/>
      <c r="H66" s="32"/>
      <c r="I66" s="32"/>
      <c r="J66" s="32"/>
      <c r="K66" s="7"/>
      <c r="L66" s="7"/>
      <c r="M66" s="7"/>
      <c r="N66" s="7"/>
      <c r="O66" s="7"/>
      <c r="P66" s="7"/>
      <c r="Q66" s="7"/>
      <c r="R66" s="55"/>
    </row>
    <row r="67" spans="1:18" ht="12.75" x14ac:dyDescent="0.2">
      <c r="A67"/>
      <c r="B67"/>
      <c r="C67"/>
      <c r="D67" s="32"/>
      <c r="E67" s="32"/>
      <c r="F67" s="32"/>
      <c r="G67" s="32"/>
      <c r="H67" s="32"/>
      <c r="I67" s="32"/>
      <c r="J67" s="32"/>
      <c r="K67" s="7"/>
      <c r="L67" s="7"/>
      <c r="M67" s="7"/>
      <c r="N67" s="7"/>
      <c r="O67" s="7"/>
      <c r="P67" s="7"/>
      <c r="Q67" s="7"/>
      <c r="R67" s="55"/>
    </row>
    <row r="68" spans="1:18" ht="12.75" x14ac:dyDescent="0.2">
      <c r="A68"/>
      <c r="B68"/>
      <c r="C68"/>
      <c r="D68" s="32"/>
      <c r="E68" s="32"/>
      <c r="F68" s="32"/>
      <c r="G68" s="32"/>
      <c r="H68" s="32"/>
      <c r="I68" s="32"/>
      <c r="J68" s="32"/>
      <c r="K68" s="7"/>
      <c r="L68" s="7"/>
      <c r="M68" s="7"/>
      <c r="N68" s="7"/>
      <c r="O68" s="7"/>
      <c r="P68" s="7"/>
      <c r="Q68" s="7"/>
      <c r="R68" s="55"/>
    </row>
    <row r="69" spans="1:18" ht="12.75" x14ac:dyDescent="0.2">
      <c r="A69"/>
      <c r="B69"/>
      <c r="C69"/>
      <c r="D69" s="32"/>
      <c r="E69" s="66"/>
      <c r="F69" s="32"/>
      <c r="G69" s="32"/>
      <c r="H69" s="32"/>
      <c r="I69" s="32"/>
      <c r="J69" s="32"/>
      <c r="K69" s="7"/>
      <c r="L69" s="7"/>
      <c r="M69" s="7"/>
      <c r="N69" s="7"/>
      <c r="O69" s="7"/>
      <c r="P69" s="7"/>
      <c r="Q69" s="7"/>
      <c r="R69" s="55"/>
    </row>
    <row r="70" spans="1:18" ht="12.75" x14ac:dyDescent="0.2">
      <c r="A70"/>
      <c r="B70"/>
      <c r="C70"/>
      <c r="D70" s="32"/>
      <c r="E70" s="32"/>
      <c r="F70" s="32"/>
      <c r="G70" s="32"/>
      <c r="H70" s="32"/>
      <c r="I70" s="32"/>
      <c r="J70" s="32"/>
      <c r="K70" s="7"/>
      <c r="L70" s="7"/>
      <c r="M70" s="7"/>
      <c r="N70" s="7"/>
      <c r="O70" s="7"/>
      <c r="P70" s="7"/>
      <c r="Q70" s="7"/>
      <c r="R70" s="55"/>
    </row>
    <row r="71" spans="1:18" ht="12.75" x14ac:dyDescent="0.2">
      <c r="A71" s="67"/>
      <c r="B71"/>
      <c r="C71"/>
      <c r="D71" s="32"/>
      <c r="E71" s="68"/>
      <c r="F71" s="32"/>
      <c r="G71" s="32"/>
      <c r="H71" s="32"/>
      <c r="I71" s="32"/>
      <c r="J71" s="32"/>
      <c r="K71" s="7"/>
      <c r="L71" s="7"/>
      <c r="M71" s="7"/>
      <c r="N71" s="7"/>
      <c r="O71" s="7"/>
      <c r="P71" s="7"/>
      <c r="Q71" s="7"/>
      <c r="R71" s="55"/>
    </row>
    <row r="72" spans="1:18" x14ac:dyDescent="0.2">
      <c r="D72" s="38"/>
      <c r="E72" s="38"/>
      <c r="F72" s="38"/>
      <c r="G72" s="38"/>
      <c r="H72" s="38"/>
      <c r="I72" s="38"/>
      <c r="J72" s="38"/>
      <c r="K72" s="55"/>
      <c r="L72" s="55"/>
      <c r="M72" s="55"/>
      <c r="N72" s="55"/>
      <c r="O72" s="55"/>
      <c r="P72" s="55"/>
      <c r="Q72" s="55"/>
      <c r="R72" s="55"/>
    </row>
    <row r="73" spans="1:18" x14ac:dyDescent="0.2">
      <c r="K73" s="55"/>
      <c r="L73" s="55"/>
      <c r="M73" s="55"/>
      <c r="N73" s="55"/>
      <c r="O73" s="55"/>
      <c r="P73" s="55"/>
      <c r="Q73" s="55"/>
      <c r="R73" s="55"/>
    </row>
    <row r="74" spans="1:18" x14ac:dyDescent="0.2">
      <c r="K74" s="55"/>
      <c r="L74" s="55"/>
      <c r="M74" s="55"/>
      <c r="N74" s="55"/>
      <c r="O74" s="55"/>
      <c r="P74" s="55"/>
      <c r="Q74" s="55"/>
      <c r="R74" s="55"/>
    </row>
    <row r="75" spans="1:18" x14ac:dyDescent="0.2">
      <c r="K75" s="55"/>
      <c r="L75" s="55"/>
      <c r="M75" s="55"/>
      <c r="N75" s="55"/>
      <c r="O75" s="55"/>
      <c r="P75" s="55"/>
      <c r="Q75" s="55"/>
      <c r="R75" s="55"/>
    </row>
    <row r="76" spans="1:18" x14ac:dyDescent="0.2">
      <c r="K76" s="55"/>
      <c r="L76" s="55"/>
      <c r="M76" s="55"/>
      <c r="N76" s="55"/>
      <c r="O76" s="55"/>
      <c r="P76" s="55"/>
      <c r="Q76" s="55"/>
      <c r="R76" s="55"/>
    </row>
    <row r="77" spans="1:18" x14ac:dyDescent="0.2">
      <c r="K77" s="55"/>
      <c r="L77" s="55"/>
      <c r="M77" s="55"/>
      <c r="N77" s="55"/>
      <c r="O77" s="55"/>
      <c r="P77" s="55"/>
      <c r="Q77" s="55"/>
      <c r="R77" s="55"/>
    </row>
    <row r="78" spans="1:18" x14ac:dyDescent="0.2">
      <c r="K78" s="55"/>
      <c r="L78" s="55"/>
      <c r="M78" s="55"/>
      <c r="N78" s="55"/>
      <c r="O78" s="55"/>
      <c r="P78" s="55"/>
      <c r="Q78" s="55"/>
      <c r="R78" s="55"/>
    </row>
    <row r="79" spans="1:18" x14ac:dyDescent="0.2">
      <c r="K79" s="55"/>
      <c r="L79" s="55"/>
      <c r="M79" s="55"/>
      <c r="N79" s="55"/>
      <c r="O79" s="55"/>
      <c r="P79" s="55"/>
      <c r="Q79" s="55"/>
      <c r="R79" s="55"/>
    </row>
    <row r="80" spans="1:18" x14ac:dyDescent="0.2">
      <c r="K80" s="55"/>
      <c r="L80" s="55"/>
      <c r="M80" s="55"/>
      <c r="N80" s="55"/>
      <c r="O80" s="55"/>
      <c r="P80" s="55"/>
      <c r="Q80" s="55"/>
      <c r="R80" s="55"/>
    </row>
    <row r="81" spans="11:18" x14ac:dyDescent="0.2">
      <c r="K81" s="55"/>
      <c r="L81" s="55"/>
      <c r="M81" s="55"/>
      <c r="N81" s="55"/>
      <c r="O81" s="55"/>
      <c r="P81" s="55"/>
      <c r="Q81" s="55"/>
      <c r="R81" s="55"/>
    </row>
    <row r="82" spans="11:18" x14ac:dyDescent="0.2">
      <c r="K82" s="55"/>
      <c r="L82" s="55"/>
      <c r="M82" s="55"/>
      <c r="N82" s="55"/>
      <c r="O82" s="55"/>
      <c r="P82" s="55"/>
      <c r="Q82" s="55"/>
      <c r="R82" s="55"/>
    </row>
    <row r="83" spans="11:18" x14ac:dyDescent="0.2">
      <c r="K83" s="55"/>
      <c r="L83" s="55"/>
      <c r="M83" s="55"/>
      <c r="N83" s="55"/>
      <c r="O83" s="55"/>
      <c r="P83" s="55"/>
      <c r="Q83" s="55"/>
      <c r="R83" s="55"/>
    </row>
    <row r="84" spans="11:18" x14ac:dyDescent="0.2">
      <c r="K84" s="55"/>
      <c r="L84" s="55"/>
      <c r="M84" s="55"/>
      <c r="N84" s="55"/>
      <c r="O84" s="55"/>
      <c r="P84" s="55"/>
      <c r="Q84" s="55"/>
      <c r="R84" s="55"/>
    </row>
    <row r="85" spans="11:18" x14ac:dyDescent="0.2">
      <c r="K85" s="55"/>
      <c r="L85" s="55"/>
      <c r="M85" s="55"/>
      <c r="N85" s="55"/>
      <c r="O85" s="55"/>
      <c r="P85" s="55"/>
      <c r="Q85" s="55"/>
      <c r="R85" s="55"/>
    </row>
    <row r="86" spans="11:18" x14ac:dyDescent="0.2">
      <c r="K86" s="55"/>
      <c r="L86" s="55"/>
      <c r="M86" s="55"/>
      <c r="N86" s="55"/>
      <c r="O86" s="55"/>
      <c r="P86" s="55"/>
      <c r="Q86" s="55"/>
      <c r="R86" s="55"/>
    </row>
    <row r="87" spans="11:18" x14ac:dyDescent="0.2">
      <c r="K87" s="55"/>
      <c r="L87" s="55"/>
      <c r="M87" s="55"/>
      <c r="N87" s="55"/>
      <c r="O87" s="55"/>
      <c r="P87" s="55"/>
      <c r="Q87" s="55"/>
      <c r="R87" s="55"/>
    </row>
  </sheetData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 A C T I V E ! 1 5 6 7 5 8 5 0 . 1 < / d o c u m e n t i d >  
     < s e n d e r i d > K E A B E T < / s e n d e r i d >  
     < s e n d e r e m a i l > B K E A T I N G @ G U N S T E R . C O M < / s e n d e r e m a i l >  
     < l a s t m o d i f i e d > 2 0 2 2 - 0 3 - 3 0 T 0 7 : 4 7 : 1 5 . 0 0 0 0 0 0 0 - 0 4 : 0 0 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Waruszewski, Robert</dc:creator>
  <cp:lastModifiedBy>Waruszewski, Robert</cp:lastModifiedBy>
  <dcterms:created xsi:type="dcterms:W3CDTF">2022-03-30T11:43:17Z</dcterms:created>
  <dcterms:modified xsi:type="dcterms:W3CDTF">2022-03-30T11:47:15Z</dcterms:modified>
</cp:coreProperties>
</file>