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\MFR Backup\G Schedules\Common\"/>
    </mc:Choice>
  </mc:AlternateContent>
  <bookViews>
    <workbookView xWindow="0" yWindow="0" windowWidth="19200" windowHeight="52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" i="1" l="1"/>
  <c r="T7" i="1"/>
  <c r="T8" i="1"/>
  <c r="T9" i="1"/>
  <c r="T10" i="1"/>
  <c r="T11" i="1"/>
  <c r="T5" i="1"/>
  <c r="P10" i="1"/>
  <c r="P11" i="1"/>
  <c r="P5" i="1"/>
  <c r="P6" i="1"/>
  <c r="P7" i="1"/>
  <c r="P8" i="1"/>
  <c r="P9" i="1"/>
  <c r="P4" i="1"/>
  <c r="S7" i="1" l="1"/>
  <c r="S8" i="1"/>
  <c r="S9" i="1"/>
  <c r="S10" i="1"/>
  <c r="S11" i="1"/>
  <c r="S6" i="1"/>
  <c r="M12" i="1"/>
  <c r="Q12" i="1"/>
  <c r="S12" i="1" s="1"/>
  <c r="S5" i="1" s="1"/>
  <c r="R5" i="1" s="1"/>
  <c r="R12" i="1" s="1"/>
  <c r="O6" i="1"/>
  <c r="O7" i="1"/>
  <c r="O8" i="1"/>
  <c r="O9" i="1"/>
  <c r="O10" i="1"/>
  <c r="O11" i="1"/>
  <c r="T12" i="1" l="1"/>
  <c r="P12" i="1"/>
  <c r="O12" i="1" s="1"/>
  <c r="O5" i="1" s="1"/>
  <c r="N5" i="1" s="1"/>
  <c r="N12" i="1" s="1"/>
  <c r="J6" i="1"/>
  <c r="J7" i="1"/>
  <c r="K7" i="1" s="1"/>
  <c r="J8" i="1"/>
  <c r="K8" i="1" s="1"/>
  <c r="J9" i="1"/>
  <c r="K9" i="1" s="1"/>
  <c r="J10" i="1"/>
  <c r="J11" i="1"/>
  <c r="J5" i="1"/>
  <c r="K5" i="1" s="1"/>
  <c r="K6" i="1"/>
  <c r="K10" i="1"/>
  <c r="K11" i="1"/>
  <c r="K4" i="1"/>
  <c r="G25" i="1" l="1"/>
  <c r="C25" i="1"/>
  <c r="I24" i="1"/>
  <c r="I26" i="1" s="1"/>
  <c r="H24" i="1"/>
  <c r="H26" i="1" s="1"/>
  <c r="G24" i="1"/>
  <c r="G26" i="1" s="1"/>
  <c r="D24" i="1"/>
  <c r="D26" i="1" s="1"/>
  <c r="E24" i="1"/>
  <c r="E26" i="1" s="1"/>
  <c r="C24" i="1"/>
  <c r="C26" i="1" s="1"/>
  <c r="I12" i="1"/>
  <c r="J12" i="1" s="1"/>
  <c r="K12" i="1" s="1"/>
  <c r="H12" i="1"/>
  <c r="G12" i="1"/>
  <c r="D12" i="1"/>
  <c r="E12" i="1"/>
  <c r="C12" i="1"/>
</calcChain>
</file>

<file path=xl/sharedStrings.xml><?xml version="1.0" encoding="utf-8"?>
<sst xmlns="http://schemas.openxmlformats.org/spreadsheetml/2006/main" count="64" uniqueCount="53">
  <si>
    <t>Account Title</t>
  </si>
  <si>
    <t>Account Number</t>
  </si>
  <si>
    <t>12/20 Balance</t>
  </si>
  <si>
    <t>FN</t>
  </si>
  <si>
    <t>CF</t>
  </si>
  <si>
    <t>FC</t>
  </si>
  <si>
    <t>12/21 Balance</t>
  </si>
  <si>
    <t>Pension</t>
  </si>
  <si>
    <t>Environmental</t>
  </si>
  <si>
    <t>Environmental Regulatory Assets - Environmental Regulatory Assets</t>
  </si>
  <si>
    <t>17201865</t>
  </si>
  <si>
    <t>Environmental Regulatory Assets Contra - Environmental Regulatory Assets</t>
  </si>
  <si>
    <t>17291865</t>
  </si>
  <si>
    <t>Deferred Environmental Costs - Other Deferred Credits</t>
  </si>
  <si>
    <t>28102530</t>
  </si>
  <si>
    <t>Deferred Environmental Liability - Other Regulatory Liabilities</t>
  </si>
  <si>
    <t>28152540</t>
  </si>
  <si>
    <t>Accrued Pensions - Accum Provision for Pensions &amp; Benefits</t>
  </si>
  <si>
    <t>29002283</t>
  </si>
  <si>
    <t>Other Post Retirement Benefits - Accum Provision for Pensions &amp; Benefits</t>
  </si>
  <si>
    <t>29202283</t>
  </si>
  <si>
    <t>Deferred Environmental Liability - Other Deferred Credits</t>
  </si>
  <si>
    <t>28152530</t>
  </si>
  <si>
    <t>Deferred Environmental Liability - Other Deferred Credits 2</t>
  </si>
  <si>
    <t>28152531</t>
  </si>
  <si>
    <t>Deferred Environmental Contra - Other Deferred Credits</t>
  </si>
  <si>
    <t>28192530</t>
  </si>
  <si>
    <t>Environmental Regulatory Assets - Other Regulatory Assets</t>
  </si>
  <si>
    <t>17201823</t>
  </si>
  <si>
    <t>Retirement Plans - Other Regulatory Assets</t>
  </si>
  <si>
    <t>17811823</t>
  </si>
  <si>
    <t>27782530</t>
  </si>
  <si>
    <t>Accrued OPRB (Current) - Accum Provision for Pensions &amp; Benefits</t>
  </si>
  <si>
    <t>27332283</t>
  </si>
  <si>
    <t>OPRB-Retiree Claims - Accum Provision for Pensions &amp; Benefits</t>
  </si>
  <si>
    <t>29212283</t>
  </si>
  <si>
    <t>OPRB-Retiree Admin Fees - Accum Provision for Pensions &amp; Benefits</t>
  </si>
  <si>
    <t>29222283</t>
  </si>
  <si>
    <t>OPRB-Retiree Life Ins - Accum Provision for Pensions &amp; Benefits</t>
  </si>
  <si>
    <t>29232283</t>
  </si>
  <si>
    <t>OPRB-Retiree Contributions - Accum Provision for Pensions &amp; Benefits</t>
  </si>
  <si>
    <t>29242283</t>
  </si>
  <si>
    <t>Total</t>
  </si>
  <si>
    <t>Reverse out cash Proceeds</t>
  </si>
  <si>
    <t>Net</t>
  </si>
  <si>
    <t>Per Prudential</t>
  </si>
  <si>
    <t>FN 2022 Proj</t>
  </si>
  <si>
    <t>FC 2022</t>
  </si>
  <si>
    <t>FC Allocated</t>
  </si>
  <si>
    <t>FN 2023 Proj</t>
  </si>
  <si>
    <t>FC 2023</t>
  </si>
  <si>
    <t>2023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</si>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</sst>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#,##0;\(#,###,##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3" fillId="0" borderId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1" applyNumberFormat="1" applyFont="1"/>
    <xf numFmtId="0" fontId="0" fillId="0" borderId="0" xfId="0" applyAlignment="1">
      <alignment horizontal="left"/>
    </xf>
    <xf numFmtId="165" fontId="3" fillId="0" borderId="0" xfId="2"/>
    <xf numFmtId="164" fontId="0" fillId="0" borderId="1" xfId="1" applyNumberFormat="1" applyFont="1" applyBorder="1"/>
    <xf numFmtId="0" fontId="0" fillId="0" borderId="0" xfId="0" applyBorder="1" applyAlignment="1">
      <alignment horizontal="left"/>
    </xf>
    <xf numFmtId="165" fontId="3" fillId="0" borderId="0" xfId="2" applyBorder="1"/>
    <xf numFmtId="164" fontId="0" fillId="0" borderId="0" xfId="1" applyNumberFormat="1" applyFont="1" applyBorder="1"/>
    <xf numFmtId="164" fontId="0" fillId="0" borderId="0" xfId="1" quotePrefix="1" applyNumberFormat="1" applyFont="1"/>
  </cellXfs>
  <cellStyles count="3">
    <cellStyle name="Comma" xfId="1" builtinId="3"/>
    <cellStyle name="FRxAmtStyle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tabSelected="1" workbookViewId="0">
      <pane xSplit="9225" topLeftCell="P1" activePane="topRight"/>
      <selection pane="topRight" activeCell="T5" sqref="T5:T11"/>
    </sheetView>
  </sheetViews>
  <sheetFormatPr defaultRowHeight="15" x14ac:dyDescent="0.25"/>
  <cols>
    <col min="1" max="1" width="67.7109375" customWidth="1"/>
    <col min="2" max="2" width="16.42578125" customWidth="1"/>
    <col min="3" max="3" width="16.7109375" customWidth="1"/>
    <col min="4" max="4" width="16.5703125" customWidth="1"/>
    <col min="5" max="5" width="15.5703125" customWidth="1"/>
    <col min="7" max="7" width="13.5703125" customWidth="1"/>
    <col min="8" max="8" width="14.5703125" customWidth="1"/>
    <col min="9" max="10" width="17.42578125" customWidth="1"/>
    <col min="11" max="15" width="12.5703125" customWidth="1"/>
    <col min="16" max="16" width="18" bestFit="1" customWidth="1"/>
    <col min="17" max="19" width="18" customWidth="1"/>
    <col min="20" max="20" width="16" customWidth="1"/>
  </cols>
  <sheetData>
    <row r="1" spans="1:23" s="2" customFormat="1" x14ac:dyDescent="0.25">
      <c r="A1" s="2" t="s">
        <v>0</v>
      </c>
      <c r="B1" s="2" t="s">
        <v>1</v>
      </c>
      <c r="C1" s="2" t="s">
        <v>2</v>
      </c>
      <c r="D1" s="2" t="s">
        <v>2</v>
      </c>
      <c r="E1" s="2" t="s">
        <v>2</v>
      </c>
      <c r="G1" s="2" t="s">
        <v>6</v>
      </c>
      <c r="H1" s="2" t="s">
        <v>6</v>
      </c>
      <c r="I1" s="2" t="s">
        <v>6</v>
      </c>
    </row>
    <row r="2" spans="1:23" s="2" customFormat="1" x14ac:dyDescent="0.25">
      <c r="C2" s="2" t="s">
        <v>3</v>
      </c>
      <c r="D2" s="2" t="s">
        <v>4</v>
      </c>
      <c r="E2" s="2" t="s">
        <v>5</v>
      </c>
      <c r="G2" s="2" t="s">
        <v>3</v>
      </c>
      <c r="H2" s="2" t="s">
        <v>4</v>
      </c>
      <c r="I2" s="2" t="s">
        <v>5</v>
      </c>
    </row>
    <row r="3" spans="1:23" x14ac:dyDescent="0.25">
      <c r="A3" s="1" t="s">
        <v>7</v>
      </c>
      <c r="C3" s="3"/>
      <c r="D3" s="3"/>
      <c r="E3" s="3"/>
      <c r="F3" s="3"/>
      <c r="G3" s="3"/>
      <c r="H3" s="3"/>
      <c r="I3" s="3"/>
      <c r="J3" s="3"/>
      <c r="K3" s="3"/>
      <c r="L3" s="3"/>
      <c r="M3" s="3" t="s">
        <v>46</v>
      </c>
      <c r="N3" s="3" t="s">
        <v>47</v>
      </c>
      <c r="O3" s="3" t="s">
        <v>48</v>
      </c>
      <c r="P3" s="10" t="s">
        <v>52</v>
      </c>
      <c r="Q3" s="3" t="s">
        <v>49</v>
      </c>
      <c r="R3" s="3" t="s">
        <v>50</v>
      </c>
      <c r="S3" s="3" t="s">
        <v>48</v>
      </c>
      <c r="T3" s="10" t="s">
        <v>51</v>
      </c>
      <c r="U3" s="3"/>
      <c r="V3" s="3"/>
      <c r="W3" s="3"/>
    </row>
    <row r="4" spans="1:23" x14ac:dyDescent="0.25">
      <c r="A4" s="4" t="s">
        <v>29</v>
      </c>
      <c r="B4" s="4" t="s">
        <v>30</v>
      </c>
      <c r="C4" s="3">
        <v>11239311</v>
      </c>
      <c r="D4" s="3"/>
      <c r="E4" s="3"/>
      <c r="F4" s="3"/>
      <c r="G4" s="3">
        <v>9408304</v>
      </c>
      <c r="H4" s="3"/>
      <c r="I4" s="3"/>
      <c r="J4" s="3"/>
      <c r="K4" s="3">
        <f>G4+J4</f>
        <v>9408304</v>
      </c>
      <c r="L4" s="3"/>
      <c r="M4" s="3">
        <v>8916268</v>
      </c>
      <c r="N4" s="3"/>
      <c r="O4" s="3"/>
      <c r="P4" s="3">
        <f>M4+O4</f>
        <v>8916268</v>
      </c>
      <c r="Q4" s="3"/>
      <c r="R4" s="3"/>
      <c r="S4" s="3"/>
      <c r="T4" s="3"/>
      <c r="U4" s="3"/>
      <c r="V4" s="3"/>
      <c r="W4" s="3"/>
    </row>
    <row r="5" spans="1:23" x14ac:dyDescent="0.25">
      <c r="A5" s="4" t="s">
        <v>17</v>
      </c>
      <c r="B5" s="4" t="s">
        <v>18</v>
      </c>
      <c r="C5" s="5">
        <v>-11385999</v>
      </c>
      <c r="D5" s="5">
        <v>-675676</v>
      </c>
      <c r="E5" s="3">
        <v>7496577</v>
      </c>
      <c r="F5" s="3"/>
      <c r="G5" s="5">
        <v>-11385999</v>
      </c>
      <c r="H5" s="5">
        <v>-871499</v>
      </c>
      <c r="I5" s="3">
        <v>13579024</v>
      </c>
      <c r="J5" s="3">
        <f>I5*0.65</f>
        <v>8826365.5999999996</v>
      </c>
      <c r="K5" s="3">
        <f t="shared" ref="K5:K12" si="0">G5+J5</f>
        <v>-2559633.4000000004</v>
      </c>
      <c r="L5" s="3"/>
      <c r="M5" s="3">
        <v>-10858798.9</v>
      </c>
      <c r="N5" s="3">
        <f>O5/0.65</f>
        <v>12234707.061538462</v>
      </c>
      <c r="O5" s="3">
        <f>-SUM(O6:O11)+O12</f>
        <v>7952559.5899999999</v>
      </c>
      <c r="P5" s="3">
        <f t="shared" ref="P5:P11" si="1">M5+O5</f>
        <v>-2906239.3100000005</v>
      </c>
      <c r="Q5" s="3">
        <v>8424232</v>
      </c>
      <c r="R5" s="3">
        <f>S5/0.65</f>
        <v>12516596.907692308</v>
      </c>
      <c r="S5" s="3">
        <f>-SUM(S6:S11)+S12</f>
        <v>8135787.9900000002</v>
      </c>
      <c r="T5" s="3">
        <f>Q5+S5</f>
        <v>16560019.99</v>
      </c>
      <c r="U5" s="3"/>
      <c r="V5" s="3"/>
      <c r="W5" s="3"/>
    </row>
    <row r="6" spans="1:23" x14ac:dyDescent="0.25">
      <c r="A6" s="4" t="s">
        <v>19</v>
      </c>
      <c r="B6" s="4" t="s">
        <v>20</v>
      </c>
      <c r="C6" s="5">
        <v>-671855</v>
      </c>
      <c r="D6" s="5">
        <v>-77357</v>
      </c>
      <c r="E6" s="3">
        <v>87726</v>
      </c>
      <c r="F6" s="3"/>
      <c r="G6" s="5">
        <v>-671855</v>
      </c>
      <c r="H6" s="5">
        <v>-72274</v>
      </c>
      <c r="I6" s="3">
        <v>-7455</v>
      </c>
      <c r="J6" s="3">
        <f t="shared" ref="J6:J12" si="2">I6*0.65</f>
        <v>-4845.75</v>
      </c>
      <c r="K6" s="3">
        <f t="shared" si="0"/>
        <v>-676700.75</v>
      </c>
      <c r="L6" s="3"/>
      <c r="M6" s="3">
        <v>-640746.43999999994</v>
      </c>
      <c r="N6" s="3">
        <v>83454</v>
      </c>
      <c r="O6" s="3">
        <f t="shared" ref="O6:O11" si="3">N6*0.65</f>
        <v>54245.1</v>
      </c>
      <c r="P6" s="3">
        <f t="shared" si="1"/>
        <v>-586501.34</v>
      </c>
      <c r="Q6" s="3">
        <v>-10331598.48</v>
      </c>
      <c r="R6" s="3">
        <v>78777</v>
      </c>
      <c r="S6" s="3">
        <f>R6*0.65</f>
        <v>51205.05</v>
      </c>
      <c r="T6" s="3">
        <f t="shared" ref="T6:T11" si="4">Q6+S6</f>
        <v>-10280393.43</v>
      </c>
      <c r="U6" s="3"/>
      <c r="V6" s="3"/>
      <c r="W6" s="3"/>
    </row>
    <row r="7" spans="1:23" x14ac:dyDescent="0.25">
      <c r="A7" s="4" t="s">
        <v>34</v>
      </c>
      <c r="B7" s="4" t="s">
        <v>35</v>
      </c>
      <c r="C7" s="5"/>
      <c r="D7" s="5"/>
      <c r="E7" s="3">
        <v>478218</v>
      </c>
      <c r="F7" s="3"/>
      <c r="G7" s="5"/>
      <c r="H7" s="5"/>
      <c r="I7" s="3">
        <v>598688</v>
      </c>
      <c r="J7" s="3">
        <f t="shared" si="2"/>
        <v>389147.2</v>
      </c>
      <c r="K7" s="3">
        <f t="shared" si="0"/>
        <v>389147.2</v>
      </c>
      <c r="L7" s="3"/>
      <c r="M7" s="3"/>
      <c r="N7" s="3">
        <v>598688</v>
      </c>
      <c r="O7" s="3">
        <f t="shared" si="3"/>
        <v>389147.2</v>
      </c>
      <c r="P7" s="3">
        <f t="shared" si="1"/>
        <v>389147.2</v>
      </c>
      <c r="Q7" s="3">
        <v>-609637.86</v>
      </c>
      <c r="R7" s="3">
        <v>598688</v>
      </c>
      <c r="S7" s="3">
        <f t="shared" ref="S7:S11" si="5">R7*0.65</f>
        <v>389147.2</v>
      </c>
      <c r="T7" s="3">
        <f t="shared" si="4"/>
        <v>-220490.65999999997</v>
      </c>
      <c r="U7" s="3"/>
      <c r="V7" s="3"/>
      <c r="W7" s="3"/>
    </row>
    <row r="8" spans="1:23" x14ac:dyDescent="0.25">
      <c r="A8" s="4" t="s">
        <v>36</v>
      </c>
      <c r="B8" s="4" t="s">
        <v>37</v>
      </c>
      <c r="C8" s="5"/>
      <c r="D8" s="5"/>
      <c r="E8" s="3">
        <v>95590</v>
      </c>
      <c r="F8" s="3"/>
      <c r="G8" s="5"/>
      <c r="H8" s="5"/>
      <c r="I8" s="3">
        <v>102586</v>
      </c>
      <c r="J8" s="3">
        <f t="shared" si="2"/>
        <v>66680.900000000009</v>
      </c>
      <c r="K8" s="3">
        <f t="shared" si="0"/>
        <v>66680.900000000009</v>
      </c>
      <c r="L8" s="3"/>
      <c r="M8" s="3"/>
      <c r="N8" s="3">
        <v>105553</v>
      </c>
      <c r="O8" s="3">
        <f t="shared" si="3"/>
        <v>68609.45</v>
      </c>
      <c r="P8" s="3">
        <f t="shared" si="1"/>
        <v>68609.45</v>
      </c>
      <c r="Q8" s="3"/>
      <c r="R8" s="3">
        <v>109299</v>
      </c>
      <c r="S8" s="3">
        <f t="shared" si="5"/>
        <v>71044.350000000006</v>
      </c>
      <c r="T8" s="3">
        <f t="shared" si="4"/>
        <v>71044.350000000006</v>
      </c>
      <c r="U8" s="3"/>
      <c r="V8" s="3"/>
      <c r="W8" s="3"/>
    </row>
    <row r="9" spans="1:23" x14ac:dyDescent="0.25">
      <c r="A9" s="4" t="s">
        <v>38</v>
      </c>
      <c r="B9" s="4" t="s">
        <v>39</v>
      </c>
      <c r="C9" s="5"/>
      <c r="D9" s="5"/>
      <c r="E9" s="3"/>
      <c r="F9" s="3"/>
      <c r="G9" s="5"/>
      <c r="H9" s="5"/>
      <c r="I9" s="3">
        <v>8652</v>
      </c>
      <c r="J9" s="3">
        <f t="shared" si="2"/>
        <v>5623.8</v>
      </c>
      <c r="K9" s="3">
        <f t="shared" si="0"/>
        <v>5623.8</v>
      </c>
      <c r="L9" s="3"/>
      <c r="M9" s="3"/>
      <c r="N9" s="3">
        <v>7121</v>
      </c>
      <c r="O9" s="3">
        <f t="shared" si="3"/>
        <v>4628.6500000000005</v>
      </c>
      <c r="P9" s="3">
        <f t="shared" si="1"/>
        <v>4628.6500000000005</v>
      </c>
      <c r="Q9" s="3"/>
      <c r="R9" s="3">
        <v>7523</v>
      </c>
      <c r="S9" s="3">
        <f t="shared" si="5"/>
        <v>4889.95</v>
      </c>
      <c r="T9" s="3">
        <f t="shared" si="4"/>
        <v>4889.95</v>
      </c>
      <c r="U9" s="3"/>
      <c r="V9" s="3"/>
      <c r="W9" s="3"/>
    </row>
    <row r="10" spans="1:23" x14ac:dyDescent="0.25">
      <c r="A10" s="4" t="s">
        <v>40</v>
      </c>
      <c r="B10" s="4" t="s">
        <v>41</v>
      </c>
      <c r="C10" s="5"/>
      <c r="D10" s="5"/>
      <c r="E10" s="3"/>
      <c r="F10" s="3"/>
      <c r="G10" s="5"/>
      <c r="H10" s="5"/>
      <c r="I10" s="3">
        <v>-259223</v>
      </c>
      <c r="J10" s="3">
        <f t="shared" si="2"/>
        <v>-168494.95</v>
      </c>
      <c r="K10" s="3">
        <f t="shared" si="0"/>
        <v>-168494.95</v>
      </c>
      <c r="L10" s="3"/>
      <c r="M10" s="3"/>
      <c r="N10" s="3">
        <v>-264209</v>
      </c>
      <c r="O10" s="3">
        <f t="shared" si="3"/>
        <v>-171735.85</v>
      </c>
      <c r="P10" s="3">
        <f>M10+O10</f>
        <v>-171735.85</v>
      </c>
      <c r="Q10" s="3"/>
      <c r="R10" s="3">
        <v>-273797</v>
      </c>
      <c r="S10" s="3">
        <f t="shared" si="5"/>
        <v>-177968.05000000002</v>
      </c>
      <c r="T10" s="3">
        <f t="shared" si="4"/>
        <v>-177968.05000000002</v>
      </c>
      <c r="U10" s="3"/>
      <c r="V10" s="3"/>
      <c r="W10" s="3"/>
    </row>
    <row r="11" spans="1:23" x14ac:dyDescent="0.25">
      <c r="A11" s="4" t="s">
        <v>32</v>
      </c>
      <c r="B11" s="4" t="s">
        <v>33</v>
      </c>
      <c r="C11" s="3"/>
      <c r="D11" s="3"/>
      <c r="E11" s="3">
        <v>-154852</v>
      </c>
      <c r="F11" s="3"/>
      <c r="G11" s="3"/>
      <c r="H11" s="3"/>
      <c r="I11" s="3">
        <v>-154852</v>
      </c>
      <c r="J11" s="3">
        <f t="shared" si="2"/>
        <v>-100653.8</v>
      </c>
      <c r="K11" s="3">
        <f t="shared" si="0"/>
        <v>-100653.8</v>
      </c>
      <c r="L11" s="3"/>
      <c r="M11" s="3"/>
      <c r="N11" s="3">
        <v>-160272</v>
      </c>
      <c r="O11" s="3">
        <f t="shared" si="3"/>
        <v>-104176.8</v>
      </c>
      <c r="P11" s="3">
        <f t="shared" si="1"/>
        <v>-104176.8</v>
      </c>
      <c r="Q11" s="3"/>
      <c r="R11" s="3">
        <v>-166311</v>
      </c>
      <c r="S11" s="3">
        <f t="shared" si="5"/>
        <v>-108102.15000000001</v>
      </c>
      <c r="T11" s="3">
        <f t="shared" si="4"/>
        <v>-108102.15000000001</v>
      </c>
      <c r="U11" s="3"/>
      <c r="V11" s="3"/>
      <c r="W11" s="3"/>
    </row>
    <row r="12" spans="1:23" x14ac:dyDescent="0.25">
      <c r="A12" s="4" t="s">
        <v>42</v>
      </c>
      <c r="C12" s="6">
        <f>SUM(C4:C11)</f>
        <v>-818543</v>
      </c>
      <c r="D12" s="6">
        <f t="shared" ref="D12:E12" si="6">SUM(D4:D11)</f>
        <v>-753033</v>
      </c>
      <c r="E12" s="6">
        <f t="shared" si="6"/>
        <v>8003259</v>
      </c>
      <c r="F12" s="3"/>
      <c r="G12" s="6">
        <f>SUM(G4:G11)</f>
        <v>-2649550</v>
      </c>
      <c r="H12" s="6">
        <f t="shared" ref="H12" si="7">SUM(H4:H11)</f>
        <v>-943773</v>
      </c>
      <c r="I12" s="6">
        <f t="shared" ref="I12" si="8">SUM(I4:I11)</f>
        <v>13867420</v>
      </c>
      <c r="J12" s="3">
        <f t="shared" si="2"/>
        <v>9013823</v>
      </c>
      <c r="K12" s="3">
        <f t="shared" si="0"/>
        <v>6364273</v>
      </c>
      <c r="L12" s="3"/>
      <c r="M12" s="3">
        <f>SUM(M4:M11)</f>
        <v>-2583277.3400000003</v>
      </c>
      <c r="N12" s="3">
        <f>SUM(N5:N11)</f>
        <v>12605042.061538462</v>
      </c>
      <c r="O12" s="3">
        <f>P12-M12</f>
        <v>8193277.3399999999</v>
      </c>
      <c r="P12" s="3">
        <f>4960000+(1000000*0.65)</f>
        <v>5610000</v>
      </c>
      <c r="Q12" s="3">
        <f>SUM(Q4:Q11)</f>
        <v>-2517004.3400000003</v>
      </c>
      <c r="R12" s="3">
        <f>SUM(R5:R11)</f>
        <v>12870775.907692308</v>
      </c>
      <c r="S12" s="3">
        <f>T12-Q12</f>
        <v>8366004.3399999999</v>
      </c>
      <c r="T12" s="3">
        <f>5199000+(1000000*0.65)</f>
        <v>5849000</v>
      </c>
      <c r="U12" s="3"/>
      <c r="V12" s="3"/>
      <c r="W12" s="3"/>
    </row>
    <row r="13" spans="1:23" x14ac:dyDescent="0.25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 t="s">
        <v>45</v>
      </c>
      <c r="Q13" s="3"/>
      <c r="R13" s="3"/>
      <c r="S13" s="3"/>
      <c r="T13" s="3" t="s">
        <v>45</v>
      </c>
      <c r="U13" s="3"/>
      <c r="V13" s="3"/>
      <c r="W13" s="3"/>
    </row>
    <row r="14" spans="1:23" x14ac:dyDescent="0.25">
      <c r="A14" s="1" t="s">
        <v>8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x14ac:dyDescent="0.25">
      <c r="A15" s="7" t="s">
        <v>27</v>
      </c>
      <c r="B15" s="7" t="s">
        <v>28</v>
      </c>
      <c r="C15" s="8">
        <v>1603930</v>
      </c>
      <c r="D15" s="9"/>
      <c r="E15" s="9"/>
      <c r="F15" s="9"/>
      <c r="G15" s="8">
        <v>1147582</v>
      </c>
      <c r="H15" s="9"/>
      <c r="I15" s="9"/>
      <c r="J15" s="9"/>
      <c r="K15" s="9"/>
      <c r="L15" s="9"/>
      <c r="M15" s="9"/>
      <c r="N15" s="9"/>
      <c r="O15" s="9"/>
      <c r="P15" s="3"/>
      <c r="Q15" s="3"/>
      <c r="R15" s="3"/>
      <c r="S15" s="3"/>
      <c r="T15" s="3"/>
      <c r="U15" s="3"/>
      <c r="V15" s="3"/>
      <c r="W15" s="3"/>
    </row>
    <row r="16" spans="1:23" x14ac:dyDescent="0.25">
      <c r="A16" s="7" t="s">
        <v>9</v>
      </c>
      <c r="B16" s="7" t="s">
        <v>10</v>
      </c>
      <c r="C16" s="9"/>
      <c r="D16" s="8">
        <v>2468389</v>
      </c>
      <c r="E16" s="9"/>
      <c r="F16" s="9"/>
      <c r="G16" s="9"/>
      <c r="H16" s="8">
        <v>2468389</v>
      </c>
      <c r="I16" s="9"/>
      <c r="J16" s="9"/>
      <c r="K16" s="9"/>
      <c r="L16" s="9"/>
      <c r="M16" s="9"/>
      <c r="N16" s="9"/>
      <c r="O16" s="9"/>
      <c r="P16" s="3"/>
      <c r="Q16" s="3"/>
      <c r="R16" s="3"/>
      <c r="S16" s="3"/>
      <c r="T16" s="3"/>
      <c r="U16" s="3"/>
      <c r="V16" s="3"/>
      <c r="W16" s="3"/>
    </row>
    <row r="17" spans="1:23" x14ac:dyDescent="0.25">
      <c r="A17" s="7" t="s">
        <v>11</v>
      </c>
      <c r="B17" s="7" t="s">
        <v>12</v>
      </c>
      <c r="C17" s="9"/>
      <c r="D17" s="8">
        <v>-2420000</v>
      </c>
      <c r="E17" s="9"/>
      <c r="F17" s="9"/>
      <c r="G17" s="9"/>
      <c r="H17" s="8">
        <v>-2420000</v>
      </c>
      <c r="I17" s="9"/>
      <c r="J17" s="9"/>
      <c r="K17" s="9"/>
      <c r="L17" s="9"/>
      <c r="M17" s="9"/>
      <c r="N17" s="9"/>
      <c r="O17" s="9"/>
      <c r="P17" s="3"/>
      <c r="Q17" s="3"/>
      <c r="R17" s="3"/>
      <c r="S17" s="3"/>
      <c r="T17" s="3"/>
      <c r="U17" s="3"/>
      <c r="V17" s="3"/>
      <c r="W17" s="3"/>
    </row>
    <row r="18" spans="1:23" x14ac:dyDescent="0.25">
      <c r="A18" s="7" t="s">
        <v>13</v>
      </c>
      <c r="B18" s="7" t="s">
        <v>14</v>
      </c>
      <c r="C18" s="8">
        <v>-5611069</v>
      </c>
      <c r="D18" s="8">
        <v>2404841</v>
      </c>
      <c r="E18" s="9"/>
      <c r="F18" s="9"/>
      <c r="G18" s="9">
        <v>-5611069</v>
      </c>
      <c r="H18" s="8">
        <v>2420000</v>
      </c>
      <c r="I18" s="9"/>
      <c r="J18" s="9"/>
      <c r="K18" s="9"/>
      <c r="L18" s="9"/>
      <c r="M18" s="9"/>
      <c r="N18" s="9"/>
      <c r="O18" s="9"/>
      <c r="P18" s="3"/>
      <c r="Q18" s="3"/>
      <c r="R18" s="3"/>
      <c r="S18" s="3"/>
      <c r="T18" s="3"/>
      <c r="U18" s="3"/>
      <c r="V18" s="3"/>
      <c r="W18" s="3"/>
    </row>
    <row r="19" spans="1:23" x14ac:dyDescent="0.25">
      <c r="A19" s="7" t="s">
        <v>21</v>
      </c>
      <c r="B19" s="7" t="s">
        <v>22</v>
      </c>
      <c r="C19" s="8">
        <v>1277217</v>
      </c>
      <c r="D19" s="8"/>
      <c r="E19" s="9"/>
      <c r="F19" s="9"/>
      <c r="G19" s="9">
        <v>1566589</v>
      </c>
      <c r="H19" s="8"/>
      <c r="I19" s="9"/>
      <c r="J19" s="9"/>
      <c r="K19" s="9"/>
      <c r="L19" s="9"/>
      <c r="M19" s="9"/>
      <c r="N19" s="9"/>
      <c r="O19" s="9"/>
      <c r="P19" s="3"/>
      <c r="Q19" s="3"/>
      <c r="R19" s="3"/>
      <c r="S19" s="3"/>
      <c r="T19" s="3"/>
      <c r="U19" s="3"/>
      <c r="V19" s="3"/>
      <c r="W19" s="3"/>
    </row>
    <row r="20" spans="1:23" x14ac:dyDescent="0.25">
      <c r="A20" s="4" t="s">
        <v>23</v>
      </c>
      <c r="B20" s="4" t="s">
        <v>24</v>
      </c>
      <c r="C20" s="5">
        <v>-1603930</v>
      </c>
      <c r="D20" s="5"/>
      <c r="E20" s="3"/>
      <c r="F20" s="3"/>
      <c r="G20" s="3">
        <v>-1147582</v>
      </c>
      <c r="H20" s="5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x14ac:dyDescent="0.25">
      <c r="A21" s="4" t="s">
        <v>25</v>
      </c>
      <c r="B21" s="4" t="s">
        <v>26</v>
      </c>
      <c r="C21" s="5">
        <v>1654000</v>
      </c>
      <c r="D21" s="5"/>
      <c r="E21" s="3"/>
      <c r="F21" s="3"/>
      <c r="G21" s="3">
        <v>1654000</v>
      </c>
      <c r="H21" s="5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x14ac:dyDescent="0.25">
      <c r="A22" s="4" t="s">
        <v>15</v>
      </c>
      <c r="B22" s="4" t="s">
        <v>16</v>
      </c>
      <c r="C22" s="3"/>
      <c r="D22" s="5">
        <v>-2420000</v>
      </c>
      <c r="E22" s="3"/>
      <c r="F22" s="3"/>
      <c r="G22" s="3"/>
      <c r="H22" s="5">
        <v>-2420000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x14ac:dyDescent="0.25">
      <c r="A23" s="4" t="s">
        <v>21</v>
      </c>
      <c r="B23" s="4" t="s">
        <v>31</v>
      </c>
      <c r="C23" s="3">
        <v>-1654000</v>
      </c>
      <c r="D23" s="3"/>
      <c r="E23" s="3"/>
      <c r="F23" s="3"/>
      <c r="G23" s="3">
        <v>-1654000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x14ac:dyDescent="0.25">
      <c r="A24" s="4" t="s">
        <v>42</v>
      </c>
      <c r="C24" s="6">
        <f>SUM(C15:C23)</f>
        <v>-4333852</v>
      </c>
      <c r="D24" s="6">
        <f t="shared" ref="D24:E24" si="9">SUM(D15:D23)</f>
        <v>33230</v>
      </c>
      <c r="E24" s="6">
        <f t="shared" si="9"/>
        <v>0</v>
      </c>
      <c r="F24" s="3"/>
      <c r="G24" s="6">
        <f>SUM(G15:G23)</f>
        <v>-4044480</v>
      </c>
      <c r="H24" s="6">
        <f t="shared" ref="H24" si="10">SUM(H15:H23)</f>
        <v>48389</v>
      </c>
      <c r="I24" s="6">
        <f t="shared" ref="I24" si="11">SUM(I15:I23)</f>
        <v>0</v>
      </c>
      <c r="J24" s="9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x14ac:dyDescent="0.25">
      <c r="A25" s="4" t="s">
        <v>43</v>
      </c>
      <c r="C25" s="3">
        <f>-C18</f>
        <v>5611069</v>
      </c>
      <c r="D25" s="3"/>
      <c r="E25" s="3"/>
      <c r="F25" s="3"/>
      <c r="G25" s="3">
        <f>-G18</f>
        <v>5611069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x14ac:dyDescent="0.25">
      <c r="A26" s="4" t="s">
        <v>44</v>
      </c>
      <c r="C26" s="6">
        <f>C24+C25</f>
        <v>1277217</v>
      </c>
      <c r="D26" s="6">
        <f t="shared" ref="D26:E26" si="12">D24+D25</f>
        <v>33230</v>
      </c>
      <c r="E26" s="6">
        <f t="shared" si="12"/>
        <v>0</v>
      </c>
      <c r="F26" s="3"/>
      <c r="G26" s="6">
        <f>G24+G25</f>
        <v>1566589</v>
      </c>
      <c r="H26" s="6">
        <f t="shared" ref="H26" si="13">H24+H25</f>
        <v>48389</v>
      </c>
      <c r="I26" s="6">
        <f t="shared" ref="I26" si="14">I24+I25</f>
        <v>0</v>
      </c>
      <c r="J26" s="9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x14ac:dyDescent="0.25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x14ac:dyDescent="0.25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x14ac:dyDescent="0.25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x14ac:dyDescent="0.25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x14ac:dyDescent="0.25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x14ac:dyDescent="0.25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3:23" x14ac:dyDescent="0.25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3:23" x14ac:dyDescent="0.25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3:23" x14ac:dyDescent="0.25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3:23" x14ac:dyDescent="0.25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3:23" x14ac:dyDescent="0.25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3:23" x14ac:dyDescent="0.25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</sheetData>
  <pageMargins left="0.7" right="0.7" top="0.75" bottom="0.75" header="0.3" footer="0.3"/>
  <pageSetup orientation="portrait" horizontalDpi="90" verticalDpi="90" r:id="rId1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 A C T I V E ! 1 5 6 7 5 9 5 9 . 1 < / d o c u m e n t i d >  
     < s e n d e r i d > K E A B E T < / s e n d e r i d >  
     < s e n d e r e m a i l > B K E A T I N G @ G U N S T E R . C O M < / s e n d e r e m a i l >  
     < l a s t m o d i f i e d > 2 0 2 2 - 0 3 - 1 7 T 1 8 : 1 6 : 5 2 . 0 0 0 0 0 0 0 - 0 4 : 0 0 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Welch, Kathy</dc:creator>
  <cp:lastModifiedBy>Welch, Kathy</cp:lastModifiedBy>
  <dcterms:created xsi:type="dcterms:W3CDTF">2022-03-15T15:27:54Z</dcterms:created>
  <dcterms:modified xsi:type="dcterms:W3CDTF">2022-03-17T22:16:52Z</dcterms:modified>
</cp:coreProperties>
</file>