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Jowi Baugh\2022 Rate Case\POD and ROG\POD\POD 20\G2 Schedule\"/>
    </mc:Choice>
  </mc:AlternateContent>
  <bookViews>
    <workbookView xWindow="0" yWindow="0" windowWidth="20490" windowHeight="7320"/>
  </bookViews>
  <sheets>
    <sheet name="Damage Prevention" sheetId="1" r:id="rId1"/>
    <sheet name="Education Outreach" sheetId="3" r:id="rId2"/>
    <sheet name="MMM.Distrigas" sheetId="2" r:id="rId3"/>
  </sheets>
  <definedNames>
    <definedName name="_xlnm._FilterDatabase" localSheetId="2" hidden="1">MMM.Distrigas!$A$5:$AM$557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MMM.Distrigas!$A$6:$AM$547</definedName>
    <definedName name="_xlnm.Print_Titles" localSheetId="2">MMM.Distrigas!$1:$5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K49" i="1"/>
  <c r="J49" i="1"/>
  <c r="I49" i="1"/>
  <c r="L48" i="1"/>
  <c r="K48" i="1"/>
  <c r="J48" i="1"/>
  <c r="I48" i="1"/>
  <c r="L47" i="1"/>
  <c r="K47" i="1"/>
  <c r="J47" i="1"/>
  <c r="I47" i="1"/>
  <c r="L43" i="1"/>
  <c r="K43" i="1"/>
  <c r="J43" i="1"/>
  <c r="I43" i="1"/>
  <c r="L42" i="1"/>
  <c r="K42" i="1"/>
  <c r="J42" i="1"/>
  <c r="I42" i="1"/>
  <c r="L41" i="1"/>
  <c r="K41" i="1"/>
  <c r="J41" i="1"/>
  <c r="I41" i="1"/>
  <c r="H38" i="1"/>
  <c r="H37" i="1"/>
  <c r="H36" i="1"/>
  <c r="I17" i="1" l="1"/>
  <c r="G8" i="1"/>
  <c r="G7" i="1"/>
  <c r="G6" i="1"/>
  <c r="F8" i="1"/>
  <c r="F7" i="1"/>
  <c r="F6" i="1"/>
  <c r="D8" i="1"/>
  <c r="D7" i="1"/>
  <c r="D6" i="1"/>
  <c r="C8" i="1"/>
  <c r="C7" i="1"/>
  <c r="C6" i="1"/>
  <c r="E22" i="1" l="1"/>
  <c r="B22" i="1"/>
  <c r="J10" i="3" l="1"/>
  <c r="H10" i="3"/>
  <c r="G10" i="3"/>
  <c r="F10" i="3"/>
  <c r="E10" i="3"/>
  <c r="I10" i="3" l="1"/>
  <c r="E11" i="3" s="1"/>
  <c r="E12" i="3" s="1"/>
  <c r="N15" i="1"/>
  <c r="L15" i="1"/>
  <c r="K15" i="1"/>
  <c r="J15" i="1"/>
  <c r="I15" i="1"/>
  <c r="E7" i="1"/>
  <c r="E16" i="3" l="1"/>
  <c r="K16" i="3"/>
  <c r="H11" i="3"/>
  <c r="H12" i="3" s="1"/>
  <c r="G11" i="3"/>
  <c r="G12" i="3" s="1"/>
  <c r="F11" i="3"/>
  <c r="F12" i="3" s="1"/>
  <c r="M15" i="1"/>
  <c r="L16" i="1" s="1"/>
  <c r="L17" i="1" s="1"/>
  <c r="N16" i="3" l="1"/>
  <c r="H16" i="3"/>
  <c r="M16" i="3"/>
  <c r="O16" i="3" s="1"/>
  <c r="G16" i="3"/>
  <c r="L16" i="3"/>
  <c r="F16" i="3"/>
  <c r="I16" i="3"/>
  <c r="K16" i="1"/>
  <c r="K17" i="1" s="1"/>
  <c r="J16" i="1"/>
  <c r="J17" i="1" s="1"/>
  <c r="I16" i="1"/>
  <c r="E26" i="1" l="1"/>
  <c r="B26" i="1"/>
  <c r="B8" i="1"/>
  <c r="B9" i="1" s="1"/>
  <c r="E8" i="1"/>
  <c r="E6" i="1"/>
  <c r="E9" i="1" s="1"/>
  <c r="B21" i="1" l="1"/>
  <c r="E20" i="1"/>
  <c r="E21" i="1"/>
  <c r="L26" i="1"/>
  <c r="I26" i="1"/>
  <c r="K26" i="1"/>
  <c r="R26" i="1"/>
  <c r="O26" i="1"/>
  <c r="Q26" i="1"/>
  <c r="P26" i="1"/>
  <c r="J26" i="1"/>
  <c r="B20" i="1"/>
  <c r="R21" i="1" l="1"/>
  <c r="R30" i="1" s="1"/>
  <c r="P21" i="1"/>
  <c r="P30" i="1" s="1"/>
  <c r="O21" i="1"/>
  <c r="O30" i="1" s="1"/>
  <c r="Q21" i="1"/>
  <c r="Q30" i="1" s="1"/>
  <c r="R20" i="1"/>
  <c r="R29" i="1" s="1"/>
  <c r="P20" i="1"/>
  <c r="P29" i="1" s="1"/>
  <c r="Q20" i="1"/>
  <c r="Q29" i="1" s="1"/>
  <c r="O20" i="1"/>
  <c r="L20" i="1"/>
  <c r="L29" i="1" s="1"/>
  <c r="J20" i="1"/>
  <c r="J29" i="1" s="1"/>
  <c r="K20" i="1"/>
  <c r="K29" i="1" s="1"/>
  <c r="I20" i="1"/>
  <c r="E23" i="1"/>
  <c r="R22" i="1"/>
  <c r="R31" i="1" s="1"/>
  <c r="O22" i="1"/>
  <c r="Q22" i="1"/>
  <c r="Q31" i="1" s="1"/>
  <c r="P22" i="1"/>
  <c r="P31" i="1" s="1"/>
  <c r="M26" i="1"/>
  <c r="L21" i="1"/>
  <c r="L30" i="1" s="1"/>
  <c r="K21" i="1"/>
  <c r="K30" i="1" s="1"/>
  <c r="J21" i="1"/>
  <c r="J30" i="1" s="1"/>
  <c r="I21" i="1"/>
  <c r="I30" i="1" s="1"/>
  <c r="S26" i="1"/>
  <c r="L22" i="1"/>
  <c r="L31" i="1" s="1"/>
  <c r="I22" i="1"/>
  <c r="J22" i="1"/>
  <c r="J31" i="1" s="1"/>
  <c r="K22" i="1"/>
  <c r="K31" i="1" s="1"/>
  <c r="B23" i="1"/>
  <c r="M21" i="1" l="1"/>
  <c r="M30" i="1" s="1"/>
  <c r="I29" i="1"/>
  <c r="M20" i="1"/>
  <c r="O29" i="1"/>
  <c r="S20" i="1"/>
  <c r="S22" i="1"/>
  <c r="S31" i="1" s="1"/>
  <c r="O31" i="1"/>
  <c r="S21" i="1"/>
  <c r="S30" i="1" s="1"/>
  <c r="I31" i="1"/>
  <c r="M22" i="1"/>
  <c r="M31" i="1" s="1"/>
  <c r="M29" i="1" l="1"/>
  <c r="M27" i="1"/>
  <c r="S29" i="1"/>
  <c r="S32" i="1" s="1"/>
  <c r="S27" i="1"/>
  <c r="M32" i="1"/>
</calcChain>
</file>

<file path=xl/sharedStrings.xml><?xml version="1.0" encoding="utf-8"?>
<sst xmlns="http://schemas.openxmlformats.org/spreadsheetml/2006/main" count="776" uniqueCount="240">
  <si>
    <t>Damage Prevention Program Materials &amp; Communication</t>
  </si>
  <si>
    <t>Salary</t>
  </si>
  <si>
    <t>Payroll  (57%)</t>
  </si>
  <si>
    <t>FNG Allocation</t>
  </si>
  <si>
    <t>FERC 920</t>
  </si>
  <si>
    <t>FERC 926</t>
  </si>
  <si>
    <t>TOTI</t>
  </si>
  <si>
    <t>Damage Prevention Program Expansion (Manager)</t>
  </si>
  <si>
    <t>Damage Prevention Program Expansion (Coordinator 1)</t>
  </si>
  <si>
    <t>existing employee</t>
  </si>
  <si>
    <t>Damage Prevention Program Expansion (Coordinator 2)</t>
  </si>
  <si>
    <t>2022 is half year</t>
  </si>
  <si>
    <t>1/2 of the manager salary</t>
  </si>
  <si>
    <t>FERC 925</t>
  </si>
  <si>
    <t>Chesapeake Utilities Corporation</t>
  </si>
  <si>
    <t>Check:</t>
  </si>
  <si>
    <t/>
  </si>
  <si>
    <t>SC incl DP, MP &amp; PP</t>
  </si>
  <si>
    <t>2021 Actuals (starting point-21 thru 25 bgt process)</t>
  </si>
  <si>
    <t>Check Cols Align:</t>
  </si>
  <si>
    <t>Modified Massachusetts Method (Distrgas) Allocation Method</t>
  </si>
  <si>
    <t>Mirrors</t>
  </si>
  <si>
    <t>NR</t>
  </si>
  <si>
    <t>REG</t>
  </si>
  <si>
    <t>OTH</t>
  </si>
  <si>
    <t>MD Reg</t>
  </si>
  <si>
    <t>FN Reg</t>
  </si>
  <si>
    <t>PC Reg</t>
  </si>
  <si>
    <t>SG NR</t>
  </si>
  <si>
    <t>Method/Other Descriptions</t>
  </si>
  <si>
    <t>Year</t>
  </si>
  <si>
    <t>Rnd/Max</t>
  </si>
  <si>
    <t>%%%</t>
  </si>
  <si>
    <t>AE01</t>
  </si>
  <si>
    <t>AI</t>
  </si>
  <si>
    <t>AX</t>
  </si>
  <si>
    <t>CF</t>
  </si>
  <si>
    <t>CN</t>
  </si>
  <si>
    <t>CU97</t>
  </si>
  <si>
    <t>CU99</t>
  </si>
  <si>
    <t>DE</t>
  </si>
  <si>
    <t>EF</t>
  </si>
  <si>
    <t>EK</t>
  </si>
  <si>
    <t>ER</t>
  </si>
  <si>
    <t>ES</t>
  </si>
  <si>
    <t>FC</t>
  </si>
  <si>
    <t>FE</t>
  </si>
  <si>
    <t>FF</t>
  </si>
  <si>
    <t>FI</t>
  </si>
  <si>
    <t>FM</t>
  </si>
  <si>
    <t>FN</t>
  </si>
  <si>
    <t>FT</t>
  </si>
  <si>
    <t>LN</t>
  </si>
  <si>
    <t>MD</t>
  </si>
  <si>
    <t>MS</t>
  </si>
  <si>
    <t>PC</t>
  </si>
  <si>
    <t>PS</t>
  </si>
  <si>
    <t>RN</t>
  </si>
  <si>
    <t>SC</t>
  </si>
  <si>
    <t>SG</t>
  </si>
  <si>
    <t>SK</t>
  </si>
  <si>
    <t>WC</t>
  </si>
  <si>
    <t>ZZ100</t>
  </si>
  <si>
    <t>ZZ110</t>
  </si>
  <si>
    <t>ZZ200</t>
  </si>
  <si>
    <t>ZZ210</t>
  </si>
  <si>
    <t>b1</t>
  </si>
  <si>
    <t>Total</t>
  </si>
  <si>
    <t>DNG</t>
  </si>
  <si>
    <t>FNG</t>
  </si>
  <si>
    <t>ESNG</t>
  </si>
  <si>
    <t>PPC</t>
  </si>
  <si>
    <t>AE</t>
  </si>
  <si>
    <t>Sharp</t>
  </si>
  <si>
    <t>Flo-gas</t>
  </si>
  <si>
    <t>Marlin</t>
  </si>
  <si>
    <t>Other (SK, CU, etc)</t>
  </si>
  <si>
    <t>blk</t>
  </si>
  <si>
    <t>Distrigas</t>
  </si>
  <si>
    <t>3-year average EBIT (EBIT 2020, EBIT 2019, EBIT 2018)</t>
  </si>
  <si>
    <t>Total Gross Plant &amp; CWIP-Property, Plant, and Equipment 2020</t>
  </si>
  <si>
    <t>Employees (Pyrl without COS)* 2020</t>
  </si>
  <si>
    <t>PYRL YR 1</t>
  </si>
  <si>
    <t>All</t>
  </si>
  <si>
    <t>% to Sub-total</t>
  </si>
  <si>
    <t>rounding factor</t>
  </si>
  <si>
    <t>% of total EBIT</t>
  </si>
  <si>
    <t>% of total Gross Plant</t>
  </si>
  <si>
    <t>% of total PY (excl COS)</t>
  </si>
  <si>
    <t>Subtotal</t>
  </si>
  <si>
    <t>Max for rnd calc</t>
  </si>
  <si>
    <t>rounding</t>
  </si>
  <si>
    <t>Distrigas-All</t>
  </si>
  <si>
    <t>X SK &amp; ER</t>
  </si>
  <si>
    <t>EBIT</t>
  </si>
  <si>
    <t>Gross Plant</t>
  </si>
  <si>
    <t>Employees (payroll)</t>
  </si>
  <si>
    <t>Distrigas-X SK &amp; ER</t>
  </si>
  <si>
    <t>X FPU</t>
  </si>
  <si>
    <t>Distrigas-X FPU</t>
  </si>
  <si>
    <t>X CU &amp; FPU</t>
  </si>
  <si>
    <t>Distrigas-X CU &amp; FPU</t>
  </si>
  <si>
    <t>Distrigas-X CU &amp; FPU PYRL ONLY - AA800 401k</t>
  </si>
  <si>
    <t>CPK Legacy (X CU, FPU, AE01, EF &amp; WC)</t>
  </si>
  <si>
    <t>removed 1.23.19</t>
  </si>
  <si>
    <t>Distrigas-CPK Legacy (X CU, FPU, AE01, EF &amp; WC)</t>
  </si>
  <si>
    <t>X CU &amp; FC</t>
  </si>
  <si>
    <t>Distrigas-X CU &amp; FC</t>
  </si>
  <si>
    <t>Distrigas-X CU &amp; FC PYRL ONLY - IT804</t>
  </si>
  <si>
    <t>X CU, FC, ER &amp; SK</t>
  </si>
  <si>
    <t>Distrigas-X CU, FC, ER &amp; SK</t>
  </si>
  <si>
    <t>X CU, FC, ER, SK, FF &amp; Sharp</t>
  </si>
  <si>
    <t>Distrigas-X CU, FC, ER, SK, FF &amp; Sharp</t>
  </si>
  <si>
    <t>Regulated Energy</t>
  </si>
  <si>
    <t>Distrigas-Regulated Energy</t>
  </si>
  <si>
    <t>Regulated Energy (Large Only)</t>
  </si>
  <si>
    <t>confirm .. Express &amp; Elkton in this?</t>
  </si>
  <si>
    <t>Distrigas-Regulated Energy (Large Only)</t>
  </si>
  <si>
    <t>Regulated (Nat Gas Only)</t>
  </si>
  <si>
    <t>confirm - no Express (zero for now anyway, but address!!) 2.1.21</t>
  </si>
  <si>
    <t>Distrigas-Regulated (Nat Gas Only)</t>
  </si>
  <si>
    <t>Unreg Energy &amp; Business Devel</t>
  </si>
  <si>
    <t>Distrigas-Unreg Energy &amp; Business Devel</t>
  </si>
  <si>
    <t>Pipeline Transm &amp; Reg Gas/Elec Distrib</t>
  </si>
  <si>
    <t>Distrigas-Pipeline Transm &amp; Reg Gas/Elec Distrib</t>
  </si>
  <si>
    <t>NGD/Transm/Elec</t>
  </si>
  <si>
    <t>Distrigas-NGD/Transm/Elec</t>
  </si>
  <si>
    <t>NGD/Transm</t>
  </si>
  <si>
    <t>Distrigas-NGD/Transm</t>
  </si>
  <si>
    <t>NGD/Transm/AE01</t>
  </si>
  <si>
    <t>Distrigas-NGD/Transm/AE01</t>
  </si>
  <si>
    <t>NGD</t>
  </si>
  <si>
    <t>Distrigas-NGD</t>
  </si>
  <si>
    <t>NGD &amp; PPC</t>
  </si>
  <si>
    <t>Distrigas-NGD &amp; PPC</t>
  </si>
  <si>
    <t>Aspire/DNG/FNG/Propane</t>
  </si>
  <si>
    <t>Distrigas-Aspire/DNG/FNG/Propane</t>
  </si>
  <si>
    <t>Transmission</t>
  </si>
  <si>
    <t>Distrigas-Transmission</t>
  </si>
  <si>
    <t>Transmission-Regulatory</t>
  </si>
  <si>
    <t>Distrigas-Transmission-Regulatory</t>
  </si>
  <si>
    <t>CapEx Regulated (Large Only)</t>
  </si>
  <si>
    <t>Distrigas-CapEx Regulated (Large Only)</t>
  </si>
  <si>
    <t>CapEx Regulated (Large Only) + Aspire</t>
  </si>
  <si>
    <t>Distrigas-CapEx Regulated (Large Only) + Aspire</t>
  </si>
  <si>
    <t>Regulated (DE/MD/WC)</t>
  </si>
  <si>
    <t>MG110_EVENT</t>
  </si>
  <si>
    <t>Added Elkton even though not in description (2.1.21)</t>
  </si>
  <si>
    <t>Distrigas-Regulated (DE/MD/WC)</t>
  </si>
  <si>
    <t>Regulated (DE/EK/MD/WC)</t>
  </si>
  <si>
    <t>subtotal</t>
  </si>
  <si>
    <t>Distrigas-Regulated (DE/EK/MD/WC)</t>
  </si>
  <si>
    <t>Regulated (CF/FN/PC)</t>
  </si>
  <si>
    <t>Distrigas-Regulated (CF/FN/PC)</t>
  </si>
  <si>
    <t>Regulated (Nat Gas DMV Only)</t>
  </si>
  <si>
    <t>Distrigas-Regulated (Nat Gas DMV Only)</t>
  </si>
  <si>
    <t>X CU, ER, FPU &amp; SK</t>
  </si>
  <si>
    <t>Distrigas-X CU, ER, FPU &amp; SK</t>
  </si>
  <si>
    <t>X CU, FC, ES, ER &amp; SK</t>
  </si>
  <si>
    <t>Distrigas-X CU, FC, ES, ER &amp; SK</t>
  </si>
  <si>
    <t>DMV only + PS (excl CU) - Co Events DMV</t>
  </si>
  <si>
    <t>Distrigas-DMV only + PS (excl CU) - Co Events DMV</t>
  </si>
  <si>
    <t>FL only (excl FC)</t>
  </si>
  <si>
    <t>Distrigas-FL only (excl FC)</t>
  </si>
  <si>
    <t>FL Regulated</t>
  </si>
  <si>
    <t>Distrigas-FL Regulated</t>
  </si>
  <si>
    <t>FPU Legacy (FE/FF/FN)</t>
  </si>
  <si>
    <t>Distrigas-FPU Legacy (FE/FF/FN)</t>
  </si>
  <si>
    <t>FL Events (excl Propane)</t>
  </si>
  <si>
    <t>MG713_EVENT</t>
  </si>
  <si>
    <t>Distrigas-FL Events (excl Propane)</t>
  </si>
  <si>
    <t>Distrigas-FL Events (excl Propane) Whole %</t>
  </si>
  <si>
    <t>IT400</t>
  </si>
  <si>
    <t>Max% (so rounding can be adj)</t>
  </si>
  <si>
    <t>FPU Only (excl FC)</t>
  </si>
  <si>
    <t>Distrigas-FPU Only (excl FC)</t>
  </si>
  <si>
    <t>X CU, FC, FPU, CF, PS, SK, ER, PC</t>
  </si>
  <si>
    <t>Distrigas-X CU, FC, FPU, CF, PS, SK, ER, PC</t>
  </si>
  <si>
    <t>Unreg Gen Liab Policy-Acct 7521 (2021/2022)</t>
  </si>
  <si>
    <t>update as necessary … check with T. Mahn</t>
  </si>
  <si>
    <t>Distrigas-Unreg Gen Liab Policy-Acct 7521 (2021/2022)</t>
  </si>
  <si>
    <t>Excess/Umbrella Policy-Acct 7522 (2021/2022)</t>
  </si>
  <si>
    <t>Distrigas-Excess/Umbrella Policy-Acct 7522 (2021/2022)</t>
  </si>
  <si>
    <t>*  Payroll is defined as the sum of accounts Reg Pay, OT/Comp Time and Commissions in O&amp;M expense categories.</t>
  </si>
  <si>
    <t>Capitalized payroll in the subledger is included.</t>
  </si>
  <si>
    <t>Payroll in Cost of Sales is excluded.</t>
  </si>
  <si>
    <t>The natural account selection excludes corporate allocated costs, bonuses &amp; temporary services.</t>
  </si>
  <si>
    <t>INPUT FOR 3-YEAR EBIT TO FEED TO TOP CALC</t>
  </si>
  <si>
    <t>3-Year Avg EBIT</t>
  </si>
  <si>
    <t>EBIT 2020</t>
  </si>
  <si>
    <t>EBIT YR 1</t>
  </si>
  <si>
    <t>EBIT 2019</t>
  </si>
  <si>
    <t>EBIT YR -1</t>
  </si>
  <si>
    <t>EBIT 2018</t>
  </si>
  <si>
    <t>EBIT YR -2</t>
  </si>
  <si>
    <t>Average (if average &lt; $0, $0)</t>
  </si>
  <si>
    <t>Property, Plant, and Equipment 2020</t>
  </si>
  <si>
    <t>PPE YR 1</t>
  </si>
  <si>
    <t>Property, Plant, and Equipment 2021</t>
  </si>
  <si>
    <t>PPE YR 2</t>
  </si>
  <si>
    <t>Property, Plant, and Equipment 2022</t>
  </si>
  <si>
    <t>PPE YR 3</t>
  </si>
  <si>
    <t>Property, Plant, and Equipment 2023</t>
  </si>
  <si>
    <t>PPE YR 4</t>
  </si>
  <si>
    <t>Property, Plant, and Equipment 2024</t>
  </si>
  <si>
    <t>PPE YR 5</t>
  </si>
  <si>
    <t>Property, Plant, and Equipment 2025</t>
  </si>
  <si>
    <t>PPE YR 6</t>
  </si>
  <si>
    <t>CWIP 2020</t>
  </si>
  <si>
    <t>CWIP YR 1</t>
  </si>
  <si>
    <t>CWIP 2021</t>
  </si>
  <si>
    <t>CWIP YR 2</t>
  </si>
  <si>
    <t>CWIP 2022</t>
  </si>
  <si>
    <t>CWIP YR 3</t>
  </si>
  <si>
    <t>CWIP 2023</t>
  </si>
  <si>
    <t>CWIP YR 4</t>
  </si>
  <si>
    <t>CWIP 2024</t>
  </si>
  <si>
    <t>CWIP YR 5</t>
  </si>
  <si>
    <t>CWIP 2025</t>
  </si>
  <si>
    <t>CWIP YR 6</t>
  </si>
  <si>
    <t>ADJUSTMENT (BUDGET ONLY)</t>
  </si>
  <si>
    <t>% of Total EBIT (Cur Yr Only)</t>
  </si>
  <si>
    <t>Average of current year and future payroll periods (for any change to methodology)</t>
  </si>
  <si>
    <t>Employees (Pyrl without COS)* 2018</t>
  </si>
  <si>
    <t>PYRL YR -2</t>
  </si>
  <si>
    <t>Employees (Pyrl without COS)* 2019</t>
  </si>
  <si>
    <t>PYRL YR -1</t>
  </si>
  <si>
    <t>Employees (Pyrl without COS)* 2023</t>
  </si>
  <si>
    <t>PYRL YR 4</t>
  </si>
  <si>
    <t>Employees (Pyrl without COS)* 2024</t>
  </si>
  <si>
    <t>PYRL YR 5</t>
  </si>
  <si>
    <t>Employees (Pyrl without COS)* 2025</t>
  </si>
  <si>
    <t>PYRL YR 6</t>
  </si>
  <si>
    <t>FE ALLOC</t>
  </si>
  <si>
    <t>Key Stakeholder Education Outreach</t>
  </si>
  <si>
    <t>FERC 9302</t>
  </si>
  <si>
    <t>Payroll</t>
  </si>
  <si>
    <t>Non-Payroll</t>
  </si>
  <si>
    <t>Non-Payroll (36.4%)</t>
  </si>
  <si>
    <t>TOTI (6.6%)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</si>
</sst>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color rgb="FF0000FF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10"/>
      <color rgb="FF0000FF"/>
      <name val="Calibri"/>
      <family val="2"/>
      <scheme val="minor"/>
    </font>
    <font>
      <sz val="8"/>
      <name val="Arial"/>
      <family val="2"/>
    </font>
    <font>
      <i/>
      <sz val="10"/>
      <color theme="1"/>
      <name val="Calibri"/>
      <family val="2"/>
      <scheme val="minor"/>
    </font>
    <font>
      <sz val="8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1" xfId="1" applyNumberFormat="1" applyFont="1" applyBorder="1"/>
    <xf numFmtId="0" fontId="0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1" xfId="0" applyFont="1" applyFill="1" applyBorder="1"/>
    <xf numFmtId="0" fontId="0" fillId="4" borderId="1" xfId="0" applyFill="1" applyBorder="1"/>
    <xf numFmtId="0" fontId="0" fillId="0" borderId="0" xfId="0" applyAlignment="1">
      <alignment wrapText="1"/>
    </xf>
    <xf numFmtId="38" fontId="0" fillId="0" borderId="0" xfId="0" applyNumberFormat="1"/>
    <xf numFmtId="38" fontId="0" fillId="5" borderId="0" xfId="0" applyNumberFormat="1" applyFill="1"/>
    <xf numFmtId="38" fontId="2" fillId="3" borderId="0" xfId="0" applyNumberFormat="1" applyFont="1" applyFill="1"/>
    <xf numFmtId="37" fontId="8" fillId="6" borderId="0" xfId="3" applyNumberFormat="1" applyFont="1" applyFill="1"/>
    <xf numFmtId="0" fontId="6" fillId="0" borderId="0" xfId="0" applyFont="1"/>
    <xf numFmtId="37" fontId="7" fillId="5" borderId="0" xfId="3" applyNumberFormat="1" applyFont="1" applyFill="1"/>
    <xf numFmtId="37" fontId="7" fillId="4" borderId="1" xfId="3" applyNumberFormat="1" applyFont="1" applyFill="1" applyBorder="1"/>
    <xf numFmtId="0" fontId="9" fillId="7" borderId="0" xfId="0" applyFont="1" applyFill="1"/>
    <xf numFmtId="0" fontId="10" fillId="7" borderId="0" xfId="0" applyFont="1" applyFill="1"/>
    <xf numFmtId="165" fontId="6" fillId="0" borderId="0" xfId="2" applyNumberFormat="1" applyFont="1"/>
    <xf numFmtId="166" fontId="0" fillId="0" borderId="0" xfId="2" applyNumberFormat="1" applyFont="1"/>
    <xf numFmtId="0" fontId="0" fillId="0" borderId="1" xfId="0" applyBorder="1"/>
    <xf numFmtId="165" fontId="6" fillId="0" borderId="1" xfId="2" applyNumberFormat="1" applyFont="1" applyBorder="1"/>
    <xf numFmtId="166" fontId="0" fillId="0" borderId="1" xfId="2" applyNumberFormat="1" applyFont="1" applyBorder="1"/>
    <xf numFmtId="37" fontId="7" fillId="5" borderId="1" xfId="3" applyNumberFormat="1" applyFont="1" applyFill="1" applyBorder="1"/>
    <xf numFmtId="0" fontId="9" fillId="0" borderId="0" xfId="0" applyFont="1"/>
    <xf numFmtId="10" fontId="9" fillId="0" borderId="0" xfId="2" applyNumberFormat="1" applyFont="1"/>
    <xf numFmtId="9" fontId="0" fillId="0" borderId="0" xfId="2" applyFont="1"/>
    <xf numFmtId="0" fontId="2" fillId="0" borderId="2" xfId="0" applyFont="1" applyBorder="1"/>
    <xf numFmtId="0" fontId="0" fillId="0" borderId="2" xfId="0" applyBorder="1"/>
    <xf numFmtId="166" fontId="2" fillId="0" borderId="2" xfId="2" applyNumberFormat="1" applyFont="1" applyBorder="1"/>
    <xf numFmtId="166" fontId="0" fillId="0" borderId="2" xfId="2" applyNumberFormat="1" applyFont="1" applyBorder="1"/>
    <xf numFmtId="166" fontId="0" fillId="0" borderId="0" xfId="0" applyNumberFormat="1"/>
    <xf numFmtId="0" fontId="0" fillId="5" borderId="0" xfId="0" applyFill="1"/>
    <xf numFmtId="166" fontId="0" fillId="5" borderId="0" xfId="2" applyNumberFormat="1" applyFont="1" applyFill="1"/>
    <xf numFmtId="166" fontId="0" fillId="5" borderId="1" xfId="2" applyNumberFormat="1" applyFont="1" applyFill="1" applyBorder="1"/>
    <xf numFmtId="0" fontId="0" fillId="8" borderId="1" xfId="0" applyFill="1" applyBorder="1"/>
    <xf numFmtId="0" fontId="0" fillId="8" borderId="0" xfId="0" applyFill="1"/>
    <xf numFmtId="0" fontId="9" fillId="8" borderId="0" xfId="0" applyFont="1" applyFill="1"/>
    <xf numFmtId="10" fontId="9" fillId="8" borderId="0" xfId="2" applyNumberFormat="1" applyFont="1" applyFill="1"/>
    <xf numFmtId="9" fontId="0" fillId="8" borderId="0" xfId="2" applyFont="1" applyFill="1"/>
    <xf numFmtId="166" fontId="0" fillId="8" borderId="0" xfId="2" applyNumberFormat="1" applyFont="1" applyFill="1"/>
    <xf numFmtId="0" fontId="2" fillId="8" borderId="2" xfId="0" applyFont="1" applyFill="1" applyBorder="1"/>
    <xf numFmtId="0" fontId="0" fillId="8" borderId="2" xfId="0" applyFill="1" applyBorder="1"/>
    <xf numFmtId="166" fontId="2" fillId="8" borderId="2" xfId="2" applyNumberFormat="1" applyFont="1" applyFill="1" applyBorder="1"/>
    <xf numFmtId="166" fontId="0" fillId="8" borderId="2" xfId="2" applyNumberFormat="1" applyFont="1" applyFill="1" applyBorder="1"/>
    <xf numFmtId="0" fontId="2" fillId="4" borderId="1" xfId="0" applyFont="1" applyFill="1" applyBorder="1"/>
    <xf numFmtId="166" fontId="0" fillId="4" borderId="1" xfId="0" applyNumberFormat="1" applyFill="1" applyBorder="1"/>
    <xf numFmtId="0" fontId="11" fillId="4" borderId="1" xfId="0" applyFont="1" applyFill="1" applyBorder="1"/>
    <xf numFmtId="0" fontId="12" fillId="0" borderId="0" xfId="3" applyFont="1" applyFill="1" applyAlignment="1">
      <alignment wrapText="1"/>
    </xf>
    <xf numFmtId="0" fontId="11" fillId="0" borderId="0" xfId="0" applyFont="1" applyAlignment="1">
      <alignment wrapText="1"/>
    </xf>
    <xf numFmtId="0" fontId="13" fillId="9" borderId="1" xfId="3" applyFont="1" applyFill="1" applyBorder="1"/>
    <xf numFmtId="0" fontId="8" fillId="9" borderId="1" xfId="3" applyFont="1" applyFill="1" applyBorder="1"/>
    <xf numFmtId="0" fontId="8" fillId="0" borderId="1" xfId="3" applyFont="1" applyFill="1" applyBorder="1"/>
    <xf numFmtId="166" fontId="8" fillId="0" borderId="1" xfId="4" applyNumberFormat="1" applyFont="1" applyFill="1" applyBorder="1"/>
    <xf numFmtId="166" fontId="8" fillId="0" borderId="0" xfId="4" applyNumberFormat="1" applyFont="1" applyFill="1" applyBorder="1"/>
    <xf numFmtId="0" fontId="0" fillId="0" borderId="0" xfId="0" applyFill="1"/>
    <xf numFmtId="0" fontId="7" fillId="0" borderId="0" xfId="3" applyFont="1" applyFill="1" applyAlignment="1">
      <alignment wrapText="1"/>
    </xf>
    <xf numFmtId="37" fontId="7" fillId="0" borderId="0" xfId="3" applyNumberFormat="1" applyFont="1" applyFill="1"/>
    <xf numFmtId="37" fontId="14" fillId="5" borderId="0" xfId="3" applyNumberFormat="1" applyFont="1" applyFill="1"/>
    <xf numFmtId="37" fontId="7" fillId="0" borderId="0" xfId="3" applyNumberFormat="1" applyFont="1" applyFill="1" applyBorder="1"/>
    <xf numFmtId="0" fontId="7" fillId="0" borderId="0" xfId="3" applyFill="1" applyAlignment="1">
      <alignment wrapText="1"/>
    </xf>
    <xf numFmtId="0" fontId="7" fillId="0" borderId="0" xfId="3" applyFill="1"/>
    <xf numFmtId="0" fontId="7" fillId="5" borderId="0" xfId="3" applyFill="1"/>
    <xf numFmtId="0" fontId="15" fillId="0" borderId="0" xfId="3" applyFont="1" applyFill="1"/>
    <xf numFmtId="0" fontId="16" fillId="7" borderId="0" xfId="5" applyFont="1" applyFill="1" applyBorder="1" applyAlignment="1">
      <alignment horizontal="right"/>
    </xf>
    <xf numFmtId="37" fontId="17" fillId="7" borderId="0" xfId="0" applyNumberFormat="1" applyFont="1" applyFill="1" applyBorder="1"/>
    <xf numFmtId="165" fontId="18" fillId="0" borderId="0" xfId="3" applyNumberFormat="1" applyFont="1" applyFill="1"/>
    <xf numFmtId="166" fontId="7" fillId="5" borderId="0" xfId="4" applyNumberFormat="1" applyFont="1" applyFill="1"/>
    <xf numFmtId="166" fontId="7" fillId="0" borderId="0" xfId="4" applyNumberFormat="1" applyFont="1" applyFill="1"/>
    <xf numFmtId="166" fontId="8" fillId="5" borderId="0" xfId="4" applyNumberFormat="1" applyFont="1" applyFill="1"/>
    <xf numFmtId="0" fontId="7" fillId="0" borderId="3" xfId="3" applyFill="1" applyBorder="1"/>
    <xf numFmtId="0" fontId="16" fillId="0" borderId="3" xfId="5" applyFont="1" applyBorder="1" applyAlignment="1">
      <alignment horizontal="right"/>
    </xf>
    <xf numFmtId="10" fontId="16" fillId="0" borderId="3" xfId="4" applyNumberFormat="1" applyFont="1" applyFill="1" applyBorder="1"/>
    <xf numFmtId="165" fontId="18" fillId="0" borderId="3" xfId="3" applyNumberFormat="1" applyFont="1" applyFill="1" applyBorder="1"/>
    <xf numFmtId="166" fontId="7" fillId="0" borderId="3" xfId="4" applyNumberFormat="1" applyFont="1" applyFill="1" applyBorder="1"/>
    <xf numFmtId="10" fontId="7" fillId="0" borderId="3" xfId="4" applyNumberFormat="1" applyFont="1" applyFill="1" applyBorder="1"/>
    <xf numFmtId="0" fontId="16" fillId="0" borderId="0" xfId="5" applyFont="1" applyBorder="1" applyAlignment="1">
      <alignment horizontal="right"/>
    </xf>
    <xf numFmtId="10" fontId="19" fillId="0" borderId="0" xfId="0" applyNumberFormat="1" applyFont="1" applyBorder="1"/>
    <xf numFmtId="165" fontId="20" fillId="0" borderId="0" xfId="3" applyNumberFormat="1" applyFont="1" applyFill="1"/>
    <xf numFmtId="166" fontId="0" fillId="0" borderId="0" xfId="0" applyNumberFormat="1" applyBorder="1"/>
    <xf numFmtId="10" fontId="7" fillId="0" borderId="0" xfId="4" applyNumberFormat="1" applyFont="1" applyFill="1"/>
    <xf numFmtId="0" fontId="8" fillId="0" borderId="2" xfId="3" applyFont="1" applyFill="1" applyBorder="1"/>
    <xf numFmtId="166" fontId="8" fillId="0" borderId="2" xfId="4" applyNumberFormat="1" applyFont="1" applyFill="1" applyBorder="1"/>
    <xf numFmtId="0" fontId="8" fillId="0" borderId="0" xfId="3" applyFont="1" applyFill="1" applyBorder="1"/>
    <xf numFmtId="0" fontId="5" fillId="10" borderId="1" xfId="0" applyFont="1" applyFill="1" applyBorder="1"/>
    <xf numFmtId="0" fontId="2" fillId="0" borderId="1" xfId="0" applyFont="1" applyBorder="1"/>
    <xf numFmtId="0" fontId="5" fillId="11" borderId="1" xfId="0" applyFont="1" applyFill="1" applyBorder="1"/>
    <xf numFmtId="0" fontId="0" fillId="11" borderId="1" xfId="0" applyFill="1" applyBorder="1"/>
    <xf numFmtId="0" fontId="5" fillId="12" borderId="1" xfId="0" applyFont="1" applyFill="1" applyBorder="1"/>
    <xf numFmtId="0" fontId="0" fillId="12" borderId="1" xfId="0" applyFill="1" applyBorder="1"/>
    <xf numFmtId="166" fontId="12" fillId="13" borderId="1" xfId="4" applyNumberFormat="1" applyFont="1" applyFill="1" applyBorder="1"/>
    <xf numFmtId="0" fontId="9" fillId="13" borderId="1" xfId="0" applyFont="1" applyFill="1" applyBorder="1"/>
    <xf numFmtId="0" fontId="0" fillId="0" borderId="0" xfId="0" applyAlignment="1">
      <alignment horizontal="left" indent="1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6" fillId="0" borderId="0" xfId="0" applyFont="1" applyBorder="1"/>
    <xf numFmtId="38" fontId="0" fillId="0" borderId="0" xfId="0" applyNumberFormat="1" applyBorder="1"/>
    <xf numFmtId="38" fontId="0" fillId="0" borderId="8" xfId="0" applyNumberFormat="1" applyBorder="1"/>
    <xf numFmtId="0" fontId="0" fillId="0" borderId="9" xfId="0" applyBorder="1"/>
    <xf numFmtId="38" fontId="0" fillId="0" borderId="2" xfId="0" applyNumberFormat="1" applyBorder="1"/>
    <xf numFmtId="38" fontId="0" fillId="0" borderId="10" xfId="0" applyNumberFormat="1" applyBorder="1"/>
    <xf numFmtId="0" fontId="0" fillId="0" borderId="11" xfId="0" applyBorder="1"/>
    <xf numFmtId="0" fontId="0" fillId="0" borderId="12" xfId="0" applyBorder="1"/>
    <xf numFmtId="38" fontId="0" fillId="0" borderId="12" xfId="0" applyNumberFormat="1" applyBorder="1"/>
    <xf numFmtId="38" fontId="0" fillId="0" borderId="13" xfId="0" applyNumberFormat="1" applyBorder="1"/>
    <xf numFmtId="9" fontId="6" fillId="0" borderId="0" xfId="2" applyFont="1"/>
    <xf numFmtId="0" fontId="6" fillId="7" borderId="0" xfId="0" applyFont="1" applyFill="1"/>
    <xf numFmtId="38" fontId="6" fillId="7" borderId="0" xfId="0" applyNumberFormat="1" applyFont="1" applyFill="1"/>
    <xf numFmtId="0" fontId="5" fillId="10" borderId="2" xfId="0" applyFont="1" applyFill="1" applyBorder="1"/>
    <xf numFmtId="10" fontId="0" fillId="0" borderId="0" xfId="2" applyNumberFormat="1" applyFont="1"/>
    <xf numFmtId="0" fontId="3" fillId="0" borderId="0" xfId="0" applyFont="1" applyAlignment="1">
      <alignment horizontal="center"/>
    </xf>
    <xf numFmtId="10" fontId="0" fillId="0" borderId="14" xfId="0" applyNumberFormat="1" applyBorder="1"/>
    <xf numFmtId="10" fontId="0" fillId="0" borderId="0" xfId="0" applyNumberFormat="1" applyBorder="1"/>
    <xf numFmtId="0" fontId="3" fillId="0" borderId="0" xfId="0" applyFont="1" applyAlignment="1">
      <alignment horizontal="right"/>
    </xf>
    <xf numFmtId="164" fontId="0" fillId="0" borderId="14" xfId="0" applyNumberFormat="1" applyBorder="1"/>
    <xf numFmtId="164" fontId="0" fillId="7" borderId="0" xfId="1" applyNumberFormat="1" applyFont="1" applyFill="1"/>
    <xf numFmtId="164" fontId="0" fillId="7" borderId="0" xfId="0" applyNumberFormat="1" applyFill="1"/>
    <xf numFmtId="0" fontId="0" fillId="7" borderId="0" xfId="0" applyFill="1"/>
    <xf numFmtId="10" fontId="0" fillId="0" borderId="0" xfId="2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0" fontId="0" fillId="0" borderId="0" xfId="2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 11" xfId="3"/>
    <cellStyle name="Normal 15" xfId="5"/>
    <cellStyle name="Percent" xfId="2" builtinId="5"/>
    <cellStyle name="Percent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I6" sqref="I6"/>
    </sheetView>
  </sheetViews>
  <sheetFormatPr defaultRowHeight="15" x14ac:dyDescent="0.25"/>
  <cols>
    <col min="1" max="1" width="53.5703125" customWidth="1"/>
    <col min="2" max="2" width="18.42578125" customWidth="1"/>
    <col min="3" max="3" width="9.85546875" customWidth="1"/>
    <col min="4" max="4" width="9" customWidth="1"/>
    <col min="5" max="5" width="13.85546875" customWidth="1"/>
    <col min="6" max="6" width="7.28515625" customWidth="1"/>
    <col min="7" max="7" width="13.85546875" customWidth="1"/>
    <col min="8" max="8" width="28.42578125" customWidth="1"/>
    <col min="9" max="9" width="10.5703125" bestFit="1" customWidth="1"/>
    <col min="11" max="11" width="10.5703125" customWidth="1"/>
  </cols>
  <sheetData>
    <row r="1" spans="1:14" x14ac:dyDescent="0.25">
      <c r="A1" s="2"/>
    </row>
    <row r="5" spans="1:14" x14ac:dyDescent="0.25">
      <c r="B5" s="105">
        <v>2022</v>
      </c>
      <c r="C5" s="105"/>
      <c r="D5" s="105"/>
      <c r="E5" s="105">
        <v>2023</v>
      </c>
      <c r="F5" s="105"/>
      <c r="G5" s="105"/>
    </row>
    <row r="6" spans="1:14" x14ac:dyDescent="0.25">
      <c r="A6" t="s">
        <v>7</v>
      </c>
      <c r="B6" s="3">
        <v>72500</v>
      </c>
      <c r="C6" s="136">
        <f>B6/B9</f>
        <v>0.36708860759493672</v>
      </c>
      <c r="D6" s="137">
        <f>(B20+B21)*C6</f>
        <v>67715</v>
      </c>
      <c r="E6" s="3">
        <f>B6*1.035</f>
        <v>75037.5</v>
      </c>
      <c r="F6" s="37">
        <f>E6/E9</f>
        <v>0.26605504587155965</v>
      </c>
      <c r="G6" s="3">
        <f>(E20+E21)*F6</f>
        <v>70085.025000000009</v>
      </c>
      <c r="H6" t="s">
        <v>12</v>
      </c>
    </row>
    <row r="7" spans="1:14" x14ac:dyDescent="0.25">
      <c r="A7" t="s">
        <v>8</v>
      </c>
      <c r="B7" s="3">
        <v>75000</v>
      </c>
      <c r="C7" s="136">
        <f>B7/B9</f>
        <v>0.379746835443038</v>
      </c>
      <c r="D7" s="137">
        <f>(B20+B21)*C7</f>
        <v>70050</v>
      </c>
      <c r="E7" s="138">
        <f>100000*1.035</f>
        <v>103499.99999999999</v>
      </c>
      <c r="F7" s="37">
        <f>E7/E9</f>
        <v>0.36697247706422015</v>
      </c>
      <c r="G7" s="3">
        <f>(E20+E21)*F7</f>
        <v>96669</v>
      </c>
      <c r="H7" t="s">
        <v>9</v>
      </c>
    </row>
    <row r="8" spans="1:14" x14ac:dyDescent="0.25">
      <c r="A8" t="s">
        <v>10</v>
      </c>
      <c r="B8" s="6">
        <f>100000*50%</f>
        <v>50000</v>
      </c>
      <c r="C8" s="139">
        <f>B8/B9</f>
        <v>0.25316455696202533</v>
      </c>
      <c r="D8" s="137">
        <f>(B20+B21)*C8</f>
        <v>46700</v>
      </c>
      <c r="E8" s="6">
        <f>100000*1.035</f>
        <v>103499.99999999999</v>
      </c>
      <c r="F8" s="37">
        <f>E8/E9</f>
        <v>0.36697247706422015</v>
      </c>
      <c r="G8" s="3">
        <f>(E20+E21)*F8</f>
        <v>96669</v>
      </c>
      <c r="H8" t="s">
        <v>11</v>
      </c>
    </row>
    <row r="9" spans="1:14" x14ac:dyDescent="0.25">
      <c r="A9" s="4" t="s">
        <v>1</v>
      </c>
      <c r="B9" s="3">
        <f>B6+B7+B8</f>
        <v>197500</v>
      </c>
      <c r="C9" s="3"/>
      <c r="D9" s="3"/>
      <c r="E9" s="3">
        <f>E6+E7+E8</f>
        <v>282037.5</v>
      </c>
      <c r="F9" s="3"/>
      <c r="G9" s="3"/>
    </row>
    <row r="10" spans="1:14" x14ac:dyDescent="0.25">
      <c r="B10" s="3"/>
      <c r="C10" s="3"/>
      <c r="D10" s="3"/>
      <c r="E10" s="3"/>
      <c r="F10" s="3"/>
      <c r="G10" s="3"/>
    </row>
    <row r="11" spans="1:14" x14ac:dyDescent="0.25">
      <c r="B11" s="3"/>
      <c r="C11" s="3"/>
      <c r="D11" s="3"/>
      <c r="E11" s="3"/>
      <c r="F11" s="3"/>
      <c r="G11" s="3"/>
    </row>
    <row r="12" spans="1:14" x14ac:dyDescent="0.25">
      <c r="A12" t="s">
        <v>0</v>
      </c>
      <c r="B12" s="3">
        <v>100000</v>
      </c>
      <c r="C12" s="3"/>
      <c r="D12" s="3"/>
      <c r="E12" s="3">
        <v>100000</v>
      </c>
      <c r="F12" s="3"/>
      <c r="G12" s="3"/>
    </row>
    <row r="14" spans="1:14" x14ac:dyDescent="0.25">
      <c r="I14" s="128" t="s">
        <v>50</v>
      </c>
      <c r="J14" s="128" t="s">
        <v>36</v>
      </c>
      <c r="K14" s="128" t="s">
        <v>48</v>
      </c>
      <c r="L14" s="128" t="s">
        <v>51</v>
      </c>
      <c r="M14" s="128"/>
      <c r="N14" s="128" t="s">
        <v>46</v>
      </c>
    </row>
    <row r="15" spans="1:14" x14ac:dyDescent="0.25">
      <c r="I15" s="127">
        <f>MMM.Distrigas!V428</f>
        <v>0.54799999999999993</v>
      </c>
      <c r="J15" s="127">
        <f>MMM.Distrigas!H428</f>
        <v>0.23200000000000001</v>
      </c>
      <c r="K15" s="127">
        <f>MMM.Distrigas!T428</f>
        <v>3.0000000000000001E-3</v>
      </c>
      <c r="L15" s="127">
        <f>MMM.Distrigas!W428</f>
        <v>2E-3</v>
      </c>
      <c r="M15" s="127">
        <f>SUM(I15:L15)</f>
        <v>0.78499999999999992</v>
      </c>
      <c r="N15" s="127">
        <f>MMM.Distrigas!R428</f>
        <v>0.215</v>
      </c>
    </row>
    <row r="16" spans="1:14" x14ac:dyDescent="0.25">
      <c r="A16" s="4" t="s">
        <v>3</v>
      </c>
      <c r="H16" s="4" t="s">
        <v>233</v>
      </c>
      <c r="I16" s="127">
        <f>(I15/M15)*N15</f>
        <v>0.15008917197452229</v>
      </c>
      <c r="J16" s="127">
        <f>(J15/M15)*N15</f>
        <v>6.3541401273885356E-2</v>
      </c>
      <c r="K16" s="127">
        <f>(K15/M15)*N15</f>
        <v>8.2165605095541408E-4</v>
      </c>
      <c r="L16" s="127">
        <f>(L15/M15)*N15</f>
        <v>5.4777070063694272E-4</v>
      </c>
    </row>
    <row r="17" spans="1:19" ht="15.75" thickBot="1" x14ac:dyDescent="0.3">
      <c r="A17" s="4"/>
      <c r="B17" s="3"/>
      <c r="C17" s="3"/>
      <c r="D17" s="3"/>
      <c r="E17" s="3"/>
      <c r="F17" s="3"/>
      <c r="G17" s="3"/>
      <c r="I17" s="129">
        <f>I15+I16</f>
        <v>0.69808917197452225</v>
      </c>
      <c r="J17" s="129">
        <f t="shared" ref="J17:L17" si="0">J15+J16</f>
        <v>0.2955414012738854</v>
      </c>
      <c r="K17" s="129">
        <f t="shared" si="0"/>
        <v>3.821656050955414E-3</v>
      </c>
      <c r="L17" s="129">
        <f t="shared" si="0"/>
        <v>2.547770700636943E-3</v>
      </c>
    </row>
    <row r="18" spans="1:19" x14ac:dyDescent="0.25">
      <c r="B18" s="3"/>
      <c r="C18" s="3"/>
      <c r="D18" s="3"/>
      <c r="E18" s="3"/>
      <c r="F18" s="3"/>
      <c r="G18" s="3"/>
      <c r="I18" s="128" t="s">
        <v>50</v>
      </c>
      <c r="J18" s="128" t="s">
        <v>36</v>
      </c>
      <c r="K18" s="128" t="s">
        <v>48</v>
      </c>
      <c r="L18" s="128" t="s">
        <v>51</v>
      </c>
      <c r="O18" s="128" t="s">
        <v>50</v>
      </c>
      <c r="P18" s="128" t="s">
        <v>36</v>
      </c>
      <c r="Q18" s="128" t="s">
        <v>48</v>
      </c>
      <c r="R18" s="128" t="s">
        <v>51</v>
      </c>
    </row>
    <row r="19" spans="1:19" x14ac:dyDescent="0.25">
      <c r="A19" s="4" t="s">
        <v>3</v>
      </c>
      <c r="B19" s="3"/>
      <c r="C19" s="3"/>
      <c r="D19" s="3"/>
      <c r="E19" s="3"/>
      <c r="F19" s="3"/>
      <c r="G19" s="3"/>
      <c r="I19" s="140">
        <v>2022</v>
      </c>
      <c r="J19" s="140"/>
      <c r="K19" s="140"/>
      <c r="L19" s="140"/>
      <c r="M19" t="s">
        <v>67</v>
      </c>
      <c r="O19" s="140">
        <v>2023</v>
      </c>
      <c r="P19" s="140"/>
      <c r="Q19" s="140"/>
      <c r="R19" s="140"/>
      <c r="S19" t="s">
        <v>67</v>
      </c>
    </row>
    <row r="20" spans="1:19" x14ac:dyDescent="0.25">
      <c r="A20" s="4" t="s">
        <v>2</v>
      </c>
      <c r="B20" s="3">
        <f>B9*57%</f>
        <v>112574.99999999999</v>
      </c>
      <c r="C20" s="3"/>
      <c r="D20" s="3"/>
      <c r="E20" s="3">
        <f>E9*57%</f>
        <v>160761.375</v>
      </c>
      <c r="F20" s="3"/>
      <c r="G20" s="3"/>
      <c r="H20" s="131" t="s">
        <v>4</v>
      </c>
      <c r="I20" s="133">
        <f>$I$17*B20</f>
        <v>78587.388535031831</v>
      </c>
      <c r="J20" s="133">
        <f>$J$17*B20</f>
        <v>33270.573248407643</v>
      </c>
      <c r="K20" s="133">
        <f>$K$17*B20</f>
        <v>430.22292993630566</v>
      </c>
      <c r="L20" s="133">
        <f>$L$17*B20</f>
        <v>286.81528662420379</v>
      </c>
      <c r="M20" s="134">
        <f>SUM(I20:L20)</f>
        <v>112574.99999999999</v>
      </c>
      <c r="N20" s="135"/>
      <c r="O20" s="133">
        <f>$I$17*E20</f>
        <v>112225.77515923567</v>
      </c>
      <c r="P20" s="133">
        <f>$J$17*E20</f>
        <v>47511.642038216567</v>
      </c>
      <c r="Q20" s="133">
        <f>$K$17*E20</f>
        <v>614.37468152866245</v>
      </c>
      <c r="R20" s="133">
        <f>$L$17*E20</f>
        <v>409.58312101910832</v>
      </c>
      <c r="S20" s="5">
        <f>SUM(O20:R20)</f>
        <v>160761.37499999997</v>
      </c>
    </row>
    <row r="21" spans="1:19" x14ac:dyDescent="0.25">
      <c r="A21" s="4" t="s">
        <v>238</v>
      </c>
      <c r="B21" s="3">
        <f>B9*36.4%</f>
        <v>71890</v>
      </c>
      <c r="C21" s="3"/>
      <c r="D21" s="3"/>
      <c r="E21" s="3">
        <f>E9*36.4%</f>
        <v>102661.65</v>
      </c>
      <c r="F21" s="3"/>
      <c r="G21" s="3"/>
      <c r="H21" s="131" t="s">
        <v>5</v>
      </c>
      <c r="I21" s="133">
        <f t="shared" ref="I21:I22" si="1">$I$17*B21</f>
        <v>50185.630573248403</v>
      </c>
      <c r="J21" s="133">
        <f t="shared" ref="J21:J22" si="2">$J$17*B21</f>
        <v>21246.47133757962</v>
      </c>
      <c r="K21" s="133">
        <f t="shared" ref="K21:K22" si="3">$K$17*B21</f>
        <v>274.73885350318471</v>
      </c>
      <c r="L21" s="133">
        <f t="shared" ref="L21:L22" si="4">$L$17*B21</f>
        <v>183.15923566878982</v>
      </c>
      <c r="M21" s="134">
        <f t="shared" ref="M21:M22" si="5">SUM(I21:L21)</f>
        <v>71890</v>
      </c>
      <c r="N21" s="135"/>
      <c r="O21" s="133">
        <f t="shared" ref="O21:O22" si="6">$I$17*E21</f>
        <v>71666.986242038212</v>
      </c>
      <c r="P21" s="133">
        <f t="shared" ref="P21:P22" si="7">$J$17*E21</f>
        <v>30340.767898089176</v>
      </c>
      <c r="Q21" s="133">
        <f t="shared" ref="Q21:Q22" si="8">$K$17*E21</f>
        <v>392.33751592356685</v>
      </c>
      <c r="R21" s="133">
        <f t="shared" ref="R21:R22" si="9">$L$17*E21</f>
        <v>261.55834394904463</v>
      </c>
      <c r="S21" s="5">
        <f t="shared" ref="S21:S22" si="10">SUM(O21:R21)</f>
        <v>102661.65000000001</v>
      </c>
    </row>
    <row r="22" spans="1:19" x14ac:dyDescent="0.25">
      <c r="A22" s="4" t="s">
        <v>239</v>
      </c>
      <c r="B22" s="6">
        <f>B9*6.6%</f>
        <v>13035</v>
      </c>
      <c r="C22" s="6"/>
      <c r="D22" s="6"/>
      <c r="E22" s="6">
        <f>E9*6.6%</f>
        <v>18614.475000000002</v>
      </c>
      <c r="F22" s="138"/>
      <c r="G22" s="138"/>
      <c r="H22" s="131" t="s">
        <v>6</v>
      </c>
      <c r="I22" s="133">
        <f t="shared" si="1"/>
        <v>9099.5923566878973</v>
      </c>
      <c r="J22" s="133">
        <f t="shared" si="2"/>
        <v>3852.3821656050959</v>
      </c>
      <c r="K22" s="133">
        <f t="shared" si="3"/>
        <v>49.815286624203821</v>
      </c>
      <c r="L22" s="133">
        <f t="shared" si="4"/>
        <v>33.210191082802552</v>
      </c>
      <c r="M22" s="134">
        <f t="shared" si="5"/>
        <v>13034.999999999998</v>
      </c>
      <c r="N22" s="135"/>
      <c r="O22" s="133">
        <f t="shared" si="6"/>
        <v>12994.563439490446</v>
      </c>
      <c r="P22" s="133">
        <f t="shared" si="7"/>
        <v>5501.3480254777087</v>
      </c>
      <c r="Q22" s="133">
        <f t="shared" si="8"/>
        <v>71.138121019108283</v>
      </c>
      <c r="R22" s="133">
        <f t="shared" si="9"/>
        <v>47.425414012738862</v>
      </c>
      <c r="S22" s="5">
        <f t="shared" si="10"/>
        <v>18614.474999999999</v>
      </c>
    </row>
    <row r="23" spans="1:19" x14ac:dyDescent="0.25">
      <c r="B23" s="3">
        <f>SUM(B20:B22)</f>
        <v>197500</v>
      </c>
      <c r="C23" s="3"/>
      <c r="D23" s="3"/>
      <c r="E23" s="3">
        <f>SUM(E20:E22)</f>
        <v>282037.5</v>
      </c>
      <c r="F23" s="3"/>
      <c r="G23" s="3"/>
      <c r="I23" s="135"/>
      <c r="J23" s="135"/>
      <c r="K23" s="135"/>
      <c r="L23" s="135"/>
      <c r="M23" s="135"/>
      <c r="N23" s="135"/>
      <c r="O23" s="135"/>
      <c r="P23" s="135"/>
      <c r="Q23" s="135"/>
      <c r="R23" s="135"/>
    </row>
    <row r="24" spans="1:19" x14ac:dyDescent="0.25">
      <c r="B24" s="3"/>
      <c r="C24" s="3"/>
      <c r="D24" s="3"/>
      <c r="E24" s="3"/>
      <c r="F24" s="3"/>
      <c r="G24" s="3"/>
      <c r="I24" s="135"/>
      <c r="J24" s="135"/>
      <c r="K24" s="135"/>
      <c r="L24" s="135"/>
      <c r="M24" s="135"/>
      <c r="N24" s="135"/>
      <c r="O24" s="135"/>
      <c r="P24" s="135"/>
      <c r="Q24" s="135"/>
      <c r="R24" s="135"/>
    </row>
    <row r="25" spans="1:19" x14ac:dyDescent="0.25">
      <c r="B25" s="3"/>
      <c r="C25" s="3"/>
      <c r="D25" s="3"/>
      <c r="E25" s="3"/>
      <c r="F25" s="3"/>
      <c r="G25" s="3"/>
      <c r="I25" s="135"/>
      <c r="J25" s="135"/>
      <c r="K25" s="135"/>
      <c r="L25" s="135"/>
      <c r="M25" s="135"/>
      <c r="N25" s="135"/>
      <c r="O25" s="135"/>
      <c r="P25" s="135"/>
      <c r="Q25" s="135"/>
      <c r="R25" s="135"/>
    </row>
    <row r="26" spans="1:19" x14ac:dyDescent="0.25">
      <c r="A26" t="s">
        <v>0</v>
      </c>
      <c r="B26" s="3">
        <f>B12</f>
        <v>100000</v>
      </c>
      <c r="C26" s="3"/>
      <c r="D26" s="3"/>
      <c r="E26" s="3">
        <f>E12</f>
        <v>100000</v>
      </c>
      <c r="F26" s="3"/>
      <c r="G26" s="3"/>
      <c r="H26" s="131" t="s">
        <v>13</v>
      </c>
      <c r="I26" s="133">
        <f t="shared" ref="I26" si="11">$I$17*B26</f>
        <v>69808.917197452218</v>
      </c>
      <c r="J26" s="133">
        <f t="shared" ref="J26" si="12">$J$17*E26</f>
        <v>29554.140127388539</v>
      </c>
      <c r="K26" s="133">
        <f t="shared" ref="K26" si="13">$K$17*B26</f>
        <v>382.16560509554142</v>
      </c>
      <c r="L26" s="133">
        <f t="shared" ref="L26" si="14">$L$17*B26</f>
        <v>254.77707006369431</v>
      </c>
      <c r="M26" s="134">
        <f t="shared" ref="M26" si="15">SUM(I26:L26)</f>
        <v>99999.999999999985</v>
      </c>
      <c r="N26" s="135"/>
      <c r="O26" s="133">
        <f t="shared" ref="O26" si="16">$I$17*E26</f>
        <v>69808.917197452218</v>
      </c>
      <c r="P26" s="133">
        <f t="shared" ref="P26" si="17">$J$17*E26</f>
        <v>29554.140127388539</v>
      </c>
      <c r="Q26" s="133">
        <f t="shared" ref="Q26" si="18">$K$17*E26</f>
        <v>382.16560509554142</v>
      </c>
      <c r="R26" s="133">
        <f t="shared" ref="R26" si="19">$L$17*E26</f>
        <v>254.77707006369431</v>
      </c>
      <c r="S26" s="5">
        <f t="shared" ref="S26" si="20">SUM(O26:R26)</f>
        <v>99999.999999999985</v>
      </c>
    </row>
    <row r="27" spans="1:19" ht="15.75" thickBot="1" x14ac:dyDescent="0.3">
      <c r="B27" s="3"/>
      <c r="C27" s="3"/>
      <c r="D27" s="3"/>
      <c r="E27" s="3"/>
      <c r="F27" s="3"/>
      <c r="G27" s="3"/>
      <c r="M27" s="132">
        <f>SUM(M20:M26)</f>
        <v>297500</v>
      </c>
      <c r="S27" s="132">
        <f>SUM(S20:S26)</f>
        <v>382037.49999999994</v>
      </c>
    </row>
    <row r="28" spans="1:19" x14ac:dyDescent="0.25">
      <c r="B28" s="3"/>
      <c r="C28" s="3"/>
      <c r="D28" s="3"/>
      <c r="E28" s="3"/>
      <c r="F28" s="3"/>
      <c r="G28" s="3"/>
      <c r="H28" s="4"/>
    </row>
    <row r="29" spans="1:19" x14ac:dyDescent="0.25">
      <c r="H29" s="4" t="s">
        <v>236</v>
      </c>
      <c r="I29" s="5">
        <f>I20</f>
        <v>78587.388535031831</v>
      </c>
      <c r="J29" s="5">
        <f>J20</f>
        <v>33270.573248407643</v>
      </c>
      <c r="K29" s="5">
        <f>K20</f>
        <v>430.22292993630566</v>
      </c>
      <c r="L29" s="5">
        <f>L20</f>
        <v>286.81528662420379</v>
      </c>
      <c r="M29" s="5">
        <f>M20</f>
        <v>112574.99999999999</v>
      </c>
      <c r="O29" s="5">
        <f>O20</f>
        <v>112225.77515923567</v>
      </c>
      <c r="P29" s="5">
        <f>P20</f>
        <v>47511.642038216567</v>
      </c>
      <c r="Q29" s="5">
        <f>Q20</f>
        <v>614.37468152866245</v>
      </c>
      <c r="R29" s="5">
        <f>R20</f>
        <v>409.58312101910832</v>
      </c>
      <c r="S29" s="5">
        <f>S20</f>
        <v>160761.37499999997</v>
      </c>
    </row>
    <row r="30" spans="1:19" x14ac:dyDescent="0.25">
      <c r="H30" s="4" t="s">
        <v>237</v>
      </c>
      <c r="I30" s="5">
        <f>I21+I26</f>
        <v>119994.54777070062</v>
      </c>
      <c r="J30" s="5">
        <f t="shared" ref="J30:S30" si="21">J21+J26</f>
        <v>50800.611464968155</v>
      </c>
      <c r="K30" s="5">
        <f t="shared" si="21"/>
        <v>656.90445859872614</v>
      </c>
      <c r="L30" s="5">
        <f t="shared" si="21"/>
        <v>437.93630573248413</v>
      </c>
      <c r="M30" s="5">
        <f t="shared" si="21"/>
        <v>171890</v>
      </c>
      <c r="O30" s="5">
        <f t="shared" si="21"/>
        <v>141475.90343949042</v>
      </c>
      <c r="P30" s="5">
        <f t="shared" si="21"/>
        <v>59894.908025477715</v>
      </c>
      <c r="Q30" s="5">
        <f t="shared" si="21"/>
        <v>774.50312101910822</v>
      </c>
      <c r="R30" s="5">
        <f t="shared" si="21"/>
        <v>516.33541401273897</v>
      </c>
      <c r="S30" s="5">
        <f t="shared" si="21"/>
        <v>202661.65</v>
      </c>
    </row>
    <row r="31" spans="1:19" x14ac:dyDescent="0.25">
      <c r="H31" s="4" t="s">
        <v>6</v>
      </c>
      <c r="I31" s="5">
        <f>I22</f>
        <v>9099.5923566878973</v>
      </c>
      <c r="J31" s="5">
        <f t="shared" ref="J31:M31" si="22">J22</f>
        <v>3852.3821656050959</v>
      </c>
      <c r="K31" s="5">
        <f t="shared" si="22"/>
        <v>49.815286624203821</v>
      </c>
      <c r="L31" s="5">
        <f t="shared" si="22"/>
        <v>33.210191082802552</v>
      </c>
      <c r="M31" s="5">
        <f t="shared" si="22"/>
        <v>13034.999999999998</v>
      </c>
      <c r="O31" s="5">
        <f>O22</f>
        <v>12994.563439490446</v>
      </c>
      <c r="P31" s="5">
        <f t="shared" ref="P31:S31" si="23">P22</f>
        <v>5501.3480254777087</v>
      </c>
      <c r="Q31" s="5">
        <f t="shared" si="23"/>
        <v>71.138121019108283</v>
      </c>
      <c r="R31" s="5">
        <f t="shared" si="23"/>
        <v>47.425414012738862</v>
      </c>
      <c r="S31" s="5">
        <f t="shared" si="23"/>
        <v>18614.474999999999</v>
      </c>
    </row>
    <row r="32" spans="1:19" ht="15.75" thickBot="1" x14ac:dyDescent="0.3">
      <c r="M32" s="132">
        <f>SUM(M29:M31)</f>
        <v>297500</v>
      </c>
      <c r="S32" s="132">
        <f>SUM(S29:S31)</f>
        <v>382037.49999999994</v>
      </c>
    </row>
    <row r="36" spans="7:12" x14ac:dyDescent="0.25">
      <c r="G36" s="4" t="s">
        <v>7</v>
      </c>
      <c r="H36" s="3">
        <f>B6*93.4%</f>
        <v>67715</v>
      </c>
    </row>
    <row r="37" spans="7:12" x14ac:dyDescent="0.25">
      <c r="G37" s="4" t="s">
        <v>8</v>
      </c>
      <c r="H37" s="3">
        <f>B7*93.4%</f>
        <v>70050</v>
      </c>
    </row>
    <row r="38" spans="7:12" x14ac:dyDescent="0.25">
      <c r="G38" s="4" t="s">
        <v>10</v>
      </c>
      <c r="H38" s="3">
        <f>B8*93.4%</f>
        <v>46700</v>
      </c>
    </row>
    <row r="40" spans="7:12" x14ac:dyDescent="0.25">
      <c r="H40" s="4" t="s">
        <v>236</v>
      </c>
    </row>
    <row r="41" spans="7:12" x14ac:dyDescent="0.25">
      <c r="H41" s="4" t="s">
        <v>7</v>
      </c>
      <c r="I41" s="5">
        <f>$B$6*57%*I17</f>
        <v>28848.535031847132</v>
      </c>
      <c r="J41" s="5">
        <f>$B$6*57%*J17</f>
        <v>12213.248407643314</v>
      </c>
      <c r="K41" s="5">
        <f t="shared" ref="K41:L41" si="24">$B$6*57%*K17</f>
        <v>157.9299363057325</v>
      </c>
      <c r="L41" s="5">
        <f t="shared" si="24"/>
        <v>105.28662420382167</v>
      </c>
    </row>
    <row r="42" spans="7:12" x14ac:dyDescent="0.25">
      <c r="H42" s="4" t="s">
        <v>8</v>
      </c>
      <c r="I42" s="5">
        <f>$B$7*57%*I17</f>
        <v>29843.312101910822</v>
      </c>
      <c r="J42" s="5">
        <f t="shared" ref="J42:L42" si="25">$B$7*57%*J17</f>
        <v>12634.394904458599</v>
      </c>
      <c r="K42" s="5">
        <f t="shared" si="25"/>
        <v>163.37579617834393</v>
      </c>
      <c r="L42" s="5">
        <f t="shared" si="25"/>
        <v>108.91719745222929</v>
      </c>
    </row>
    <row r="43" spans="7:12" x14ac:dyDescent="0.25">
      <c r="H43" s="4" t="s">
        <v>10</v>
      </c>
      <c r="I43" s="5">
        <f>$B$8*57%*I17</f>
        <v>19895.54140127388</v>
      </c>
      <c r="J43" s="5">
        <f t="shared" ref="J43:L43" si="26">$B$8*57%*J17</f>
        <v>8422.9299363057326</v>
      </c>
      <c r="K43" s="5">
        <f t="shared" si="26"/>
        <v>108.91719745222929</v>
      </c>
      <c r="L43" s="5">
        <f t="shared" si="26"/>
        <v>72.611464968152859</v>
      </c>
    </row>
    <row r="46" spans="7:12" x14ac:dyDescent="0.25">
      <c r="H46" s="4" t="s">
        <v>237</v>
      </c>
    </row>
    <row r="47" spans="7:12" x14ac:dyDescent="0.25">
      <c r="H47" s="4" t="s">
        <v>7</v>
      </c>
      <c r="I47" s="5">
        <f>$B$6*36.4%*I17</f>
        <v>18422.573248407643</v>
      </c>
      <c r="J47" s="5">
        <f t="shared" ref="J47:L47" si="27">$B$6*36.4%*J17</f>
        <v>7799.3375796178352</v>
      </c>
      <c r="K47" s="5">
        <f t="shared" si="27"/>
        <v>100.85350318471338</v>
      </c>
      <c r="L47" s="5">
        <f t="shared" si="27"/>
        <v>67.235668789808926</v>
      </c>
    </row>
    <row r="48" spans="7:12" x14ac:dyDescent="0.25">
      <c r="H48" s="4" t="s">
        <v>8</v>
      </c>
      <c r="I48" s="5">
        <f>$B$7*36.4%*I17</f>
        <v>19057.834394904457</v>
      </c>
      <c r="J48" s="5">
        <f t="shared" ref="J48:L48" si="28">$B$7*36.4%*J17</f>
        <v>8068.2802547770716</v>
      </c>
      <c r="K48" s="5">
        <f t="shared" si="28"/>
        <v>104.3312101910828</v>
      </c>
      <c r="L48" s="5">
        <f t="shared" si="28"/>
        <v>69.55414012738855</v>
      </c>
    </row>
    <row r="49" spans="8:12" x14ac:dyDescent="0.25">
      <c r="H49" s="4" t="s">
        <v>10</v>
      </c>
      <c r="I49" s="5">
        <f>$B$8*36.4%*I17</f>
        <v>12705.222929936304</v>
      </c>
      <c r="J49" s="5">
        <f t="shared" ref="J49:L49" si="29">$B$8*36.4%*J17</f>
        <v>5378.8535031847141</v>
      </c>
      <c r="K49" s="5">
        <f t="shared" si="29"/>
        <v>69.554140127388536</v>
      </c>
      <c r="L49" s="5">
        <f t="shared" si="29"/>
        <v>46.369426751592364</v>
      </c>
    </row>
  </sheetData>
  <mergeCells count="2">
    <mergeCell ref="I19:L19"/>
    <mergeCell ref="O19:R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85" zoomScaleNormal="85" workbookViewId="0"/>
  </sheetViews>
  <sheetFormatPr defaultRowHeight="15" x14ac:dyDescent="0.25"/>
  <cols>
    <col min="1" max="1" width="53.5703125" customWidth="1"/>
    <col min="2" max="2" width="18.42578125" customWidth="1"/>
    <col min="3" max="3" width="13.85546875" customWidth="1"/>
    <col min="4" max="4" width="28.42578125" customWidth="1"/>
    <col min="5" max="5" width="10.5703125" bestFit="1" customWidth="1"/>
    <col min="7" max="7" width="10.5703125" customWidth="1"/>
  </cols>
  <sheetData>
    <row r="1" spans="1:15" x14ac:dyDescent="0.25">
      <c r="A1" s="2"/>
    </row>
    <row r="2" spans="1:15" x14ac:dyDescent="0.25">
      <c r="A2" t="s">
        <v>234</v>
      </c>
    </row>
    <row r="6" spans="1:15" x14ac:dyDescent="0.25">
      <c r="B6" s="105">
        <v>2022</v>
      </c>
      <c r="C6" s="105">
        <v>2023</v>
      </c>
    </row>
    <row r="7" spans="1:15" x14ac:dyDescent="0.25">
      <c r="A7" t="s">
        <v>234</v>
      </c>
      <c r="B7" s="3">
        <v>30000</v>
      </c>
      <c r="C7" s="3">
        <v>30000</v>
      </c>
    </row>
    <row r="9" spans="1:15" x14ac:dyDescent="0.25">
      <c r="E9" s="128" t="s">
        <v>50</v>
      </c>
      <c r="F9" s="128" t="s">
        <v>36</v>
      </c>
      <c r="G9" s="128" t="s">
        <v>48</v>
      </c>
      <c r="H9" s="128" t="s">
        <v>51</v>
      </c>
      <c r="I9" s="128"/>
      <c r="J9" s="128" t="s">
        <v>46</v>
      </c>
    </row>
    <row r="10" spans="1:15" x14ac:dyDescent="0.25">
      <c r="E10" s="127">
        <f>MMM.Distrigas!V428</f>
        <v>0.54799999999999993</v>
      </c>
      <c r="F10" s="127">
        <f>MMM.Distrigas!H428</f>
        <v>0.23200000000000001</v>
      </c>
      <c r="G10" s="127">
        <f>MMM.Distrigas!T428</f>
        <v>3.0000000000000001E-3</v>
      </c>
      <c r="H10" s="127">
        <f>MMM.Distrigas!W428</f>
        <v>2E-3</v>
      </c>
      <c r="I10" s="127">
        <f>SUM(E10:H10)</f>
        <v>0.78499999999999992</v>
      </c>
      <c r="J10" s="127">
        <f>MMM.Distrigas!R428</f>
        <v>0.215</v>
      </c>
    </row>
    <row r="11" spans="1:15" x14ac:dyDescent="0.25">
      <c r="A11" s="4"/>
      <c r="D11" s="4" t="s">
        <v>233</v>
      </c>
      <c r="E11" s="127">
        <f>(E10/I10)*J10</f>
        <v>0.15008917197452229</v>
      </c>
      <c r="F11" s="127">
        <f>(F10/I10)*J10</f>
        <v>6.3541401273885356E-2</v>
      </c>
      <c r="G11" s="127">
        <f>(G10/I10)*J10</f>
        <v>8.2165605095541408E-4</v>
      </c>
      <c r="H11" s="127">
        <f>(H10/I10)*J10</f>
        <v>5.4777070063694272E-4</v>
      </c>
    </row>
    <row r="12" spans="1:15" ht="15.75" thickBot="1" x14ac:dyDescent="0.3">
      <c r="A12" s="4"/>
      <c r="B12" s="3"/>
      <c r="C12" s="3"/>
      <c r="E12" s="129">
        <f>E10+E11</f>
        <v>0.69808917197452225</v>
      </c>
      <c r="F12" s="129">
        <f t="shared" ref="F12:H12" si="0">F10+F11</f>
        <v>0.2955414012738854</v>
      </c>
      <c r="G12" s="129">
        <f t="shared" si="0"/>
        <v>3.821656050955414E-3</v>
      </c>
      <c r="H12" s="129">
        <f t="shared" si="0"/>
        <v>2.547770700636943E-3</v>
      </c>
    </row>
    <row r="13" spans="1:15" x14ac:dyDescent="0.25">
      <c r="B13" s="3"/>
      <c r="C13" s="3"/>
      <c r="E13" s="130"/>
      <c r="F13" s="130"/>
      <c r="G13" s="130"/>
      <c r="H13" s="130"/>
    </row>
    <row r="14" spans="1:15" x14ac:dyDescent="0.25">
      <c r="B14" s="3"/>
      <c r="C14" s="3"/>
      <c r="E14" s="128" t="s">
        <v>50</v>
      </c>
      <c r="F14" s="128" t="s">
        <v>36</v>
      </c>
      <c r="G14" s="128" t="s">
        <v>48</v>
      </c>
      <c r="H14" s="128" t="s">
        <v>51</v>
      </c>
      <c r="K14" s="128" t="s">
        <v>50</v>
      </c>
      <c r="L14" s="128" t="s">
        <v>36</v>
      </c>
      <c r="M14" s="128" t="s">
        <v>48</v>
      </c>
      <c r="N14" s="128" t="s">
        <v>51</v>
      </c>
    </row>
    <row r="15" spans="1:15" x14ac:dyDescent="0.25">
      <c r="A15" s="4"/>
      <c r="B15" s="3"/>
      <c r="C15" s="3"/>
      <c r="E15" s="140">
        <v>2022</v>
      </c>
      <c r="F15" s="140"/>
      <c r="G15" s="140"/>
      <c r="H15" s="140"/>
      <c r="I15" t="s">
        <v>67</v>
      </c>
      <c r="K15" s="140">
        <v>2023</v>
      </c>
      <c r="L15" s="140"/>
      <c r="M15" s="140"/>
      <c r="N15" s="140"/>
      <c r="O15" t="s">
        <v>67</v>
      </c>
    </row>
    <row r="16" spans="1:15" x14ac:dyDescent="0.25">
      <c r="A16" s="4"/>
      <c r="B16" s="3"/>
      <c r="C16" s="3"/>
      <c r="D16" s="4" t="s">
        <v>235</v>
      </c>
      <c r="E16" s="3">
        <f>$E$12*B7</f>
        <v>20942.675159235667</v>
      </c>
      <c r="F16" s="3">
        <f>$F$12*B7</f>
        <v>8866.2420382165619</v>
      </c>
      <c r="G16" s="3">
        <f>$G$12*B7</f>
        <v>114.64968152866243</v>
      </c>
      <c r="H16" s="3">
        <f>$H$12*B7</f>
        <v>76.433121019108285</v>
      </c>
      <c r="I16" s="5">
        <f>SUM(E16:H16)</f>
        <v>30000</v>
      </c>
      <c r="K16" s="3">
        <f>$E$12*C7</f>
        <v>20942.675159235667</v>
      </c>
      <c r="L16" s="3">
        <f>$F$12*C7</f>
        <v>8866.2420382165619</v>
      </c>
      <c r="M16" s="3">
        <f>$G$12*C7</f>
        <v>114.64968152866243</v>
      </c>
      <c r="N16" s="3">
        <f>$H$12*C7</f>
        <v>76.433121019108285</v>
      </c>
      <c r="O16" s="5">
        <f>SUM(K16:N16)</f>
        <v>30000</v>
      </c>
    </row>
    <row r="17" spans="1:15" x14ac:dyDescent="0.25">
      <c r="A17" s="4"/>
      <c r="B17" s="3"/>
      <c r="C17" s="3"/>
      <c r="E17" s="3"/>
      <c r="F17" s="3"/>
      <c r="G17" s="3"/>
      <c r="H17" s="3"/>
      <c r="I17" s="5"/>
      <c r="K17" s="3"/>
      <c r="L17" s="3"/>
      <c r="M17" s="3"/>
      <c r="N17" s="3"/>
      <c r="O17" s="5"/>
    </row>
    <row r="18" spans="1:15" x14ac:dyDescent="0.25">
      <c r="A18" s="4"/>
      <c r="B18" s="3"/>
      <c r="C18" s="3"/>
      <c r="E18" s="3"/>
      <c r="F18" s="3"/>
      <c r="G18" s="3"/>
      <c r="H18" s="3"/>
      <c r="I18" s="5"/>
      <c r="K18" s="3"/>
      <c r="L18" s="3"/>
      <c r="M18" s="3"/>
      <c r="N18" s="3"/>
      <c r="O18" s="5"/>
    </row>
    <row r="19" spans="1:15" x14ac:dyDescent="0.25">
      <c r="B19" s="3"/>
      <c r="C19" s="3"/>
    </row>
  </sheetData>
  <mergeCells count="2">
    <mergeCell ref="E15:H15"/>
    <mergeCell ref="K15:N1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E558"/>
  <sheetViews>
    <sheetView zoomScale="80" zoomScaleNormal="80" workbookViewId="0">
      <pane xSplit="4" ySplit="5" topLeftCell="H6" activePane="bottomRight" state="frozen"/>
      <selection activeCell="F6" sqref="F6"/>
      <selection pane="topRight" activeCell="F6" sqref="F6"/>
      <selection pane="bottomLeft" activeCell="F6" sqref="F6"/>
      <selection pane="bottomRight" activeCell="AO1" sqref="AO1:BF1048576"/>
    </sheetView>
  </sheetViews>
  <sheetFormatPr defaultRowHeight="15" x14ac:dyDescent="0.25"/>
  <cols>
    <col min="1" max="1" width="35.42578125" customWidth="1"/>
    <col min="2" max="2" width="17.42578125" customWidth="1"/>
    <col min="3" max="3" width="8.28515625" customWidth="1"/>
    <col min="4" max="4" width="14.85546875" customWidth="1"/>
    <col min="5" max="7" width="12.42578125" hidden="1" customWidth="1"/>
    <col min="8" max="8" width="12.7109375" customWidth="1"/>
    <col min="9" max="9" width="12.7109375" hidden="1" customWidth="1"/>
    <col min="10" max="10" width="12.5703125" hidden="1" customWidth="1"/>
    <col min="11" max="11" width="12.28515625" hidden="1" customWidth="1"/>
    <col min="12" max="14" width="13.85546875" hidden="1" customWidth="1"/>
    <col min="15" max="15" width="11.140625" hidden="1" customWidth="1"/>
    <col min="16" max="16" width="15.140625" hidden="1" customWidth="1"/>
    <col min="17" max="17" width="12.42578125" hidden="1" customWidth="1"/>
    <col min="18" max="18" width="13.85546875" bestFit="1" customWidth="1"/>
    <col min="19" max="19" width="12.85546875" hidden="1" customWidth="1"/>
    <col min="20" max="20" width="11.140625" customWidth="1"/>
    <col min="21" max="21" width="11.140625" hidden="1" customWidth="1"/>
    <col min="22" max="23" width="13" customWidth="1"/>
    <col min="24" max="24" width="13" hidden="1" customWidth="1"/>
    <col min="25" max="25" width="13.85546875" hidden="1" customWidth="1"/>
    <col min="26" max="26" width="11.5703125" hidden="1" customWidth="1"/>
    <col min="27" max="27" width="12.5703125" hidden="1" customWidth="1"/>
    <col min="28" max="29" width="14.85546875" hidden="1" customWidth="1"/>
    <col min="30" max="30" width="12" hidden="1" customWidth="1"/>
    <col min="31" max="31" width="13.85546875" hidden="1" customWidth="1"/>
    <col min="32" max="32" width="12.28515625" hidden="1" customWidth="1"/>
    <col min="33" max="33" width="13.85546875" hidden="1" customWidth="1"/>
    <col min="34" max="37" width="12.28515625" hidden="1" customWidth="1"/>
    <col min="38" max="38" width="3.140625" hidden="1" customWidth="1"/>
    <col min="39" max="39" width="15.5703125" hidden="1" customWidth="1"/>
    <col min="40" max="40" width="2" customWidth="1"/>
    <col min="41" max="41" width="9.85546875" hidden="1" customWidth="1"/>
    <col min="42" max="55" width="0" hidden="1" customWidth="1"/>
    <col min="56" max="56" width="1.7109375" hidden="1" customWidth="1"/>
    <col min="57" max="57" width="9.85546875" hidden="1" customWidth="1"/>
    <col min="58" max="58" width="0" hidden="1" customWidth="1"/>
  </cols>
  <sheetData>
    <row r="1" spans="1:57" ht="15.75" customHeight="1" x14ac:dyDescent="0.25">
      <c r="A1" s="7" t="s">
        <v>14</v>
      </c>
      <c r="D1" s="8" t="s">
        <v>15</v>
      </c>
      <c r="E1" s="9" t="s">
        <v>16</v>
      </c>
      <c r="F1" s="9"/>
      <c r="AD1" t="s">
        <v>17</v>
      </c>
    </row>
    <row r="2" spans="1:57" x14ac:dyDescent="0.25">
      <c r="A2" s="10" t="s">
        <v>18</v>
      </c>
      <c r="D2" s="8" t="s">
        <v>19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0</v>
      </c>
      <c r="Z2" s="1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0</v>
      </c>
      <c r="AI2" s="11">
        <v>0</v>
      </c>
      <c r="AJ2" s="11">
        <v>0</v>
      </c>
      <c r="AK2" s="11">
        <v>0</v>
      </c>
    </row>
    <row r="3" spans="1:57" x14ac:dyDescent="0.25">
      <c r="A3" s="7" t="s">
        <v>20</v>
      </c>
      <c r="AH3" s="12" t="s">
        <v>21</v>
      </c>
      <c r="AI3" s="12" t="s">
        <v>21</v>
      </c>
      <c r="AJ3" s="12" t="s">
        <v>21</v>
      </c>
      <c r="AK3" s="12" t="s">
        <v>21</v>
      </c>
    </row>
    <row r="4" spans="1:57" x14ac:dyDescent="0.25">
      <c r="E4" s="12" t="s">
        <v>22</v>
      </c>
      <c r="F4" s="12" t="s">
        <v>22</v>
      </c>
      <c r="G4" s="12" t="s">
        <v>23</v>
      </c>
      <c r="H4" s="12" t="s">
        <v>23</v>
      </c>
      <c r="I4" s="12" t="s">
        <v>22</v>
      </c>
      <c r="J4" s="12" t="s">
        <v>24</v>
      </c>
      <c r="K4" s="12" t="s">
        <v>24</v>
      </c>
      <c r="L4" s="12" t="s">
        <v>23</v>
      </c>
      <c r="M4" s="12" t="s">
        <v>22</v>
      </c>
      <c r="N4" s="12" t="s">
        <v>23</v>
      </c>
      <c r="O4" s="12" t="s">
        <v>24</v>
      </c>
      <c r="P4" s="12" t="s">
        <v>23</v>
      </c>
      <c r="Q4" s="12" t="s">
        <v>24</v>
      </c>
      <c r="R4" s="12" t="s">
        <v>23</v>
      </c>
      <c r="S4" s="12" t="s">
        <v>22</v>
      </c>
      <c r="T4" s="12" t="s">
        <v>23</v>
      </c>
      <c r="U4" s="12" t="s">
        <v>22</v>
      </c>
      <c r="V4" s="12" t="s">
        <v>23</v>
      </c>
      <c r="W4" s="12" t="s">
        <v>23</v>
      </c>
      <c r="X4" s="12" t="s">
        <v>22</v>
      </c>
      <c r="Y4" s="12" t="s">
        <v>23</v>
      </c>
      <c r="Z4" s="12" t="s">
        <v>22</v>
      </c>
      <c r="AA4" s="12" t="s">
        <v>23</v>
      </c>
      <c r="AB4" s="12" t="s">
        <v>22</v>
      </c>
      <c r="AC4" s="12" t="s">
        <v>22</v>
      </c>
      <c r="AD4" s="12" t="s">
        <v>22</v>
      </c>
      <c r="AE4" s="12" t="s">
        <v>22</v>
      </c>
      <c r="AF4" s="12" t="s">
        <v>24</v>
      </c>
      <c r="AG4" s="12" t="s">
        <v>23</v>
      </c>
      <c r="AH4" s="12" t="s">
        <v>25</v>
      </c>
      <c r="AI4" s="12" t="s">
        <v>26</v>
      </c>
      <c r="AJ4" s="12" t="s">
        <v>27</v>
      </c>
      <c r="AK4" s="12" t="s">
        <v>28</v>
      </c>
      <c r="AL4" s="12"/>
      <c r="AM4" s="12"/>
    </row>
    <row r="5" spans="1:57" x14ac:dyDescent="0.25">
      <c r="A5" t="s">
        <v>29</v>
      </c>
      <c r="B5" t="s">
        <v>30</v>
      </c>
      <c r="C5" t="s">
        <v>31</v>
      </c>
      <c r="D5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42</v>
      </c>
      <c r="O5" s="13" t="s">
        <v>43</v>
      </c>
      <c r="P5" s="13" t="s">
        <v>44</v>
      </c>
      <c r="Q5" s="13" t="s">
        <v>45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  <c r="W5" s="13" t="s">
        <v>51</v>
      </c>
      <c r="X5" s="13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4" t="s">
        <v>58</v>
      </c>
      <c r="AE5" s="13" t="s">
        <v>59</v>
      </c>
      <c r="AF5" s="13" t="s">
        <v>60</v>
      </c>
      <c r="AG5" s="13" t="s">
        <v>61</v>
      </c>
      <c r="AH5" s="13" t="s">
        <v>62</v>
      </c>
      <c r="AI5" s="13" t="s">
        <v>63</v>
      </c>
      <c r="AJ5" s="13" t="s">
        <v>64</v>
      </c>
      <c r="AK5" s="13" t="s">
        <v>65</v>
      </c>
      <c r="AL5" s="13" t="s">
        <v>66</v>
      </c>
      <c r="AM5" s="15" t="s">
        <v>67</v>
      </c>
      <c r="AO5" s="16" t="s">
        <v>68</v>
      </c>
      <c r="AP5" s="16" t="s">
        <v>69</v>
      </c>
      <c r="AQ5" s="16" t="s">
        <v>70</v>
      </c>
      <c r="AR5" s="16" t="s">
        <v>46</v>
      </c>
      <c r="AS5" s="16" t="s">
        <v>71</v>
      </c>
      <c r="AT5" s="16" t="s">
        <v>72</v>
      </c>
      <c r="AU5" s="16" t="s">
        <v>34</v>
      </c>
      <c r="AV5" s="16" t="s">
        <v>35</v>
      </c>
      <c r="AW5" s="16" t="s">
        <v>41</v>
      </c>
      <c r="AX5" s="16" t="s">
        <v>73</v>
      </c>
      <c r="AY5" s="16" t="s">
        <v>74</v>
      </c>
      <c r="AZ5" s="16" t="s">
        <v>49</v>
      </c>
      <c r="BA5" s="16" t="s">
        <v>75</v>
      </c>
      <c r="BB5" s="16" t="s">
        <v>76</v>
      </c>
      <c r="BC5" s="16" t="s">
        <v>56</v>
      </c>
      <c r="BD5" s="16" t="s">
        <v>77</v>
      </c>
      <c r="BE5" s="16" t="s">
        <v>67</v>
      </c>
    </row>
    <row r="6" spans="1:57" x14ac:dyDescent="0.25">
      <c r="A6" s="17" t="s">
        <v>78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57" ht="30" x14ac:dyDescent="0.25">
      <c r="A7" s="19" t="s">
        <v>79</v>
      </c>
      <c r="E7" s="20">
        <v>5502978</v>
      </c>
      <c r="F7" s="20">
        <v>0</v>
      </c>
      <c r="G7" s="20">
        <v>0</v>
      </c>
      <c r="H7" s="20">
        <v>7357065</v>
      </c>
      <c r="I7" s="20">
        <v>0</v>
      </c>
      <c r="J7" s="21">
        <v>0</v>
      </c>
      <c r="K7" s="20">
        <v>0</v>
      </c>
      <c r="L7" s="20">
        <v>8334835</v>
      </c>
      <c r="M7" s="20">
        <v>2998898</v>
      </c>
      <c r="N7" s="20">
        <v>139463</v>
      </c>
      <c r="O7" s="20">
        <v>47656</v>
      </c>
      <c r="P7" s="20">
        <v>31622714</v>
      </c>
      <c r="Q7" s="20">
        <v>0</v>
      </c>
      <c r="R7" s="20">
        <v>4579370</v>
      </c>
      <c r="S7" s="20">
        <v>951687</v>
      </c>
      <c r="T7" s="20">
        <v>0</v>
      </c>
      <c r="U7" s="20">
        <v>389481</v>
      </c>
      <c r="V7" s="20">
        <v>16212072</v>
      </c>
      <c r="W7" s="20">
        <v>0</v>
      </c>
      <c r="X7" s="20">
        <v>0</v>
      </c>
      <c r="Y7" s="20">
        <v>3204333</v>
      </c>
      <c r="Z7" s="20">
        <v>1082314</v>
      </c>
      <c r="AA7" s="20">
        <v>9545614</v>
      </c>
      <c r="AB7" s="20">
        <v>0</v>
      </c>
      <c r="AC7" s="20">
        <v>0</v>
      </c>
      <c r="AD7" s="22">
        <v>4038201</v>
      </c>
      <c r="AE7" s="20">
        <v>5194626</v>
      </c>
      <c r="AF7" s="20">
        <v>304888</v>
      </c>
      <c r="AG7" s="20">
        <v>5166520</v>
      </c>
      <c r="AH7" s="20">
        <v>0</v>
      </c>
      <c r="AI7" s="20">
        <v>0</v>
      </c>
      <c r="AJ7" s="20">
        <v>0</v>
      </c>
      <c r="AK7" s="20">
        <v>0</v>
      </c>
      <c r="AL7" s="20"/>
      <c r="AM7" s="20">
        <v>106672715</v>
      </c>
    </row>
    <row r="8" spans="1:57" ht="30" x14ac:dyDescent="0.25">
      <c r="A8" s="19" t="s">
        <v>80</v>
      </c>
      <c r="E8" s="20">
        <v>101814242</v>
      </c>
      <c r="F8" s="20">
        <v>0</v>
      </c>
      <c r="G8" s="20">
        <v>1583622</v>
      </c>
      <c r="H8" s="20">
        <v>146290671</v>
      </c>
      <c r="I8" s="20">
        <v>1404948</v>
      </c>
      <c r="J8" s="21">
        <v>0</v>
      </c>
      <c r="K8" s="20">
        <v>14614557</v>
      </c>
      <c r="L8" s="20">
        <v>195224943</v>
      </c>
      <c r="M8" s="20">
        <v>36533371</v>
      </c>
      <c r="N8" s="20">
        <v>22740468</v>
      </c>
      <c r="O8" s="20">
        <v>413954</v>
      </c>
      <c r="P8" s="20">
        <v>563065748</v>
      </c>
      <c r="Q8" s="20">
        <v>12225295</v>
      </c>
      <c r="R8" s="20">
        <v>129003627</v>
      </c>
      <c r="S8" s="23">
        <v>36608789</v>
      </c>
      <c r="T8" s="20">
        <v>2822174</v>
      </c>
      <c r="U8" s="20">
        <v>103966</v>
      </c>
      <c r="V8" s="20">
        <v>311642335</v>
      </c>
      <c r="W8" s="20">
        <v>880455</v>
      </c>
      <c r="X8" s="20">
        <v>0</v>
      </c>
      <c r="Y8" s="20">
        <v>68337824</v>
      </c>
      <c r="Z8" s="20">
        <v>29859750</v>
      </c>
      <c r="AA8" s="20">
        <v>131712338</v>
      </c>
      <c r="AB8" s="20">
        <v>0</v>
      </c>
      <c r="AC8" s="20">
        <v>616500</v>
      </c>
      <c r="AD8" s="22">
        <v>19622192</v>
      </c>
      <c r="AE8" s="20">
        <v>95766673</v>
      </c>
      <c r="AF8" s="20">
        <v>5707623</v>
      </c>
      <c r="AG8" s="20">
        <v>43446658</v>
      </c>
      <c r="AH8" s="20">
        <v>0</v>
      </c>
      <c r="AI8" s="20">
        <v>0</v>
      </c>
      <c r="AJ8" s="20">
        <v>0</v>
      </c>
      <c r="AK8" s="20">
        <v>0</v>
      </c>
      <c r="AL8" s="20"/>
      <c r="AM8" s="20">
        <v>1972042723</v>
      </c>
    </row>
    <row r="9" spans="1:57" x14ac:dyDescent="0.25">
      <c r="A9" t="s">
        <v>81</v>
      </c>
      <c r="B9" t="s">
        <v>82</v>
      </c>
      <c r="C9" s="24">
        <v>1</v>
      </c>
      <c r="E9" s="20">
        <v>3862443.9200000004</v>
      </c>
      <c r="F9" s="20">
        <v>0</v>
      </c>
      <c r="G9" s="20">
        <v>0</v>
      </c>
      <c r="H9" s="20">
        <v>3241403.3700000015</v>
      </c>
      <c r="I9" s="20">
        <v>0</v>
      </c>
      <c r="J9" s="21">
        <v>0</v>
      </c>
      <c r="K9" s="20">
        <v>14425002.4</v>
      </c>
      <c r="L9" s="20">
        <v>7997516.3300000001</v>
      </c>
      <c r="M9" s="20">
        <v>832429.08</v>
      </c>
      <c r="N9" s="20">
        <v>198219.85000000003</v>
      </c>
      <c r="O9" s="21">
        <v>0</v>
      </c>
      <c r="P9" s="20">
        <v>6124968.9200000018</v>
      </c>
      <c r="Q9" s="21">
        <v>0</v>
      </c>
      <c r="R9" s="20">
        <v>4541930.2300000004</v>
      </c>
      <c r="S9" s="20">
        <v>4063802.9700000021</v>
      </c>
      <c r="T9" s="20">
        <v>75235.570000000036</v>
      </c>
      <c r="U9" s="20">
        <v>168736.09</v>
      </c>
      <c r="V9" s="20">
        <v>9371735.129999999</v>
      </c>
      <c r="W9" s="20">
        <v>52706.150000000009</v>
      </c>
      <c r="X9" s="20">
        <v>0</v>
      </c>
      <c r="Y9" s="20">
        <v>2226182.08</v>
      </c>
      <c r="Z9" s="20">
        <v>1107524.3600000001</v>
      </c>
      <c r="AA9" s="20">
        <v>1309583.9500000004</v>
      </c>
      <c r="AB9" s="20">
        <v>358.69</v>
      </c>
      <c r="AC9" s="20">
        <v>0</v>
      </c>
      <c r="AD9" s="20">
        <v>527994.23</v>
      </c>
      <c r="AE9" s="20">
        <v>9972975.7399999984</v>
      </c>
      <c r="AF9" s="21">
        <v>0</v>
      </c>
      <c r="AG9" s="20">
        <v>2516030.89</v>
      </c>
      <c r="AH9" s="20">
        <v>0</v>
      </c>
      <c r="AI9" s="20">
        <v>0</v>
      </c>
      <c r="AJ9" s="20">
        <v>0</v>
      </c>
      <c r="AK9" s="20">
        <v>0</v>
      </c>
      <c r="AL9" s="20"/>
      <c r="AM9" s="20">
        <v>72616779.950000003</v>
      </c>
    </row>
    <row r="10" spans="1:57" x14ac:dyDescent="0.25">
      <c r="J10" s="25"/>
    </row>
    <row r="11" spans="1:57" hidden="1" x14ac:dyDescent="0.25">
      <c r="A11" s="17" t="s">
        <v>83</v>
      </c>
      <c r="B11" s="18"/>
      <c r="C11" s="18"/>
      <c r="D11" s="18"/>
      <c r="E11" s="18"/>
      <c r="F11" s="18"/>
      <c r="G11" s="18"/>
      <c r="H11" s="18"/>
      <c r="I11" s="18"/>
      <c r="J11" s="26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57" hidden="1" x14ac:dyDescent="0.25">
      <c r="A12" s="1" t="s">
        <v>84</v>
      </c>
      <c r="B12" s="27" t="s">
        <v>85</v>
      </c>
      <c r="C12" s="28">
        <v>3</v>
      </c>
      <c r="J12" s="25"/>
    </row>
    <row r="13" spans="1:57" hidden="1" x14ac:dyDescent="0.25">
      <c r="A13" t="s">
        <v>86</v>
      </c>
      <c r="D13" s="29">
        <v>0.3333334</v>
      </c>
      <c r="E13" s="30">
        <v>5.1587493577903216E-2</v>
      </c>
      <c r="F13" s="30">
        <v>0</v>
      </c>
      <c r="G13" s="30">
        <v>0</v>
      </c>
      <c r="H13" s="30">
        <v>6.8968573641347744E-2</v>
      </c>
      <c r="I13" s="30">
        <v>0</v>
      </c>
      <c r="J13" s="25"/>
      <c r="K13" s="30">
        <v>0</v>
      </c>
      <c r="L13" s="30">
        <v>7.8134647646307676E-2</v>
      </c>
      <c r="M13" s="30">
        <v>2.8113074650813939E-2</v>
      </c>
      <c r="N13" s="30">
        <v>1.3073914918168156E-3</v>
      </c>
      <c r="O13" s="30">
        <v>4.4674966789773747E-4</v>
      </c>
      <c r="P13" s="30">
        <v>0.29644613432778943</v>
      </c>
      <c r="Q13" s="30">
        <v>0</v>
      </c>
      <c r="R13" s="30">
        <v>4.2929159532500885E-2</v>
      </c>
      <c r="S13" s="30">
        <v>8.9215597446826028E-3</v>
      </c>
      <c r="T13" s="30">
        <v>0</v>
      </c>
      <c r="U13" s="30">
        <v>3.6511773418347886E-3</v>
      </c>
      <c r="V13" s="30">
        <v>0.15197955728416587</v>
      </c>
      <c r="W13" s="30">
        <v>0</v>
      </c>
      <c r="X13" s="30">
        <v>0</v>
      </c>
      <c r="Y13" s="30">
        <v>3.0038918574445208E-2</v>
      </c>
      <c r="Z13" s="30">
        <v>1.0146118433378207E-2</v>
      </c>
      <c r="AA13" s="30">
        <v>8.9485057167617787E-2</v>
      </c>
      <c r="AB13" s="30">
        <v>0</v>
      </c>
      <c r="AC13" s="30">
        <v>0</v>
      </c>
      <c r="AD13" s="30">
        <v>3.7855987822190518E-2</v>
      </c>
      <c r="AE13" s="30">
        <v>4.8696857486002866E-2</v>
      </c>
      <c r="AF13" s="30">
        <v>2.8581629332299265E-3</v>
      </c>
      <c r="AG13" s="30">
        <v>4.8433378676074758E-2</v>
      </c>
      <c r="AH13" s="30">
        <v>0</v>
      </c>
      <c r="AI13" s="30">
        <v>0</v>
      </c>
      <c r="AJ13" s="30">
        <v>0</v>
      </c>
      <c r="AK13" s="30">
        <v>0</v>
      </c>
      <c r="AL13" s="30"/>
      <c r="AM13" s="30">
        <v>0.99999999999999989</v>
      </c>
    </row>
    <row r="14" spans="1:57" hidden="1" x14ac:dyDescent="0.25">
      <c r="A14" t="s">
        <v>87</v>
      </c>
      <c r="D14" s="29">
        <v>0.3333333</v>
      </c>
      <c r="E14" s="30">
        <v>5.1628821633799865E-2</v>
      </c>
      <c r="F14" s="30">
        <v>0</v>
      </c>
      <c r="G14" s="30">
        <v>8.0303635490761125E-4</v>
      </c>
      <c r="H14" s="30">
        <v>7.4182303098105848E-2</v>
      </c>
      <c r="I14" s="30">
        <v>7.124328411418499E-4</v>
      </c>
      <c r="J14" s="25"/>
      <c r="K14" s="30">
        <v>7.4108724063378217E-3</v>
      </c>
      <c r="L14" s="30">
        <v>9.8996305061287454E-2</v>
      </c>
      <c r="M14" s="30">
        <v>1.852564884822731E-2</v>
      </c>
      <c r="N14" s="30">
        <v>1.1531427658628874E-2</v>
      </c>
      <c r="O14" s="30">
        <v>2.0991127381371645E-4</v>
      </c>
      <c r="P14" s="30">
        <v>0.28552411234956798</v>
      </c>
      <c r="Q14" s="30">
        <v>6.1993053484166328E-3</v>
      </c>
      <c r="R14" s="30">
        <v>6.5416243520196801E-2</v>
      </c>
      <c r="S14" s="30">
        <v>1.8563892441593923E-2</v>
      </c>
      <c r="T14" s="30">
        <v>1.4310917137265286E-3</v>
      </c>
      <c r="U14" s="30">
        <v>5.2719953167059253E-5</v>
      </c>
      <c r="V14" s="30">
        <v>0.15803021474398352</v>
      </c>
      <c r="W14" s="30">
        <v>4.4646852207166915E-4</v>
      </c>
      <c r="X14" s="30">
        <v>0</v>
      </c>
      <c r="Y14" s="30">
        <v>3.465331820805588E-2</v>
      </c>
      <c r="Z14" s="30">
        <v>1.5141533016371674E-2</v>
      </c>
      <c r="AA14" s="30">
        <v>6.6789799462169161E-2</v>
      </c>
      <c r="AB14" s="30">
        <v>0</v>
      </c>
      <c r="AC14" s="30">
        <v>3.1262000199576813E-4</v>
      </c>
      <c r="AD14" s="30">
        <v>9.9501860538545751E-3</v>
      </c>
      <c r="AE14" s="30">
        <v>4.8562169512389411E-2</v>
      </c>
      <c r="AF14" s="30">
        <v>2.894269446311585E-3</v>
      </c>
      <c r="AG14" s="30">
        <v>2.203129652987746E-2</v>
      </c>
      <c r="AH14" s="30">
        <v>0</v>
      </c>
      <c r="AI14" s="30">
        <v>0</v>
      </c>
      <c r="AJ14" s="30">
        <v>0</v>
      </c>
      <c r="AK14" s="30">
        <v>0</v>
      </c>
      <c r="AL14" s="30"/>
      <c r="AM14" s="30">
        <v>0.99999999999999978</v>
      </c>
    </row>
    <row r="15" spans="1:57" hidden="1" x14ac:dyDescent="0.25">
      <c r="A15" s="31" t="s">
        <v>88</v>
      </c>
      <c r="B15" s="31"/>
      <c r="C15" s="31"/>
      <c r="D15" s="32">
        <v>0.3333333</v>
      </c>
      <c r="E15" s="33">
        <v>5.3189413282432395E-2</v>
      </c>
      <c r="F15" s="33">
        <v>0</v>
      </c>
      <c r="G15" s="33">
        <v>0</v>
      </c>
      <c r="H15" s="33">
        <v>4.4637112417155608E-2</v>
      </c>
      <c r="I15" s="33">
        <v>0</v>
      </c>
      <c r="J15" s="34"/>
      <c r="K15" s="33">
        <v>0.19864558040073216</v>
      </c>
      <c r="L15" s="33">
        <v>0.11013317218839307</v>
      </c>
      <c r="M15" s="33">
        <v>1.1463315786973282E-2</v>
      </c>
      <c r="N15" s="33">
        <v>2.729670058855316E-3</v>
      </c>
      <c r="O15" s="33">
        <v>0</v>
      </c>
      <c r="P15" s="33">
        <v>8.4346468188445212E-2</v>
      </c>
      <c r="Q15" s="33">
        <v>0</v>
      </c>
      <c r="R15" s="33">
        <v>6.2546566139772775E-2</v>
      </c>
      <c r="S15" s="33">
        <v>5.5962313019086191E-2</v>
      </c>
      <c r="T15" s="33">
        <v>1.0360631530591578E-3</v>
      </c>
      <c r="U15" s="33">
        <v>2.3236515047373703E-3</v>
      </c>
      <c r="V15" s="33">
        <v>0.12905743185601001</v>
      </c>
      <c r="W15" s="33">
        <v>7.2581227143768455E-4</v>
      </c>
      <c r="X15" s="33">
        <v>0</v>
      </c>
      <c r="Y15" s="33">
        <v>3.0656579395737859E-2</v>
      </c>
      <c r="Z15" s="33">
        <v>1.5251631382754531E-2</v>
      </c>
      <c r="AA15" s="33">
        <v>1.8034178200984803E-2</v>
      </c>
      <c r="AB15" s="33">
        <v>4.9394919500282796E-6</v>
      </c>
      <c r="AC15" s="33">
        <v>0</v>
      </c>
      <c r="AD15" s="33">
        <v>7.2709672662922857E-3</v>
      </c>
      <c r="AE15" s="33">
        <v>0.13733706929537293</v>
      </c>
      <c r="AF15" s="33">
        <v>0</v>
      </c>
      <c r="AG15" s="33">
        <v>3.4648064699817363E-2</v>
      </c>
      <c r="AH15" s="33">
        <v>0</v>
      </c>
      <c r="AI15" s="33">
        <v>0</v>
      </c>
      <c r="AJ15" s="33">
        <v>0</v>
      </c>
      <c r="AK15" s="33">
        <v>0</v>
      </c>
      <c r="AL15" s="33"/>
      <c r="AM15" s="33">
        <v>1</v>
      </c>
    </row>
    <row r="16" spans="1:57" hidden="1" x14ac:dyDescent="0.25">
      <c r="A16" t="s">
        <v>89</v>
      </c>
      <c r="B16" s="35" t="s">
        <v>90</v>
      </c>
      <c r="C16" s="36">
        <v>0.222</v>
      </c>
      <c r="D16" s="37">
        <v>1</v>
      </c>
      <c r="E16" s="30">
        <v>5.1999999999999998E-2</v>
      </c>
      <c r="F16" s="30">
        <v>0</v>
      </c>
      <c r="G16" s="30">
        <v>0</v>
      </c>
      <c r="H16" s="30">
        <v>6.3E-2</v>
      </c>
      <c r="I16" s="30">
        <v>0</v>
      </c>
      <c r="J16" s="30">
        <v>0</v>
      </c>
      <c r="K16" s="30">
        <v>6.9000000000000006E-2</v>
      </c>
      <c r="L16" s="30">
        <v>9.6000000000000002E-2</v>
      </c>
      <c r="M16" s="30">
        <v>1.9E-2</v>
      </c>
      <c r="N16" s="30">
        <v>5.0000000000000001E-3</v>
      </c>
      <c r="O16" s="30">
        <v>0</v>
      </c>
      <c r="P16" s="30">
        <v>0.222</v>
      </c>
      <c r="Q16" s="30">
        <v>2E-3</v>
      </c>
      <c r="R16" s="30">
        <v>5.7000000000000002E-2</v>
      </c>
      <c r="S16" s="30">
        <v>2.8000000000000001E-2</v>
      </c>
      <c r="T16" s="30">
        <v>1E-3</v>
      </c>
      <c r="U16" s="30">
        <v>2E-3</v>
      </c>
      <c r="V16" s="30">
        <v>0.14599999999999999</v>
      </c>
      <c r="W16" s="30">
        <v>0</v>
      </c>
      <c r="X16" s="30">
        <v>0</v>
      </c>
      <c r="Y16" s="30">
        <v>3.2000000000000001E-2</v>
      </c>
      <c r="Z16" s="30">
        <v>1.4E-2</v>
      </c>
      <c r="AA16" s="30">
        <v>5.8000000000000003E-2</v>
      </c>
      <c r="AB16" s="30">
        <v>0</v>
      </c>
      <c r="AC16" s="30">
        <v>0</v>
      </c>
      <c r="AD16" s="30">
        <v>1.7999999999999999E-2</v>
      </c>
      <c r="AE16" s="30">
        <v>7.8E-2</v>
      </c>
      <c r="AF16" s="30">
        <v>2E-3</v>
      </c>
      <c r="AG16" s="30">
        <v>3.5000000000000003E-2</v>
      </c>
      <c r="AH16" s="30">
        <v>0</v>
      </c>
      <c r="AI16" s="30">
        <v>0</v>
      </c>
      <c r="AJ16" s="30">
        <v>0</v>
      </c>
      <c r="AK16" s="30">
        <v>0</v>
      </c>
      <c r="AL16" s="30"/>
      <c r="AM16" s="30">
        <v>0.99900000000000022</v>
      </c>
    </row>
    <row r="17" spans="1:57" hidden="1" x14ac:dyDescent="0.25">
      <c r="B17" s="35" t="s">
        <v>91</v>
      </c>
      <c r="C17" s="36">
        <v>9.9999999999977884E-4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9.9999999999977884E-4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/>
      <c r="AM17" s="30">
        <v>9.9999999999977884E-4</v>
      </c>
    </row>
    <row r="18" spans="1:57" ht="15.75" hidden="1" thickBot="1" x14ac:dyDescent="0.3">
      <c r="A18" s="38" t="s">
        <v>92</v>
      </c>
      <c r="B18" s="39"/>
      <c r="C18" s="39"/>
      <c r="D18" s="39"/>
      <c r="E18" s="40">
        <v>5.1999999999999998E-2</v>
      </c>
      <c r="F18" s="40">
        <v>0</v>
      </c>
      <c r="G18" s="40">
        <v>0</v>
      </c>
      <c r="H18" s="40">
        <v>6.3E-2</v>
      </c>
      <c r="I18" s="40">
        <v>0</v>
      </c>
      <c r="J18" s="40">
        <v>0</v>
      </c>
      <c r="K18" s="40">
        <v>6.9000000000000006E-2</v>
      </c>
      <c r="L18" s="40">
        <v>9.6000000000000002E-2</v>
      </c>
      <c r="M18" s="40">
        <v>1.9E-2</v>
      </c>
      <c r="N18" s="40">
        <v>5.0000000000000001E-3</v>
      </c>
      <c r="O18" s="40">
        <v>0</v>
      </c>
      <c r="P18" s="40">
        <v>0.22299999999999978</v>
      </c>
      <c r="Q18" s="40">
        <v>2E-3</v>
      </c>
      <c r="R18" s="40">
        <v>5.7000000000000002E-2</v>
      </c>
      <c r="S18" s="40">
        <v>2.8000000000000001E-2</v>
      </c>
      <c r="T18" s="40">
        <v>1E-3</v>
      </c>
      <c r="U18" s="40">
        <v>2E-3</v>
      </c>
      <c r="V18" s="40">
        <v>0.14599999999999999</v>
      </c>
      <c r="W18" s="40">
        <v>0</v>
      </c>
      <c r="X18" s="40">
        <v>0</v>
      </c>
      <c r="Y18" s="40">
        <v>3.2000000000000001E-2</v>
      </c>
      <c r="Z18" s="40">
        <v>1.4E-2</v>
      </c>
      <c r="AA18" s="40">
        <v>5.8000000000000003E-2</v>
      </c>
      <c r="AB18" s="40">
        <v>0</v>
      </c>
      <c r="AC18" s="40">
        <v>0</v>
      </c>
      <c r="AD18" s="40">
        <v>1.7999999999999999E-2</v>
      </c>
      <c r="AE18" s="40">
        <v>7.8E-2</v>
      </c>
      <c r="AF18" s="40">
        <v>2E-3</v>
      </c>
      <c r="AG18" s="40">
        <v>3.5000000000000003E-2</v>
      </c>
      <c r="AH18" s="40">
        <v>0</v>
      </c>
      <c r="AI18" s="40">
        <v>0</v>
      </c>
      <c r="AJ18" s="40">
        <v>0</v>
      </c>
      <c r="AK18" s="40">
        <v>0</v>
      </c>
      <c r="AL18" s="41"/>
      <c r="AM18" s="40">
        <v>1</v>
      </c>
      <c r="AO18" s="42">
        <v>0.16800000000000001</v>
      </c>
      <c r="AP18" s="42">
        <v>0.21</v>
      </c>
      <c r="AQ18" s="42">
        <v>0.22299999999999978</v>
      </c>
      <c r="AR18" s="42">
        <v>5.7000000000000002E-2</v>
      </c>
      <c r="AS18" s="42">
        <v>5.8000000000000003E-2</v>
      </c>
      <c r="AT18" s="42">
        <v>5.1999999999999998E-2</v>
      </c>
      <c r="AU18" s="42">
        <v>0</v>
      </c>
      <c r="AV18" s="42">
        <v>0</v>
      </c>
      <c r="AW18" s="42">
        <v>1.9E-2</v>
      </c>
      <c r="AX18" s="42">
        <v>9.6000000000000002E-2</v>
      </c>
      <c r="AY18" s="42">
        <v>2.8000000000000001E-2</v>
      </c>
      <c r="AZ18" s="42">
        <v>2E-3</v>
      </c>
      <c r="BA18" s="42">
        <v>1.4E-2</v>
      </c>
      <c r="BB18" s="42">
        <v>7.3000000000000009E-2</v>
      </c>
      <c r="BC18" s="42">
        <v>0</v>
      </c>
      <c r="BE18" s="42">
        <v>1</v>
      </c>
    </row>
    <row r="19" spans="1:57" ht="15.75" hidden="1" thickTop="1" x14ac:dyDescent="0.25"/>
    <row r="20" spans="1:57" hidden="1" x14ac:dyDescent="0.25">
      <c r="A20" s="17" t="s">
        <v>93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57" hidden="1" x14ac:dyDescent="0.25">
      <c r="A21" t="s">
        <v>94</v>
      </c>
      <c r="E21" s="20">
        <v>5502978</v>
      </c>
      <c r="F21" s="20">
        <v>0</v>
      </c>
      <c r="G21" s="20">
        <v>0</v>
      </c>
      <c r="H21" s="20">
        <v>7357065</v>
      </c>
      <c r="I21" s="20">
        <v>0</v>
      </c>
      <c r="J21" s="21"/>
      <c r="K21" s="20">
        <v>0</v>
      </c>
      <c r="L21" s="20">
        <v>8334835</v>
      </c>
      <c r="M21" s="20">
        <v>2998898</v>
      </c>
      <c r="N21" s="20">
        <v>139463</v>
      </c>
      <c r="O21" s="21"/>
      <c r="P21" s="20">
        <v>31622714</v>
      </c>
      <c r="Q21" s="20">
        <v>0</v>
      </c>
      <c r="R21" s="20">
        <v>4579370</v>
      </c>
      <c r="S21" s="20">
        <v>951687</v>
      </c>
      <c r="T21" s="20">
        <v>0</v>
      </c>
      <c r="U21" s="20">
        <v>389481</v>
      </c>
      <c r="V21" s="20">
        <v>16212072</v>
      </c>
      <c r="W21" s="20">
        <v>0</v>
      </c>
      <c r="X21" s="20">
        <v>0</v>
      </c>
      <c r="Y21" s="20">
        <v>3204333</v>
      </c>
      <c r="Z21" s="20">
        <v>1082314</v>
      </c>
      <c r="AA21" s="20">
        <v>9545614</v>
      </c>
      <c r="AB21" s="21"/>
      <c r="AC21" s="20">
        <v>0</v>
      </c>
      <c r="AD21" s="20">
        <v>4038201</v>
      </c>
      <c r="AE21" s="20">
        <v>5194626</v>
      </c>
      <c r="AF21" s="21"/>
      <c r="AG21" s="20">
        <v>5166520</v>
      </c>
      <c r="AH21" s="20">
        <v>0</v>
      </c>
      <c r="AI21" s="20">
        <v>0</v>
      </c>
      <c r="AJ21" s="20">
        <v>0</v>
      </c>
      <c r="AK21" s="20">
        <v>0</v>
      </c>
      <c r="AL21" s="20"/>
      <c r="AM21" s="20">
        <v>106320171</v>
      </c>
    </row>
    <row r="22" spans="1:57" hidden="1" x14ac:dyDescent="0.25">
      <c r="A22" t="s">
        <v>95</v>
      </c>
      <c r="E22" s="20">
        <v>101814242</v>
      </c>
      <c r="F22" s="20">
        <v>0</v>
      </c>
      <c r="G22" s="20">
        <v>1583622</v>
      </c>
      <c r="H22" s="20">
        <v>146290671</v>
      </c>
      <c r="I22" s="20">
        <v>1404948</v>
      </c>
      <c r="J22" s="21"/>
      <c r="K22" s="20">
        <v>14614557</v>
      </c>
      <c r="L22" s="20">
        <v>195224943</v>
      </c>
      <c r="M22" s="20">
        <v>36533371</v>
      </c>
      <c r="N22" s="20">
        <v>22740468</v>
      </c>
      <c r="O22" s="21"/>
      <c r="P22" s="20">
        <v>563065748</v>
      </c>
      <c r="Q22" s="20">
        <v>12225295</v>
      </c>
      <c r="R22" s="20">
        <v>129003627</v>
      </c>
      <c r="S22" s="20">
        <v>36608789</v>
      </c>
      <c r="T22" s="20">
        <v>2822174</v>
      </c>
      <c r="U22" s="20">
        <v>103966</v>
      </c>
      <c r="V22" s="20">
        <v>311642335</v>
      </c>
      <c r="W22" s="20">
        <v>880455</v>
      </c>
      <c r="X22" s="20">
        <v>0</v>
      </c>
      <c r="Y22" s="20">
        <v>68337824</v>
      </c>
      <c r="Z22" s="20">
        <v>29859750</v>
      </c>
      <c r="AA22" s="20">
        <v>131712338</v>
      </c>
      <c r="AB22" s="21"/>
      <c r="AC22" s="20">
        <v>616500</v>
      </c>
      <c r="AD22" s="20">
        <v>19622192</v>
      </c>
      <c r="AE22" s="20">
        <v>95766673</v>
      </c>
      <c r="AF22" s="21"/>
      <c r="AG22" s="20">
        <v>43446658</v>
      </c>
      <c r="AH22" s="20">
        <v>0</v>
      </c>
      <c r="AI22" s="20">
        <v>0</v>
      </c>
      <c r="AJ22" s="20">
        <v>0</v>
      </c>
      <c r="AK22" s="20">
        <v>0</v>
      </c>
      <c r="AL22" s="20"/>
      <c r="AM22" s="20">
        <v>1965921146</v>
      </c>
    </row>
    <row r="23" spans="1:57" hidden="1" x14ac:dyDescent="0.25">
      <c r="A23" t="s">
        <v>96</v>
      </c>
      <c r="C23" s="24"/>
      <c r="E23" s="20">
        <v>3862443.9200000004</v>
      </c>
      <c r="F23" s="20">
        <v>0</v>
      </c>
      <c r="G23" s="20">
        <v>0</v>
      </c>
      <c r="H23" s="20">
        <v>3241403.3700000015</v>
      </c>
      <c r="I23" s="20">
        <v>0</v>
      </c>
      <c r="J23" s="21"/>
      <c r="K23" s="20">
        <v>14425002.4</v>
      </c>
      <c r="L23" s="20">
        <v>7997516.3300000001</v>
      </c>
      <c r="M23" s="20">
        <v>832429.08</v>
      </c>
      <c r="N23" s="20">
        <v>198219.85000000003</v>
      </c>
      <c r="O23" s="21"/>
      <c r="P23" s="20">
        <v>6124968.9200000018</v>
      </c>
      <c r="Q23" s="20">
        <v>0</v>
      </c>
      <c r="R23" s="20">
        <v>4541930.2300000004</v>
      </c>
      <c r="S23" s="20">
        <v>4063802.9700000021</v>
      </c>
      <c r="T23" s="20">
        <v>75235.570000000036</v>
      </c>
      <c r="U23" s="20">
        <v>168736.09</v>
      </c>
      <c r="V23" s="20">
        <v>9371735.129999999</v>
      </c>
      <c r="W23" s="20">
        <v>52706.150000000009</v>
      </c>
      <c r="X23" s="20">
        <v>0</v>
      </c>
      <c r="Y23" s="20">
        <v>2226182.08</v>
      </c>
      <c r="Z23" s="20">
        <v>1107524.3600000001</v>
      </c>
      <c r="AA23" s="20">
        <v>1309583.9500000004</v>
      </c>
      <c r="AB23" s="21"/>
      <c r="AC23" s="20">
        <v>0</v>
      </c>
      <c r="AD23" s="20">
        <v>527994.23</v>
      </c>
      <c r="AE23" s="20">
        <v>9972975.7399999984</v>
      </c>
      <c r="AF23" s="21"/>
      <c r="AG23" s="20">
        <v>2516030.89</v>
      </c>
      <c r="AH23" s="20">
        <v>0</v>
      </c>
      <c r="AI23" s="20">
        <v>0</v>
      </c>
      <c r="AJ23" s="20">
        <v>0</v>
      </c>
      <c r="AK23" s="20">
        <v>0</v>
      </c>
      <c r="AL23" s="20"/>
      <c r="AM23" s="20">
        <v>72616421.260000005</v>
      </c>
    </row>
    <row r="24" spans="1:57" hidden="1" x14ac:dyDescent="0.25">
      <c r="J24" s="43"/>
      <c r="O24" s="43"/>
      <c r="AB24" s="43"/>
      <c r="AF24" s="43"/>
      <c r="AM24">
        <v>0</v>
      </c>
    </row>
    <row r="25" spans="1:57" hidden="1" x14ac:dyDescent="0.25">
      <c r="A25" s="1" t="s">
        <v>84</v>
      </c>
      <c r="B25" s="27" t="s">
        <v>85</v>
      </c>
      <c r="C25" s="28">
        <v>3</v>
      </c>
      <c r="J25" s="43"/>
      <c r="O25" s="43"/>
      <c r="AB25" s="43"/>
      <c r="AF25" s="43"/>
      <c r="AM25">
        <v>0</v>
      </c>
    </row>
    <row r="26" spans="1:57" hidden="1" x14ac:dyDescent="0.25">
      <c r="A26" t="s">
        <v>86</v>
      </c>
      <c r="D26" s="29">
        <v>0.3333334</v>
      </c>
      <c r="E26" s="30">
        <v>5.1758551065535813E-2</v>
      </c>
      <c r="F26" s="30">
        <v>0</v>
      </c>
      <c r="G26" s="30">
        <v>0</v>
      </c>
      <c r="H26" s="30">
        <v>6.9197264552932292E-2</v>
      </c>
      <c r="I26" s="30">
        <v>0</v>
      </c>
      <c r="J26" s="44"/>
      <c r="K26" s="30">
        <v>0</v>
      </c>
      <c r="L26" s="30">
        <v>7.8393732079306E-2</v>
      </c>
      <c r="M26" s="30">
        <v>2.8206293987243492E-2</v>
      </c>
      <c r="N26" s="30">
        <v>1.3117266336977582E-3</v>
      </c>
      <c r="O26" s="44"/>
      <c r="P26" s="30">
        <v>0.29742911154648161</v>
      </c>
      <c r="Q26" s="30">
        <v>0</v>
      </c>
      <c r="R26" s="30">
        <v>4.3071507099062135E-2</v>
      </c>
      <c r="S26" s="30">
        <v>8.9511424882866304E-3</v>
      </c>
      <c r="T26" s="30">
        <v>0</v>
      </c>
      <c r="U26" s="30">
        <v>3.6632841758691302E-3</v>
      </c>
      <c r="V26" s="30">
        <v>0.15248350193116225</v>
      </c>
      <c r="W26" s="30">
        <v>0</v>
      </c>
      <c r="X26" s="30">
        <v>0</v>
      </c>
      <c r="Y26" s="30">
        <v>3.0138523761403656E-2</v>
      </c>
      <c r="Z26" s="30">
        <v>1.0179761655951438E-2</v>
      </c>
      <c r="AA26" s="30">
        <v>8.978177809740355E-2</v>
      </c>
      <c r="AB26" s="44"/>
      <c r="AC26" s="30">
        <v>0</v>
      </c>
      <c r="AD26" s="30">
        <v>3.7981513404450787E-2</v>
      </c>
      <c r="AE26" s="30">
        <v>4.8858329996478281E-2</v>
      </c>
      <c r="AF26" s="44"/>
      <c r="AG26" s="30">
        <v>4.8593977524735169E-2</v>
      </c>
      <c r="AH26" s="30">
        <v>0</v>
      </c>
      <c r="AI26" s="30">
        <v>0</v>
      </c>
      <c r="AJ26" s="30">
        <v>0</v>
      </c>
      <c r="AK26" s="30">
        <v>0</v>
      </c>
      <c r="AL26" s="30"/>
      <c r="AM26" s="30">
        <v>1</v>
      </c>
    </row>
    <row r="27" spans="1:57" hidden="1" x14ac:dyDescent="0.25">
      <c r="A27" t="s">
        <v>87</v>
      </c>
      <c r="D27" s="29">
        <v>0.3333333</v>
      </c>
      <c r="E27" s="30">
        <v>5.1789585867753826E-2</v>
      </c>
      <c r="F27" s="30">
        <v>0</v>
      </c>
      <c r="G27" s="30">
        <v>8.0553688698152906E-4</v>
      </c>
      <c r="H27" s="30">
        <v>7.4413295415054245E-2</v>
      </c>
      <c r="I27" s="30">
        <v>7.1465124776678101E-4</v>
      </c>
      <c r="J27" s="44"/>
      <c r="K27" s="30">
        <v>7.4339487266494872E-3</v>
      </c>
      <c r="L27" s="30">
        <v>9.9304564375442148E-2</v>
      </c>
      <c r="M27" s="30">
        <v>1.8583334878071452E-2</v>
      </c>
      <c r="N27" s="30">
        <v>1.1567334756162189E-2</v>
      </c>
      <c r="O27" s="44"/>
      <c r="P27" s="30">
        <v>0.28641319065398568</v>
      </c>
      <c r="Q27" s="30">
        <v>6.2186090346881082E-3</v>
      </c>
      <c r="R27" s="30">
        <v>6.561993967178173E-2</v>
      </c>
      <c r="S27" s="30">
        <v>1.8621697556123647E-2</v>
      </c>
      <c r="T27" s="30">
        <v>1.4355479138836223E-3</v>
      </c>
      <c r="U27" s="30">
        <v>5.2884115017296831E-5</v>
      </c>
      <c r="V27" s="30">
        <v>0.15852229660080172</v>
      </c>
      <c r="W27" s="30">
        <v>4.4785875658921265E-4</v>
      </c>
      <c r="X27" s="30">
        <v>0</v>
      </c>
      <c r="Y27" s="30">
        <v>3.4761223327316508E-2</v>
      </c>
      <c r="Z27" s="30">
        <v>1.5188681428425919E-2</v>
      </c>
      <c r="AA27" s="30">
        <v>6.6997772656340313E-2</v>
      </c>
      <c r="AB27" s="44"/>
      <c r="AC27" s="30">
        <v>3.1359345274573899E-4</v>
      </c>
      <c r="AD27" s="30">
        <v>9.9811694074936202E-3</v>
      </c>
      <c r="AE27" s="30">
        <v>4.8713384661868836E-2</v>
      </c>
      <c r="AF27" s="44"/>
      <c r="AG27" s="30">
        <v>2.209989860905642E-2</v>
      </c>
      <c r="AH27" s="30">
        <v>0</v>
      </c>
      <c r="AI27" s="30">
        <v>0</v>
      </c>
      <c r="AJ27" s="30">
        <v>0</v>
      </c>
      <c r="AK27" s="30">
        <v>0</v>
      </c>
      <c r="AL27" s="30"/>
      <c r="AM27" s="30">
        <v>0.99999999999999989</v>
      </c>
    </row>
    <row r="28" spans="1:57" hidden="1" x14ac:dyDescent="0.25">
      <c r="A28" s="31" t="s">
        <v>88</v>
      </c>
      <c r="B28" s="31"/>
      <c r="C28" s="31"/>
      <c r="D28" s="32">
        <v>0.3333333</v>
      </c>
      <c r="E28" s="33">
        <v>5.3189676012408878E-2</v>
      </c>
      <c r="F28" s="33">
        <v>0</v>
      </c>
      <c r="G28" s="33">
        <v>0</v>
      </c>
      <c r="H28" s="33">
        <v>4.4637332902902151E-2</v>
      </c>
      <c r="I28" s="33">
        <v>0</v>
      </c>
      <c r="J28" s="45"/>
      <c r="K28" s="33">
        <v>0.19864656161382413</v>
      </c>
      <c r="L28" s="33">
        <v>0.11013371619299764</v>
      </c>
      <c r="M28" s="33">
        <v>1.1463372410209022E-2</v>
      </c>
      <c r="N28" s="33">
        <v>2.7296835421051981E-3</v>
      </c>
      <c r="O28" s="45"/>
      <c r="P28" s="33">
        <v>8.4346884819203785E-2</v>
      </c>
      <c r="Q28" s="33">
        <v>0</v>
      </c>
      <c r="R28" s="33">
        <v>6.2546875089558779E-2</v>
      </c>
      <c r="S28" s="33">
        <v>5.5962589445846256E-2</v>
      </c>
      <c r="T28" s="33">
        <v>1.0360682707100406E-3</v>
      </c>
      <c r="U28" s="33">
        <v>2.3236629824519663E-3</v>
      </c>
      <c r="V28" s="33">
        <v>0.12905806933730457</v>
      </c>
      <c r="W28" s="33">
        <v>7.2581585659926536E-4</v>
      </c>
      <c r="X28" s="33">
        <v>0</v>
      </c>
      <c r="Y28" s="33">
        <v>3.0656730824412979E-2</v>
      </c>
      <c r="Z28" s="33">
        <v>1.5251706718437091E-2</v>
      </c>
      <c r="AA28" s="33">
        <v>1.8034267281102863E-2</v>
      </c>
      <c r="AB28" s="45"/>
      <c r="AC28" s="33">
        <v>0</v>
      </c>
      <c r="AD28" s="33">
        <v>7.2710031813539681E-3</v>
      </c>
      <c r="AE28" s="33">
        <v>0.137337747674072</v>
      </c>
      <c r="AF28" s="45"/>
      <c r="AG28" s="33">
        <v>3.4648235844499393E-2</v>
      </c>
      <c r="AH28" s="33">
        <v>0</v>
      </c>
      <c r="AI28" s="33">
        <v>0</v>
      </c>
      <c r="AJ28" s="33">
        <v>0</v>
      </c>
      <c r="AK28" s="33">
        <v>0</v>
      </c>
      <c r="AL28" s="33"/>
      <c r="AM28" s="33">
        <v>1.0000000000000002</v>
      </c>
    </row>
    <row r="29" spans="1:57" hidden="1" x14ac:dyDescent="0.25">
      <c r="A29" t="s">
        <v>89</v>
      </c>
      <c r="B29" s="35" t="s">
        <v>90</v>
      </c>
      <c r="C29" s="36">
        <v>0.223</v>
      </c>
      <c r="D29" s="37">
        <v>1</v>
      </c>
      <c r="E29" s="30">
        <v>5.1999999999999998E-2</v>
      </c>
      <c r="F29" s="30">
        <v>0</v>
      </c>
      <c r="G29" s="30">
        <v>0</v>
      </c>
      <c r="H29" s="30">
        <v>6.3E-2</v>
      </c>
      <c r="I29" s="30">
        <v>0</v>
      </c>
      <c r="J29" s="30">
        <v>0</v>
      </c>
      <c r="K29" s="30">
        <v>6.9000000000000006E-2</v>
      </c>
      <c r="L29" s="30">
        <v>9.6000000000000002E-2</v>
      </c>
      <c r="M29" s="30">
        <v>1.9E-2</v>
      </c>
      <c r="N29" s="30">
        <v>5.0000000000000001E-3</v>
      </c>
      <c r="O29" s="30">
        <v>0</v>
      </c>
      <c r="P29" s="30">
        <v>0.223</v>
      </c>
      <c r="Q29" s="30">
        <v>2E-3</v>
      </c>
      <c r="R29" s="30">
        <v>5.7000000000000002E-2</v>
      </c>
      <c r="S29" s="30">
        <v>2.8000000000000001E-2</v>
      </c>
      <c r="T29" s="30">
        <v>1E-3</v>
      </c>
      <c r="U29" s="30">
        <v>2E-3</v>
      </c>
      <c r="V29" s="30">
        <v>0.14699999999999999</v>
      </c>
      <c r="W29" s="30">
        <v>0</v>
      </c>
      <c r="X29" s="30">
        <v>0</v>
      </c>
      <c r="Y29" s="30">
        <v>3.2000000000000001E-2</v>
      </c>
      <c r="Z29" s="30">
        <v>1.4E-2</v>
      </c>
      <c r="AA29" s="30">
        <v>5.8000000000000003E-2</v>
      </c>
      <c r="AB29" s="30">
        <v>0</v>
      </c>
      <c r="AC29" s="30">
        <v>0</v>
      </c>
      <c r="AD29" s="30">
        <v>1.7999999999999999E-2</v>
      </c>
      <c r="AE29" s="30">
        <v>7.8E-2</v>
      </c>
      <c r="AF29" s="30">
        <v>0</v>
      </c>
      <c r="AG29" s="30">
        <v>3.5000000000000003E-2</v>
      </c>
      <c r="AH29" s="30">
        <v>0</v>
      </c>
      <c r="AI29" s="30">
        <v>0</v>
      </c>
      <c r="AJ29" s="30">
        <v>0</v>
      </c>
      <c r="AK29" s="30">
        <v>0</v>
      </c>
      <c r="AL29" s="30"/>
      <c r="AM29" s="30">
        <v>0.99900000000000022</v>
      </c>
    </row>
    <row r="30" spans="1:57" hidden="1" x14ac:dyDescent="0.25">
      <c r="B30" s="35" t="s">
        <v>91</v>
      </c>
      <c r="C30" s="36">
        <v>9.9999999999977884E-4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9.9999999999977884E-4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/>
      <c r="AM30" s="30">
        <v>9.9999999999977884E-4</v>
      </c>
    </row>
    <row r="31" spans="1:57" ht="15.75" hidden="1" thickBot="1" x14ac:dyDescent="0.3">
      <c r="A31" s="38" t="s">
        <v>97</v>
      </c>
      <c r="B31" s="39"/>
      <c r="C31" s="39"/>
      <c r="D31" s="39"/>
      <c r="E31" s="40">
        <v>5.1999999999999998E-2</v>
      </c>
      <c r="F31" s="40">
        <v>0</v>
      </c>
      <c r="G31" s="40">
        <v>0</v>
      </c>
      <c r="H31" s="40">
        <v>6.3E-2</v>
      </c>
      <c r="I31" s="40">
        <v>0</v>
      </c>
      <c r="J31" s="40">
        <v>0</v>
      </c>
      <c r="K31" s="40">
        <v>6.9000000000000006E-2</v>
      </c>
      <c r="L31" s="40">
        <v>9.6000000000000002E-2</v>
      </c>
      <c r="M31" s="40">
        <v>1.9E-2</v>
      </c>
      <c r="N31" s="40">
        <v>5.0000000000000001E-3</v>
      </c>
      <c r="O31" s="40">
        <v>0</v>
      </c>
      <c r="P31" s="40">
        <v>0.22399999999999978</v>
      </c>
      <c r="Q31" s="40">
        <v>2E-3</v>
      </c>
      <c r="R31" s="40">
        <v>5.7000000000000002E-2</v>
      </c>
      <c r="S31" s="40">
        <v>2.8000000000000001E-2</v>
      </c>
      <c r="T31" s="40">
        <v>1E-3</v>
      </c>
      <c r="U31" s="40">
        <v>2E-3</v>
      </c>
      <c r="V31" s="40">
        <v>0.14699999999999999</v>
      </c>
      <c r="W31" s="40">
        <v>0</v>
      </c>
      <c r="X31" s="40">
        <v>0</v>
      </c>
      <c r="Y31" s="40">
        <v>3.2000000000000001E-2</v>
      </c>
      <c r="Z31" s="40">
        <v>1.4E-2</v>
      </c>
      <c r="AA31" s="40">
        <v>5.8000000000000003E-2</v>
      </c>
      <c r="AB31" s="40">
        <v>0</v>
      </c>
      <c r="AC31" s="40">
        <v>0</v>
      </c>
      <c r="AD31" s="40">
        <v>1.7999999999999999E-2</v>
      </c>
      <c r="AE31" s="40">
        <v>7.8E-2</v>
      </c>
      <c r="AF31" s="40">
        <v>0</v>
      </c>
      <c r="AG31" s="40">
        <v>3.5000000000000003E-2</v>
      </c>
      <c r="AH31" s="40">
        <v>0</v>
      </c>
      <c r="AI31" s="40">
        <v>0</v>
      </c>
      <c r="AJ31" s="40">
        <v>0</v>
      </c>
      <c r="AK31" s="40">
        <v>0</v>
      </c>
      <c r="AL31" s="41"/>
      <c r="AM31" s="40">
        <v>1</v>
      </c>
      <c r="AO31" s="42">
        <v>0.16800000000000001</v>
      </c>
      <c r="AP31" s="42">
        <v>0.21099999999999999</v>
      </c>
      <c r="AQ31" s="42">
        <v>0.22399999999999978</v>
      </c>
      <c r="AR31" s="42">
        <v>5.7000000000000002E-2</v>
      </c>
      <c r="AS31" s="42">
        <v>5.8000000000000003E-2</v>
      </c>
      <c r="AT31" s="42">
        <v>5.1999999999999998E-2</v>
      </c>
      <c r="AU31" s="42">
        <v>0</v>
      </c>
      <c r="AV31" s="42">
        <v>0</v>
      </c>
      <c r="AW31" s="42">
        <v>1.9E-2</v>
      </c>
      <c r="AX31" s="42">
        <v>9.6000000000000002E-2</v>
      </c>
      <c r="AY31" s="42">
        <v>2.8000000000000001E-2</v>
      </c>
      <c r="AZ31" s="42">
        <v>2E-3</v>
      </c>
      <c r="BA31" s="42">
        <v>1.4E-2</v>
      </c>
      <c r="BB31" s="42">
        <v>7.1000000000000008E-2</v>
      </c>
      <c r="BC31" s="42">
        <v>0</v>
      </c>
      <c r="BE31" s="42">
        <v>1</v>
      </c>
    </row>
    <row r="32" spans="1:57" ht="15.75" hidden="1" thickTop="1" x14ac:dyDescent="0.25"/>
    <row r="33" spans="1:57" hidden="1" x14ac:dyDescent="0.25">
      <c r="A33" s="17" t="s">
        <v>98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57" hidden="1" x14ac:dyDescent="0.25">
      <c r="A34" t="s">
        <v>94</v>
      </c>
      <c r="E34" s="20">
        <v>5502978</v>
      </c>
      <c r="F34" s="20">
        <v>0</v>
      </c>
      <c r="G34" s="20">
        <v>0</v>
      </c>
      <c r="H34" s="20">
        <v>7357065</v>
      </c>
      <c r="I34" s="20">
        <v>0</v>
      </c>
      <c r="J34" s="20">
        <v>0</v>
      </c>
      <c r="K34" s="21"/>
      <c r="L34" s="20">
        <v>8334835</v>
      </c>
      <c r="M34" s="20">
        <v>2998898</v>
      </c>
      <c r="N34" s="20">
        <v>139463</v>
      </c>
      <c r="O34" s="20">
        <v>47656</v>
      </c>
      <c r="P34" s="20">
        <v>31622714</v>
      </c>
      <c r="Q34" s="21"/>
      <c r="R34" s="21"/>
      <c r="S34" s="21"/>
      <c r="T34" s="21"/>
      <c r="U34" s="21"/>
      <c r="V34" s="21"/>
      <c r="W34" s="21"/>
      <c r="X34" s="20">
        <v>0</v>
      </c>
      <c r="Y34" s="20">
        <v>3204333</v>
      </c>
      <c r="Z34" s="20">
        <v>1082314</v>
      </c>
      <c r="AA34" s="20">
        <v>9545614</v>
      </c>
      <c r="AB34" s="21"/>
      <c r="AC34" s="20">
        <v>0</v>
      </c>
      <c r="AD34" s="20">
        <v>4038201</v>
      </c>
      <c r="AE34" s="20">
        <v>5194626</v>
      </c>
      <c r="AF34" s="20">
        <v>304888</v>
      </c>
      <c r="AG34" s="20">
        <v>5166520</v>
      </c>
      <c r="AH34" s="20">
        <v>0</v>
      </c>
      <c r="AI34" s="21"/>
      <c r="AJ34" s="20">
        <v>0</v>
      </c>
      <c r="AK34" s="20">
        <v>0</v>
      </c>
      <c r="AL34" s="20"/>
      <c r="AM34" s="20">
        <v>84540105</v>
      </c>
    </row>
    <row r="35" spans="1:57" hidden="1" x14ac:dyDescent="0.25">
      <c r="A35" t="s">
        <v>95</v>
      </c>
      <c r="E35" s="20">
        <v>101814242</v>
      </c>
      <c r="F35" s="20">
        <v>0</v>
      </c>
      <c r="G35" s="20">
        <v>1583622</v>
      </c>
      <c r="H35" s="20">
        <v>146290671</v>
      </c>
      <c r="I35" s="20">
        <v>1404948</v>
      </c>
      <c r="J35" s="20">
        <v>14614557</v>
      </c>
      <c r="K35" s="21"/>
      <c r="L35" s="20">
        <v>195224943</v>
      </c>
      <c r="M35" s="20">
        <v>36533371</v>
      </c>
      <c r="N35" s="20">
        <v>22740468</v>
      </c>
      <c r="O35" s="20">
        <v>413954</v>
      </c>
      <c r="P35" s="20">
        <v>563065748</v>
      </c>
      <c r="Q35" s="21"/>
      <c r="R35" s="21"/>
      <c r="S35" s="21"/>
      <c r="T35" s="21"/>
      <c r="U35" s="21"/>
      <c r="V35" s="21"/>
      <c r="W35" s="21"/>
      <c r="X35" s="20">
        <v>0</v>
      </c>
      <c r="Y35" s="20">
        <v>68337824</v>
      </c>
      <c r="Z35" s="20">
        <v>29859750</v>
      </c>
      <c r="AA35" s="20">
        <v>131712338</v>
      </c>
      <c r="AB35" s="21"/>
      <c r="AC35" s="20">
        <v>616500</v>
      </c>
      <c r="AD35" s="20">
        <v>19622192</v>
      </c>
      <c r="AE35" s="20">
        <v>95766673</v>
      </c>
      <c r="AF35" s="20">
        <v>5707623</v>
      </c>
      <c r="AG35" s="20">
        <v>43446658</v>
      </c>
      <c r="AH35" s="20">
        <v>0</v>
      </c>
      <c r="AI35" s="21"/>
      <c r="AJ35" s="20">
        <v>0</v>
      </c>
      <c r="AK35" s="20">
        <v>0</v>
      </c>
      <c r="AL35" s="20"/>
      <c r="AM35" s="20">
        <v>1478756082</v>
      </c>
    </row>
    <row r="36" spans="1:57" hidden="1" x14ac:dyDescent="0.25">
      <c r="A36" t="s">
        <v>96</v>
      </c>
      <c r="C36" s="24"/>
      <c r="E36" s="20">
        <v>3862443.9200000004</v>
      </c>
      <c r="F36" s="20">
        <v>0</v>
      </c>
      <c r="G36" s="20">
        <v>0</v>
      </c>
      <c r="H36" s="20">
        <v>3241403.3700000015</v>
      </c>
      <c r="I36" s="20">
        <v>0</v>
      </c>
      <c r="J36" s="20">
        <v>14425002.4</v>
      </c>
      <c r="K36" s="21"/>
      <c r="L36" s="20">
        <v>7997516.3300000001</v>
      </c>
      <c r="M36" s="20">
        <v>832429.08</v>
      </c>
      <c r="N36" s="20">
        <v>198219.85000000003</v>
      </c>
      <c r="O36" s="20">
        <v>0</v>
      </c>
      <c r="P36" s="20">
        <v>6124968.9200000018</v>
      </c>
      <c r="Q36" s="21"/>
      <c r="R36" s="21"/>
      <c r="S36" s="21"/>
      <c r="T36" s="21"/>
      <c r="U36" s="21"/>
      <c r="V36" s="21"/>
      <c r="W36" s="21"/>
      <c r="X36" s="20">
        <v>0</v>
      </c>
      <c r="Y36" s="20">
        <v>2226182.08</v>
      </c>
      <c r="Z36" s="20">
        <v>1107524.3600000001</v>
      </c>
      <c r="AA36" s="20">
        <v>1309583.9500000004</v>
      </c>
      <c r="AB36" s="21"/>
      <c r="AC36" s="20">
        <v>0</v>
      </c>
      <c r="AD36" s="20">
        <v>527994.23</v>
      </c>
      <c r="AE36" s="20">
        <v>9972975.7399999984</v>
      </c>
      <c r="AF36" s="20">
        <v>0</v>
      </c>
      <c r="AG36" s="20">
        <v>2516030.89</v>
      </c>
      <c r="AH36" s="20">
        <v>0</v>
      </c>
      <c r="AI36" s="21"/>
      <c r="AJ36" s="20">
        <v>0</v>
      </c>
      <c r="AK36" s="20">
        <v>0</v>
      </c>
      <c r="AL36" s="20"/>
      <c r="AM36" s="20">
        <v>54342275.120000005</v>
      </c>
    </row>
    <row r="37" spans="1:57" hidden="1" x14ac:dyDescent="0.25">
      <c r="K37" s="43"/>
      <c r="Q37" s="43"/>
      <c r="R37" s="43"/>
      <c r="S37" s="43"/>
      <c r="T37" s="43"/>
      <c r="U37" s="43"/>
      <c r="V37" s="43"/>
      <c r="W37" s="43"/>
      <c r="AB37" s="43"/>
      <c r="AI37" s="43"/>
    </row>
    <row r="38" spans="1:57" hidden="1" x14ac:dyDescent="0.25">
      <c r="A38" s="1" t="s">
        <v>84</v>
      </c>
      <c r="B38" s="27" t="s">
        <v>85</v>
      </c>
      <c r="C38" s="28">
        <v>3</v>
      </c>
      <c r="K38" s="43"/>
      <c r="Q38" s="43"/>
      <c r="R38" s="43"/>
      <c r="S38" s="43"/>
      <c r="T38" s="43"/>
      <c r="U38" s="43"/>
      <c r="V38" s="43"/>
      <c r="W38" s="43"/>
      <c r="AB38" s="43"/>
      <c r="AI38" s="43"/>
    </row>
    <row r="39" spans="1:57" hidden="1" x14ac:dyDescent="0.25">
      <c r="A39" t="s">
        <v>86</v>
      </c>
      <c r="D39" s="29">
        <v>0.3333334</v>
      </c>
      <c r="E39" s="30">
        <v>6.5093105810549917E-2</v>
      </c>
      <c r="F39" s="30">
        <v>0</v>
      </c>
      <c r="G39" s="30">
        <v>0</v>
      </c>
      <c r="H39" s="30">
        <v>8.7024554795620379E-2</v>
      </c>
      <c r="I39" s="30">
        <v>0</v>
      </c>
      <c r="J39" s="30">
        <v>0</v>
      </c>
      <c r="K39" s="44"/>
      <c r="L39" s="30">
        <v>9.859030811471077E-2</v>
      </c>
      <c r="M39" s="30">
        <v>3.5473081089738415E-2</v>
      </c>
      <c r="N39" s="30">
        <v>1.649666746924433E-3</v>
      </c>
      <c r="O39" s="30">
        <v>5.6370878649843171E-4</v>
      </c>
      <c r="P39" s="30">
        <v>0.37405576915240407</v>
      </c>
      <c r="Q39" s="44"/>
      <c r="R39" s="44"/>
      <c r="S39" s="44"/>
      <c r="T39" s="44"/>
      <c r="U39" s="44"/>
      <c r="V39" s="44"/>
      <c r="W39" s="44"/>
      <c r="X39" s="30">
        <v>0</v>
      </c>
      <c r="Y39" s="30">
        <v>3.7903111192019459E-2</v>
      </c>
      <c r="Z39" s="30">
        <v>1.2802373500718979E-2</v>
      </c>
      <c r="AA39" s="30">
        <v>0.11291225625991357</v>
      </c>
      <c r="AB39" s="44"/>
      <c r="AC39" s="30">
        <v>0</v>
      </c>
      <c r="AD39" s="30">
        <v>4.7766690140732614E-2</v>
      </c>
      <c r="AE39" s="30">
        <v>6.1445700830392865E-2</v>
      </c>
      <c r="AF39" s="30">
        <v>3.6064303445092717E-3</v>
      </c>
      <c r="AG39" s="30">
        <v>6.1113243235266859E-2</v>
      </c>
      <c r="AH39" s="30">
        <v>0</v>
      </c>
      <c r="AI39" s="44"/>
      <c r="AJ39" s="30">
        <v>0</v>
      </c>
      <c r="AK39" s="30">
        <v>0</v>
      </c>
      <c r="AL39" s="30"/>
      <c r="AM39" s="30">
        <v>1</v>
      </c>
    </row>
    <row r="40" spans="1:57" hidden="1" x14ac:dyDescent="0.25">
      <c r="A40" t="s">
        <v>87</v>
      </c>
      <c r="D40" s="29">
        <v>0.3333333</v>
      </c>
      <c r="E40" s="30">
        <v>6.8851275230122772E-2</v>
      </c>
      <c r="F40" s="30">
        <v>0</v>
      </c>
      <c r="G40" s="30">
        <v>1.0709149529638249E-3</v>
      </c>
      <c r="H40" s="30">
        <v>9.8928195650863263E-2</v>
      </c>
      <c r="I40" s="30">
        <v>9.5008772379811591E-4</v>
      </c>
      <c r="J40" s="30">
        <v>9.8830071963146113E-3</v>
      </c>
      <c r="K40" s="44"/>
      <c r="L40" s="30">
        <v>0.13201970587059941</v>
      </c>
      <c r="M40" s="30">
        <v>2.4705474719393241E-2</v>
      </c>
      <c r="N40" s="30">
        <v>1.5378106150707281E-2</v>
      </c>
      <c r="O40" s="30">
        <v>2.7993392895475508E-4</v>
      </c>
      <c r="P40" s="30">
        <v>0.3807698611379236</v>
      </c>
      <c r="Q40" s="44"/>
      <c r="R40" s="44"/>
      <c r="S40" s="44"/>
      <c r="T40" s="44"/>
      <c r="U40" s="44"/>
      <c r="V40" s="44"/>
      <c r="W40" s="44"/>
      <c r="X40" s="30">
        <v>0</v>
      </c>
      <c r="Y40" s="30">
        <v>4.6213046784276894E-2</v>
      </c>
      <c r="Z40" s="30">
        <v>2.0192478234554438E-2</v>
      </c>
      <c r="AA40" s="30">
        <v>8.9069684718970435E-2</v>
      </c>
      <c r="AB40" s="44"/>
      <c r="AC40" s="30">
        <v>4.1690445605213747E-4</v>
      </c>
      <c r="AD40" s="30">
        <v>1.3269390563358643E-2</v>
      </c>
      <c r="AE40" s="30">
        <v>6.4761642684489737E-2</v>
      </c>
      <c r="AF40" s="30">
        <v>3.859746086237906E-3</v>
      </c>
      <c r="AG40" s="30">
        <v>2.9380543910418892E-2</v>
      </c>
      <c r="AH40" s="30">
        <v>0</v>
      </c>
      <c r="AI40" s="44"/>
      <c r="AJ40" s="30">
        <v>0</v>
      </c>
      <c r="AK40" s="30">
        <v>0</v>
      </c>
      <c r="AL40" s="30"/>
      <c r="AM40" s="30">
        <v>0.99999999999999989</v>
      </c>
    </row>
    <row r="41" spans="1:57" hidden="1" x14ac:dyDescent="0.25">
      <c r="A41" s="31" t="s">
        <v>88</v>
      </c>
      <c r="B41" s="31"/>
      <c r="C41" s="31"/>
      <c r="D41" s="32">
        <v>0.3333333</v>
      </c>
      <c r="E41" s="33">
        <v>7.1076227696960662E-2</v>
      </c>
      <c r="F41" s="33">
        <v>0</v>
      </c>
      <c r="G41" s="33">
        <v>0</v>
      </c>
      <c r="H41" s="33">
        <v>5.9647914314265485E-2</v>
      </c>
      <c r="I41" s="33">
        <v>0</v>
      </c>
      <c r="J41" s="33">
        <v>0.26544715634644189</v>
      </c>
      <c r="K41" s="45"/>
      <c r="L41" s="33">
        <v>0.14716933202262289</v>
      </c>
      <c r="M41" s="33">
        <v>1.5318259645217443E-2</v>
      </c>
      <c r="N41" s="33">
        <v>3.6476177996281143E-3</v>
      </c>
      <c r="O41" s="33">
        <v>0</v>
      </c>
      <c r="P41" s="33">
        <v>0.11271094017456369</v>
      </c>
      <c r="Q41" s="45"/>
      <c r="R41" s="45"/>
      <c r="S41" s="45"/>
      <c r="T41" s="45"/>
      <c r="U41" s="45"/>
      <c r="V41" s="45"/>
      <c r="W41" s="45"/>
      <c r="X41" s="33">
        <v>0</v>
      </c>
      <c r="Y41" s="33">
        <v>4.096593444209113E-2</v>
      </c>
      <c r="Z41" s="33">
        <v>2.0380529846318295E-2</v>
      </c>
      <c r="AA41" s="33">
        <v>2.4098806078842735E-2</v>
      </c>
      <c r="AB41" s="45"/>
      <c r="AC41" s="33">
        <v>0</v>
      </c>
      <c r="AD41" s="33">
        <v>9.7160862115925322E-3</v>
      </c>
      <c r="AE41" s="33">
        <v>0.18352149809660007</v>
      </c>
      <c r="AF41" s="33">
        <v>0</v>
      </c>
      <c r="AG41" s="33">
        <v>4.6299697324855026E-2</v>
      </c>
      <c r="AH41" s="33">
        <v>0</v>
      </c>
      <c r="AI41" s="45"/>
      <c r="AJ41" s="33">
        <v>0</v>
      </c>
      <c r="AK41" s="33">
        <v>0</v>
      </c>
      <c r="AL41" s="33"/>
      <c r="AM41" s="33">
        <v>1.0000000000000002</v>
      </c>
    </row>
    <row r="42" spans="1:57" hidden="1" x14ac:dyDescent="0.25">
      <c r="A42" t="s">
        <v>89</v>
      </c>
      <c r="B42" s="35" t="s">
        <v>90</v>
      </c>
      <c r="C42" s="36">
        <v>0.28899999999999998</v>
      </c>
      <c r="D42" s="37">
        <v>1</v>
      </c>
      <c r="E42" s="30">
        <v>6.8000000000000005E-2</v>
      </c>
      <c r="F42" s="30">
        <v>0</v>
      </c>
      <c r="G42" s="30">
        <v>0</v>
      </c>
      <c r="H42" s="30">
        <v>8.2000000000000003E-2</v>
      </c>
      <c r="I42" s="30">
        <v>0</v>
      </c>
      <c r="J42" s="30">
        <v>9.1999999999999998E-2</v>
      </c>
      <c r="K42" s="30">
        <v>0</v>
      </c>
      <c r="L42" s="30">
        <v>0.126</v>
      </c>
      <c r="M42" s="30">
        <v>2.5000000000000001E-2</v>
      </c>
      <c r="N42" s="30">
        <v>7.0000000000000001E-3</v>
      </c>
      <c r="O42" s="30">
        <v>0</v>
      </c>
      <c r="P42" s="30">
        <v>0.28899999999999998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4.2000000000000003E-2</v>
      </c>
      <c r="Z42" s="30">
        <v>1.7999999999999999E-2</v>
      </c>
      <c r="AA42" s="30">
        <v>7.4999999999999997E-2</v>
      </c>
      <c r="AB42" s="30">
        <v>0</v>
      </c>
      <c r="AC42" s="30">
        <v>0</v>
      </c>
      <c r="AD42" s="30">
        <v>2.4E-2</v>
      </c>
      <c r="AE42" s="30">
        <v>0.10299999999999999</v>
      </c>
      <c r="AF42" s="30">
        <v>2E-3</v>
      </c>
      <c r="AG42" s="30">
        <v>4.5999999999999999E-2</v>
      </c>
      <c r="AH42" s="30">
        <v>0</v>
      </c>
      <c r="AI42" s="30">
        <v>0</v>
      </c>
      <c r="AJ42" s="30">
        <v>0</v>
      </c>
      <c r="AK42" s="30">
        <v>0</v>
      </c>
      <c r="AL42" s="30"/>
      <c r="AM42" s="30">
        <v>0.99900000000000011</v>
      </c>
    </row>
    <row r="43" spans="1:57" hidden="1" x14ac:dyDescent="0.25">
      <c r="B43" s="35" t="s">
        <v>91</v>
      </c>
      <c r="C43" s="36">
        <v>9.9999999999988987E-4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9.9999999999988987E-4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/>
      <c r="AM43" s="30">
        <v>9.9999999999988987E-4</v>
      </c>
    </row>
    <row r="44" spans="1:57" ht="15.75" hidden="1" thickBot="1" x14ac:dyDescent="0.3">
      <c r="A44" s="38" t="s">
        <v>99</v>
      </c>
      <c r="B44" s="39"/>
      <c r="C44" s="39"/>
      <c r="D44" s="39"/>
      <c r="E44" s="40">
        <v>6.8000000000000005E-2</v>
      </c>
      <c r="F44" s="40">
        <v>0</v>
      </c>
      <c r="G44" s="40">
        <v>0</v>
      </c>
      <c r="H44" s="40">
        <v>8.2000000000000003E-2</v>
      </c>
      <c r="I44" s="40">
        <v>0</v>
      </c>
      <c r="J44" s="40">
        <v>9.1999999999999998E-2</v>
      </c>
      <c r="K44" s="40">
        <v>0</v>
      </c>
      <c r="L44" s="40">
        <v>0.126</v>
      </c>
      <c r="M44" s="40">
        <v>2.5000000000000001E-2</v>
      </c>
      <c r="N44" s="40">
        <v>7.0000000000000001E-3</v>
      </c>
      <c r="O44" s="40">
        <v>0</v>
      </c>
      <c r="P44" s="40">
        <v>0.28999999999999987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4.2000000000000003E-2</v>
      </c>
      <c r="Z44" s="40">
        <v>1.7999999999999999E-2</v>
      </c>
      <c r="AA44" s="40">
        <v>7.4999999999999997E-2</v>
      </c>
      <c r="AB44" s="40">
        <v>0</v>
      </c>
      <c r="AC44" s="40">
        <v>0</v>
      </c>
      <c r="AD44" s="40">
        <v>2.4E-2</v>
      </c>
      <c r="AE44" s="40">
        <v>0.10299999999999999</v>
      </c>
      <c r="AF44" s="40">
        <v>2E-3</v>
      </c>
      <c r="AG44" s="40">
        <v>4.5999999999999999E-2</v>
      </c>
      <c r="AH44" s="40">
        <v>0</v>
      </c>
      <c r="AI44" s="40">
        <v>0</v>
      </c>
      <c r="AJ44" s="40">
        <v>0</v>
      </c>
      <c r="AK44" s="40">
        <v>0</v>
      </c>
      <c r="AL44" s="41"/>
      <c r="AM44" s="40">
        <v>1</v>
      </c>
      <c r="AO44" s="42">
        <v>0.22100000000000003</v>
      </c>
      <c r="AP44" s="42">
        <v>8.2000000000000003E-2</v>
      </c>
      <c r="AQ44" s="42">
        <v>0.28999999999999987</v>
      </c>
      <c r="AR44" s="42">
        <v>0</v>
      </c>
      <c r="AS44" s="42">
        <v>7.4999999999999997E-2</v>
      </c>
      <c r="AT44" s="42">
        <v>6.8000000000000005E-2</v>
      </c>
      <c r="AU44" s="42">
        <v>0</v>
      </c>
      <c r="AV44" s="42">
        <v>0</v>
      </c>
      <c r="AW44" s="42">
        <v>2.5000000000000001E-2</v>
      </c>
      <c r="AX44" s="42">
        <v>0.127</v>
      </c>
      <c r="AY44" s="42">
        <v>0</v>
      </c>
      <c r="AZ44" s="42">
        <v>0</v>
      </c>
      <c r="BA44" s="42">
        <v>1.7999999999999999E-2</v>
      </c>
      <c r="BB44" s="42">
        <v>9.4E-2</v>
      </c>
      <c r="BC44" s="42">
        <v>0</v>
      </c>
      <c r="BE44" s="42">
        <v>1</v>
      </c>
    </row>
    <row r="45" spans="1:57" ht="15.75" hidden="1" thickTop="1" x14ac:dyDescent="0.25"/>
    <row r="46" spans="1:57" hidden="1" x14ac:dyDescent="0.25">
      <c r="A46" s="17" t="s">
        <v>100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7" hidden="1" x14ac:dyDescent="0.25">
      <c r="A47" t="s">
        <v>94</v>
      </c>
      <c r="E47" s="20">
        <v>5502978</v>
      </c>
      <c r="F47" s="20">
        <v>0</v>
      </c>
      <c r="G47" s="20">
        <v>0</v>
      </c>
      <c r="H47" s="20">
        <v>7357065</v>
      </c>
      <c r="I47" s="20">
        <v>0</v>
      </c>
      <c r="J47" s="21"/>
      <c r="K47" s="21"/>
      <c r="L47" s="20">
        <v>8334835</v>
      </c>
      <c r="M47" s="20">
        <v>2998898</v>
      </c>
      <c r="N47" s="20">
        <v>139463</v>
      </c>
      <c r="O47" s="20">
        <v>47656</v>
      </c>
      <c r="P47" s="20">
        <v>31622714</v>
      </c>
      <c r="Q47" s="21"/>
      <c r="R47" s="21"/>
      <c r="S47" s="21"/>
      <c r="T47" s="21"/>
      <c r="U47" s="21"/>
      <c r="V47" s="21"/>
      <c r="W47" s="21"/>
      <c r="X47" s="20">
        <v>0</v>
      </c>
      <c r="Y47" s="20">
        <v>3204333</v>
      </c>
      <c r="Z47" s="20">
        <v>1082314</v>
      </c>
      <c r="AA47" s="20">
        <v>9545614</v>
      </c>
      <c r="AB47" s="21"/>
      <c r="AC47" s="20">
        <v>0</v>
      </c>
      <c r="AD47" s="20">
        <v>4038201</v>
      </c>
      <c r="AE47" s="20">
        <v>5194626</v>
      </c>
      <c r="AF47" s="20">
        <v>304888</v>
      </c>
      <c r="AG47" s="20">
        <v>5166520</v>
      </c>
      <c r="AH47" s="20">
        <v>0</v>
      </c>
      <c r="AI47" s="21"/>
      <c r="AJ47" s="20">
        <v>0</v>
      </c>
      <c r="AK47" s="20">
        <v>0</v>
      </c>
      <c r="AL47" s="20"/>
      <c r="AM47" s="20">
        <v>84540105</v>
      </c>
    </row>
    <row r="48" spans="1:57" hidden="1" x14ac:dyDescent="0.25">
      <c r="A48" t="s">
        <v>95</v>
      </c>
      <c r="E48" s="20">
        <v>101814242</v>
      </c>
      <c r="F48" s="20">
        <v>0</v>
      </c>
      <c r="G48" s="20">
        <v>1583622</v>
      </c>
      <c r="H48" s="20">
        <v>146290671</v>
      </c>
      <c r="I48" s="20">
        <v>1404948</v>
      </c>
      <c r="J48" s="21"/>
      <c r="K48" s="21"/>
      <c r="L48" s="20">
        <v>195224943</v>
      </c>
      <c r="M48" s="20">
        <v>36533371</v>
      </c>
      <c r="N48" s="20">
        <v>22740468</v>
      </c>
      <c r="O48" s="20">
        <v>413954</v>
      </c>
      <c r="P48" s="20">
        <v>563065748</v>
      </c>
      <c r="Q48" s="21"/>
      <c r="R48" s="21"/>
      <c r="S48" s="21"/>
      <c r="T48" s="21"/>
      <c r="U48" s="21"/>
      <c r="V48" s="21"/>
      <c r="W48" s="21"/>
      <c r="X48" s="20">
        <v>0</v>
      </c>
      <c r="Y48" s="20">
        <v>68337824</v>
      </c>
      <c r="Z48" s="20">
        <v>29859750</v>
      </c>
      <c r="AA48" s="20">
        <v>131712338</v>
      </c>
      <c r="AB48" s="21"/>
      <c r="AC48" s="20">
        <v>616500</v>
      </c>
      <c r="AD48" s="20">
        <v>19622192</v>
      </c>
      <c r="AE48" s="20">
        <v>95766673</v>
      </c>
      <c r="AF48" s="20">
        <v>5707623</v>
      </c>
      <c r="AG48" s="20">
        <v>43446658</v>
      </c>
      <c r="AH48" s="20">
        <v>0</v>
      </c>
      <c r="AI48" s="21"/>
      <c r="AJ48" s="20">
        <v>0</v>
      </c>
      <c r="AK48" s="20">
        <v>0</v>
      </c>
      <c r="AL48" s="20"/>
      <c r="AM48" s="20">
        <v>1464141525</v>
      </c>
    </row>
    <row r="49" spans="1:57" hidden="1" x14ac:dyDescent="0.25">
      <c r="A49" t="s">
        <v>96</v>
      </c>
      <c r="C49" s="24"/>
      <c r="E49" s="20">
        <v>3862443.9200000004</v>
      </c>
      <c r="F49" s="20">
        <v>0</v>
      </c>
      <c r="G49" s="20">
        <v>0</v>
      </c>
      <c r="H49" s="20">
        <v>3241403.3700000015</v>
      </c>
      <c r="I49" s="20">
        <v>0</v>
      </c>
      <c r="J49" s="21"/>
      <c r="K49" s="21"/>
      <c r="L49" s="20">
        <v>7997516.3300000001</v>
      </c>
      <c r="M49" s="20">
        <v>832429.08</v>
      </c>
      <c r="N49" s="20">
        <v>198219.85000000003</v>
      </c>
      <c r="O49" s="20">
        <v>0</v>
      </c>
      <c r="P49" s="20">
        <v>6124968.9200000018</v>
      </c>
      <c r="Q49" s="21"/>
      <c r="R49" s="21"/>
      <c r="S49" s="21"/>
      <c r="T49" s="21"/>
      <c r="U49" s="21"/>
      <c r="V49" s="21"/>
      <c r="W49" s="21"/>
      <c r="X49" s="20">
        <v>0</v>
      </c>
      <c r="Y49" s="20">
        <v>2226182.08</v>
      </c>
      <c r="Z49" s="20">
        <v>1107524.3600000001</v>
      </c>
      <c r="AA49" s="20">
        <v>1309583.9500000004</v>
      </c>
      <c r="AB49" s="21"/>
      <c r="AC49" s="20">
        <v>0</v>
      </c>
      <c r="AD49" s="20">
        <v>527994.23</v>
      </c>
      <c r="AE49" s="20">
        <v>9972975.7399999984</v>
      </c>
      <c r="AF49" s="20">
        <v>0</v>
      </c>
      <c r="AG49" s="20">
        <v>2516030.89</v>
      </c>
      <c r="AH49" s="20">
        <v>0</v>
      </c>
      <c r="AI49" s="21"/>
      <c r="AJ49" s="20">
        <v>0</v>
      </c>
      <c r="AK49" s="20">
        <v>0</v>
      </c>
      <c r="AL49" s="20"/>
      <c r="AM49" s="20">
        <v>39917272.719999999</v>
      </c>
    </row>
    <row r="50" spans="1:57" hidden="1" x14ac:dyDescent="0.25">
      <c r="J50" s="43"/>
      <c r="K50" s="43"/>
      <c r="Q50" s="43"/>
      <c r="R50" s="43"/>
      <c r="S50" s="43"/>
      <c r="T50" s="43"/>
      <c r="U50" s="43"/>
      <c r="V50" s="43"/>
      <c r="W50" s="43"/>
      <c r="AB50" s="43"/>
      <c r="AI50" s="43"/>
    </row>
    <row r="51" spans="1:57" hidden="1" x14ac:dyDescent="0.25">
      <c r="A51" s="1" t="s">
        <v>84</v>
      </c>
      <c r="B51" s="27" t="s">
        <v>85</v>
      </c>
      <c r="C51" s="28">
        <v>3</v>
      </c>
      <c r="J51" s="43"/>
      <c r="K51" s="43"/>
      <c r="Q51" s="43"/>
      <c r="R51" s="43"/>
      <c r="S51" s="43"/>
      <c r="T51" s="43"/>
      <c r="U51" s="43"/>
      <c r="V51" s="43"/>
      <c r="W51" s="43"/>
      <c r="AB51" s="43"/>
      <c r="AI51" s="43"/>
    </row>
    <row r="52" spans="1:57" hidden="1" x14ac:dyDescent="0.25">
      <c r="A52" t="s">
        <v>86</v>
      </c>
      <c r="D52" s="29">
        <v>0.3333334</v>
      </c>
      <c r="E52" s="30">
        <v>6.5093105810549917E-2</v>
      </c>
      <c r="F52" s="30">
        <v>0</v>
      </c>
      <c r="G52" s="30">
        <v>0</v>
      </c>
      <c r="H52" s="30">
        <v>8.7024554795620379E-2</v>
      </c>
      <c r="I52" s="30">
        <v>0</v>
      </c>
      <c r="J52" s="44"/>
      <c r="K52" s="44"/>
      <c r="L52" s="30">
        <v>9.859030811471077E-2</v>
      </c>
      <c r="M52" s="30">
        <v>3.5473081089738415E-2</v>
      </c>
      <c r="N52" s="30">
        <v>1.649666746924433E-3</v>
      </c>
      <c r="O52" s="30">
        <v>5.6370878649843171E-4</v>
      </c>
      <c r="P52" s="30">
        <v>0.37405576915240407</v>
      </c>
      <c r="Q52" s="44"/>
      <c r="R52" s="44"/>
      <c r="S52" s="44"/>
      <c r="T52" s="44"/>
      <c r="U52" s="44"/>
      <c r="V52" s="44"/>
      <c r="W52" s="44"/>
      <c r="X52" s="30">
        <v>0</v>
      </c>
      <c r="Y52" s="30">
        <v>3.7903111192019459E-2</v>
      </c>
      <c r="Z52" s="30">
        <v>1.2802373500718979E-2</v>
      </c>
      <c r="AA52" s="30">
        <v>0.11291225625991357</v>
      </c>
      <c r="AB52" s="44"/>
      <c r="AC52" s="30">
        <v>0</v>
      </c>
      <c r="AD52" s="30">
        <v>4.7766690140732614E-2</v>
      </c>
      <c r="AE52" s="30">
        <v>6.1445700830392865E-2</v>
      </c>
      <c r="AF52" s="30">
        <v>3.6064303445092717E-3</v>
      </c>
      <c r="AG52" s="30">
        <v>6.1113243235266859E-2</v>
      </c>
      <c r="AH52" s="30">
        <v>0</v>
      </c>
      <c r="AI52" s="44"/>
      <c r="AJ52" s="30">
        <v>0</v>
      </c>
      <c r="AK52" s="30">
        <v>0</v>
      </c>
      <c r="AL52" s="30"/>
      <c r="AM52" s="30">
        <v>1</v>
      </c>
    </row>
    <row r="53" spans="1:57" hidden="1" x14ac:dyDescent="0.25">
      <c r="A53" t="s">
        <v>87</v>
      </c>
      <c r="D53" s="29">
        <v>0.3333333</v>
      </c>
      <c r="E53" s="30">
        <v>6.9538524972850554E-2</v>
      </c>
      <c r="F53" s="30">
        <v>0</v>
      </c>
      <c r="G53" s="30">
        <v>1.0816044576018701E-3</v>
      </c>
      <c r="H53" s="30">
        <v>9.9915662865992405E-2</v>
      </c>
      <c r="I53" s="30">
        <v>9.5957117260232067E-4</v>
      </c>
      <c r="J53" s="44"/>
      <c r="K53" s="44"/>
      <c r="L53" s="30">
        <v>0.13333748115640665</v>
      </c>
      <c r="M53" s="30">
        <v>2.4952076268719994E-2</v>
      </c>
      <c r="N53" s="30">
        <v>1.5531605115837418E-2</v>
      </c>
      <c r="O53" s="30">
        <v>2.8272813312907032E-4</v>
      </c>
      <c r="P53" s="30">
        <v>0.38457057489712271</v>
      </c>
      <c r="Q53" s="44"/>
      <c r="R53" s="44"/>
      <c r="S53" s="44"/>
      <c r="T53" s="44"/>
      <c r="U53" s="44"/>
      <c r="V53" s="44"/>
      <c r="W53" s="44"/>
      <c r="X53" s="30">
        <v>0</v>
      </c>
      <c r="Y53" s="30">
        <v>4.66743295187943E-2</v>
      </c>
      <c r="Z53" s="30">
        <v>2.0394032605557035E-2</v>
      </c>
      <c r="AA53" s="30">
        <v>8.9958747669560149E-2</v>
      </c>
      <c r="AB53" s="44"/>
      <c r="AC53" s="30">
        <v>4.2106585290653509E-4</v>
      </c>
      <c r="AD53" s="30">
        <v>1.3401841054948564E-2</v>
      </c>
      <c r="AE53" s="30">
        <v>6.5408071122086367E-2</v>
      </c>
      <c r="AF53" s="30">
        <v>3.8982727438182591E-3</v>
      </c>
      <c r="AG53" s="30">
        <v>2.9673810392065753E-2</v>
      </c>
      <c r="AH53" s="30">
        <v>0</v>
      </c>
      <c r="AI53" s="44"/>
      <c r="AJ53" s="30">
        <v>0</v>
      </c>
      <c r="AK53" s="30">
        <v>0</v>
      </c>
      <c r="AL53" s="30"/>
      <c r="AM53" s="30">
        <v>1</v>
      </c>
    </row>
    <row r="54" spans="1:57" hidden="1" x14ac:dyDescent="0.25">
      <c r="A54" s="46" t="s">
        <v>88</v>
      </c>
      <c r="B54" s="31"/>
      <c r="C54" s="31"/>
      <c r="D54" s="32">
        <v>0.3333333</v>
      </c>
      <c r="E54" s="33">
        <v>9.6761217808970609E-2</v>
      </c>
      <c r="F54" s="33">
        <v>0</v>
      </c>
      <c r="G54" s="33">
        <v>0</v>
      </c>
      <c r="H54" s="33">
        <v>8.1203026888556462E-2</v>
      </c>
      <c r="I54" s="33">
        <v>0</v>
      </c>
      <c r="J54" s="45"/>
      <c r="K54" s="45"/>
      <c r="L54" s="33">
        <v>0.20035227321512261</v>
      </c>
      <c r="M54" s="33">
        <v>2.0853856570790291E-2</v>
      </c>
      <c r="N54" s="33">
        <v>4.965766358599061E-3</v>
      </c>
      <c r="O54" s="33">
        <v>0</v>
      </c>
      <c r="P54" s="33">
        <v>0.15344156808917386</v>
      </c>
      <c r="Q54" s="45"/>
      <c r="R54" s="45"/>
      <c r="S54" s="45"/>
      <c r="T54" s="45"/>
      <c r="U54" s="45"/>
      <c r="V54" s="45"/>
      <c r="W54" s="45"/>
      <c r="X54" s="33">
        <v>0</v>
      </c>
      <c r="Y54" s="33">
        <v>5.5769894291515618E-2</v>
      </c>
      <c r="Z54" s="33">
        <v>2.7745491726570044E-2</v>
      </c>
      <c r="AA54" s="33">
        <v>3.2807450528649251E-2</v>
      </c>
      <c r="AB54" s="45"/>
      <c r="AC54" s="33">
        <v>0</v>
      </c>
      <c r="AD54" s="33">
        <v>1.3227212031834423E-2</v>
      </c>
      <c r="AE54" s="33">
        <v>0.24984111038736312</v>
      </c>
      <c r="AF54" s="33">
        <v>0</v>
      </c>
      <c r="AG54" s="33">
        <v>6.3031132102854756E-2</v>
      </c>
      <c r="AH54" s="33">
        <v>0</v>
      </c>
      <c r="AI54" s="45"/>
      <c r="AJ54" s="33">
        <v>0</v>
      </c>
      <c r="AK54" s="33">
        <v>0</v>
      </c>
      <c r="AL54" s="33"/>
      <c r="AM54" s="33">
        <v>1.0000000000000002</v>
      </c>
    </row>
    <row r="55" spans="1:57" hidden="1" x14ac:dyDescent="0.25">
      <c r="A55" t="s">
        <v>89</v>
      </c>
      <c r="B55" s="35" t="s">
        <v>90</v>
      </c>
      <c r="C55" s="36">
        <v>0.30399999999999999</v>
      </c>
      <c r="D55" s="37">
        <v>1</v>
      </c>
      <c r="E55" s="30">
        <v>7.6999999999999999E-2</v>
      </c>
      <c r="F55" s="30">
        <v>0</v>
      </c>
      <c r="G55" s="30">
        <v>0</v>
      </c>
      <c r="H55" s="30">
        <v>8.8999999999999996E-2</v>
      </c>
      <c r="I55" s="30">
        <v>0</v>
      </c>
      <c r="J55" s="30">
        <v>0</v>
      </c>
      <c r="K55" s="30">
        <v>0</v>
      </c>
      <c r="L55" s="30">
        <v>0.14399999999999999</v>
      </c>
      <c r="M55" s="30">
        <v>2.7E-2</v>
      </c>
      <c r="N55" s="30">
        <v>7.0000000000000001E-3</v>
      </c>
      <c r="O55" s="30">
        <v>0</v>
      </c>
      <c r="P55" s="30">
        <v>0.30399999999999999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4.7E-2</v>
      </c>
      <c r="Z55" s="30">
        <v>0.02</v>
      </c>
      <c r="AA55" s="30">
        <v>7.9000000000000001E-2</v>
      </c>
      <c r="AB55" s="30">
        <v>0</v>
      </c>
      <c r="AC55" s="30">
        <v>0</v>
      </c>
      <c r="AD55" s="30">
        <v>2.5000000000000001E-2</v>
      </c>
      <c r="AE55" s="30">
        <v>0.126</v>
      </c>
      <c r="AF55" s="30">
        <v>3.0000000000000001E-3</v>
      </c>
      <c r="AG55" s="30">
        <v>5.0999999999999997E-2</v>
      </c>
      <c r="AH55" s="30">
        <v>0</v>
      </c>
      <c r="AI55" s="30">
        <v>0</v>
      </c>
      <c r="AJ55" s="30">
        <v>0</v>
      </c>
      <c r="AK55" s="30">
        <v>0</v>
      </c>
      <c r="AL55" s="30"/>
      <c r="AM55" s="30">
        <v>0.999</v>
      </c>
    </row>
    <row r="56" spans="1:57" hidden="1" x14ac:dyDescent="0.25">
      <c r="B56" s="35" t="s">
        <v>91</v>
      </c>
      <c r="C56" s="36">
        <v>1.0000000000000009E-3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1.0000000000000009E-3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/>
      <c r="AM56" s="30">
        <v>1.0000000000000009E-3</v>
      </c>
    </row>
    <row r="57" spans="1:57" ht="15.75" hidden="1" thickBot="1" x14ac:dyDescent="0.3">
      <c r="A57" s="38" t="s">
        <v>101</v>
      </c>
      <c r="B57" s="39"/>
      <c r="C57" s="39"/>
      <c r="D57" s="39"/>
      <c r="E57" s="40">
        <v>7.6999999999999999E-2</v>
      </c>
      <c r="F57" s="40">
        <v>0</v>
      </c>
      <c r="G57" s="40">
        <v>0</v>
      </c>
      <c r="H57" s="40">
        <v>8.8999999999999996E-2</v>
      </c>
      <c r="I57" s="40">
        <v>0</v>
      </c>
      <c r="J57" s="40">
        <v>0</v>
      </c>
      <c r="K57" s="40">
        <v>0</v>
      </c>
      <c r="L57" s="40">
        <v>0.14399999999999999</v>
      </c>
      <c r="M57" s="40">
        <v>2.7E-2</v>
      </c>
      <c r="N57" s="40">
        <v>7.0000000000000001E-3</v>
      </c>
      <c r="O57" s="40">
        <v>0</v>
      </c>
      <c r="P57" s="40">
        <v>0.30499999999999999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4.7E-2</v>
      </c>
      <c r="Z57" s="40">
        <v>0.02</v>
      </c>
      <c r="AA57" s="40">
        <v>7.9000000000000001E-2</v>
      </c>
      <c r="AB57" s="40">
        <v>0</v>
      </c>
      <c r="AC57" s="40">
        <v>0</v>
      </c>
      <c r="AD57" s="40">
        <v>2.5000000000000001E-2</v>
      </c>
      <c r="AE57" s="40">
        <v>0.126</v>
      </c>
      <c r="AF57" s="40">
        <v>3.0000000000000001E-3</v>
      </c>
      <c r="AG57" s="40">
        <v>5.0999999999999997E-2</v>
      </c>
      <c r="AH57" s="40">
        <v>0</v>
      </c>
      <c r="AI57" s="40">
        <v>0</v>
      </c>
      <c r="AJ57" s="40">
        <v>0</v>
      </c>
      <c r="AK57" s="40">
        <v>0</v>
      </c>
      <c r="AL57" s="41"/>
      <c r="AM57" s="40">
        <v>1</v>
      </c>
      <c r="AO57" s="42">
        <v>0.249</v>
      </c>
      <c r="AP57" s="42">
        <v>8.8999999999999996E-2</v>
      </c>
      <c r="AQ57" s="42">
        <v>0.30499999999999999</v>
      </c>
      <c r="AR57" s="42">
        <v>0</v>
      </c>
      <c r="AS57" s="42">
        <v>7.9000000000000001E-2</v>
      </c>
      <c r="AT57" s="42">
        <v>7.6999999999999999E-2</v>
      </c>
      <c r="AU57" s="42">
        <v>0</v>
      </c>
      <c r="AV57" s="42">
        <v>0</v>
      </c>
      <c r="AW57" s="42">
        <v>2.7E-2</v>
      </c>
      <c r="AX57" s="42">
        <v>0.151</v>
      </c>
      <c r="AY57" s="42">
        <v>0</v>
      </c>
      <c r="AZ57" s="42">
        <v>0</v>
      </c>
      <c r="BA57" s="42">
        <v>0.02</v>
      </c>
      <c r="BB57" s="42">
        <v>3.0000000000000001E-3</v>
      </c>
      <c r="BC57" s="42">
        <v>0</v>
      </c>
      <c r="BE57" s="42">
        <v>1</v>
      </c>
    </row>
    <row r="58" spans="1:57" ht="15.75" hidden="1" thickTop="1" x14ac:dyDescent="0.25">
      <c r="A58" s="47"/>
      <c r="B58" s="48" t="s">
        <v>90</v>
      </c>
      <c r="C58" s="49">
        <v>0.25</v>
      </c>
      <c r="D58" s="50"/>
      <c r="E58" s="51">
        <v>9.7000000000000003E-2</v>
      </c>
      <c r="F58" s="51">
        <v>0</v>
      </c>
      <c r="G58" s="51">
        <v>0</v>
      </c>
      <c r="H58" s="51">
        <v>8.1000000000000003E-2</v>
      </c>
      <c r="I58" s="51">
        <v>0</v>
      </c>
      <c r="J58" s="51">
        <v>0</v>
      </c>
      <c r="K58" s="51">
        <v>0</v>
      </c>
      <c r="L58" s="51">
        <v>0.2</v>
      </c>
      <c r="M58" s="51">
        <v>2.1000000000000001E-2</v>
      </c>
      <c r="N58" s="51">
        <v>5.0000000000000001E-3</v>
      </c>
      <c r="O58" s="51">
        <v>0</v>
      </c>
      <c r="P58" s="51">
        <v>0.153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5.6000000000000001E-2</v>
      </c>
      <c r="Z58" s="51">
        <v>2.8000000000000001E-2</v>
      </c>
      <c r="AA58" s="51">
        <v>3.3000000000000002E-2</v>
      </c>
      <c r="AB58" s="51">
        <v>0</v>
      </c>
      <c r="AC58" s="51">
        <v>0</v>
      </c>
      <c r="AD58" s="51">
        <v>1.2999999999999999E-2</v>
      </c>
      <c r="AE58" s="51">
        <v>0.25</v>
      </c>
      <c r="AF58" s="51">
        <v>0</v>
      </c>
      <c r="AG58" s="51">
        <v>6.3E-2</v>
      </c>
      <c r="AH58" s="51">
        <v>0</v>
      </c>
      <c r="AI58" s="51">
        <v>0</v>
      </c>
      <c r="AJ58" s="51">
        <v>0</v>
      </c>
      <c r="AK58" s="51">
        <v>0</v>
      </c>
      <c r="AL58" s="51"/>
      <c r="AM58" s="51">
        <v>1.0000000000000002</v>
      </c>
    </row>
    <row r="59" spans="1:57" hidden="1" x14ac:dyDescent="0.25">
      <c r="A59" s="47"/>
      <c r="B59" s="48" t="s">
        <v>91</v>
      </c>
      <c r="C59" s="49">
        <v>-2.2204460492503131E-16</v>
      </c>
      <c r="D59" s="47"/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-2.2204460492503131E-16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0</v>
      </c>
      <c r="AL59" s="51"/>
      <c r="AM59" s="51">
        <v>-2.2204460492503131E-16</v>
      </c>
    </row>
    <row r="60" spans="1:57" ht="15.75" hidden="1" thickBot="1" x14ac:dyDescent="0.3">
      <c r="A60" s="52" t="s">
        <v>102</v>
      </c>
      <c r="B60" s="53"/>
      <c r="C60" s="53"/>
      <c r="D60" s="53"/>
      <c r="E60" s="54">
        <v>9.7000000000000003E-2</v>
      </c>
      <c r="F60" s="54">
        <v>0</v>
      </c>
      <c r="G60" s="54">
        <v>0</v>
      </c>
      <c r="H60" s="54">
        <v>8.1000000000000003E-2</v>
      </c>
      <c r="I60" s="54">
        <v>0</v>
      </c>
      <c r="J60" s="54">
        <v>0</v>
      </c>
      <c r="K60" s="54">
        <v>0</v>
      </c>
      <c r="L60" s="54">
        <v>0.2</v>
      </c>
      <c r="M60" s="54">
        <v>2.1000000000000001E-2</v>
      </c>
      <c r="N60" s="54">
        <v>5.0000000000000001E-3</v>
      </c>
      <c r="O60" s="54">
        <v>0</v>
      </c>
      <c r="P60" s="54">
        <v>0.153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5.6000000000000001E-2</v>
      </c>
      <c r="Z60" s="54">
        <v>2.8000000000000001E-2</v>
      </c>
      <c r="AA60" s="54">
        <v>3.3000000000000002E-2</v>
      </c>
      <c r="AB60" s="54">
        <v>0</v>
      </c>
      <c r="AC60" s="54">
        <v>0</v>
      </c>
      <c r="AD60" s="54">
        <v>1.2999999999999999E-2</v>
      </c>
      <c r="AE60" s="54">
        <v>0.24999999999999978</v>
      </c>
      <c r="AF60" s="54">
        <v>0</v>
      </c>
      <c r="AG60" s="54">
        <v>6.3E-2</v>
      </c>
      <c r="AH60" s="54">
        <v>0</v>
      </c>
      <c r="AI60" s="54">
        <v>0</v>
      </c>
      <c r="AJ60" s="54">
        <v>0</v>
      </c>
      <c r="AK60" s="54">
        <v>0</v>
      </c>
      <c r="AL60" s="55"/>
      <c r="AM60" s="54">
        <v>1</v>
      </c>
      <c r="AO60" s="42">
        <v>0.32400000000000001</v>
      </c>
      <c r="AP60" s="42">
        <v>8.1000000000000003E-2</v>
      </c>
      <c r="AQ60" s="42">
        <v>0.153</v>
      </c>
      <c r="AR60" s="42">
        <v>0</v>
      </c>
      <c r="AS60" s="42">
        <v>3.3000000000000002E-2</v>
      </c>
      <c r="AT60" s="42">
        <v>9.7000000000000003E-2</v>
      </c>
      <c r="AU60" s="42">
        <v>0</v>
      </c>
      <c r="AV60" s="42">
        <v>0</v>
      </c>
      <c r="AW60" s="42">
        <v>2.1000000000000001E-2</v>
      </c>
      <c r="AX60" s="42">
        <v>0.26299999999999979</v>
      </c>
      <c r="AY60" s="42">
        <v>0</v>
      </c>
      <c r="AZ60" s="42">
        <v>0</v>
      </c>
      <c r="BA60" s="42">
        <v>2.8000000000000001E-2</v>
      </c>
      <c r="BB60" s="42">
        <v>0</v>
      </c>
      <c r="BC60" s="42">
        <v>0</v>
      </c>
      <c r="BE60" s="42">
        <v>0.99999999999999989</v>
      </c>
    </row>
    <row r="61" spans="1:57" ht="15.75" hidden="1" thickTop="1" x14ac:dyDescent="0.25"/>
    <row r="62" spans="1:57" hidden="1" x14ac:dyDescent="0.25">
      <c r="A62" s="17" t="s">
        <v>103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56" t="s">
        <v>104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 t="s">
        <v>104</v>
      </c>
      <c r="AG62" s="18"/>
      <c r="AH62" s="18"/>
      <c r="AI62" s="18"/>
      <c r="AJ62" s="18"/>
      <c r="AK62" s="18"/>
      <c r="AL62" s="18"/>
      <c r="AM62" s="18"/>
    </row>
    <row r="63" spans="1:57" hidden="1" x14ac:dyDescent="0.25">
      <c r="A63" t="s">
        <v>94</v>
      </c>
      <c r="E63" s="21"/>
      <c r="F63" s="21"/>
      <c r="G63" s="21"/>
      <c r="H63" s="20">
        <v>7357065</v>
      </c>
      <c r="I63" s="21"/>
      <c r="J63" s="21"/>
      <c r="K63" s="21"/>
      <c r="L63" s="20">
        <v>8334835</v>
      </c>
      <c r="M63" s="21"/>
      <c r="N63" s="21"/>
      <c r="O63" s="21"/>
      <c r="P63" s="20">
        <v>31622714</v>
      </c>
      <c r="Q63" s="21"/>
      <c r="R63" s="21"/>
      <c r="S63" s="21"/>
      <c r="T63" s="21"/>
      <c r="U63" s="21"/>
      <c r="V63" s="21"/>
      <c r="W63" s="21"/>
      <c r="X63" s="21"/>
      <c r="Y63" s="20">
        <v>3204333</v>
      </c>
      <c r="Z63" s="21"/>
      <c r="AA63" s="20">
        <v>9545614</v>
      </c>
      <c r="AB63" s="21"/>
      <c r="AC63" s="21"/>
      <c r="AD63" s="20">
        <v>4038201</v>
      </c>
      <c r="AE63" s="20">
        <v>5194626</v>
      </c>
      <c r="AF63" s="21"/>
      <c r="AG63" s="21"/>
      <c r="AH63" s="21"/>
      <c r="AI63" s="21"/>
      <c r="AJ63" s="21"/>
      <c r="AK63" s="21"/>
      <c r="AL63" s="20"/>
      <c r="AM63" s="20">
        <v>69297388</v>
      </c>
    </row>
    <row r="64" spans="1:57" hidden="1" x14ac:dyDescent="0.25">
      <c r="A64" t="s">
        <v>95</v>
      </c>
      <c r="E64" s="21"/>
      <c r="F64" s="21"/>
      <c r="G64" s="21"/>
      <c r="H64" s="20">
        <v>146290671</v>
      </c>
      <c r="I64" s="21"/>
      <c r="J64" s="21"/>
      <c r="K64" s="21"/>
      <c r="L64" s="20">
        <v>195224943</v>
      </c>
      <c r="M64" s="21"/>
      <c r="N64" s="21"/>
      <c r="O64" s="21"/>
      <c r="P64" s="20">
        <v>563065748</v>
      </c>
      <c r="Q64" s="21"/>
      <c r="R64" s="21"/>
      <c r="S64" s="21"/>
      <c r="T64" s="21"/>
      <c r="U64" s="21"/>
      <c r="V64" s="21"/>
      <c r="W64" s="21"/>
      <c r="X64" s="21"/>
      <c r="Y64" s="20">
        <v>68337824</v>
      </c>
      <c r="Z64" s="21"/>
      <c r="AA64" s="20">
        <v>131712338</v>
      </c>
      <c r="AB64" s="21"/>
      <c r="AC64" s="21"/>
      <c r="AD64" s="20">
        <v>19622192</v>
      </c>
      <c r="AE64" s="20">
        <v>95766673</v>
      </c>
      <c r="AF64" s="21"/>
      <c r="AG64" s="21"/>
      <c r="AH64" s="21"/>
      <c r="AI64" s="21"/>
      <c r="AJ64" s="21"/>
      <c r="AK64" s="21"/>
      <c r="AL64" s="20"/>
      <c r="AM64" s="20">
        <v>1220020389</v>
      </c>
    </row>
    <row r="65" spans="1:57" hidden="1" x14ac:dyDescent="0.25">
      <c r="A65" t="s">
        <v>96</v>
      </c>
      <c r="C65" s="24"/>
      <c r="E65" s="21"/>
      <c r="F65" s="21"/>
      <c r="G65" s="21"/>
      <c r="H65" s="20">
        <v>3241403.3700000015</v>
      </c>
      <c r="I65" s="21"/>
      <c r="J65" s="21"/>
      <c r="K65" s="21"/>
      <c r="L65" s="20">
        <v>7997516.3300000001</v>
      </c>
      <c r="M65" s="21"/>
      <c r="N65" s="21"/>
      <c r="O65" s="21"/>
      <c r="P65" s="20">
        <v>6124968.9200000018</v>
      </c>
      <c r="Q65" s="21"/>
      <c r="R65" s="21"/>
      <c r="S65" s="21"/>
      <c r="T65" s="21"/>
      <c r="U65" s="21"/>
      <c r="V65" s="21"/>
      <c r="W65" s="21"/>
      <c r="X65" s="21"/>
      <c r="Y65" s="20">
        <v>2226182.08</v>
      </c>
      <c r="Z65" s="21"/>
      <c r="AA65" s="20">
        <v>1309583.9500000004</v>
      </c>
      <c r="AB65" s="21"/>
      <c r="AC65" s="21"/>
      <c r="AD65" s="20">
        <v>527994.23</v>
      </c>
      <c r="AE65" s="20">
        <v>9972975.7399999984</v>
      </c>
      <c r="AF65" s="21"/>
      <c r="AG65" s="21"/>
      <c r="AH65" s="21"/>
      <c r="AI65" s="21"/>
      <c r="AJ65" s="21"/>
      <c r="AK65" s="21"/>
      <c r="AL65" s="20"/>
      <c r="AM65" s="20">
        <v>31400624.620000001</v>
      </c>
    </row>
    <row r="66" spans="1:57" hidden="1" x14ac:dyDescent="0.25">
      <c r="E66" s="43"/>
      <c r="F66" s="43"/>
      <c r="G66" s="43"/>
      <c r="I66" s="43"/>
      <c r="J66" s="43"/>
      <c r="K66" s="43"/>
      <c r="M66" s="43"/>
      <c r="N66" s="43"/>
      <c r="O66" s="43"/>
      <c r="Q66" s="43"/>
      <c r="R66" s="43"/>
      <c r="S66" s="43"/>
      <c r="T66" s="43"/>
      <c r="U66" s="43"/>
      <c r="V66" s="43"/>
      <c r="W66" s="43"/>
      <c r="X66" s="43"/>
      <c r="Z66" s="43"/>
      <c r="AB66" s="43"/>
      <c r="AC66" s="43"/>
      <c r="AF66" s="43"/>
      <c r="AG66" s="43"/>
      <c r="AH66" s="43"/>
      <c r="AI66" s="43"/>
      <c r="AJ66" s="43"/>
      <c r="AK66" s="43"/>
    </row>
    <row r="67" spans="1:57" hidden="1" x14ac:dyDescent="0.25">
      <c r="A67" s="1" t="s">
        <v>84</v>
      </c>
      <c r="B67" s="27" t="s">
        <v>85</v>
      </c>
      <c r="C67" s="28">
        <v>3</v>
      </c>
      <c r="E67" s="43"/>
      <c r="F67" s="43"/>
      <c r="G67" s="43"/>
      <c r="I67" s="43"/>
      <c r="J67" s="43"/>
      <c r="K67" s="43"/>
      <c r="M67" s="43"/>
      <c r="N67" s="43"/>
      <c r="O67" s="43"/>
      <c r="Q67" s="43"/>
      <c r="R67" s="43"/>
      <c r="S67" s="43"/>
      <c r="T67" s="43"/>
      <c r="U67" s="43"/>
      <c r="V67" s="43"/>
      <c r="W67" s="43"/>
      <c r="X67" s="43"/>
      <c r="Z67" s="43"/>
      <c r="AB67" s="43"/>
      <c r="AC67" s="43"/>
      <c r="AF67" s="43"/>
      <c r="AG67" s="43"/>
      <c r="AH67" s="43"/>
      <c r="AI67" s="43"/>
      <c r="AJ67" s="43"/>
      <c r="AK67" s="43"/>
    </row>
    <row r="68" spans="1:57" hidden="1" x14ac:dyDescent="0.25">
      <c r="A68" t="s">
        <v>86</v>
      </c>
      <c r="D68" s="29">
        <v>0.3333334</v>
      </c>
      <c r="E68" s="44"/>
      <c r="F68" s="44"/>
      <c r="G68" s="44"/>
      <c r="H68" s="30">
        <v>0.10616655565719157</v>
      </c>
      <c r="I68" s="44"/>
      <c r="J68" s="44"/>
      <c r="K68" s="44"/>
      <c r="L68" s="30">
        <v>0.12027632268044504</v>
      </c>
      <c r="M68" s="44"/>
      <c r="N68" s="44"/>
      <c r="O68" s="44"/>
      <c r="P68" s="30">
        <v>0.45633341908933134</v>
      </c>
      <c r="Q68" s="44"/>
      <c r="R68" s="44"/>
      <c r="S68" s="44"/>
      <c r="T68" s="44"/>
      <c r="U68" s="44"/>
      <c r="V68" s="44"/>
      <c r="W68" s="44"/>
      <c r="X68" s="44"/>
      <c r="Y68" s="30">
        <v>4.6240314281398312E-2</v>
      </c>
      <c r="Z68" s="44"/>
      <c r="AA68" s="30">
        <v>0.13774853967078818</v>
      </c>
      <c r="AB68" s="44"/>
      <c r="AC68" s="44"/>
      <c r="AD68" s="30">
        <v>5.8273495099122642E-2</v>
      </c>
      <c r="AE68" s="30">
        <v>7.4961353521722923E-2</v>
      </c>
      <c r="AF68" s="44"/>
      <c r="AG68" s="44"/>
      <c r="AH68" s="44"/>
      <c r="AI68" s="44"/>
      <c r="AJ68" s="44"/>
      <c r="AK68" s="44"/>
      <c r="AL68" s="30"/>
      <c r="AM68" s="30">
        <v>1</v>
      </c>
    </row>
    <row r="69" spans="1:57" hidden="1" x14ac:dyDescent="0.25">
      <c r="A69" t="s">
        <v>87</v>
      </c>
      <c r="D69" s="29">
        <v>0.3333333</v>
      </c>
      <c r="E69" s="44"/>
      <c r="F69" s="44"/>
      <c r="G69" s="44"/>
      <c r="H69" s="30">
        <v>0.11990838212130896</v>
      </c>
      <c r="I69" s="44"/>
      <c r="J69" s="44"/>
      <c r="K69" s="44"/>
      <c r="L69" s="30">
        <v>0.16001777081776294</v>
      </c>
      <c r="M69" s="44"/>
      <c r="N69" s="44"/>
      <c r="O69" s="44"/>
      <c r="P69" s="30">
        <v>0.46152158855436964</v>
      </c>
      <c r="Q69" s="44"/>
      <c r="R69" s="44"/>
      <c r="S69" s="44"/>
      <c r="T69" s="44"/>
      <c r="U69" s="44"/>
      <c r="V69" s="44"/>
      <c r="W69" s="44"/>
      <c r="X69" s="44"/>
      <c r="Y69" s="30">
        <v>5.6013673719021759E-2</v>
      </c>
      <c r="Z69" s="44"/>
      <c r="AA69" s="30">
        <v>0.10795912854207226</v>
      </c>
      <c r="AB69" s="44"/>
      <c r="AC69" s="44"/>
      <c r="AD69" s="30">
        <v>1.6083495142309463E-2</v>
      </c>
      <c r="AE69" s="30">
        <v>7.8495961103154974E-2</v>
      </c>
      <c r="AF69" s="44"/>
      <c r="AG69" s="44"/>
      <c r="AH69" s="44"/>
      <c r="AI69" s="44"/>
      <c r="AJ69" s="44"/>
      <c r="AK69" s="44"/>
      <c r="AL69" s="30"/>
      <c r="AM69" s="30">
        <v>0.99999999999999989</v>
      </c>
    </row>
    <row r="70" spans="1:57" hidden="1" x14ac:dyDescent="0.25">
      <c r="A70" s="31" t="s">
        <v>88</v>
      </c>
      <c r="B70" s="31"/>
      <c r="C70" s="31"/>
      <c r="D70" s="32">
        <v>0.3333333</v>
      </c>
      <c r="E70" s="45"/>
      <c r="F70" s="45"/>
      <c r="G70" s="45"/>
      <c r="H70" s="33">
        <v>0.10322735325256728</v>
      </c>
      <c r="I70" s="45"/>
      <c r="J70" s="45"/>
      <c r="K70" s="45"/>
      <c r="L70" s="33">
        <v>0.25469290585086457</v>
      </c>
      <c r="M70" s="45"/>
      <c r="N70" s="45"/>
      <c r="O70" s="45"/>
      <c r="P70" s="33">
        <v>0.1950588242788911</v>
      </c>
      <c r="Q70" s="45"/>
      <c r="R70" s="45"/>
      <c r="S70" s="45"/>
      <c r="T70" s="45"/>
      <c r="U70" s="45"/>
      <c r="V70" s="45"/>
      <c r="W70" s="45"/>
      <c r="X70" s="45"/>
      <c r="Y70" s="33">
        <v>7.0896108180665871E-2</v>
      </c>
      <c r="Z70" s="45"/>
      <c r="AA70" s="33">
        <v>4.1705665598953945E-2</v>
      </c>
      <c r="AB70" s="45"/>
      <c r="AC70" s="45"/>
      <c r="AD70" s="33">
        <v>1.6814768380871779E-2</v>
      </c>
      <c r="AE70" s="33">
        <v>0.31760437445718548</v>
      </c>
      <c r="AF70" s="45"/>
      <c r="AG70" s="45"/>
      <c r="AH70" s="45"/>
      <c r="AI70" s="45"/>
      <c r="AJ70" s="45"/>
      <c r="AK70" s="45"/>
      <c r="AL70" s="33"/>
      <c r="AM70" s="33">
        <v>1</v>
      </c>
    </row>
    <row r="71" spans="1:57" hidden="1" x14ac:dyDescent="0.25">
      <c r="A71" t="s">
        <v>89</v>
      </c>
      <c r="B71" s="35" t="s">
        <v>90</v>
      </c>
      <c r="C71" s="36">
        <v>0.371</v>
      </c>
      <c r="D71" s="37">
        <v>1</v>
      </c>
      <c r="E71" s="30">
        <v>0</v>
      </c>
      <c r="F71" s="30">
        <v>0</v>
      </c>
      <c r="G71" s="30">
        <v>0</v>
      </c>
      <c r="H71" s="30">
        <v>0.11</v>
      </c>
      <c r="I71" s="30">
        <v>0</v>
      </c>
      <c r="J71" s="30">
        <v>0</v>
      </c>
      <c r="K71" s="30">
        <v>0</v>
      </c>
      <c r="L71" s="30">
        <v>0.17799999999999999</v>
      </c>
      <c r="M71" s="30">
        <v>0</v>
      </c>
      <c r="N71" s="30">
        <v>0</v>
      </c>
      <c r="O71" s="30">
        <v>0</v>
      </c>
      <c r="P71" s="30">
        <v>0.371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5.8000000000000003E-2</v>
      </c>
      <c r="Z71" s="30">
        <v>0</v>
      </c>
      <c r="AA71" s="30">
        <v>9.6000000000000002E-2</v>
      </c>
      <c r="AB71" s="30">
        <v>0</v>
      </c>
      <c r="AC71" s="30">
        <v>0</v>
      </c>
      <c r="AD71" s="30">
        <v>0.03</v>
      </c>
      <c r="AE71" s="30">
        <v>0.157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30">
        <v>0</v>
      </c>
      <c r="AL71" s="30"/>
      <c r="AM71" s="30">
        <v>1</v>
      </c>
    </row>
    <row r="72" spans="1:57" hidden="1" x14ac:dyDescent="0.25">
      <c r="B72" s="35" t="s">
        <v>91</v>
      </c>
      <c r="C72" s="36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/>
      <c r="AM72" s="30">
        <v>0</v>
      </c>
    </row>
    <row r="73" spans="1:57" ht="15.75" hidden="1" thickBot="1" x14ac:dyDescent="0.3">
      <c r="A73" s="38" t="s">
        <v>105</v>
      </c>
      <c r="B73" s="39"/>
      <c r="C73" s="39"/>
      <c r="D73" s="39"/>
      <c r="E73" s="40">
        <v>0</v>
      </c>
      <c r="F73" s="40">
        <v>0</v>
      </c>
      <c r="G73" s="40">
        <v>0</v>
      </c>
      <c r="H73" s="40">
        <v>0.11</v>
      </c>
      <c r="I73" s="40">
        <v>0</v>
      </c>
      <c r="J73" s="40">
        <v>0</v>
      </c>
      <c r="K73" s="40">
        <v>0</v>
      </c>
      <c r="L73" s="40">
        <v>0.17799999999999999</v>
      </c>
      <c r="M73" s="40">
        <v>0</v>
      </c>
      <c r="N73" s="40">
        <v>0</v>
      </c>
      <c r="O73" s="40">
        <v>0</v>
      </c>
      <c r="P73" s="40">
        <v>0.371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5.8000000000000003E-2</v>
      </c>
      <c r="Z73" s="40">
        <v>0</v>
      </c>
      <c r="AA73" s="40">
        <v>9.6000000000000002E-2</v>
      </c>
      <c r="AB73" s="40">
        <v>0</v>
      </c>
      <c r="AC73" s="40">
        <v>0</v>
      </c>
      <c r="AD73" s="40">
        <v>0.03</v>
      </c>
      <c r="AE73" s="40">
        <v>0.157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1"/>
      <c r="AM73" s="40">
        <v>1</v>
      </c>
      <c r="AO73" s="42">
        <v>0.23599999999999999</v>
      </c>
      <c r="AP73" s="42">
        <v>0.11</v>
      </c>
      <c r="AQ73" s="42">
        <v>0.371</v>
      </c>
      <c r="AR73" s="42">
        <v>0</v>
      </c>
      <c r="AS73" s="42">
        <v>9.6000000000000002E-2</v>
      </c>
      <c r="AT73" s="42">
        <v>0</v>
      </c>
      <c r="AU73" s="42">
        <v>0</v>
      </c>
      <c r="AV73" s="42">
        <v>0</v>
      </c>
      <c r="AW73" s="42">
        <v>0</v>
      </c>
      <c r="AX73" s="42">
        <v>0.187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E73" s="42">
        <v>1</v>
      </c>
    </row>
    <row r="74" spans="1:57" ht="15.75" hidden="1" thickTop="1" x14ac:dyDescent="0.25"/>
    <row r="75" spans="1:57" hidden="1" x14ac:dyDescent="0.25">
      <c r="A75" s="17" t="s">
        <v>106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57" hidden="1" x14ac:dyDescent="0.25">
      <c r="A76" t="s">
        <v>94</v>
      </c>
      <c r="E76" s="20">
        <v>5502978</v>
      </c>
      <c r="F76" s="20">
        <v>0</v>
      </c>
      <c r="G76" s="20">
        <v>0</v>
      </c>
      <c r="H76" s="20">
        <v>7357065</v>
      </c>
      <c r="I76" s="20">
        <v>0</v>
      </c>
      <c r="J76" s="21"/>
      <c r="K76" s="21"/>
      <c r="L76" s="20">
        <v>8334835</v>
      </c>
      <c r="M76" s="20">
        <v>2998898</v>
      </c>
      <c r="N76" s="20">
        <v>139463</v>
      </c>
      <c r="O76" s="20">
        <v>47656</v>
      </c>
      <c r="P76" s="20">
        <v>31622714</v>
      </c>
      <c r="Q76" s="21"/>
      <c r="R76" s="20">
        <v>4579370</v>
      </c>
      <c r="S76" s="20">
        <v>951687</v>
      </c>
      <c r="T76" s="20">
        <v>0</v>
      </c>
      <c r="U76" s="20">
        <v>389481</v>
      </c>
      <c r="V76" s="20">
        <v>16212072</v>
      </c>
      <c r="W76" s="20">
        <v>0</v>
      </c>
      <c r="X76" s="20">
        <v>0</v>
      </c>
      <c r="Y76" s="20">
        <v>3204333</v>
      </c>
      <c r="Z76" s="20">
        <v>1082314</v>
      </c>
      <c r="AA76" s="20">
        <v>9545614</v>
      </c>
      <c r="AB76" s="21"/>
      <c r="AC76" s="20">
        <v>0</v>
      </c>
      <c r="AD76" s="20">
        <v>4038201</v>
      </c>
      <c r="AE76" s="20">
        <v>5194626</v>
      </c>
      <c r="AF76" s="20">
        <v>304888</v>
      </c>
      <c r="AG76" s="20">
        <v>5166520</v>
      </c>
      <c r="AH76" s="20">
        <v>0</v>
      </c>
      <c r="AI76" s="20">
        <v>0</v>
      </c>
      <c r="AJ76" s="20">
        <v>0</v>
      </c>
      <c r="AK76" s="20">
        <v>0</v>
      </c>
      <c r="AL76" s="20"/>
      <c r="AM76" s="20">
        <v>106672715</v>
      </c>
    </row>
    <row r="77" spans="1:57" hidden="1" x14ac:dyDescent="0.25">
      <c r="A77" t="s">
        <v>95</v>
      </c>
      <c r="E77" s="20">
        <v>101814242</v>
      </c>
      <c r="F77" s="20">
        <v>0</v>
      </c>
      <c r="G77" s="20">
        <v>1583622</v>
      </c>
      <c r="H77" s="20">
        <v>146290671</v>
      </c>
      <c r="I77" s="20">
        <v>1404948</v>
      </c>
      <c r="J77" s="21"/>
      <c r="K77" s="21"/>
      <c r="L77" s="20">
        <v>195224943</v>
      </c>
      <c r="M77" s="20">
        <v>36533371</v>
      </c>
      <c r="N77" s="20">
        <v>22740468</v>
      </c>
      <c r="O77" s="20">
        <v>413954</v>
      </c>
      <c r="P77" s="20">
        <v>563065748</v>
      </c>
      <c r="Q77" s="21"/>
      <c r="R77" s="20">
        <v>129003627</v>
      </c>
      <c r="S77" s="20">
        <v>36608789</v>
      </c>
      <c r="T77" s="20">
        <v>2822174</v>
      </c>
      <c r="U77" s="20">
        <v>103966</v>
      </c>
      <c r="V77" s="20">
        <v>311642335</v>
      </c>
      <c r="W77" s="20">
        <v>880455</v>
      </c>
      <c r="X77" s="20">
        <v>0</v>
      </c>
      <c r="Y77" s="20">
        <v>68337824</v>
      </c>
      <c r="Z77" s="20">
        <v>29859750</v>
      </c>
      <c r="AA77" s="20">
        <v>131712338</v>
      </c>
      <c r="AB77" s="21"/>
      <c r="AC77" s="20">
        <v>616500</v>
      </c>
      <c r="AD77" s="20">
        <v>19622192</v>
      </c>
      <c r="AE77" s="20">
        <v>95766673</v>
      </c>
      <c r="AF77" s="20">
        <v>5707623</v>
      </c>
      <c r="AG77" s="20">
        <v>43446658</v>
      </c>
      <c r="AH77" s="20">
        <v>0</v>
      </c>
      <c r="AI77" s="20">
        <v>0</v>
      </c>
      <c r="AJ77" s="20">
        <v>0</v>
      </c>
      <c r="AK77" s="20">
        <v>0</v>
      </c>
      <c r="AL77" s="20"/>
      <c r="AM77" s="20">
        <v>1945202871</v>
      </c>
    </row>
    <row r="78" spans="1:57" hidden="1" x14ac:dyDescent="0.25">
      <c r="A78" t="s">
        <v>96</v>
      </c>
      <c r="C78" s="24"/>
      <c r="E78" s="20">
        <v>3862443.9200000004</v>
      </c>
      <c r="F78" s="20">
        <v>0</v>
      </c>
      <c r="G78" s="20">
        <v>0</v>
      </c>
      <c r="H78" s="20">
        <v>3241403.3700000015</v>
      </c>
      <c r="I78" s="20">
        <v>0</v>
      </c>
      <c r="J78" s="21"/>
      <c r="K78" s="21"/>
      <c r="L78" s="20">
        <v>7997516.3300000001</v>
      </c>
      <c r="M78" s="20">
        <v>832429.08</v>
      </c>
      <c r="N78" s="20">
        <v>198219.85000000003</v>
      </c>
      <c r="O78" s="20">
        <v>0</v>
      </c>
      <c r="P78" s="20">
        <v>6124968.9200000018</v>
      </c>
      <c r="Q78" s="21"/>
      <c r="R78" s="20">
        <v>4541930.2300000004</v>
      </c>
      <c r="S78" s="20">
        <v>4063802.9700000021</v>
      </c>
      <c r="T78" s="20">
        <v>75235.570000000036</v>
      </c>
      <c r="U78" s="20">
        <v>168736.09</v>
      </c>
      <c r="V78" s="20">
        <v>9371735.129999999</v>
      </c>
      <c r="W78" s="20">
        <v>52706.150000000009</v>
      </c>
      <c r="X78" s="20">
        <v>0</v>
      </c>
      <c r="Y78" s="20">
        <v>2226182.08</v>
      </c>
      <c r="Z78" s="20">
        <v>1107524.3600000001</v>
      </c>
      <c r="AA78" s="20">
        <v>1309583.9500000004</v>
      </c>
      <c r="AB78" s="21"/>
      <c r="AC78" s="20">
        <v>0</v>
      </c>
      <c r="AD78" s="20">
        <v>527994.23</v>
      </c>
      <c r="AE78" s="20">
        <v>9972975.7399999984</v>
      </c>
      <c r="AF78" s="20">
        <v>0</v>
      </c>
      <c r="AG78" s="20">
        <v>2516030.89</v>
      </c>
      <c r="AH78" s="20">
        <v>0</v>
      </c>
      <c r="AI78" s="20">
        <v>0</v>
      </c>
      <c r="AJ78" s="20">
        <v>0</v>
      </c>
      <c r="AK78" s="20">
        <v>0</v>
      </c>
      <c r="AL78" s="20"/>
      <c r="AM78" s="20">
        <v>58191418.859999999</v>
      </c>
    </row>
    <row r="79" spans="1:57" hidden="1" x14ac:dyDescent="0.25">
      <c r="J79" s="43"/>
      <c r="K79" s="43"/>
      <c r="Q79" s="43"/>
      <c r="AB79" s="43"/>
    </row>
    <row r="80" spans="1:57" hidden="1" x14ac:dyDescent="0.25">
      <c r="A80" s="1" t="s">
        <v>84</v>
      </c>
      <c r="B80" s="27" t="s">
        <v>85</v>
      </c>
      <c r="C80" s="28">
        <v>3</v>
      </c>
      <c r="J80" s="43"/>
      <c r="K80" s="43"/>
      <c r="Q80" s="43"/>
      <c r="AB80" s="43"/>
    </row>
    <row r="81" spans="1:57" hidden="1" x14ac:dyDescent="0.25">
      <c r="A81" t="s">
        <v>86</v>
      </c>
      <c r="D81" s="29">
        <v>0.3333334</v>
      </c>
      <c r="E81" s="30">
        <v>5.1587493577903216E-2</v>
      </c>
      <c r="F81" s="30">
        <v>0</v>
      </c>
      <c r="G81" s="30">
        <v>0</v>
      </c>
      <c r="H81" s="30">
        <v>6.8968573641347744E-2</v>
      </c>
      <c r="I81" s="30">
        <v>0</v>
      </c>
      <c r="J81" s="44"/>
      <c r="K81" s="44"/>
      <c r="L81" s="30">
        <v>7.8134647646307676E-2</v>
      </c>
      <c r="M81" s="30">
        <v>2.8113074650813939E-2</v>
      </c>
      <c r="N81" s="30">
        <v>1.3073914918168156E-3</v>
      </c>
      <c r="O81" s="30">
        <v>4.4674966789773747E-4</v>
      </c>
      <c r="P81" s="30">
        <v>0.29644613432778943</v>
      </c>
      <c r="Q81" s="44"/>
      <c r="R81" s="30">
        <v>4.2929159532500885E-2</v>
      </c>
      <c r="S81" s="30">
        <v>8.9215597446826028E-3</v>
      </c>
      <c r="T81" s="30">
        <v>0</v>
      </c>
      <c r="U81" s="30">
        <v>3.6511773418347886E-3</v>
      </c>
      <c r="V81" s="30">
        <v>0.15197955728416587</v>
      </c>
      <c r="W81" s="30">
        <v>0</v>
      </c>
      <c r="X81" s="30">
        <v>0</v>
      </c>
      <c r="Y81" s="30">
        <v>3.0038918574445208E-2</v>
      </c>
      <c r="Z81" s="30">
        <v>1.0146118433378207E-2</v>
      </c>
      <c r="AA81" s="30">
        <v>8.9485057167617787E-2</v>
      </c>
      <c r="AB81" s="44"/>
      <c r="AC81" s="30">
        <v>0</v>
      </c>
      <c r="AD81" s="30">
        <v>3.7855987822190518E-2</v>
      </c>
      <c r="AE81" s="30">
        <v>4.8696857486002866E-2</v>
      </c>
      <c r="AF81" s="30">
        <v>2.8581629332299265E-3</v>
      </c>
      <c r="AG81" s="30">
        <v>4.8433378676074758E-2</v>
      </c>
      <c r="AH81" s="30">
        <v>0</v>
      </c>
      <c r="AI81" s="30">
        <v>0</v>
      </c>
      <c r="AJ81" s="30">
        <v>0</v>
      </c>
      <c r="AK81" s="30">
        <v>0</v>
      </c>
      <c r="AL81" s="30"/>
      <c r="AM81" s="30">
        <v>0.99999999999999989</v>
      </c>
    </row>
    <row r="82" spans="1:57" hidden="1" x14ac:dyDescent="0.25">
      <c r="A82" t="s">
        <v>87</v>
      </c>
      <c r="D82" s="29">
        <v>0.3333333</v>
      </c>
      <c r="E82" s="30">
        <v>5.2341194596149658E-2</v>
      </c>
      <c r="F82" s="30">
        <v>0</v>
      </c>
      <c r="G82" s="30">
        <v>8.1411662691299822E-4</v>
      </c>
      <c r="H82" s="30">
        <v>7.5205868334336831E-2</v>
      </c>
      <c r="I82" s="30">
        <v>7.2226296852920897E-4</v>
      </c>
      <c r="J82" s="44"/>
      <c r="K82" s="44"/>
      <c r="L82" s="30">
        <v>0.10036225316675465</v>
      </c>
      <c r="M82" s="30">
        <v>1.8781265206142091E-2</v>
      </c>
      <c r="N82" s="30">
        <v>1.1690537958289905E-2</v>
      </c>
      <c r="O82" s="30">
        <v>2.1280762339569877E-4</v>
      </c>
      <c r="P82" s="30">
        <v>0.2894637656536751</v>
      </c>
      <c r="Q82" s="44"/>
      <c r="R82" s="30">
        <v>6.6318854924207027E-2</v>
      </c>
      <c r="S82" s="30">
        <v>1.8820036483485122E-2</v>
      </c>
      <c r="T82" s="30">
        <v>1.4508378750999694E-3</v>
      </c>
      <c r="U82" s="30">
        <v>5.3447381530211611E-5</v>
      </c>
      <c r="V82" s="30">
        <v>0.16021071099889406</v>
      </c>
      <c r="W82" s="30">
        <v>4.5262888160727991E-4</v>
      </c>
      <c r="X82" s="30">
        <v>0</v>
      </c>
      <c r="Y82" s="30">
        <v>3.5131463673436045E-2</v>
      </c>
      <c r="Z82" s="30">
        <v>1.535045544357517E-2</v>
      </c>
      <c r="AA82" s="30">
        <v>6.7711363150666462E-2</v>
      </c>
      <c r="AB82" s="44"/>
      <c r="AC82" s="30">
        <v>3.1693352358824479E-4</v>
      </c>
      <c r="AD82" s="30">
        <v>1.0087478428361831E-2</v>
      </c>
      <c r="AE82" s="30">
        <v>4.9232228898967112E-2</v>
      </c>
      <c r="AF82" s="30">
        <v>2.9342044910029333E-3</v>
      </c>
      <c r="AG82" s="30">
        <v>2.2335283711392383E-2</v>
      </c>
      <c r="AH82" s="30">
        <v>0</v>
      </c>
      <c r="AI82" s="30">
        <v>0</v>
      </c>
      <c r="AJ82" s="30">
        <v>0</v>
      </c>
      <c r="AK82" s="30">
        <v>0</v>
      </c>
      <c r="AL82" s="30"/>
      <c r="AM82" s="30">
        <v>0.99999999999999989</v>
      </c>
    </row>
    <row r="83" spans="1:57" hidden="1" x14ac:dyDescent="0.25">
      <c r="A83" s="46" t="s">
        <v>88</v>
      </c>
      <c r="B83" s="31"/>
      <c r="C83" s="31"/>
      <c r="D83" s="32">
        <v>0.3333333</v>
      </c>
      <c r="E83" s="33">
        <v>6.6374802258945986E-2</v>
      </c>
      <c r="F83" s="33">
        <v>0</v>
      </c>
      <c r="G83" s="33">
        <v>0</v>
      </c>
      <c r="H83" s="33">
        <v>5.5702428871829739E-2</v>
      </c>
      <c r="I83" s="33">
        <v>0</v>
      </c>
      <c r="J83" s="45"/>
      <c r="K83" s="45"/>
      <c r="L83" s="33">
        <v>0.13743463360535768</v>
      </c>
      <c r="M83" s="33">
        <v>1.4305014318394642E-2</v>
      </c>
      <c r="N83" s="33">
        <v>3.406341585808173E-3</v>
      </c>
      <c r="O83" s="33">
        <v>0</v>
      </c>
      <c r="P83" s="33">
        <v>0.10525553492235301</v>
      </c>
      <c r="Q83" s="45"/>
      <c r="R83" s="33">
        <v>7.8051546413178491E-2</v>
      </c>
      <c r="S83" s="33">
        <v>6.9835089943019166E-2</v>
      </c>
      <c r="T83" s="33">
        <v>1.2928980161319964E-3</v>
      </c>
      <c r="U83" s="33">
        <v>2.8996730670196274E-3</v>
      </c>
      <c r="V83" s="33">
        <v>0.16105012239943858</v>
      </c>
      <c r="W83" s="33">
        <v>9.0573749588067712E-4</v>
      </c>
      <c r="X83" s="33">
        <v>0</v>
      </c>
      <c r="Y83" s="33">
        <v>3.8256191782432163E-2</v>
      </c>
      <c r="Z83" s="33">
        <v>1.9032434363983133E-2</v>
      </c>
      <c r="AA83" s="33">
        <v>2.2504760592806077E-2</v>
      </c>
      <c r="AB83" s="45"/>
      <c r="AC83" s="33">
        <v>0</v>
      </c>
      <c r="AD83" s="33">
        <v>9.0734036107673628E-3</v>
      </c>
      <c r="AE83" s="33">
        <v>0.17138224046389919</v>
      </c>
      <c r="AF83" s="33">
        <v>0</v>
      </c>
      <c r="AG83" s="33">
        <v>4.3237146288754372E-2</v>
      </c>
      <c r="AH83" s="33">
        <v>0</v>
      </c>
      <c r="AI83" s="33">
        <v>0</v>
      </c>
      <c r="AJ83" s="33">
        <v>0</v>
      </c>
      <c r="AK83" s="33">
        <v>0</v>
      </c>
      <c r="AL83" s="33"/>
      <c r="AM83" s="33">
        <v>1</v>
      </c>
    </row>
    <row r="84" spans="1:57" hidden="1" x14ac:dyDescent="0.25">
      <c r="A84" t="s">
        <v>89</v>
      </c>
      <c r="B84" s="35" t="s">
        <v>90</v>
      </c>
      <c r="C84" s="36">
        <v>0.23</v>
      </c>
      <c r="D84" s="37">
        <v>1</v>
      </c>
      <c r="E84" s="30">
        <v>5.7000000000000002E-2</v>
      </c>
      <c r="F84" s="30">
        <v>0</v>
      </c>
      <c r="G84" s="30">
        <v>0</v>
      </c>
      <c r="H84" s="30">
        <v>6.7000000000000004E-2</v>
      </c>
      <c r="I84" s="30">
        <v>0</v>
      </c>
      <c r="J84" s="30">
        <v>0</v>
      </c>
      <c r="K84" s="30">
        <v>0</v>
      </c>
      <c r="L84" s="30">
        <v>0.105</v>
      </c>
      <c r="M84" s="30">
        <v>0.02</v>
      </c>
      <c r="N84" s="30">
        <v>5.0000000000000001E-3</v>
      </c>
      <c r="O84" s="30">
        <v>0</v>
      </c>
      <c r="P84" s="30">
        <v>0.23</v>
      </c>
      <c r="Q84" s="30">
        <v>0</v>
      </c>
      <c r="R84" s="30">
        <v>6.2E-2</v>
      </c>
      <c r="S84" s="30">
        <v>3.3000000000000002E-2</v>
      </c>
      <c r="T84" s="30">
        <v>1E-3</v>
      </c>
      <c r="U84" s="30">
        <v>2E-3</v>
      </c>
      <c r="V84" s="30">
        <v>0.158</v>
      </c>
      <c r="W84" s="30">
        <v>0</v>
      </c>
      <c r="X84" s="30">
        <v>0</v>
      </c>
      <c r="Y84" s="30">
        <v>3.4000000000000002E-2</v>
      </c>
      <c r="Z84" s="30">
        <v>1.4999999999999999E-2</v>
      </c>
      <c r="AA84" s="30">
        <v>0.06</v>
      </c>
      <c r="AB84" s="30">
        <v>0</v>
      </c>
      <c r="AC84" s="30">
        <v>0</v>
      </c>
      <c r="AD84" s="30">
        <v>1.9E-2</v>
      </c>
      <c r="AE84" s="30">
        <v>0.09</v>
      </c>
      <c r="AF84" s="30">
        <v>2E-3</v>
      </c>
      <c r="AG84" s="30">
        <v>3.7999999999999999E-2</v>
      </c>
      <c r="AH84" s="30">
        <v>0</v>
      </c>
      <c r="AI84" s="30">
        <v>0</v>
      </c>
      <c r="AJ84" s="30">
        <v>0</v>
      </c>
      <c r="AK84" s="30">
        <v>0</v>
      </c>
      <c r="AL84" s="30"/>
      <c r="AM84" s="30">
        <v>0.99800000000000022</v>
      </c>
    </row>
    <row r="85" spans="1:57" hidden="1" x14ac:dyDescent="0.25">
      <c r="B85" s="35" t="s">
        <v>91</v>
      </c>
      <c r="C85" s="36">
        <v>1.9999999999997797E-3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1.9999999999997797E-3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/>
      <c r="AM85" s="30">
        <v>1.9999999999997797E-3</v>
      </c>
    </row>
    <row r="86" spans="1:57" ht="15.75" hidden="1" thickBot="1" x14ac:dyDescent="0.3">
      <c r="A86" s="38" t="s">
        <v>107</v>
      </c>
      <c r="B86" s="39"/>
      <c r="C86" s="39"/>
      <c r="D86" s="39"/>
      <c r="E86" s="40">
        <v>5.7000000000000002E-2</v>
      </c>
      <c r="F86" s="40">
        <v>0</v>
      </c>
      <c r="G86" s="40">
        <v>0</v>
      </c>
      <c r="H86" s="40">
        <v>6.7000000000000004E-2</v>
      </c>
      <c r="I86" s="40">
        <v>0</v>
      </c>
      <c r="J86" s="40">
        <v>0</v>
      </c>
      <c r="K86" s="40">
        <v>0</v>
      </c>
      <c r="L86" s="40">
        <v>0.105</v>
      </c>
      <c r="M86" s="40">
        <v>0.02</v>
      </c>
      <c r="N86" s="40">
        <v>5.0000000000000001E-3</v>
      </c>
      <c r="O86" s="40">
        <v>0</v>
      </c>
      <c r="P86" s="40">
        <v>0.23199999999999979</v>
      </c>
      <c r="Q86" s="40">
        <v>0</v>
      </c>
      <c r="R86" s="40">
        <v>6.2E-2</v>
      </c>
      <c r="S86" s="40">
        <v>3.3000000000000002E-2</v>
      </c>
      <c r="T86" s="40">
        <v>1E-3</v>
      </c>
      <c r="U86" s="40">
        <v>2E-3</v>
      </c>
      <c r="V86" s="40">
        <v>0.158</v>
      </c>
      <c r="W86" s="40">
        <v>0</v>
      </c>
      <c r="X86" s="40">
        <v>0</v>
      </c>
      <c r="Y86" s="40">
        <v>3.4000000000000002E-2</v>
      </c>
      <c r="Z86" s="40">
        <v>1.4999999999999999E-2</v>
      </c>
      <c r="AA86" s="40">
        <v>0.06</v>
      </c>
      <c r="AB86" s="40">
        <v>0</v>
      </c>
      <c r="AC86" s="40">
        <v>0</v>
      </c>
      <c r="AD86" s="40">
        <v>1.9E-2</v>
      </c>
      <c r="AE86" s="40">
        <v>0.09</v>
      </c>
      <c r="AF86" s="40">
        <v>2E-3</v>
      </c>
      <c r="AG86" s="40">
        <v>3.7999999999999999E-2</v>
      </c>
      <c r="AH86" s="40">
        <v>0</v>
      </c>
      <c r="AI86" s="40">
        <v>0</v>
      </c>
      <c r="AJ86" s="40">
        <v>0</v>
      </c>
      <c r="AK86" s="40">
        <v>0</v>
      </c>
      <c r="AL86" s="41"/>
      <c r="AM86" s="40">
        <v>1</v>
      </c>
      <c r="AO86" s="42">
        <v>0.18200000000000002</v>
      </c>
      <c r="AP86" s="42">
        <v>0.22600000000000001</v>
      </c>
      <c r="AQ86" s="42">
        <v>0.23199999999999979</v>
      </c>
      <c r="AR86" s="42">
        <v>6.2E-2</v>
      </c>
      <c r="AS86" s="42">
        <v>0.06</v>
      </c>
      <c r="AT86" s="42">
        <v>5.7000000000000002E-2</v>
      </c>
      <c r="AU86" s="42">
        <v>0</v>
      </c>
      <c r="AV86" s="42">
        <v>0</v>
      </c>
      <c r="AW86" s="42">
        <v>0.02</v>
      </c>
      <c r="AX86" s="42">
        <v>0.109</v>
      </c>
      <c r="AY86" s="42">
        <v>3.3000000000000002E-2</v>
      </c>
      <c r="AZ86" s="42">
        <v>2E-3</v>
      </c>
      <c r="BA86" s="42">
        <v>1.4999999999999999E-2</v>
      </c>
      <c r="BB86" s="42">
        <v>2E-3</v>
      </c>
      <c r="BC86" s="42">
        <v>0</v>
      </c>
      <c r="BE86" s="42">
        <v>0.99999999999999989</v>
      </c>
    </row>
    <row r="87" spans="1:57" ht="15.75" hidden="1" thickTop="1" x14ac:dyDescent="0.25">
      <c r="A87" s="47"/>
      <c r="B87" s="48" t="s">
        <v>90</v>
      </c>
      <c r="C87" s="49">
        <v>0.17100000000000001</v>
      </c>
      <c r="D87" s="50"/>
      <c r="E87" s="51">
        <v>6.6000000000000003E-2</v>
      </c>
      <c r="F87" s="51">
        <v>0</v>
      </c>
      <c r="G87" s="51">
        <v>0</v>
      </c>
      <c r="H87" s="51">
        <v>5.6000000000000001E-2</v>
      </c>
      <c r="I87" s="51">
        <v>0</v>
      </c>
      <c r="J87" s="51">
        <v>0</v>
      </c>
      <c r="K87" s="51">
        <v>0</v>
      </c>
      <c r="L87" s="51">
        <v>0.13700000000000001</v>
      </c>
      <c r="M87" s="51">
        <v>1.4E-2</v>
      </c>
      <c r="N87" s="51">
        <v>3.0000000000000001E-3</v>
      </c>
      <c r="O87" s="51">
        <v>0</v>
      </c>
      <c r="P87" s="51">
        <v>0.105</v>
      </c>
      <c r="Q87" s="51">
        <v>0</v>
      </c>
      <c r="R87" s="51">
        <v>7.8E-2</v>
      </c>
      <c r="S87" s="51">
        <v>7.0000000000000007E-2</v>
      </c>
      <c r="T87" s="51">
        <v>1E-3</v>
      </c>
      <c r="U87" s="51">
        <v>3.0000000000000001E-3</v>
      </c>
      <c r="V87" s="51">
        <v>0.161</v>
      </c>
      <c r="W87" s="51">
        <v>1E-3</v>
      </c>
      <c r="X87" s="51">
        <v>0</v>
      </c>
      <c r="Y87" s="51">
        <v>3.7999999999999999E-2</v>
      </c>
      <c r="Z87" s="51">
        <v>1.9E-2</v>
      </c>
      <c r="AA87" s="51">
        <v>2.3E-2</v>
      </c>
      <c r="AB87" s="51">
        <v>0</v>
      </c>
      <c r="AC87" s="51">
        <v>0</v>
      </c>
      <c r="AD87" s="51">
        <v>8.9999999999999993E-3</v>
      </c>
      <c r="AE87" s="51">
        <v>0.17100000000000001</v>
      </c>
      <c r="AF87" s="51">
        <v>0</v>
      </c>
      <c r="AG87" s="51">
        <v>4.2999999999999997E-2</v>
      </c>
      <c r="AH87" s="51">
        <v>0</v>
      </c>
      <c r="AI87" s="51">
        <v>0</v>
      </c>
      <c r="AJ87" s="51">
        <v>0</v>
      </c>
      <c r="AK87" s="51">
        <v>0</v>
      </c>
      <c r="AL87" s="51"/>
      <c r="AM87" s="51">
        <v>0.99800000000000022</v>
      </c>
    </row>
    <row r="88" spans="1:57" hidden="1" x14ac:dyDescent="0.25">
      <c r="A88" s="47"/>
      <c r="B88" s="48" t="s">
        <v>91</v>
      </c>
      <c r="C88" s="49">
        <v>1.9999999999997797E-3</v>
      </c>
      <c r="D88" s="47"/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0</v>
      </c>
      <c r="AD88" s="51">
        <v>0</v>
      </c>
      <c r="AE88" s="51">
        <v>1.9999999999997797E-3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1">
        <v>0</v>
      </c>
      <c r="AL88" s="51"/>
      <c r="AM88" s="51">
        <v>1.9999999999997797E-3</v>
      </c>
    </row>
    <row r="89" spans="1:57" ht="15.75" hidden="1" thickBot="1" x14ac:dyDescent="0.3">
      <c r="A89" s="52" t="s">
        <v>108</v>
      </c>
      <c r="B89" s="53"/>
      <c r="C89" s="53"/>
      <c r="D89" s="53"/>
      <c r="E89" s="54">
        <v>6.6000000000000003E-2</v>
      </c>
      <c r="F89" s="54">
        <v>0</v>
      </c>
      <c r="G89" s="54">
        <v>0</v>
      </c>
      <c r="H89" s="54">
        <v>5.6000000000000001E-2</v>
      </c>
      <c r="I89" s="54">
        <v>0</v>
      </c>
      <c r="J89" s="54">
        <v>0</v>
      </c>
      <c r="K89" s="54">
        <v>0</v>
      </c>
      <c r="L89" s="54">
        <v>0.13700000000000001</v>
      </c>
      <c r="M89" s="54">
        <v>1.4E-2</v>
      </c>
      <c r="N89" s="54">
        <v>3.0000000000000001E-3</v>
      </c>
      <c r="O89" s="54">
        <v>0</v>
      </c>
      <c r="P89" s="54">
        <v>0.105</v>
      </c>
      <c r="Q89" s="54">
        <v>0</v>
      </c>
      <c r="R89" s="54">
        <v>7.8E-2</v>
      </c>
      <c r="S89" s="54">
        <v>7.0000000000000007E-2</v>
      </c>
      <c r="T89" s="54">
        <v>1E-3</v>
      </c>
      <c r="U89" s="54">
        <v>3.0000000000000001E-3</v>
      </c>
      <c r="V89" s="54">
        <v>0.161</v>
      </c>
      <c r="W89" s="54">
        <v>1E-3</v>
      </c>
      <c r="X89" s="54">
        <v>0</v>
      </c>
      <c r="Y89" s="54">
        <v>3.7999999999999999E-2</v>
      </c>
      <c r="Z89" s="54">
        <v>1.9E-2</v>
      </c>
      <c r="AA89" s="54">
        <v>2.3E-2</v>
      </c>
      <c r="AB89" s="54">
        <v>0</v>
      </c>
      <c r="AC89" s="54">
        <v>0</v>
      </c>
      <c r="AD89" s="54">
        <v>8.9999999999999993E-3</v>
      </c>
      <c r="AE89" s="54">
        <v>0.17299999999999979</v>
      </c>
      <c r="AF89" s="54">
        <v>0</v>
      </c>
      <c r="AG89" s="54">
        <v>4.2999999999999997E-2</v>
      </c>
      <c r="AH89" s="54">
        <v>0</v>
      </c>
      <c r="AI89" s="54">
        <v>0</v>
      </c>
      <c r="AJ89" s="54">
        <v>0</v>
      </c>
      <c r="AK89" s="54">
        <v>0</v>
      </c>
      <c r="AL89" s="55"/>
      <c r="AM89" s="54">
        <v>1</v>
      </c>
      <c r="AO89" s="42">
        <v>0.22100000000000003</v>
      </c>
      <c r="AP89" s="42">
        <v>0.219</v>
      </c>
      <c r="AQ89" s="42">
        <v>0.105</v>
      </c>
      <c r="AR89" s="42">
        <v>7.8E-2</v>
      </c>
      <c r="AS89" s="42">
        <v>2.3E-2</v>
      </c>
      <c r="AT89" s="42">
        <v>6.6000000000000003E-2</v>
      </c>
      <c r="AU89" s="42">
        <v>0</v>
      </c>
      <c r="AV89" s="42">
        <v>0</v>
      </c>
      <c r="AW89" s="42">
        <v>1.4E-2</v>
      </c>
      <c r="AX89" s="42">
        <v>0.1819999999999998</v>
      </c>
      <c r="AY89" s="42">
        <v>7.0000000000000007E-2</v>
      </c>
      <c r="AZ89" s="42">
        <v>3.0000000000000001E-3</v>
      </c>
      <c r="BA89" s="42">
        <v>1.9E-2</v>
      </c>
      <c r="BB89" s="42">
        <v>0</v>
      </c>
      <c r="BC89" s="42">
        <v>0</v>
      </c>
      <c r="BE89" s="42">
        <v>0.99999999999999978</v>
      </c>
    </row>
    <row r="90" spans="1:57" ht="15.75" hidden="1" thickTop="1" x14ac:dyDescent="0.25"/>
    <row r="91" spans="1:57" hidden="1" x14ac:dyDescent="0.25">
      <c r="A91" s="17" t="s">
        <v>109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spans="1:57" hidden="1" x14ac:dyDescent="0.25">
      <c r="A92" t="s">
        <v>94</v>
      </c>
      <c r="E92" s="20">
        <v>5502978</v>
      </c>
      <c r="F92" s="20">
        <v>0</v>
      </c>
      <c r="G92" s="20">
        <v>0</v>
      </c>
      <c r="H92" s="20">
        <v>7357065</v>
      </c>
      <c r="I92" s="20">
        <v>0</v>
      </c>
      <c r="J92" s="21"/>
      <c r="K92" s="21"/>
      <c r="L92" s="20">
        <v>8334835</v>
      </c>
      <c r="M92" s="20">
        <v>2998898</v>
      </c>
      <c r="N92" s="20">
        <v>139463</v>
      </c>
      <c r="O92" s="21"/>
      <c r="P92" s="20">
        <v>31622714</v>
      </c>
      <c r="Q92" s="21"/>
      <c r="R92" s="20">
        <v>4579370</v>
      </c>
      <c r="S92" s="20">
        <v>951687</v>
      </c>
      <c r="T92" s="20">
        <v>0</v>
      </c>
      <c r="U92" s="20">
        <v>389481</v>
      </c>
      <c r="V92" s="20">
        <v>16212072</v>
      </c>
      <c r="W92" s="20">
        <v>0</v>
      </c>
      <c r="X92" s="20">
        <v>0</v>
      </c>
      <c r="Y92" s="20">
        <v>3204333</v>
      </c>
      <c r="Z92" s="20">
        <v>1082314</v>
      </c>
      <c r="AA92" s="20">
        <v>9545614</v>
      </c>
      <c r="AB92" s="21"/>
      <c r="AC92" s="20">
        <v>0</v>
      </c>
      <c r="AD92" s="20">
        <v>4038201</v>
      </c>
      <c r="AE92" s="20">
        <v>5194626</v>
      </c>
      <c r="AF92" s="21"/>
      <c r="AG92" s="20">
        <v>5166520</v>
      </c>
      <c r="AH92" s="20">
        <v>0</v>
      </c>
      <c r="AI92" s="20">
        <v>0</v>
      </c>
      <c r="AJ92" s="20">
        <v>0</v>
      </c>
      <c r="AK92" s="20">
        <v>0</v>
      </c>
      <c r="AL92" s="20"/>
      <c r="AM92" s="20">
        <v>106320171</v>
      </c>
    </row>
    <row r="93" spans="1:57" hidden="1" x14ac:dyDescent="0.25">
      <c r="A93" t="s">
        <v>95</v>
      </c>
      <c r="E93" s="20">
        <v>101814242</v>
      </c>
      <c r="F93" s="20">
        <v>0</v>
      </c>
      <c r="G93" s="20">
        <v>1583622</v>
      </c>
      <c r="H93" s="20">
        <v>146290671</v>
      </c>
      <c r="I93" s="20">
        <v>1404948</v>
      </c>
      <c r="J93" s="21"/>
      <c r="K93" s="21"/>
      <c r="L93" s="20">
        <v>195224943</v>
      </c>
      <c r="M93" s="20">
        <v>36533371</v>
      </c>
      <c r="N93" s="20">
        <v>22740468</v>
      </c>
      <c r="O93" s="21"/>
      <c r="P93" s="20">
        <v>563065748</v>
      </c>
      <c r="Q93" s="21"/>
      <c r="R93" s="20">
        <v>129003627</v>
      </c>
      <c r="S93" s="20">
        <v>36608789</v>
      </c>
      <c r="T93" s="20">
        <v>2822174</v>
      </c>
      <c r="U93" s="20">
        <v>103966</v>
      </c>
      <c r="V93" s="20">
        <v>311642335</v>
      </c>
      <c r="W93" s="20">
        <v>880455</v>
      </c>
      <c r="X93" s="20">
        <v>0</v>
      </c>
      <c r="Y93" s="20">
        <v>68337824</v>
      </c>
      <c r="Z93" s="20">
        <v>29859750</v>
      </c>
      <c r="AA93" s="20">
        <v>131712338</v>
      </c>
      <c r="AB93" s="21"/>
      <c r="AC93" s="20">
        <v>616500</v>
      </c>
      <c r="AD93" s="20">
        <v>19622192</v>
      </c>
      <c r="AE93" s="20">
        <v>95766673</v>
      </c>
      <c r="AF93" s="21"/>
      <c r="AG93" s="20">
        <v>43446658</v>
      </c>
      <c r="AH93" s="20">
        <v>0</v>
      </c>
      <c r="AI93" s="20">
        <v>0</v>
      </c>
      <c r="AJ93" s="20">
        <v>0</v>
      </c>
      <c r="AK93" s="20">
        <v>0</v>
      </c>
      <c r="AL93" s="20"/>
      <c r="AM93" s="20">
        <v>1939081294</v>
      </c>
    </row>
    <row r="94" spans="1:57" hidden="1" x14ac:dyDescent="0.25">
      <c r="A94" t="s">
        <v>96</v>
      </c>
      <c r="C94" s="24"/>
      <c r="E94" s="20">
        <v>3862443.9200000004</v>
      </c>
      <c r="F94" s="20">
        <v>0</v>
      </c>
      <c r="G94" s="20">
        <v>0</v>
      </c>
      <c r="H94" s="20">
        <v>3241403.3700000015</v>
      </c>
      <c r="I94" s="20">
        <v>0</v>
      </c>
      <c r="J94" s="21"/>
      <c r="K94" s="21"/>
      <c r="L94" s="20">
        <v>7997516.3300000001</v>
      </c>
      <c r="M94" s="20">
        <v>832429.08</v>
      </c>
      <c r="N94" s="20">
        <v>198219.85000000003</v>
      </c>
      <c r="O94" s="21"/>
      <c r="P94" s="20">
        <v>6124968.9200000018</v>
      </c>
      <c r="Q94" s="21"/>
      <c r="R94" s="20">
        <v>4541930.2300000004</v>
      </c>
      <c r="S94" s="20">
        <v>4063802.9700000021</v>
      </c>
      <c r="T94" s="20">
        <v>75235.570000000036</v>
      </c>
      <c r="U94" s="20">
        <v>168736.09</v>
      </c>
      <c r="V94" s="20">
        <v>9371735.129999999</v>
      </c>
      <c r="W94" s="20">
        <v>52706.150000000009</v>
      </c>
      <c r="X94" s="20">
        <v>0</v>
      </c>
      <c r="Y94" s="20">
        <v>2226182.08</v>
      </c>
      <c r="Z94" s="20">
        <v>1107524.3600000001</v>
      </c>
      <c r="AA94" s="20">
        <v>1309583.9500000004</v>
      </c>
      <c r="AB94" s="21"/>
      <c r="AC94" s="20">
        <v>0</v>
      </c>
      <c r="AD94" s="20">
        <v>527994.23</v>
      </c>
      <c r="AE94" s="20">
        <v>9972975.7399999984</v>
      </c>
      <c r="AF94" s="21"/>
      <c r="AG94" s="20">
        <v>2516030.89</v>
      </c>
      <c r="AH94" s="20">
        <v>0</v>
      </c>
      <c r="AI94" s="20">
        <v>0</v>
      </c>
      <c r="AJ94" s="20">
        <v>0</v>
      </c>
      <c r="AK94" s="20">
        <v>0</v>
      </c>
      <c r="AL94" s="20"/>
      <c r="AM94" s="20">
        <v>58191418.859999999</v>
      </c>
    </row>
    <row r="95" spans="1:57" hidden="1" x14ac:dyDescent="0.25">
      <c r="J95" s="43"/>
      <c r="K95" s="43"/>
      <c r="O95" s="43"/>
      <c r="Q95" s="43"/>
      <c r="AB95" s="43"/>
      <c r="AF95" s="43"/>
    </row>
    <row r="96" spans="1:57" hidden="1" x14ac:dyDescent="0.25">
      <c r="A96" s="1" t="s">
        <v>84</v>
      </c>
      <c r="B96" s="27" t="s">
        <v>85</v>
      </c>
      <c r="C96" s="28">
        <v>3</v>
      </c>
      <c r="J96" s="43"/>
      <c r="K96" s="43"/>
      <c r="O96" s="43"/>
      <c r="Q96" s="43"/>
      <c r="AB96" s="43"/>
      <c r="AF96" s="43"/>
    </row>
    <row r="97" spans="1:57" hidden="1" x14ac:dyDescent="0.25">
      <c r="A97" t="s">
        <v>86</v>
      </c>
      <c r="D97" s="29">
        <v>0.3333334</v>
      </c>
      <c r="E97" s="30">
        <v>5.1758551065535813E-2</v>
      </c>
      <c r="F97" s="30">
        <v>0</v>
      </c>
      <c r="G97" s="30">
        <v>0</v>
      </c>
      <c r="H97" s="30">
        <v>6.9197264552932292E-2</v>
      </c>
      <c r="I97" s="30">
        <v>0</v>
      </c>
      <c r="J97" s="44"/>
      <c r="K97" s="44"/>
      <c r="L97" s="30">
        <v>7.8393732079306E-2</v>
      </c>
      <c r="M97" s="30">
        <v>2.8206293987243492E-2</v>
      </c>
      <c r="N97" s="30">
        <v>1.3117266336977582E-3</v>
      </c>
      <c r="O97" s="44"/>
      <c r="P97" s="30">
        <v>0.29742911154648161</v>
      </c>
      <c r="Q97" s="44"/>
      <c r="R97" s="30">
        <v>4.3071507099062135E-2</v>
      </c>
      <c r="S97" s="30">
        <v>8.9511424882866304E-3</v>
      </c>
      <c r="T97" s="30">
        <v>0</v>
      </c>
      <c r="U97" s="30">
        <v>3.6632841758691302E-3</v>
      </c>
      <c r="V97" s="30">
        <v>0.15248350193116225</v>
      </c>
      <c r="W97" s="30">
        <v>0</v>
      </c>
      <c r="X97" s="30">
        <v>0</v>
      </c>
      <c r="Y97" s="30">
        <v>3.0138523761403656E-2</v>
      </c>
      <c r="Z97" s="30">
        <v>1.0179761655951438E-2</v>
      </c>
      <c r="AA97" s="30">
        <v>8.978177809740355E-2</v>
      </c>
      <c r="AB97" s="44"/>
      <c r="AC97" s="30">
        <v>0</v>
      </c>
      <c r="AD97" s="30">
        <v>3.7981513404450787E-2</v>
      </c>
      <c r="AE97" s="30">
        <v>4.8858329996478281E-2</v>
      </c>
      <c r="AF97" s="44"/>
      <c r="AG97" s="30">
        <v>4.8593977524735169E-2</v>
      </c>
      <c r="AH97" s="30">
        <v>0</v>
      </c>
      <c r="AI97" s="30">
        <v>0</v>
      </c>
      <c r="AJ97" s="30">
        <v>0</v>
      </c>
      <c r="AK97" s="30">
        <v>0</v>
      </c>
      <c r="AL97" s="30"/>
      <c r="AM97" s="30">
        <v>1</v>
      </c>
    </row>
    <row r="98" spans="1:57" hidden="1" x14ac:dyDescent="0.25">
      <c r="A98" t="s">
        <v>87</v>
      </c>
      <c r="D98" s="29">
        <v>0.3333333</v>
      </c>
      <c r="E98" s="30">
        <v>5.2506432976811547E-2</v>
      </c>
      <c r="F98" s="30">
        <v>0</v>
      </c>
      <c r="G98" s="30">
        <v>8.166867500089452E-4</v>
      </c>
      <c r="H98" s="30">
        <v>7.544328927964998E-2</v>
      </c>
      <c r="I98" s="30">
        <v>7.2454311448790659E-4</v>
      </c>
      <c r="J98" s="44"/>
      <c r="K98" s="44"/>
      <c r="L98" s="30">
        <v>0.10067909148733194</v>
      </c>
      <c r="M98" s="30">
        <v>1.8840556666212677E-2</v>
      </c>
      <c r="N98" s="30">
        <v>1.1727444367786263E-2</v>
      </c>
      <c r="O98" s="44"/>
      <c r="P98" s="30">
        <v>0.29037758743909581</v>
      </c>
      <c r="Q98" s="44"/>
      <c r="R98" s="30">
        <v>6.6528220038617941E-2</v>
      </c>
      <c r="S98" s="30">
        <v>1.8879450342425923E-2</v>
      </c>
      <c r="T98" s="30">
        <v>1.4554180934716397E-3</v>
      </c>
      <c r="U98" s="30">
        <v>5.3616112084468391E-5</v>
      </c>
      <c r="V98" s="30">
        <v>0.16071648773277269</v>
      </c>
      <c r="W98" s="30">
        <v>4.5405780702662999E-4</v>
      </c>
      <c r="X98" s="30">
        <v>0</v>
      </c>
      <c r="Y98" s="30">
        <v>3.5242371844571053E-2</v>
      </c>
      <c r="Z98" s="30">
        <v>1.5398916018835052E-2</v>
      </c>
      <c r="AA98" s="30">
        <v>6.7925124339835954E-2</v>
      </c>
      <c r="AB98" s="44"/>
      <c r="AC98" s="30">
        <v>3.1793406594535483E-4</v>
      </c>
      <c r="AD98" s="30">
        <v>1.0119324063780072E-2</v>
      </c>
      <c r="AE98" s="30">
        <v>4.9387652439495916E-2</v>
      </c>
      <c r="AF98" s="44"/>
      <c r="AG98" s="30">
        <v>2.2405795019752275E-2</v>
      </c>
      <c r="AH98" s="30">
        <v>0</v>
      </c>
      <c r="AI98" s="30">
        <v>0</v>
      </c>
      <c r="AJ98" s="30">
        <v>0</v>
      </c>
      <c r="AK98" s="30">
        <v>0</v>
      </c>
      <c r="AL98" s="30"/>
      <c r="AM98" s="30">
        <v>0.99999999999999989</v>
      </c>
    </row>
    <row r="99" spans="1:57" hidden="1" x14ac:dyDescent="0.25">
      <c r="A99" s="31" t="s">
        <v>88</v>
      </c>
      <c r="B99" s="31"/>
      <c r="C99" s="31"/>
      <c r="D99" s="32">
        <v>0.3333333</v>
      </c>
      <c r="E99" s="33">
        <v>6.6374802258945986E-2</v>
      </c>
      <c r="F99" s="33">
        <v>0</v>
      </c>
      <c r="G99" s="33">
        <v>0</v>
      </c>
      <c r="H99" s="33">
        <v>5.5702428871829739E-2</v>
      </c>
      <c r="I99" s="33">
        <v>0</v>
      </c>
      <c r="J99" s="45"/>
      <c r="K99" s="45"/>
      <c r="L99" s="33">
        <v>0.13743463360535768</v>
      </c>
      <c r="M99" s="33">
        <v>1.4305014318394642E-2</v>
      </c>
      <c r="N99" s="33">
        <v>3.406341585808173E-3</v>
      </c>
      <c r="O99" s="45"/>
      <c r="P99" s="33">
        <v>0.10525553492235301</v>
      </c>
      <c r="Q99" s="45"/>
      <c r="R99" s="33">
        <v>7.8051546413178491E-2</v>
      </c>
      <c r="S99" s="33">
        <v>6.9835089943019166E-2</v>
      </c>
      <c r="T99" s="33">
        <v>1.2928980161319964E-3</v>
      </c>
      <c r="U99" s="33">
        <v>2.8996730670196274E-3</v>
      </c>
      <c r="V99" s="33">
        <v>0.16105012239943858</v>
      </c>
      <c r="W99" s="33">
        <v>9.0573749588067712E-4</v>
      </c>
      <c r="X99" s="33">
        <v>0</v>
      </c>
      <c r="Y99" s="33">
        <v>3.8256191782432163E-2</v>
      </c>
      <c r="Z99" s="33">
        <v>1.9032434363983133E-2</v>
      </c>
      <c r="AA99" s="33">
        <v>2.2504760592806077E-2</v>
      </c>
      <c r="AB99" s="45"/>
      <c r="AC99" s="33">
        <v>0</v>
      </c>
      <c r="AD99" s="33">
        <v>9.0734036107673628E-3</v>
      </c>
      <c r="AE99" s="33">
        <v>0.17138224046389919</v>
      </c>
      <c r="AF99" s="45"/>
      <c r="AG99" s="33">
        <v>4.3237146288754372E-2</v>
      </c>
      <c r="AH99" s="33">
        <v>0</v>
      </c>
      <c r="AI99" s="33">
        <v>0</v>
      </c>
      <c r="AJ99" s="33">
        <v>0</v>
      </c>
      <c r="AK99" s="33">
        <v>0</v>
      </c>
      <c r="AL99" s="33"/>
      <c r="AM99" s="33">
        <v>1</v>
      </c>
    </row>
    <row r="100" spans="1:57" hidden="1" x14ac:dyDescent="0.25">
      <c r="A100" t="s">
        <v>89</v>
      </c>
      <c r="B100" s="35" t="s">
        <v>90</v>
      </c>
      <c r="C100" s="36">
        <v>0.23100000000000001</v>
      </c>
      <c r="D100" s="37">
        <v>1</v>
      </c>
      <c r="E100" s="30">
        <v>5.7000000000000002E-2</v>
      </c>
      <c r="F100" s="30">
        <v>0</v>
      </c>
      <c r="G100" s="30">
        <v>0</v>
      </c>
      <c r="H100" s="30">
        <v>6.7000000000000004E-2</v>
      </c>
      <c r="I100" s="30">
        <v>0</v>
      </c>
      <c r="J100" s="30">
        <v>0</v>
      </c>
      <c r="K100" s="30">
        <v>0</v>
      </c>
      <c r="L100" s="30">
        <v>0.106</v>
      </c>
      <c r="M100" s="30">
        <v>0.02</v>
      </c>
      <c r="N100" s="30">
        <v>5.0000000000000001E-3</v>
      </c>
      <c r="O100" s="30">
        <v>0</v>
      </c>
      <c r="P100" s="30">
        <v>0.23100000000000001</v>
      </c>
      <c r="Q100" s="30">
        <v>0</v>
      </c>
      <c r="R100" s="30">
        <v>6.3E-2</v>
      </c>
      <c r="S100" s="30">
        <v>3.3000000000000002E-2</v>
      </c>
      <c r="T100" s="30">
        <v>1E-3</v>
      </c>
      <c r="U100" s="30">
        <v>2E-3</v>
      </c>
      <c r="V100" s="30">
        <v>0.158</v>
      </c>
      <c r="W100" s="30">
        <v>0</v>
      </c>
      <c r="X100" s="30">
        <v>0</v>
      </c>
      <c r="Y100" s="30">
        <v>3.5000000000000003E-2</v>
      </c>
      <c r="Z100" s="30">
        <v>1.4999999999999999E-2</v>
      </c>
      <c r="AA100" s="30">
        <v>0.06</v>
      </c>
      <c r="AB100" s="30">
        <v>0</v>
      </c>
      <c r="AC100" s="30">
        <v>0</v>
      </c>
      <c r="AD100" s="30">
        <v>1.9E-2</v>
      </c>
      <c r="AE100" s="30">
        <v>0.09</v>
      </c>
      <c r="AF100" s="30">
        <v>0</v>
      </c>
      <c r="AG100" s="30">
        <v>3.7999999999999999E-2</v>
      </c>
      <c r="AH100" s="30">
        <v>0</v>
      </c>
      <c r="AI100" s="30">
        <v>0</v>
      </c>
      <c r="AJ100" s="30">
        <v>0</v>
      </c>
      <c r="AK100" s="30">
        <v>0</v>
      </c>
      <c r="AL100" s="30"/>
      <c r="AM100" s="30">
        <v>1</v>
      </c>
    </row>
    <row r="101" spans="1:57" hidden="1" x14ac:dyDescent="0.25">
      <c r="B101" s="35" t="s">
        <v>91</v>
      </c>
      <c r="C101" s="36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v>0</v>
      </c>
      <c r="AH101" s="30">
        <v>0</v>
      </c>
      <c r="AI101" s="30">
        <v>0</v>
      </c>
      <c r="AJ101" s="30">
        <v>0</v>
      </c>
      <c r="AK101" s="30">
        <v>0</v>
      </c>
      <c r="AL101" s="30"/>
      <c r="AM101" s="30">
        <v>0</v>
      </c>
    </row>
    <row r="102" spans="1:57" ht="15.75" hidden="1" thickBot="1" x14ac:dyDescent="0.3">
      <c r="A102" s="38" t="s">
        <v>110</v>
      </c>
      <c r="B102" s="39"/>
      <c r="C102" s="39"/>
      <c r="D102" s="39"/>
      <c r="E102" s="40">
        <v>5.7000000000000002E-2</v>
      </c>
      <c r="F102" s="40">
        <v>0</v>
      </c>
      <c r="G102" s="40">
        <v>0</v>
      </c>
      <c r="H102" s="40">
        <v>6.7000000000000004E-2</v>
      </c>
      <c r="I102" s="40">
        <v>0</v>
      </c>
      <c r="J102" s="40">
        <v>0</v>
      </c>
      <c r="K102" s="40">
        <v>0</v>
      </c>
      <c r="L102" s="40">
        <v>0.106</v>
      </c>
      <c r="M102" s="40">
        <v>0.02</v>
      </c>
      <c r="N102" s="40">
        <v>5.0000000000000001E-3</v>
      </c>
      <c r="O102" s="40">
        <v>0</v>
      </c>
      <c r="P102" s="40">
        <v>0.23100000000000001</v>
      </c>
      <c r="Q102" s="40">
        <v>0</v>
      </c>
      <c r="R102" s="40">
        <v>6.3E-2</v>
      </c>
      <c r="S102" s="40">
        <v>3.3000000000000002E-2</v>
      </c>
      <c r="T102" s="40">
        <v>1E-3</v>
      </c>
      <c r="U102" s="40">
        <v>2E-3</v>
      </c>
      <c r="V102" s="40">
        <v>0.158</v>
      </c>
      <c r="W102" s="40">
        <v>0</v>
      </c>
      <c r="X102" s="40">
        <v>0</v>
      </c>
      <c r="Y102" s="40">
        <v>3.5000000000000003E-2</v>
      </c>
      <c r="Z102" s="40">
        <v>1.4999999999999999E-2</v>
      </c>
      <c r="AA102" s="40">
        <v>0.06</v>
      </c>
      <c r="AB102" s="40">
        <v>0</v>
      </c>
      <c r="AC102" s="40">
        <v>0</v>
      </c>
      <c r="AD102" s="40">
        <v>1.9E-2</v>
      </c>
      <c r="AE102" s="40">
        <v>0.09</v>
      </c>
      <c r="AF102" s="40">
        <v>0</v>
      </c>
      <c r="AG102" s="40">
        <v>3.7999999999999999E-2</v>
      </c>
      <c r="AH102" s="40">
        <v>0</v>
      </c>
      <c r="AI102" s="40">
        <v>0</v>
      </c>
      <c r="AJ102" s="40">
        <v>0</v>
      </c>
      <c r="AK102" s="40">
        <v>0</v>
      </c>
      <c r="AL102" s="41"/>
      <c r="AM102" s="40">
        <v>1</v>
      </c>
      <c r="AO102" s="42">
        <v>0.18400000000000002</v>
      </c>
      <c r="AP102" s="42">
        <v>0.22600000000000001</v>
      </c>
      <c r="AQ102" s="42">
        <v>0.23100000000000001</v>
      </c>
      <c r="AR102" s="42">
        <v>6.3E-2</v>
      </c>
      <c r="AS102" s="42">
        <v>0.06</v>
      </c>
      <c r="AT102" s="42">
        <v>5.7000000000000002E-2</v>
      </c>
      <c r="AU102" s="42">
        <v>0</v>
      </c>
      <c r="AV102" s="42">
        <v>0</v>
      </c>
      <c r="AW102" s="42">
        <v>0.02</v>
      </c>
      <c r="AX102" s="42">
        <v>0.109</v>
      </c>
      <c r="AY102" s="42">
        <v>3.3000000000000002E-2</v>
      </c>
      <c r="AZ102" s="42">
        <v>2E-3</v>
      </c>
      <c r="BA102" s="42">
        <v>1.4999999999999999E-2</v>
      </c>
      <c r="BB102" s="42">
        <v>0</v>
      </c>
      <c r="BC102" s="42">
        <v>0</v>
      </c>
      <c r="BE102" s="42">
        <v>1</v>
      </c>
    </row>
    <row r="103" spans="1:57" ht="15.75" hidden="1" thickTop="1" x14ac:dyDescent="0.25"/>
    <row r="104" spans="1:57" hidden="1" x14ac:dyDescent="0.25">
      <c r="A104" s="17" t="s">
        <v>111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57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</row>
    <row r="105" spans="1:57" hidden="1" x14ac:dyDescent="0.25">
      <c r="A105" t="s">
        <v>94</v>
      </c>
      <c r="E105" s="20">
        <v>5502978</v>
      </c>
      <c r="F105" s="20">
        <v>0</v>
      </c>
      <c r="G105" s="20">
        <v>0</v>
      </c>
      <c r="H105" s="20">
        <v>7357065</v>
      </c>
      <c r="I105" s="20">
        <v>0</v>
      </c>
      <c r="J105" s="21"/>
      <c r="K105" s="21"/>
      <c r="L105" s="20">
        <v>8334835</v>
      </c>
      <c r="M105" s="20">
        <v>2998898</v>
      </c>
      <c r="N105" s="20">
        <v>139463</v>
      </c>
      <c r="O105" s="21"/>
      <c r="P105" s="20">
        <v>31622714</v>
      </c>
      <c r="Q105" s="21"/>
      <c r="R105" s="20">
        <v>4579370</v>
      </c>
      <c r="S105" s="21"/>
      <c r="T105" s="20">
        <v>0</v>
      </c>
      <c r="U105" s="20">
        <v>389481</v>
      </c>
      <c r="V105" s="20">
        <v>16212072</v>
      </c>
      <c r="W105" s="20">
        <v>0</v>
      </c>
      <c r="X105" s="20">
        <v>0</v>
      </c>
      <c r="Y105" s="20">
        <v>3204333</v>
      </c>
      <c r="Z105" s="20">
        <v>1082314</v>
      </c>
      <c r="AA105" s="20">
        <v>9545614</v>
      </c>
      <c r="AB105" s="21"/>
      <c r="AC105" s="20">
        <v>0</v>
      </c>
      <c r="AD105" s="21"/>
      <c r="AE105" s="21"/>
      <c r="AF105" s="21"/>
      <c r="AG105" s="20">
        <v>5166520</v>
      </c>
      <c r="AH105" s="20">
        <v>0</v>
      </c>
      <c r="AI105" s="20">
        <v>0</v>
      </c>
      <c r="AJ105" s="20">
        <v>0</v>
      </c>
      <c r="AK105" s="20">
        <v>0</v>
      </c>
      <c r="AL105" s="20"/>
      <c r="AM105" s="20">
        <v>96135657</v>
      </c>
    </row>
    <row r="106" spans="1:57" hidden="1" x14ac:dyDescent="0.25">
      <c r="A106" t="s">
        <v>95</v>
      </c>
      <c r="E106" s="20">
        <v>101814242</v>
      </c>
      <c r="F106" s="20">
        <v>0</v>
      </c>
      <c r="G106" s="20">
        <v>1583622</v>
      </c>
      <c r="H106" s="20">
        <v>146290671</v>
      </c>
      <c r="I106" s="20">
        <v>1404948</v>
      </c>
      <c r="J106" s="21"/>
      <c r="K106" s="21"/>
      <c r="L106" s="20">
        <v>195224943</v>
      </c>
      <c r="M106" s="20">
        <v>36533371</v>
      </c>
      <c r="N106" s="20">
        <v>22740468</v>
      </c>
      <c r="O106" s="21"/>
      <c r="P106" s="20">
        <v>563065748</v>
      </c>
      <c r="Q106" s="21"/>
      <c r="R106" s="20">
        <v>129003627</v>
      </c>
      <c r="S106" s="21"/>
      <c r="T106" s="20">
        <v>2822174</v>
      </c>
      <c r="U106" s="20">
        <v>103966</v>
      </c>
      <c r="V106" s="20">
        <v>311642335</v>
      </c>
      <c r="W106" s="20">
        <v>880455</v>
      </c>
      <c r="X106" s="20">
        <v>0</v>
      </c>
      <c r="Y106" s="20">
        <v>68337824</v>
      </c>
      <c r="Z106" s="20">
        <v>29859750</v>
      </c>
      <c r="AA106" s="20">
        <v>131712338</v>
      </c>
      <c r="AB106" s="21"/>
      <c r="AC106" s="20">
        <v>616500</v>
      </c>
      <c r="AD106" s="21"/>
      <c r="AE106" s="21"/>
      <c r="AF106" s="21"/>
      <c r="AG106" s="20">
        <v>43446658</v>
      </c>
      <c r="AH106" s="20">
        <v>0</v>
      </c>
      <c r="AI106" s="20">
        <v>0</v>
      </c>
      <c r="AJ106" s="20">
        <v>0</v>
      </c>
      <c r="AK106" s="20">
        <v>0</v>
      </c>
      <c r="AL106" s="20"/>
      <c r="AM106" s="20">
        <v>1787083640</v>
      </c>
    </row>
    <row r="107" spans="1:57" hidden="1" x14ac:dyDescent="0.25">
      <c r="A107" t="s">
        <v>96</v>
      </c>
      <c r="C107" s="24"/>
      <c r="E107" s="20">
        <v>3862443.9200000004</v>
      </c>
      <c r="F107" s="20">
        <v>0</v>
      </c>
      <c r="G107" s="20">
        <v>0</v>
      </c>
      <c r="H107" s="20">
        <v>3241403.3700000015</v>
      </c>
      <c r="I107" s="20">
        <v>0</v>
      </c>
      <c r="J107" s="21"/>
      <c r="K107" s="21"/>
      <c r="L107" s="20">
        <v>7997516.3300000001</v>
      </c>
      <c r="M107" s="20">
        <v>832429.08</v>
      </c>
      <c r="N107" s="20">
        <v>198219.85000000003</v>
      </c>
      <c r="O107" s="21"/>
      <c r="P107" s="20">
        <v>6124968.9200000018</v>
      </c>
      <c r="Q107" s="21"/>
      <c r="R107" s="20">
        <v>4541930.2300000004</v>
      </c>
      <c r="S107" s="21"/>
      <c r="T107" s="20">
        <v>75235.570000000036</v>
      </c>
      <c r="U107" s="20">
        <v>168736.09</v>
      </c>
      <c r="V107" s="20">
        <v>9371735.129999999</v>
      </c>
      <c r="W107" s="20">
        <v>52706.150000000009</v>
      </c>
      <c r="X107" s="20">
        <v>0</v>
      </c>
      <c r="Y107" s="20">
        <v>2226182.08</v>
      </c>
      <c r="Z107" s="20">
        <v>1107524.3600000001</v>
      </c>
      <c r="AA107" s="20">
        <v>1309583.9500000004</v>
      </c>
      <c r="AB107" s="21"/>
      <c r="AC107" s="20">
        <v>0</v>
      </c>
      <c r="AD107" s="21"/>
      <c r="AE107" s="21"/>
      <c r="AF107" s="21"/>
      <c r="AG107" s="20">
        <v>2516030.89</v>
      </c>
      <c r="AH107" s="20">
        <v>0</v>
      </c>
      <c r="AI107" s="20">
        <v>0</v>
      </c>
      <c r="AJ107" s="20">
        <v>0</v>
      </c>
      <c r="AK107" s="20">
        <v>0</v>
      </c>
      <c r="AL107" s="20"/>
      <c r="AM107" s="20">
        <v>43626645.920000002</v>
      </c>
    </row>
    <row r="108" spans="1:57" hidden="1" x14ac:dyDescent="0.25">
      <c r="J108" s="43"/>
      <c r="K108" s="43"/>
      <c r="O108" s="43"/>
      <c r="Q108" s="43"/>
      <c r="S108" s="43"/>
      <c r="AB108" s="43"/>
      <c r="AD108" s="43"/>
      <c r="AE108" s="43"/>
      <c r="AF108" s="43"/>
    </row>
    <row r="109" spans="1:57" hidden="1" x14ac:dyDescent="0.25">
      <c r="A109" s="1" t="s">
        <v>84</v>
      </c>
      <c r="B109" s="27" t="s">
        <v>85</v>
      </c>
      <c r="C109" s="28">
        <v>3</v>
      </c>
      <c r="J109" s="43"/>
      <c r="K109" s="43"/>
      <c r="O109" s="43"/>
      <c r="Q109" s="43"/>
      <c r="S109" s="43"/>
      <c r="AB109" s="43"/>
      <c r="AD109" s="43"/>
      <c r="AE109" s="43"/>
      <c r="AF109" s="43"/>
    </row>
    <row r="110" spans="1:57" hidden="1" x14ac:dyDescent="0.25">
      <c r="A110" t="s">
        <v>86</v>
      </c>
      <c r="D110" s="29">
        <v>0.3333334</v>
      </c>
      <c r="E110" s="30">
        <v>5.7241799470928875E-2</v>
      </c>
      <c r="F110" s="30">
        <v>0</v>
      </c>
      <c r="G110" s="30">
        <v>0</v>
      </c>
      <c r="H110" s="30">
        <v>7.6527952578511013E-2</v>
      </c>
      <c r="I110" s="30">
        <v>0</v>
      </c>
      <c r="J110" s="44"/>
      <c r="K110" s="44"/>
      <c r="L110" s="30">
        <v>8.6698684547399513E-2</v>
      </c>
      <c r="M110" s="30">
        <v>3.1194440164901562E-2</v>
      </c>
      <c r="N110" s="30">
        <v>1.4506896228940319E-3</v>
      </c>
      <c r="O110" s="44"/>
      <c r="P110" s="30">
        <v>0.32893844996555233</v>
      </c>
      <c r="Q110" s="44"/>
      <c r="R110" s="30">
        <v>4.7634458877209317E-2</v>
      </c>
      <c r="S110" s="44"/>
      <c r="T110" s="30">
        <v>0</v>
      </c>
      <c r="U110" s="30">
        <v>4.0513687860894319E-3</v>
      </c>
      <c r="V110" s="30">
        <v>0.16863744947413217</v>
      </c>
      <c r="W110" s="30">
        <v>0</v>
      </c>
      <c r="X110" s="30">
        <v>0</v>
      </c>
      <c r="Y110" s="30">
        <v>3.3331368401632706E-2</v>
      </c>
      <c r="Z110" s="30">
        <v>1.1258195281278412E-2</v>
      </c>
      <c r="AA110" s="30">
        <v>9.9293168610685212E-2</v>
      </c>
      <c r="AB110" s="44"/>
      <c r="AC110" s="30">
        <v>0</v>
      </c>
      <c r="AD110" s="44"/>
      <c r="AE110" s="44"/>
      <c r="AF110" s="44"/>
      <c r="AG110" s="30">
        <v>5.3741974218785439E-2</v>
      </c>
      <c r="AH110" s="30">
        <v>0</v>
      </c>
      <c r="AI110" s="30">
        <v>0</v>
      </c>
      <c r="AJ110" s="30">
        <v>0</v>
      </c>
      <c r="AK110" s="30">
        <v>0</v>
      </c>
      <c r="AL110" s="30"/>
      <c r="AM110" s="30">
        <v>1</v>
      </c>
    </row>
    <row r="111" spans="1:57" hidden="1" x14ac:dyDescent="0.25">
      <c r="A111" t="s">
        <v>87</v>
      </c>
      <c r="D111" s="29">
        <v>0.3333333</v>
      </c>
      <c r="E111" s="30">
        <v>5.6972286982605917E-2</v>
      </c>
      <c r="F111" s="30">
        <v>0</v>
      </c>
      <c r="G111" s="30">
        <v>8.8614878708195215E-4</v>
      </c>
      <c r="H111" s="30">
        <v>8.1860002366761081E-2</v>
      </c>
      <c r="I111" s="30">
        <v>7.8616801617634418E-4</v>
      </c>
      <c r="J111" s="44"/>
      <c r="K111" s="44"/>
      <c r="L111" s="30">
        <v>0.10924219696846421</v>
      </c>
      <c r="M111" s="30">
        <v>2.0443011273943507E-2</v>
      </c>
      <c r="N111" s="30">
        <v>1.2724904134873061E-2</v>
      </c>
      <c r="O111" s="44"/>
      <c r="P111" s="30">
        <v>0.31507520711229836</v>
      </c>
      <c r="Q111" s="44"/>
      <c r="R111" s="30">
        <v>7.2186675605177608E-2</v>
      </c>
      <c r="S111" s="44"/>
      <c r="T111" s="30">
        <v>1.5792064438573227E-3</v>
      </c>
      <c r="U111" s="30">
        <v>5.8176348142272735E-5</v>
      </c>
      <c r="V111" s="30">
        <v>0.17438598173278561</v>
      </c>
      <c r="W111" s="30">
        <v>4.926769963603942E-4</v>
      </c>
      <c r="X111" s="30">
        <v>0</v>
      </c>
      <c r="Y111" s="30">
        <v>3.8239857648744408E-2</v>
      </c>
      <c r="Z111" s="30">
        <v>1.6708647167739725E-2</v>
      </c>
      <c r="AA111" s="30">
        <v>7.3702391456059668E-2</v>
      </c>
      <c r="AB111" s="44"/>
      <c r="AC111" s="30">
        <v>3.4497545957054364E-4</v>
      </c>
      <c r="AD111" s="44"/>
      <c r="AE111" s="44"/>
      <c r="AF111" s="44"/>
      <c r="AG111" s="30">
        <v>2.4311485499358049E-2</v>
      </c>
      <c r="AH111" s="30">
        <v>0</v>
      </c>
      <c r="AI111" s="30">
        <v>0</v>
      </c>
      <c r="AJ111" s="30">
        <v>0</v>
      </c>
      <c r="AK111" s="30">
        <v>0</v>
      </c>
      <c r="AL111" s="30"/>
      <c r="AM111" s="30">
        <v>1</v>
      </c>
    </row>
    <row r="112" spans="1:57" hidden="1" x14ac:dyDescent="0.25">
      <c r="A112" s="31" t="s">
        <v>88</v>
      </c>
      <c r="B112" s="31"/>
      <c r="C112" s="31"/>
      <c r="D112" s="32">
        <v>0.3333333</v>
      </c>
      <c r="E112" s="33">
        <v>8.8534056161060942E-2</v>
      </c>
      <c r="F112" s="33">
        <v>0</v>
      </c>
      <c r="G112" s="33">
        <v>0</v>
      </c>
      <c r="H112" s="33">
        <v>7.4298706711120946E-2</v>
      </c>
      <c r="I112" s="33">
        <v>0</v>
      </c>
      <c r="J112" s="45"/>
      <c r="K112" s="45"/>
      <c r="L112" s="33">
        <v>0.18331724021748955</v>
      </c>
      <c r="M112" s="33">
        <v>1.908074898827794E-2</v>
      </c>
      <c r="N112" s="33">
        <v>4.5435500671650083E-3</v>
      </c>
      <c r="O112" s="45"/>
      <c r="P112" s="33">
        <v>0.14039513675269955</v>
      </c>
      <c r="Q112" s="45"/>
      <c r="R112" s="33">
        <v>0.10410908595468758</v>
      </c>
      <c r="S112" s="45"/>
      <c r="T112" s="33">
        <v>1.7245325285368633E-3</v>
      </c>
      <c r="U112" s="33">
        <v>3.8677300636271329E-3</v>
      </c>
      <c r="V112" s="33">
        <v>0.21481676925577409</v>
      </c>
      <c r="W112" s="33">
        <v>1.2081183159633557E-3</v>
      </c>
      <c r="X112" s="33">
        <v>0</v>
      </c>
      <c r="Y112" s="33">
        <v>5.1028036491327866E-2</v>
      </c>
      <c r="Z112" s="33">
        <v>2.5386420079850137E-2</v>
      </c>
      <c r="AA112" s="33">
        <v>3.001798378911455E-2</v>
      </c>
      <c r="AB112" s="45"/>
      <c r="AC112" s="33">
        <v>0</v>
      </c>
      <c r="AD112" s="45"/>
      <c r="AE112" s="45"/>
      <c r="AF112" s="45"/>
      <c r="AG112" s="33">
        <v>5.7671884623304547E-2</v>
      </c>
      <c r="AH112" s="33">
        <v>0</v>
      </c>
      <c r="AI112" s="33">
        <v>0</v>
      </c>
      <c r="AJ112" s="33">
        <v>0</v>
      </c>
      <c r="AK112" s="33">
        <v>0</v>
      </c>
      <c r="AL112" s="33"/>
      <c r="AM112" s="33">
        <v>1.0000000000000002</v>
      </c>
    </row>
    <row r="113" spans="1:57" hidden="1" x14ac:dyDescent="0.25">
      <c r="A113" t="s">
        <v>89</v>
      </c>
      <c r="B113" s="35" t="s">
        <v>90</v>
      </c>
      <c r="C113" s="36">
        <v>0.26100000000000001</v>
      </c>
      <c r="D113" s="37">
        <v>1</v>
      </c>
      <c r="E113" s="30">
        <v>6.8000000000000005E-2</v>
      </c>
      <c r="F113" s="30">
        <v>0</v>
      </c>
      <c r="G113" s="30">
        <v>0</v>
      </c>
      <c r="H113" s="30">
        <v>7.8E-2</v>
      </c>
      <c r="I113" s="30">
        <v>0</v>
      </c>
      <c r="J113" s="30">
        <v>0</v>
      </c>
      <c r="K113" s="30">
        <v>0</v>
      </c>
      <c r="L113" s="30">
        <v>0.126</v>
      </c>
      <c r="M113" s="30">
        <v>2.4E-2</v>
      </c>
      <c r="N113" s="30">
        <v>6.0000000000000001E-3</v>
      </c>
      <c r="O113" s="30">
        <v>0</v>
      </c>
      <c r="P113" s="30">
        <v>0.26100000000000001</v>
      </c>
      <c r="Q113" s="30">
        <v>0</v>
      </c>
      <c r="R113" s="30">
        <v>7.4999999999999997E-2</v>
      </c>
      <c r="S113" s="30">
        <v>0</v>
      </c>
      <c r="T113" s="30">
        <v>1E-3</v>
      </c>
      <c r="U113" s="30">
        <v>3.0000000000000001E-3</v>
      </c>
      <c r="V113" s="30">
        <v>0.186</v>
      </c>
      <c r="W113" s="30">
        <v>1E-3</v>
      </c>
      <c r="X113" s="30">
        <v>0</v>
      </c>
      <c r="Y113" s="30">
        <v>4.1000000000000002E-2</v>
      </c>
      <c r="Z113" s="30">
        <v>1.7999999999999999E-2</v>
      </c>
      <c r="AA113" s="30">
        <v>6.8000000000000005E-2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4.4999999999999998E-2</v>
      </c>
      <c r="AH113" s="30">
        <v>0</v>
      </c>
      <c r="AI113" s="30">
        <v>0</v>
      </c>
      <c r="AJ113" s="30">
        <v>0</v>
      </c>
      <c r="AK113" s="30">
        <v>0</v>
      </c>
      <c r="AL113" s="30"/>
      <c r="AM113" s="30">
        <v>1.0010000000000001</v>
      </c>
    </row>
    <row r="114" spans="1:57" hidden="1" x14ac:dyDescent="0.25">
      <c r="B114" s="35" t="s">
        <v>91</v>
      </c>
      <c r="C114" s="36">
        <v>-1.0000000000001119E-3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-1.0000000000001119E-3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/>
      <c r="AM114" s="30">
        <v>-1.0000000000001119E-3</v>
      </c>
    </row>
    <row r="115" spans="1:57" ht="15.75" hidden="1" thickBot="1" x14ac:dyDescent="0.3">
      <c r="A115" s="38" t="s">
        <v>112</v>
      </c>
      <c r="B115" s="39"/>
      <c r="C115" s="39"/>
      <c r="D115" s="39"/>
      <c r="E115" s="40">
        <v>6.8000000000000005E-2</v>
      </c>
      <c r="F115" s="40">
        <v>0</v>
      </c>
      <c r="G115" s="40">
        <v>0</v>
      </c>
      <c r="H115" s="40">
        <v>7.8E-2</v>
      </c>
      <c r="I115" s="40">
        <v>0</v>
      </c>
      <c r="J115" s="40">
        <v>0</v>
      </c>
      <c r="K115" s="40">
        <v>0</v>
      </c>
      <c r="L115" s="40">
        <v>0.126</v>
      </c>
      <c r="M115" s="40">
        <v>2.4E-2</v>
      </c>
      <c r="N115" s="40">
        <v>6.0000000000000001E-3</v>
      </c>
      <c r="O115" s="40">
        <v>0</v>
      </c>
      <c r="P115" s="40">
        <v>0.2599999999999999</v>
      </c>
      <c r="Q115" s="40">
        <v>0</v>
      </c>
      <c r="R115" s="40">
        <v>7.4999999999999997E-2</v>
      </c>
      <c r="S115" s="40">
        <v>0</v>
      </c>
      <c r="T115" s="40">
        <v>1E-3</v>
      </c>
      <c r="U115" s="40">
        <v>3.0000000000000001E-3</v>
      </c>
      <c r="V115" s="40">
        <v>0.186</v>
      </c>
      <c r="W115" s="40">
        <v>1E-3</v>
      </c>
      <c r="X115" s="40">
        <v>0</v>
      </c>
      <c r="Y115" s="40">
        <v>4.1000000000000002E-2</v>
      </c>
      <c r="Z115" s="40">
        <v>1.7999999999999999E-2</v>
      </c>
      <c r="AA115" s="40">
        <v>6.8000000000000005E-2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4.4999999999999998E-2</v>
      </c>
      <c r="AH115" s="40">
        <v>0</v>
      </c>
      <c r="AI115" s="40">
        <v>0</v>
      </c>
      <c r="AJ115" s="40">
        <v>0</v>
      </c>
      <c r="AK115" s="40">
        <v>0</v>
      </c>
      <c r="AL115" s="41"/>
      <c r="AM115" s="40">
        <v>1</v>
      </c>
      <c r="AO115" s="42">
        <v>0.21800000000000003</v>
      </c>
      <c r="AP115" s="42">
        <v>0.26600000000000001</v>
      </c>
      <c r="AQ115" s="42">
        <v>0.2599999999999999</v>
      </c>
      <c r="AR115" s="42">
        <v>7.4999999999999997E-2</v>
      </c>
      <c r="AS115" s="42">
        <v>6.8000000000000005E-2</v>
      </c>
      <c r="AT115" s="42">
        <v>6.8000000000000005E-2</v>
      </c>
      <c r="AU115" s="42">
        <v>0</v>
      </c>
      <c r="AV115" s="42">
        <v>0</v>
      </c>
      <c r="AW115" s="42">
        <v>2.4E-2</v>
      </c>
      <c r="AX115" s="42">
        <v>0</v>
      </c>
      <c r="AY115" s="42">
        <v>0</v>
      </c>
      <c r="AZ115" s="42">
        <v>3.0000000000000001E-3</v>
      </c>
      <c r="BA115" s="42">
        <v>1.7999999999999999E-2</v>
      </c>
      <c r="BB115" s="42">
        <v>0</v>
      </c>
      <c r="BC115" s="42">
        <v>0</v>
      </c>
      <c r="BE115" s="42">
        <v>1</v>
      </c>
    </row>
    <row r="116" spans="1:57" ht="15.75" hidden="1" thickTop="1" x14ac:dyDescent="0.25"/>
    <row r="117" spans="1:57" hidden="1" x14ac:dyDescent="0.25">
      <c r="A117" s="17" t="s">
        <v>113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</row>
    <row r="118" spans="1:57" hidden="1" x14ac:dyDescent="0.25">
      <c r="A118" t="s">
        <v>94</v>
      </c>
      <c r="E118" s="21"/>
      <c r="F118" s="21"/>
      <c r="G118" s="20">
        <v>0</v>
      </c>
      <c r="H118" s="20">
        <v>7357065</v>
      </c>
      <c r="I118" s="21"/>
      <c r="J118" s="21"/>
      <c r="K118" s="21"/>
      <c r="L118" s="20">
        <v>8334835</v>
      </c>
      <c r="M118" s="21"/>
      <c r="N118" s="20">
        <v>139463</v>
      </c>
      <c r="O118" s="21"/>
      <c r="P118" s="20">
        <v>31622714</v>
      </c>
      <c r="Q118" s="21"/>
      <c r="R118" s="20">
        <v>4579370</v>
      </c>
      <c r="S118" s="21"/>
      <c r="T118" s="20">
        <v>0</v>
      </c>
      <c r="U118" s="21"/>
      <c r="V118" s="20">
        <v>16212072</v>
      </c>
      <c r="W118" s="20">
        <v>0</v>
      </c>
      <c r="X118" s="21"/>
      <c r="Y118" s="20">
        <v>3204333</v>
      </c>
      <c r="Z118" s="21"/>
      <c r="AA118" s="20">
        <v>9545614</v>
      </c>
      <c r="AB118" s="21"/>
      <c r="AC118" s="21"/>
      <c r="AD118" s="21"/>
      <c r="AE118" s="21"/>
      <c r="AF118" s="21"/>
      <c r="AG118" s="20">
        <v>5166520</v>
      </c>
      <c r="AH118" s="20">
        <v>0</v>
      </c>
      <c r="AI118" s="20">
        <v>0</v>
      </c>
      <c r="AJ118" s="20">
        <v>0</v>
      </c>
      <c r="AK118" s="21"/>
      <c r="AL118" s="20"/>
      <c r="AM118" s="20">
        <v>86161986</v>
      </c>
    </row>
    <row r="119" spans="1:57" hidden="1" x14ac:dyDescent="0.25">
      <c r="A119" t="s">
        <v>95</v>
      </c>
      <c r="E119" s="21"/>
      <c r="F119" s="21"/>
      <c r="G119" s="20">
        <v>1583622</v>
      </c>
      <c r="H119" s="20">
        <v>146290671</v>
      </c>
      <c r="I119" s="21"/>
      <c r="J119" s="21"/>
      <c r="K119" s="21"/>
      <c r="L119" s="20">
        <v>195224943</v>
      </c>
      <c r="M119" s="21"/>
      <c r="N119" s="20">
        <v>22740468</v>
      </c>
      <c r="O119" s="21"/>
      <c r="P119" s="20">
        <v>563065748</v>
      </c>
      <c r="Q119" s="21"/>
      <c r="R119" s="20">
        <v>129003627</v>
      </c>
      <c r="S119" s="21"/>
      <c r="T119" s="20">
        <v>2822174</v>
      </c>
      <c r="U119" s="21"/>
      <c r="V119" s="20">
        <v>311642335</v>
      </c>
      <c r="W119" s="20">
        <v>880455</v>
      </c>
      <c r="X119" s="21"/>
      <c r="Y119" s="20">
        <v>68337824</v>
      </c>
      <c r="Z119" s="21"/>
      <c r="AA119" s="20">
        <v>131712338</v>
      </c>
      <c r="AB119" s="21"/>
      <c r="AC119" s="21"/>
      <c r="AD119" s="21"/>
      <c r="AE119" s="21"/>
      <c r="AF119" s="21"/>
      <c r="AG119" s="20">
        <v>43446658</v>
      </c>
      <c r="AH119" s="20">
        <v>0</v>
      </c>
      <c r="AI119" s="20">
        <v>0</v>
      </c>
      <c r="AJ119" s="20">
        <v>0</v>
      </c>
      <c r="AK119" s="21"/>
      <c r="AL119" s="20"/>
      <c r="AM119" s="20">
        <v>1616750863</v>
      </c>
    </row>
    <row r="120" spans="1:57" hidden="1" x14ac:dyDescent="0.25">
      <c r="A120" t="s">
        <v>96</v>
      </c>
      <c r="C120" s="24"/>
      <c r="E120" s="21"/>
      <c r="F120" s="21"/>
      <c r="G120" s="20">
        <v>0</v>
      </c>
      <c r="H120" s="20">
        <v>3241403.3700000015</v>
      </c>
      <c r="I120" s="21"/>
      <c r="J120" s="21"/>
      <c r="K120" s="21"/>
      <c r="L120" s="20">
        <v>7997516.3300000001</v>
      </c>
      <c r="M120" s="21"/>
      <c r="N120" s="20">
        <v>198219.85000000003</v>
      </c>
      <c r="O120" s="21"/>
      <c r="P120" s="20">
        <v>6124968.9200000018</v>
      </c>
      <c r="Q120" s="21"/>
      <c r="R120" s="20">
        <v>4541930.2300000004</v>
      </c>
      <c r="S120" s="21"/>
      <c r="T120" s="20">
        <v>75235.570000000036</v>
      </c>
      <c r="U120" s="21"/>
      <c r="V120" s="20">
        <v>9371735.129999999</v>
      </c>
      <c r="W120" s="20">
        <v>52706.150000000009</v>
      </c>
      <c r="X120" s="21"/>
      <c r="Y120" s="20">
        <v>2226182.08</v>
      </c>
      <c r="Z120" s="21"/>
      <c r="AA120" s="20">
        <v>1309583.9500000004</v>
      </c>
      <c r="AB120" s="21"/>
      <c r="AC120" s="21"/>
      <c r="AD120" s="21"/>
      <c r="AE120" s="21"/>
      <c r="AF120" s="21"/>
      <c r="AG120" s="20">
        <v>2516030.89</v>
      </c>
      <c r="AH120" s="20">
        <v>0</v>
      </c>
      <c r="AI120" s="20">
        <v>0</v>
      </c>
      <c r="AJ120" s="20">
        <v>0</v>
      </c>
      <c r="AK120" s="21"/>
      <c r="AL120" s="20"/>
      <c r="AM120" s="20">
        <v>37655512.470000006</v>
      </c>
    </row>
    <row r="121" spans="1:57" hidden="1" x14ac:dyDescent="0.25">
      <c r="E121" s="43"/>
      <c r="F121" s="43"/>
      <c r="I121" s="43"/>
      <c r="J121" s="43"/>
      <c r="K121" s="43"/>
      <c r="M121" s="43"/>
      <c r="O121" s="43"/>
      <c r="Q121" s="43"/>
      <c r="S121" s="43"/>
      <c r="U121" s="43"/>
      <c r="X121" s="43"/>
      <c r="Z121" s="43"/>
      <c r="AB121" s="43"/>
      <c r="AC121" s="43"/>
      <c r="AD121" s="43"/>
      <c r="AE121" s="43"/>
      <c r="AF121" s="43"/>
      <c r="AK121" s="43"/>
    </row>
    <row r="122" spans="1:57" hidden="1" x14ac:dyDescent="0.25">
      <c r="A122" s="1" t="s">
        <v>84</v>
      </c>
      <c r="B122" s="27" t="s">
        <v>85</v>
      </c>
      <c r="C122" s="28">
        <v>3</v>
      </c>
      <c r="E122" s="43"/>
      <c r="F122" s="43"/>
      <c r="I122" s="43"/>
      <c r="J122" s="43"/>
      <c r="K122" s="43"/>
      <c r="M122" s="43"/>
      <c r="O122" s="43"/>
      <c r="Q122" s="43"/>
      <c r="S122" s="43"/>
      <c r="U122" s="43"/>
      <c r="X122" s="43"/>
      <c r="Z122" s="43"/>
      <c r="AB122" s="43"/>
      <c r="AC122" s="43"/>
      <c r="AD122" s="43"/>
      <c r="AE122" s="43"/>
      <c r="AF122" s="43"/>
      <c r="AK122" s="43"/>
    </row>
    <row r="123" spans="1:57" hidden="1" x14ac:dyDescent="0.25">
      <c r="A123" t="s">
        <v>86</v>
      </c>
      <c r="D123" s="29">
        <v>0.3333334</v>
      </c>
      <c r="E123" s="44"/>
      <c r="F123" s="44"/>
      <c r="G123" s="30">
        <v>0</v>
      </c>
      <c r="H123" s="30">
        <v>8.5386437123211159E-2</v>
      </c>
      <c r="I123" s="44"/>
      <c r="J123" s="44"/>
      <c r="K123" s="44"/>
      <c r="L123" s="30">
        <v>9.6734481027398789E-2</v>
      </c>
      <c r="M123" s="44"/>
      <c r="N123" s="30">
        <v>1.618614037053417E-3</v>
      </c>
      <c r="O123" s="44"/>
      <c r="P123" s="30">
        <v>0.3670146832502213</v>
      </c>
      <c r="Q123" s="44"/>
      <c r="R123" s="30">
        <v>5.3148380307761242E-2</v>
      </c>
      <c r="S123" s="44"/>
      <c r="T123" s="30">
        <v>0</v>
      </c>
      <c r="U123" s="44"/>
      <c r="V123" s="30">
        <v>0.1881580584737218</v>
      </c>
      <c r="W123" s="30">
        <v>0</v>
      </c>
      <c r="X123" s="44"/>
      <c r="Y123" s="30">
        <v>3.7189637202652226E-2</v>
      </c>
      <c r="Z123" s="44"/>
      <c r="AA123" s="30">
        <v>0.11078683817710516</v>
      </c>
      <c r="AB123" s="44"/>
      <c r="AC123" s="44"/>
      <c r="AD123" s="44"/>
      <c r="AE123" s="44"/>
      <c r="AF123" s="44"/>
      <c r="AG123" s="30">
        <v>5.9962870400874932E-2</v>
      </c>
      <c r="AH123" s="30">
        <v>0</v>
      </c>
      <c r="AI123" s="30">
        <v>0</v>
      </c>
      <c r="AJ123" s="30">
        <v>0</v>
      </c>
      <c r="AK123" s="44"/>
      <c r="AL123" s="30"/>
      <c r="AM123" s="30">
        <v>0.99999999999999989</v>
      </c>
    </row>
    <row r="124" spans="1:57" hidden="1" x14ac:dyDescent="0.25">
      <c r="A124" t="s">
        <v>87</v>
      </c>
      <c r="D124" s="29">
        <v>0.3333333</v>
      </c>
      <c r="E124" s="44"/>
      <c r="F124" s="44"/>
      <c r="G124" s="30">
        <v>9.7950898696999794E-4</v>
      </c>
      <c r="H124" s="30">
        <v>9.0484362401110408E-2</v>
      </c>
      <c r="I124" s="44"/>
      <c r="J124" s="44"/>
      <c r="K124" s="44"/>
      <c r="L124" s="30">
        <v>0.12075140794280807</v>
      </c>
      <c r="M124" s="44"/>
      <c r="N124" s="30">
        <v>1.4065536329947207E-2</v>
      </c>
      <c r="O124" s="44"/>
      <c r="P124" s="30">
        <v>0.3482699535754013</v>
      </c>
      <c r="Q124" s="44"/>
      <c r="R124" s="30">
        <v>7.9791902359417508E-2</v>
      </c>
      <c r="S124" s="44"/>
      <c r="T124" s="30">
        <v>1.7455837288147468E-3</v>
      </c>
      <c r="U124" s="44"/>
      <c r="V124" s="30">
        <v>0.19275841574113944</v>
      </c>
      <c r="W124" s="30">
        <v>5.4458297821239514E-4</v>
      </c>
      <c r="X124" s="44"/>
      <c r="Y124" s="30">
        <v>4.2268617610751819E-2</v>
      </c>
      <c r="Z124" s="44"/>
      <c r="AA124" s="30">
        <v>8.1467306444233514E-2</v>
      </c>
      <c r="AB124" s="44"/>
      <c r="AC124" s="44"/>
      <c r="AD124" s="44"/>
      <c r="AE124" s="44"/>
      <c r="AF124" s="44"/>
      <c r="AG124" s="30">
        <v>2.6872821901193566E-2</v>
      </c>
      <c r="AH124" s="30">
        <v>0</v>
      </c>
      <c r="AI124" s="30">
        <v>0</v>
      </c>
      <c r="AJ124" s="30">
        <v>0</v>
      </c>
      <c r="AK124" s="44"/>
      <c r="AL124" s="30"/>
      <c r="AM124" s="30">
        <v>0.99999999999999989</v>
      </c>
    </row>
    <row r="125" spans="1:57" hidden="1" x14ac:dyDescent="0.25">
      <c r="A125" s="31" t="s">
        <v>88</v>
      </c>
      <c r="B125" s="31"/>
      <c r="C125" s="31"/>
      <c r="D125" s="32">
        <v>0.3333333</v>
      </c>
      <c r="E125" s="45"/>
      <c r="F125" s="45"/>
      <c r="G125" s="33">
        <v>0</v>
      </c>
      <c r="H125" s="33">
        <v>8.6080447652449682E-2</v>
      </c>
      <c r="I125" s="45"/>
      <c r="J125" s="45"/>
      <c r="K125" s="45"/>
      <c r="L125" s="33">
        <v>0.21238633616715716</v>
      </c>
      <c r="M125" s="45"/>
      <c r="N125" s="33">
        <v>5.2640327271583675E-3</v>
      </c>
      <c r="O125" s="45"/>
      <c r="P125" s="33">
        <v>0.16265796209465319</v>
      </c>
      <c r="Q125" s="45"/>
      <c r="R125" s="33">
        <v>0.12061793697851113</v>
      </c>
      <c r="S125" s="45"/>
      <c r="T125" s="33">
        <v>1.9979961781144235E-3</v>
      </c>
      <c r="U125" s="45"/>
      <c r="V125" s="33">
        <v>0.24888082820454036</v>
      </c>
      <c r="W125" s="33">
        <v>1.3996928083767491E-3</v>
      </c>
      <c r="X125" s="45"/>
      <c r="Y125" s="33">
        <v>5.9119686175393052E-2</v>
      </c>
      <c r="Z125" s="45"/>
      <c r="AA125" s="33">
        <v>3.4778014269314241E-2</v>
      </c>
      <c r="AB125" s="45"/>
      <c r="AC125" s="45"/>
      <c r="AD125" s="45"/>
      <c r="AE125" s="45"/>
      <c r="AF125" s="45"/>
      <c r="AG125" s="33">
        <v>6.6817066744331563E-2</v>
      </c>
      <c r="AH125" s="33">
        <v>0</v>
      </c>
      <c r="AI125" s="33">
        <v>0</v>
      </c>
      <c r="AJ125" s="33">
        <v>0</v>
      </c>
      <c r="AK125" s="45"/>
      <c r="AL125" s="33"/>
      <c r="AM125" s="33">
        <v>0.99999999999999989</v>
      </c>
    </row>
    <row r="126" spans="1:57" hidden="1" x14ac:dyDescent="0.25">
      <c r="A126" t="s">
        <v>89</v>
      </c>
      <c r="B126" s="35" t="s">
        <v>90</v>
      </c>
      <c r="C126" s="36">
        <v>0.29299999999999998</v>
      </c>
      <c r="D126" s="37">
        <v>1</v>
      </c>
      <c r="E126" s="30">
        <v>0</v>
      </c>
      <c r="F126" s="30">
        <v>0</v>
      </c>
      <c r="G126" s="30">
        <v>0</v>
      </c>
      <c r="H126" s="30">
        <v>8.6999999999999994E-2</v>
      </c>
      <c r="I126" s="30">
        <v>0</v>
      </c>
      <c r="J126" s="30">
        <v>0</v>
      </c>
      <c r="K126" s="30">
        <v>0</v>
      </c>
      <c r="L126" s="30">
        <v>0.14299999999999999</v>
      </c>
      <c r="M126" s="30">
        <v>0</v>
      </c>
      <c r="N126" s="30">
        <v>7.0000000000000001E-3</v>
      </c>
      <c r="O126" s="30">
        <v>0</v>
      </c>
      <c r="P126" s="30">
        <v>0.29299999999999998</v>
      </c>
      <c r="Q126" s="30">
        <v>0</v>
      </c>
      <c r="R126" s="30">
        <v>8.5000000000000006E-2</v>
      </c>
      <c r="S126" s="30">
        <v>0</v>
      </c>
      <c r="T126" s="30">
        <v>1E-3</v>
      </c>
      <c r="U126" s="30">
        <v>0</v>
      </c>
      <c r="V126" s="30">
        <v>0.21</v>
      </c>
      <c r="W126" s="30">
        <v>1E-3</v>
      </c>
      <c r="X126" s="30">
        <v>0</v>
      </c>
      <c r="Y126" s="30">
        <v>4.5999999999999999E-2</v>
      </c>
      <c r="Z126" s="30">
        <v>0</v>
      </c>
      <c r="AA126" s="30">
        <v>7.5999999999999998E-2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5.0999999999999997E-2</v>
      </c>
      <c r="AH126" s="30">
        <v>0</v>
      </c>
      <c r="AI126" s="30">
        <v>0</v>
      </c>
      <c r="AJ126" s="30">
        <v>0</v>
      </c>
      <c r="AK126" s="30">
        <v>0</v>
      </c>
      <c r="AL126" s="30"/>
      <c r="AM126" s="30">
        <v>1</v>
      </c>
    </row>
    <row r="127" spans="1:57" hidden="1" x14ac:dyDescent="0.25">
      <c r="B127" s="35" t="s">
        <v>91</v>
      </c>
      <c r="C127" s="36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/>
      <c r="AM127" s="30">
        <v>0</v>
      </c>
    </row>
    <row r="128" spans="1:57" ht="15.75" hidden="1" thickBot="1" x14ac:dyDescent="0.3">
      <c r="A128" s="38" t="s">
        <v>114</v>
      </c>
      <c r="B128" s="39"/>
      <c r="C128" s="39"/>
      <c r="D128" s="39"/>
      <c r="E128" s="40">
        <v>0</v>
      </c>
      <c r="F128" s="40">
        <v>0</v>
      </c>
      <c r="G128" s="40">
        <v>0</v>
      </c>
      <c r="H128" s="40">
        <v>8.6999999999999994E-2</v>
      </c>
      <c r="I128" s="40">
        <v>0</v>
      </c>
      <c r="J128" s="40">
        <v>0</v>
      </c>
      <c r="K128" s="40">
        <v>0</v>
      </c>
      <c r="L128" s="40">
        <v>0.14299999999999999</v>
      </c>
      <c r="M128" s="40">
        <v>0</v>
      </c>
      <c r="N128" s="40">
        <v>7.0000000000000001E-3</v>
      </c>
      <c r="O128" s="40">
        <v>0</v>
      </c>
      <c r="P128" s="40">
        <v>0.29299999999999998</v>
      </c>
      <c r="Q128" s="40">
        <v>0</v>
      </c>
      <c r="R128" s="40">
        <v>8.5000000000000006E-2</v>
      </c>
      <c r="S128" s="40">
        <v>0</v>
      </c>
      <c r="T128" s="40">
        <v>1E-3</v>
      </c>
      <c r="U128" s="40">
        <v>0</v>
      </c>
      <c r="V128" s="40">
        <v>0.21</v>
      </c>
      <c r="W128" s="40">
        <v>1E-3</v>
      </c>
      <c r="X128" s="40">
        <v>0</v>
      </c>
      <c r="Y128" s="40">
        <v>4.5999999999999999E-2</v>
      </c>
      <c r="Z128" s="40">
        <v>0</v>
      </c>
      <c r="AA128" s="40">
        <v>7.5999999999999998E-2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5.0999999999999997E-2</v>
      </c>
      <c r="AH128" s="40">
        <v>0</v>
      </c>
      <c r="AI128" s="40">
        <v>0</v>
      </c>
      <c r="AJ128" s="40">
        <v>0</v>
      </c>
      <c r="AK128" s="40">
        <v>0</v>
      </c>
      <c r="AL128" s="41"/>
      <c r="AM128" s="40">
        <v>1</v>
      </c>
      <c r="AO128" s="42">
        <v>0.247</v>
      </c>
      <c r="AP128" s="42">
        <v>0.29899999999999999</v>
      </c>
      <c r="AQ128" s="42">
        <v>0.29299999999999998</v>
      </c>
      <c r="AR128" s="42">
        <v>8.5000000000000006E-2</v>
      </c>
      <c r="AS128" s="42">
        <v>7.5999999999999998E-2</v>
      </c>
      <c r="AT128" s="42">
        <v>0</v>
      </c>
      <c r="AU128" s="42">
        <v>0</v>
      </c>
      <c r="AV128" s="42">
        <v>0</v>
      </c>
      <c r="AW128" s="42">
        <v>0</v>
      </c>
      <c r="AX128" s="42">
        <v>0</v>
      </c>
      <c r="AY128" s="42">
        <v>0</v>
      </c>
      <c r="AZ128" s="42">
        <v>0</v>
      </c>
      <c r="BA128" s="42">
        <v>0</v>
      </c>
      <c r="BB128" s="42">
        <v>0</v>
      </c>
      <c r="BC128" s="42">
        <v>0</v>
      </c>
      <c r="BE128" s="42">
        <v>0.99999999999999989</v>
      </c>
    </row>
    <row r="129" spans="1:57" ht="15.75" hidden="1" thickTop="1" x14ac:dyDescent="0.25"/>
    <row r="130" spans="1:57" hidden="1" x14ac:dyDescent="0.25">
      <c r="A130" s="17" t="s">
        <v>115</v>
      </c>
      <c r="B130" s="58" t="s">
        <v>116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</row>
    <row r="131" spans="1:57" hidden="1" x14ac:dyDescent="0.25">
      <c r="A131" t="s">
        <v>94</v>
      </c>
      <c r="E131" s="21"/>
      <c r="F131" s="21"/>
      <c r="G131" s="20">
        <v>0</v>
      </c>
      <c r="H131" s="20">
        <v>7357065</v>
      </c>
      <c r="I131" s="21"/>
      <c r="J131" s="21"/>
      <c r="K131" s="21"/>
      <c r="L131" s="20">
        <v>8334835</v>
      </c>
      <c r="M131" s="21"/>
      <c r="N131" s="20">
        <v>139463</v>
      </c>
      <c r="O131" s="21"/>
      <c r="P131" s="20">
        <v>31622714</v>
      </c>
      <c r="Q131" s="21"/>
      <c r="R131" s="20">
        <v>4579370</v>
      </c>
      <c r="S131" s="21"/>
      <c r="T131" s="21"/>
      <c r="U131" s="21"/>
      <c r="V131" s="20">
        <v>16212072</v>
      </c>
      <c r="W131" s="21"/>
      <c r="X131" s="21"/>
      <c r="Y131" s="20">
        <v>3204333</v>
      </c>
      <c r="Z131" s="21"/>
      <c r="AA131" s="20">
        <v>9545614</v>
      </c>
      <c r="AB131" s="21"/>
      <c r="AC131" s="21"/>
      <c r="AD131" s="21"/>
      <c r="AE131" s="21"/>
      <c r="AF131" s="21"/>
      <c r="AG131" s="20">
        <v>5166520</v>
      </c>
      <c r="AH131" s="20">
        <v>0</v>
      </c>
      <c r="AI131" s="20">
        <v>0</v>
      </c>
      <c r="AJ131" s="21"/>
      <c r="AK131" s="21"/>
      <c r="AL131" s="20"/>
      <c r="AM131" s="20">
        <v>86161986</v>
      </c>
    </row>
    <row r="132" spans="1:57" hidden="1" x14ac:dyDescent="0.25">
      <c r="A132" t="s">
        <v>95</v>
      </c>
      <c r="E132" s="21"/>
      <c r="F132" s="21"/>
      <c r="G132" s="20">
        <v>1583622</v>
      </c>
      <c r="H132" s="20">
        <v>146290671</v>
      </c>
      <c r="I132" s="21"/>
      <c r="J132" s="21"/>
      <c r="K132" s="21"/>
      <c r="L132" s="20">
        <v>195224943</v>
      </c>
      <c r="M132" s="21"/>
      <c r="N132" s="20">
        <v>22740468</v>
      </c>
      <c r="O132" s="21"/>
      <c r="P132" s="20">
        <v>563065748</v>
      </c>
      <c r="Q132" s="21"/>
      <c r="R132" s="20">
        <v>129003627</v>
      </c>
      <c r="S132" s="21"/>
      <c r="T132" s="21"/>
      <c r="U132" s="21"/>
      <c r="V132" s="20">
        <v>311642335</v>
      </c>
      <c r="W132" s="21"/>
      <c r="X132" s="21"/>
      <c r="Y132" s="20">
        <v>68337824</v>
      </c>
      <c r="Z132" s="21"/>
      <c r="AA132" s="20">
        <v>131712338</v>
      </c>
      <c r="AB132" s="21"/>
      <c r="AC132" s="21"/>
      <c r="AD132" s="21"/>
      <c r="AE132" s="21"/>
      <c r="AF132" s="21"/>
      <c r="AG132" s="20">
        <v>43446658</v>
      </c>
      <c r="AH132" s="20">
        <v>0</v>
      </c>
      <c r="AI132" s="20">
        <v>0</v>
      </c>
      <c r="AJ132" s="21"/>
      <c r="AK132" s="21"/>
      <c r="AL132" s="20"/>
      <c r="AM132" s="20">
        <v>1613048234</v>
      </c>
    </row>
    <row r="133" spans="1:57" hidden="1" x14ac:dyDescent="0.25">
      <c r="A133" t="s">
        <v>96</v>
      </c>
      <c r="C133" s="24"/>
      <c r="E133" s="21"/>
      <c r="F133" s="21"/>
      <c r="G133" s="20">
        <v>0</v>
      </c>
      <c r="H133" s="20">
        <v>3241403.3700000015</v>
      </c>
      <c r="I133" s="21"/>
      <c r="J133" s="21"/>
      <c r="K133" s="21"/>
      <c r="L133" s="20">
        <v>7997516.3300000001</v>
      </c>
      <c r="M133" s="21"/>
      <c r="N133" s="20">
        <v>198219.85000000003</v>
      </c>
      <c r="O133" s="21"/>
      <c r="P133" s="20">
        <v>6124968.9200000018</v>
      </c>
      <c r="Q133" s="21"/>
      <c r="R133" s="20">
        <v>4541930.2300000004</v>
      </c>
      <c r="S133" s="21"/>
      <c r="T133" s="21"/>
      <c r="U133" s="21"/>
      <c r="V133" s="20">
        <v>9371735.129999999</v>
      </c>
      <c r="W133" s="21"/>
      <c r="X133" s="21"/>
      <c r="Y133" s="20">
        <v>2226182.08</v>
      </c>
      <c r="Z133" s="21"/>
      <c r="AA133" s="20">
        <v>1309583.9500000004</v>
      </c>
      <c r="AB133" s="21"/>
      <c r="AC133" s="21"/>
      <c r="AD133" s="21"/>
      <c r="AE133" s="21"/>
      <c r="AF133" s="21"/>
      <c r="AG133" s="20">
        <v>2516030.89</v>
      </c>
      <c r="AH133" s="20">
        <v>0</v>
      </c>
      <c r="AI133" s="20">
        <v>0</v>
      </c>
      <c r="AJ133" s="21"/>
      <c r="AK133" s="21"/>
      <c r="AL133" s="20"/>
      <c r="AM133" s="20">
        <v>37527570.750000007</v>
      </c>
    </row>
    <row r="134" spans="1:57" hidden="1" x14ac:dyDescent="0.25">
      <c r="E134" s="43"/>
      <c r="F134" s="43"/>
      <c r="I134" s="43"/>
      <c r="J134" s="43"/>
      <c r="K134" s="43"/>
      <c r="M134" s="43"/>
      <c r="O134" s="43"/>
      <c r="Q134" s="43"/>
      <c r="S134" s="43"/>
      <c r="T134" s="43"/>
      <c r="U134" s="43"/>
      <c r="W134" s="43"/>
      <c r="X134" s="43"/>
      <c r="Z134" s="43"/>
      <c r="AB134" s="43"/>
      <c r="AC134" s="43"/>
      <c r="AD134" s="43"/>
      <c r="AE134" s="43"/>
      <c r="AF134" s="43"/>
      <c r="AJ134" s="43"/>
      <c r="AK134" s="43"/>
    </row>
    <row r="135" spans="1:57" hidden="1" x14ac:dyDescent="0.25">
      <c r="A135" s="1" t="s">
        <v>84</v>
      </c>
      <c r="B135" s="27" t="s">
        <v>85</v>
      </c>
      <c r="C135" s="28">
        <v>3</v>
      </c>
      <c r="E135" s="43"/>
      <c r="F135" s="43"/>
      <c r="I135" s="43"/>
      <c r="J135" s="43"/>
      <c r="K135" s="43"/>
      <c r="M135" s="43"/>
      <c r="O135" s="43"/>
      <c r="Q135" s="43"/>
      <c r="S135" s="43"/>
      <c r="T135" s="43"/>
      <c r="U135" s="43"/>
      <c r="W135" s="43"/>
      <c r="X135" s="43"/>
      <c r="Z135" s="43"/>
      <c r="AB135" s="43"/>
      <c r="AC135" s="43"/>
      <c r="AD135" s="43"/>
      <c r="AE135" s="43"/>
      <c r="AF135" s="43"/>
      <c r="AJ135" s="43"/>
      <c r="AK135" s="43"/>
    </row>
    <row r="136" spans="1:57" hidden="1" x14ac:dyDescent="0.25">
      <c r="A136" t="s">
        <v>86</v>
      </c>
      <c r="D136" s="29">
        <v>0.3333334</v>
      </c>
      <c r="E136" s="44"/>
      <c r="F136" s="44"/>
      <c r="G136" s="30">
        <v>0</v>
      </c>
      <c r="H136" s="30">
        <v>8.5386437123211159E-2</v>
      </c>
      <c r="I136" s="44"/>
      <c r="J136" s="44"/>
      <c r="K136" s="44"/>
      <c r="L136" s="30">
        <v>9.6734481027398789E-2</v>
      </c>
      <c r="M136" s="44"/>
      <c r="N136" s="30">
        <v>1.618614037053417E-3</v>
      </c>
      <c r="O136" s="44"/>
      <c r="P136" s="30">
        <v>0.3670146832502213</v>
      </c>
      <c r="Q136" s="44"/>
      <c r="R136" s="30">
        <v>5.3148380307761242E-2</v>
      </c>
      <c r="S136" s="44"/>
      <c r="T136" s="44"/>
      <c r="U136" s="44"/>
      <c r="V136" s="30">
        <v>0.1881580584737218</v>
      </c>
      <c r="W136" s="44"/>
      <c r="X136" s="44"/>
      <c r="Y136" s="30">
        <v>3.7189637202652226E-2</v>
      </c>
      <c r="Z136" s="44"/>
      <c r="AA136" s="30">
        <v>0.11078683817710516</v>
      </c>
      <c r="AB136" s="44"/>
      <c r="AC136" s="44"/>
      <c r="AD136" s="44"/>
      <c r="AE136" s="44"/>
      <c r="AF136" s="44"/>
      <c r="AG136" s="30">
        <v>5.9962870400874932E-2</v>
      </c>
      <c r="AH136" s="30">
        <v>0</v>
      </c>
      <c r="AI136" s="30">
        <v>0</v>
      </c>
      <c r="AJ136" s="44"/>
      <c r="AK136" s="44"/>
      <c r="AL136" s="30"/>
      <c r="AM136" s="30">
        <v>0.99999999999999989</v>
      </c>
    </row>
    <row r="137" spans="1:57" hidden="1" x14ac:dyDescent="0.25">
      <c r="A137" t="s">
        <v>87</v>
      </c>
      <c r="D137" s="29">
        <v>0.3333333</v>
      </c>
      <c r="E137" s="44"/>
      <c r="F137" s="44"/>
      <c r="G137" s="30">
        <v>9.817573750246578E-4</v>
      </c>
      <c r="H137" s="30">
        <v>9.0692062342879701E-2</v>
      </c>
      <c r="I137" s="44"/>
      <c r="J137" s="44"/>
      <c r="K137" s="44"/>
      <c r="L137" s="30">
        <v>0.12102858357551136</v>
      </c>
      <c r="M137" s="44"/>
      <c r="N137" s="30">
        <v>1.4097822694122859E-2</v>
      </c>
      <c r="O137" s="44"/>
      <c r="P137" s="30">
        <v>0.34906938064940718</v>
      </c>
      <c r="Q137" s="44"/>
      <c r="R137" s="30">
        <v>7.9975058575960725E-2</v>
      </c>
      <c r="S137" s="44"/>
      <c r="T137" s="44"/>
      <c r="U137" s="44"/>
      <c r="V137" s="30">
        <v>0.19320087795961097</v>
      </c>
      <c r="W137" s="44"/>
      <c r="X137" s="44"/>
      <c r="Y137" s="30">
        <v>4.2365641993567314E-2</v>
      </c>
      <c r="Z137" s="44"/>
      <c r="AA137" s="30">
        <v>8.1654308422868901E-2</v>
      </c>
      <c r="AB137" s="44"/>
      <c r="AC137" s="44"/>
      <c r="AD137" s="44"/>
      <c r="AE137" s="44"/>
      <c r="AF137" s="44"/>
      <c r="AG137" s="30">
        <v>2.6934506411046354E-2</v>
      </c>
      <c r="AH137" s="30">
        <v>0</v>
      </c>
      <c r="AI137" s="30">
        <v>0</v>
      </c>
      <c r="AJ137" s="44"/>
      <c r="AK137" s="44"/>
      <c r="AL137" s="30"/>
      <c r="AM137" s="30">
        <v>1</v>
      </c>
    </row>
    <row r="138" spans="1:57" hidden="1" x14ac:dyDescent="0.25">
      <c r="A138" s="31" t="s">
        <v>88</v>
      </c>
      <c r="B138" s="31"/>
      <c r="C138" s="31"/>
      <c r="D138" s="32">
        <v>0.3333333</v>
      </c>
      <c r="E138" s="45"/>
      <c r="F138" s="45"/>
      <c r="G138" s="33">
        <v>0</v>
      </c>
      <c r="H138" s="33">
        <v>8.6373919367003019E-2</v>
      </c>
      <c r="I138" s="45"/>
      <c r="J138" s="45"/>
      <c r="K138" s="45"/>
      <c r="L138" s="33">
        <v>0.2131104190910092</v>
      </c>
      <c r="M138" s="45"/>
      <c r="N138" s="33">
        <v>5.2819792498825678E-3</v>
      </c>
      <c r="O138" s="45"/>
      <c r="P138" s="33">
        <v>0.16321250743361801</v>
      </c>
      <c r="Q138" s="45"/>
      <c r="R138" s="33">
        <v>0.12102915641029068</v>
      </c>
      <c r="S138" s="45"/>
      <c r="T138" s="45"/>
      <c r="U138" s="45"/>
      <c r="V138" s="33">
        <v>0.24972933080140811</v>
      </c>
      <c r="W138" s="45"/>
      <c r="X138" s="45"/>
      <c r="Y138" s="33">
        <v>5.9321241303635398E-2</v>
      </c>
      <c r="Z138" s="45"/>
      <c r="AA138" s="33">
        <v>3.4896582001647421E-2</v>
      </c>
      <c r="AB138" s="45"/>
      <c r="AC138" s="45"/>
      <c r="AD138" s="45"/>
      <c r="AE138" s="45"/>
      <c r="AF138" s="45"/>
      <c r="AG138" s="33">
        <v>6.70448643415055E-2</v>
      </c>
      <c r="AH138" s="33">
        <v>0</v>
      </c>
      <c r="AI138" s="33">
        <v>0</v>
      </c>
      <c r="AJ138" s="45"/>
      <c r="AK138" s="45"/>
      <c r="AL138" s="33"/>
      <c r="AM138" s="33">
        <v>0.99999999999999989</v>
      </c>
    </row>
    <row r="139" spans="1:57" hidden="1" x14ac:dyDescent="0.25">
      <c r="A139" t="s">
        <v>89</v>
      </c>
      <c r="B139" s="35" t="s">
        <v>90</v>
      </c>
      <c r="C139" s="36">
        <v>0.29299999999999998</v>
      </c>
      <c r="D139" s="37">
        <v>1</v>
      </c>
      <c r="E139" s="30">
        <v>0</v>
      </c>
      <c r="F139" s="30">
        <v>0</v>
      </c>
      <c r="G139" s="30">
        <v>0</v>
      </c>
      <c r="H139" s="30">
        <v>8.6999999999999994E-2</v>
      </c>
      <c r="I139" s="30">
        <v>0</v>
      </c>
      <c r="J139" s="30">
        <v>0</v>
      </c>
      <c r="K139" s="30">
        <v>0</v>
      </c>
      <c r="L139" s="30">
        <v>0.14399999999999999</v>
      </c>
      <c r="M139" s="30">
        <v>0</v>
      </c>
      <c r="N139" s="30">
        <v>7.0000000000000001E-3</v>
      </c>
      <c r="O139" s="30">
        <v>0</v>
      </c>
      <c r="P139" s="30">
        <v>0.29299999999999998</v>
      </c>
      <c r="Q139" s="30">
        <v>0</v>
      </c>
      <c r="R139" s="30">
        <v>8.5000000000000006E-2</v>
      </c>
      <c r="S139" s="30">
        <v>0</v>
      </c>
      <c r="T139" s="30">
        <v>0</v>
      </c>
      <c r="U139" s="30">
        <v>0</v>
      </c>
      <c r="V139" s="30">
        <v>0.21</v>
      </c>
      <c r="W139" s="30">
        <v>0</v>
      </c>
      <c r="X139" s="30">
        <v>0</v>
      </c>
      <c r="Y139" s="30">
        <v>4.5999999999999999E-2</v>
      </c>
      <c r="Z139" s="30">
        <v>0</v>
      </c>
      <c r="AA139" s="30">
        <v>7.5999999999999998E-2</v>
      </c>
      <c r="AB139" s="30">
        <v>0</v>
      </c>
      <c r="AC139" s="30">
        <v>0</v>
      </c>
      <c r="AD139" s="30">
        <v>0</v>
      </c>
      <c r="AE139" s="30">
        <v>0</v>
      </c>
      <c r="AF139" s="30">
        <v>0</v>
      </c>
      <c r="AG139" s="30">
        <v>5.0999999999999997E-2</v>
      </c>
      <c r="AH139" s="30">
        <v>0</v>
      </c>
      <c r="AI139" s="30">
        <v>0</v>
      </c>
      <c r="AJ139" s="30">
        <v>0</v>
      </c>
      <c r="AK139" s="30">
        <v>0</v>
      </c>
      <c r="AL139" s="30"/>
      <c r="AM139" s="30">
        <v>0.99899999999999989</v>
      </c>
    </row>
    <row r="140" spans="1:57" hidden="1" x14ac:dyDescent="0.25">
      <c r="B140" s="35" t="s">
        <v>91</v>
      </c>
      <c r="C140" s="36">
        <v>1.0000000000001119E-3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1.0000000000001119E-3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/>
      <c r="AM140" s="30">
        <v>1.0000000000001119E-3</v>
      </c>
    </row>
    <row r="141" spans="1:57" ht="15.75" hidden="1" thickBot="1" x14ac:dyDescent="0.3">
      <c r="A141" s="38" t="s">
        <v>117</v>
      </c>
      <c r="B141" s="39"/>
      <c r="C141" s="39"/>
      <c r="D141" s="39"/>
      <c r="E141" s="40">
        <v>0</v>
      </c>
      <c r="F141" s="40">
        <v>0</v>
      </c>
      <c r="G141" s="40">
        <v>0</v>
      </c>
      <c r="H141" s="40">
        <v>8.6999999999999994E-2</v>
      </c>
      <c r="I141" s="40">
        <v>0</v>
      </c>
      <c r="J141" s="40">
        <v>0</v>
      </c>
      <c r="K141" s="40">
        <v>0</v>
      </c>
      <c r="L141" s="40">
        <v>0.14399999999999999</v>
      </c>
      <c r="M141" s="40">
        <v>0</v>
      </c>
      <c r="N141" s="40">
        <v>7.0000000000000001E-3</v>
      </c>
      <c r="O141" s="40">
        <v>0</v>
      </c>
      <c r="P141" s="40">
        <v>0.29400000000000009</v>
      </c>
      <c r="Q141" s="40">
        <v>0</v>
      </c>
      <c r="R141" s="40">
        <v>8.5000000000000006E-2</v>
      </c>
      <c r="S141" s="40">
        <v>0</v>
      </c>
      <c r="T141" s="40">
        <v>0</v>
      </c>
      <c r="U141" s="40">
        <v>0</v>
      </c>
      <c r="V141" s="40">
        <v>0.21</v>
      </c>
      <c r="W141" s="40">
        <v>0</v>
      </c>
      <c r="X141" s="40">
        <v>0</v>
      </c>
      <c r="Y141" s="40">
        <v>4.5999999999999999E-2</v>
      </c>
      <c r="Z141" s="40">
        <v>0</v>
      </c>
      <c r="AA141" s="40">
        <v>7.5999999999999998E-2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5.0999999999999997E-2</v>
      </c>
      <c r="AH141" s="40">
        <v>0</v>
      </c>
      <c r="AI141" s="40">
        <v>0</v>
      </c>
      <c r="AJ141" s="40">
        <v>0</v>
      </c>
      <c r="AK141" s="40">
        <v>0</v>
      </c>
      <c r="AL141" s="41"/>
      <c r="AM141" s="40">
        <v>1</v>
      </c>
      <c r="AO141" s="42">
        <v>0.248</v>
      </c>
      <c r="AP141" s="42">
        <v>0.29699999999999999</v>
      </c>
      <c r="AQ141" s="42">
        <v>0.29400000000000009</v>
      </c>
      <c r="AR141" s="42">
        <v>8.5000000000000006E-2</v>
      </c>
      <c r="AS141" s="42">
        <v>7.5999999999999998E-2</v>
      </c>
      <c r="AT141" s="42">
        <v>0</v>
      </c>
      <c r="AU141" s="42">
        <v>0</v>
      </c>
      <c r="AV141" s="42">
        <v>0</v>
      </c>
      <c r="AW141" s="42">
        <v>0</v>
      </c>
      <c r="AX141" s="42">
        <v>0</v>
      </c>
      <c r="AY141" s="42">
        <v>0</v>
      </c>
      <c r="AZ141" s="42">
        <v>0</v>
      </c>
      <c r="BA141" s="42">
        <v>0</v>
      </c>
      <c r="BB141" s="42">
        <v>0</v>
      </c>
      <c r="BC141" s="42">
        <v>0</v>
      </c>
      <c r="BE141" s="42">
        <v>0.99999999999999989</v>
      </c>
    </row>
    <row r="142" spans="1:57" ht="15.75" hidden="1" thickTop="1" x14ac:dyDescent="0.25"/>
    <row r="143" spans="1:57" hidden="1" x14ac:dyDescent="0.25">
      <c r="A143" s="17" t="s">
        <v>118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</row>
    <row r="144" spans="1:57" ht="51.75" hidden="1" x14ac:dyDescent="0.25">
      <c r="A144" t="s">
        <v>94</v>
      </c>
      <c r="B144" s="59" t="s">
        <v>119</v>
      </c>
      <c r="E144" s="21"/>
      <c r="F144" s="21"/>
      <c r="G144" s="21"/>
      <c r="H144" s="20">
        <v>7357065</v>
      </c>
      <c r="I144" s="21"/>
      <c r="J144" s="21"/>
      <c r="K144" s="21"/>
      <c r="L144" s="20">
        <v>8334835</v>
      </c>
      <c r="M144" s="21"/>
      <c r="N144" s="20">
        <v>139463</v>
      </c>
      <c r="O144" s="21"/>
      <c r="P144" s="20">
        <v>31622714</v>
      </c>
      <c r="Q144" s="21"/>
      <c r="R144" s="21"/>
      <c r="S144" s="21"/>
      <c r="T144" s="20">
        <v>0</v>
      </c>
      <c r="U144" s="21"/>
      <c r="V144" s="20">
        <v>16212072</v>
      </c>
      <c r="W144" s="20">
        <v>0</v>
      </c>
      <c r="X144" s="21"/>
      <c r="Y144" s="20">
        <v>3204333</v>
      </c>
      <c r="Z144" s="21"/>
      <c r="AA144" s="20">
        <v>9545614</v>
      </c>
      <c r="AB144" s="21"/>
      <c r="AC144" s="21"/>
      <c r="AD144" s="21"/>
      <c r="AE144" s="21"/>
      <c r="AF144" s="21"/>
      <c r="AG144" s="20">
        <v>5166520</v>
      </c>
      <c r="AH144" s="20">
        <v>0</v>
      </c>
      <c r="AI144" s="20">
        <v>0</v>
      </c>
      <c r="AJ144" s="20">
        <v>0</v>
      </c>
      <c r="AK144" s="21"/>
      <c r="AL144" s="20"/>
      <c r="AM144" s="20">
        <v>81582616</v>
      </c>
    </row>
    <row r="145" spans="1:57" hidden="1" x14ac:dyDescent="0.25">
      <c r="A145" t="s">
        <v>95</v>
      </c>
      <c r="E145" s="21"/>
      <c r="F145" s="21"/>
      <c r="G145" s="21"/>
      <c r="H145" s="20">
        <v>146290671</v>
      </c>
      <c r="I145" s="21"/>
      <c r="J145" s="21"/>
      <c r="K145" s="21"/>
      <c r="L145" s="20">
        <v>195224943</v>
      </c>
      <c r="M145" s="21"/>
      <c r="N145" s="20">
        <v>22740468</v>
      </c>
      <c r="O145" s="21"/>
      <c r="P145" s="20">
        <v>563065748</v>
      </c>
      <c r="Q145" s="21"/>
      <c r="R145" s="21"/>
      <c r="S145" s="21"/>
      <c r="T145" s="20">
        <v>2822174</v>
      </c>
      <c r="U145" s="21"/>
      <c r="V145" s="20">
        <v>311642335</v>
      </c>
      <c r="W145" s="20">
        <v>880455</v>
      </c>
      <c r="X145" s="21"/>
      <c r="Y145" s="20">
        <v>68337824</v>
      </c>
      <c r="Z145" s="21"/>
      <c r="AA145" s="20">
        <v>131712338</v>
      </c>
      <c r="AB145" s="21"/>
      <c r="AC145" s="21"/>
      <c r="AD145" s="21"/>
      <c r="AE145" s="21"/>
      <c r="AF145" s="21"/>
      <c r="AG145" s="20">
        <v>43446658</v>
      </c>
      <c r="AH145" s="20">
        <v>0</v>
      </c>
      <c r="AI145" s="20">
        <v>0</v>
      </c>
      <c r="AJ145" s="20">
        <v>0</v>
      </c>
      <c r="AK145" s="21"/>
      <c r="AL145" s="20"/>
      <c r="AM145" s="20">
        <v>1486163614</v>
      </c>
    </row>
    <row r="146" spans="1:57" hidden="1" x14ac:dyDescent="0.25">
      <c r="A146" t="s">
        <v>96</v>
      </c>
      <c r="C146" s="24"/>
      <c r="E146" s="21"/>
      <c r="F146" s="21"/>
      <c r="G146" s="21"/>
      <c r="H146" s="20">
        <v>3241403.3700000015</v>
      </c>
      <c r="I146" s="21"/>
      <c r="J146" s="21"/>
      <c r="K146" s="21"/>
      <c r="L146" s="20">
        <v>7997516.3300000001</v>
      </c>
      <c r="M146" s="21"/>
      <c r="N146" s="20">
        <v>198219.85000000003</v>
      </c>
      <c r="O146" s="21"/>
      <c r="P146" s="20">
        <v>6124968.9200000018</v>
      </c>
      <c r="Q146" s="21"/>
      <c r="R146" s="21"/>
      <c r="S146" s="21"/>
      <c r="T146" s="20">
        <v>75235.570000000036</v>
      </c>
      <c r="U146" s="21"/>
      <c r="V146" s="20">
        <v>9371735.129999999</v>
      </c>
      <c r="W146" s="20">
        <v>52706.150000000009</v>
      </c>
      <c r="X146" s="21"/>
      <c r="Y146" s="20">
        <v>2226182.08</v>
      </c>
      <c r="Z146" s="21"/>
      <c r="AA146" s="20">
        <v>1309583.9500000004</v>
      </c>
      <c r="AB146" s="21"/>
      <c r="AC146" s="21"/>
      <c r="AD146" s="21"/>
      <c r="AE146" s="21"/>
      <c r="AF146" s="21"/>
      <c r="AG146" s="20">
        <v>2516030.89</v>
      </c>
      <c r="AH146" s="20">
        <v>0</v>
      </c>
      <c r="AI146" s="20">
        <v>0</v>
      </c>
      <c r="AJ146" s="20">
        <v>0</v>
      </c>
      <c r="AK146" s="21"/>
      <c r="AL146" s="20"/>
      <c r="AM146" s="20">
        <v>33113582.239999998</v>
      </c>
    </row>
    <row r="147" spans="1:57" hidden="1" x14ac:dyDescent="0.25">
      <c r="E147" s="43"/>
      <c r="F147" s="43"/>
      <c r="G147" s="43"/>
      <c r="I147" s="43"/>
      <c r="J147" s="43"/>
      <c r="K147" s="43"/>
      <c r="M147" s="43"/>
      <c r="O147" s="43"/>
      <c r="Q147" s="43"/>
      <c r="R147" s="43"/>
      <c r="S147" s="43"/>
      <c r="U147" s="43"/>
      <c r="X147" s="43"/>
      <c r="Z147" s="43"/>
      <c r="AB147" s="43"/>
      <c r="AC147" s="43"/>
      <c r="AD147" s="43"/>
      <c r="AE147" s="43"/>
      <c r="AF147" s="43"/>
      <c r="AK147" s="43"/>
    </row>
    <row r="148" spans="1:57" hidden="1" x14ac:dyDescent="0.25">
      <c r="A148" s="1" t="s">
        <v>84</v>
      </c>
      <c r="B148" s="27" t="s">
        <v>85</v>
      </c>
      <c r="C148" s="28">
        <v>3</v>
      </c>
      <c r="E148" s="43"/>
      <c r="F148" s="43"/>
      <c r="G148" s="43"/>
      <c r="I148" s="43"/>
      <c r="J148" s="43"/>
      <c r="K148" s="43"/>
      <c r="M148" s="43"/>
      <c r="O148" s="43"/>
      <c r="Q148" s="43"/>
      <c r="R148" s="43"/>
      <c r="S148" s="43"/>
      <c r="U148" s="43"/>
      <c r="X148" s="43"/>
      <c r="Z148" s="43"/>
      <c r="AB148" s="43"/>
      <c r="AC148" s="43"/>
      <c r="AD148" s="43"/>
      <c r="AE148" s="43"/>
      <c r="AF148" s="43"/>
      <c r="AK148" s="43"/>
    </row>
    <row r="149" spans="1:57" hidden="1" x14ac:dyDescent="0.25">
      <c r="A149" t="s">
        <v>86</v>
      </c>
      <c r="D149" s="29">
        <v>0.3333334</v>
      </c>
      <c r="E149" s="44"/>
      <c r="F149" s="44"/>
      <c r="G149" s="44"/>
      <c r="H149" s="30">
        <v>9.0179322026153225E-2</v>
      </c>
      <c r="I149" s="44"/>
      <c r="J149" s="44"/>
      <c r="K149" s="44"/>
      <c r="L149" s="30">
        <v>0.10216435079747872</v>
      </c>
      <c r="M149" s="44"/>
      <c r="N149" s="30">
        <v>1.7094695762146191E-3</v>
      </c>
      <c r="O149" s="44"/>
      <c r="P149" s="30">
        <v>0.38761583717786152</v>
      </c>
      <c r="Q149" s="44"/>
      <c r="R149" s="44"/>
      <c r="S149" s="44"/>
      <c r="T149" s="30">
        <v>0</v>
      </c>
      <c r="U149" s="44"/>
      <c r="V149" s="30">
        <v>0.1987196880276553</v>
      </c>
      <c r="W149" s="30">
        <v>0</v>
      </c>
      <c r="X149" s="44"/>
      <c r="Y149" s="30">
        <v>3.9277154338860622E-2</v>
      </c>
      <c r="Z149" s="44"/>
      <c r="AA149" s="30">
        <v>0.11700549048341377</v>
      </c>
      <c r="AB149" s="44"/>
      <c r="AC149" s="44"/>
      <c r="AD149" s="44"/>
      <c r="AE149" s="44"/>
      <c r="AF149" s="44"/>
      <c r="AG149" s="30">
        <v>6.3328687572362236E-2</v>
      </c>
      <c r="AH149" s="30">
        <v>0</v>
      </c>
      <c r="AI149" s="30">
        <v>0</v>
      </c>
      <c r="AJ149" s="30">
        <v>0</v>
      </c>
      <c r="AK149" s="44"/>
      <c r="AL149" s="30"/>
      <c r="AM149" s="30">
        <v>1</v>
      </c>
    </row>
    <row r="150" spans="1:57" hidden="1" x14ac:dyDescent="0.25">
      <c r="A150" t="s">
        <v>87</v>
      </c>
      <c r="D150" s="29">
        <v>0.3333333</v>
      </c>
      <c r="E150" s="44"/>
      <c r="F150" s="44"/>
      <c r="G150" s="44"/>
      <c r="H150" s="30">
        <v>9.8435104736725176E-2</v>
      </c>
      <c r="I150" s="44"/>
      <c r="J150" s="44"/>
      <c r="K150" s="44"/>
      <c r="L150" s="30">
        <v>0.13136167590226039</v>
      </c>
      <c r="M150" s="44"/>
      <c r="N150" s="30">
        <v>1.5301456573004215E-2</v>
      </c>
      <c r="O150" s="44"/>
      <c r="P150" s="30">
        <v>0.37887197795437344</v>
      </c>
      <c r="Q150" s="44"/>
      <c r="R150" s="44"/>
      <c r="S150" s="44"/>
      <c r="T150" s="30">
        <v>1.8989658833081886E-3</v>
      </c>
      <c r="U150" s="44"/>
      <c r="V150" s="30">
        <v>0.2096958451036334</v>
      </c>
      <c r="W150" s="30">
        <v>5.9243477077887874E-4</v>
      </c>
      <c r="X150" s="44"/>
      <c r="Y150" s="30">
        <v>4.598270564306791E-2</v>
      </c>
      <c r="Z150" s="44"/>
      <c r="AA150" s="30">
        <v>8.862573189064768E-2</v>
      </c>
      <c r="AB150" s="44"/>
      <c r="AC150" s="44"/>
      <c r="AD150" s="44"/>
      <c r="AE150" s="44"/>
      <c r="AF150" s="44"/>
      <c r="AG150" s="30">
        <v>2.9234101542200724E-2</v>
      </c>
      <c r="AH150" s="30">
        <v>0</v>
      </c>
      <c r="AI150" s="30">
        <v>0</v>
      </c>
      <c r="AJ150" s="30">
        <v>0</v>
      </c>
      <c r="AK150" s="44"/>
      <c r="AL150" s="30"/>
      <c r="AM150" s="30">
        <v>1</v>
      </c>
    </row>
    <row r="151" spans="1:57" hidden="1" x14ac:dyDescent="0.25">
      <c r="A151" s="31" t="s">
        <v>88</v>
      </c>
      <c r="B151" s="31"/>
      <c r="C151" s="31"/>
      <c r="D151" s="32">
        <v>0.3333333</v>
      </c>
      <c r="E151" s="45"/>
      <c r="F151" s="45"/>
      <c r="G151" s="45"/>
      <c r="H151" s="33">
        <v>9.7887427174354599E-2</v>
      </c>
      <c r="I151" s="45"/>
      <c r="J151" s="45"/>
      <c r="K151" s="45"/>
      <c r="L151" s="33">
        <v>0.24151770328065841</v>
      </c>
      <c r="M151" s="45"/>
      <c r="N151" s="33">
        <v>5.9860587889086093E-3</v>
      </c>
      <c r="O151" s="45"/>
      <c r="P151" s="33">
        <v>0.18496847836055813</v>
      </c>
      <c r="Q151" s="45"/>
      <c r="R151" s="45"/>
      <c r="S151" s="45"/>
      <c r="T151" s="33">
        <v>2.272045635374303E-3</v>
      </c>
      <c r="U151" s="45"/>
      <c r="V151" s="33">
        <v>0.28301785841458388</v>
      </c>
      <c r="W151" s="33">
        <v>1.5916776873609556E-3</v>
      </c>
      <c r="X151" s="45"/>
      <c r="Y151" s="33">
        <v>6.722866960950101E-2</v>
      </c>
      <c r="Z151" s="45"/>
      <c r="AA151" s="33">
        <v>3.9548241579797153E-2</v>
      </c>
      <c r="AB151" s="45"/>
      <c r="AC151" s="45"/>
      <c r="AD151" s="45"/>
      <c r="AE151" s="45"/>
      <c r="AF151" s="45"/>
      <c r="AG151" s="33">
        <v>7.5981839468903092E-2</v>
      </c>
      <c r="AH151" s="33">
        <v>0</v>
      </c>
      <c r="AI151" s="33">
        <v>0</v>
      </c>
      <c r="AJ151" s="33">
        <v>0</v>
      </c>
      <c r="AK151" s="45"/>
      <c r="AL151" s="33"/>
      <c r="AM151" s="33">
        <v>1</v>
      </c>
    </row>
    <row r="152" spans="1:57" hidden="1" x14ac:dyDescent="0.25">
      <c r="A152" t="s">
        <v>89</v>
      </c>
      <c r="B152" s="35" t="s">
        <v>90</v>
      </c>
      <c r="C152" s="36">
        <v>0.317</v>
      </c>
      <c r="D152" s="37">
        <v>1</v>
      </c>
      <c r="E152" s="30">
        <v>0</v>
      </c>
      <c r="F152" s="30">
        <v>0</v>
      </c>
      <c r="G152" s="30">
        <v>0</v>
      </c>
      <c r="H152" s="30">
        <v>9.6000000000000002E-2</v>
      </c>
      <c r="I152" s="30">
        <v>0</v>
      </c>
      <c r="J152" s="30">
        <v>0</v>
      </c>
      <c r="K152" s="30">
        <v>0</v>
      </c>
      <c r="L152" s="30">
        <v>0.158</v>
      </c>
      <c r="M152" s="30">
        <v>0</v>
      </c>
      <c r="N152" s="30">
        <v>8.0000000000000002E-3</v>
      </c>
      <c r="O152" s="30">
        <v>0</v>
      </c>
      <c r="P152" s="30">
        <v>0.317</v>
      </c>
      <c r="Q152" s="30">
        <v>0</v>
      </c>
      <c r="R152" s="30">
        <v>0</v>
      </c>
      <c r="S152" s="30">
        <v>0</v>
      </c>
      <c r="T152" s="30">
        <v>1E-3</v>
      </c>
      <c r="U152" s="30">
        <v>0</v>
      </c>
      <c r="V152" s="30">
        <v>0.23</v>
      </c>
      <c r="W152" s="30">
        <v>1E-3</v>
      </c>
      <c r="X152" s="30">
        <v>0</v>
      </c>
      <c r="Y152" s="30">
        <v>5.0999999999999997E-2</v>
      </c>
      <c r="Z152" s="30">
        <v>0</v>
      </c>
      <c r="AA152" s="30">
        <v>8.2000000000000003E-2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5.6000000000000001E-2</v>
      </c>
      <c r="AH152" s="30">
        <v>0</v>
      </c>
      <c r="AI152" s="30">
        <v>0</v>
      </c>
      <c r="AJ152" s="30">
        <v>0</v>
      </c>
      <c r="AK152" s="30">
        <v>0</v>
      </c>
      <c r="AL152" s="30"/>
      <c r="AM152" s="30">
        <v>1</v>
      </c>
    </row>
    <row r="153" spans="1:57" hidden="1" x14ac:dyDescent="0.25">
      <c r="B153" s="35" t="s">
        <v>91</v>
      </c>
      <c r="C153" s="36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0</v>
      </c>
      <c r="AK153" s="30">
        <v>0</v>
      </c>
      <c r="AL153" s="30"/>
      <c r="AM153" s="30">
        <v>0</v>
      </c>
    </row>
    <row r="154" spans="1:57" ht="15.75" hidden="1" thickBot="1" x14ac:dyDescent="0.3">
      <c r="A154" s="38" t="s">
        <v>120</v>
      </c>
      <c r="B154" s="39"/>
      <c r="C154" s="39"/>
      <c r="D154" s="39"/>
      <c r="E154" s="40">
        <v>0</v>
      </c>
      <c r="F154" s="40">
        <v>0</v>
      </c>
      <c r="G154" s="40">
        <v>0</v>
      </c>
      <c r="H154" s="40">
        <v>9.6000000000000002E-2</v>
      </c>
      <c r="I154" s="40">
        <v>0</v>
      </c>
      <c r="J154" s="40">
        <v>0</v>
      </c>
      <c r="K154" s="40">
        <v>0</v>
      </c>
      <c r="L154" s="40">
        <v>0.158</v>
      </c>
      <c r="M154" s="40">
        <v>0</v>
      </c>
      <c r="N154" s="40">
        <v>8.0000000000000002E-3</v>
      </c>
      <c r="O154" s="40">
        <v>0</v>
      </c>
      <c r="P154" s="40">
        <v>0.317</v>
      </c>
      <c r="Q154" s="40">
        <v>0</v>
      </c>
      <c r="R154" s="40">
        <v>0</v>
      </c>
      <c r="S154" s="40">
        <v>0</v>
      </c>
      <c r="T154" s="40">
        <v>1E-3</v>
      </c>
      <c r="U154" s="40">
        <v>0</v>
      </c>
      <c r="V154" s="40">
        <v>0.23</v>
      </c>
      <c r="W154" s="40">
        <v>1E-3</v>
      </c>
      <c r="X154" s="40">
        <v>0</v>
      </c>
      <c r="Y154" s="40">
        <v>5.0999999999999997E-2</v>
      </c>
      <c r="Z154" s="40">
        <v>0</v>
      </c>
      <c r="AA154" s="40">
        <v>8.2000000000000003E-2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5.6000000000000001E-2</v>
      </c>
      <c r="AH154" s="40">
        <v>0</v>
      </c>
      <c r="AI154" s="40">
        <v>0</v>
      </c>
      <c r="AJ154" s="40">
        <v>0</v>
      </c>
      <c r="AK154" s="40">
        <v>0</v>
      </c>
      <c r="AL154" s="41"/>
      <c r="AM154" s="40">
        <v>1</v>
      </c>
      <c r="AO154" s="42">
        <v>0.27300000000000002</v>
      </c>
      <c r="AP154" s="42">
        <v>0.32800000000000001</v>
      </c>
      <c r="AQ154" s="42">
        <v>0.317</v>
      </c>
      <c r="AR154" s="42">
        <v>0</v>
      </c>
      <c r="AS154" s="42">
        <v>8.2000000000000003E-2</v>
      </c>
      <c r="AT154" s="42">
        <v>0</v>
      </c>
      <c r="AU154" s="42">
        <v>0</v>
      </c>
      <c r="AV154" s="42">
        <v>0</v>
      </c>
      <c r="AW154" s="42">
        <v>0</v>
      </c>
      <c r="AX154" s="42">
        <v>0</v>
      </c>
      <c r="AY154" s="42">
        <v>0</v>
      </c>
      <c r="AZ154" s="42">
        <v>0</v>
      </c>
      <c r="BA154" s="42">
        <v>0</v>
      </c>
      <c r="BB154" s="42">
        <v>0</v>
      </c>
      <c r="BC154" s="42">
        <v>0</v>
      </c>
      <c r="BE154" s="42">
        <v>0.99999999999999989</v>
      </c>
    </row>
    <row r="155" spans="1:57" ht="15.75" hidden="1" thickTop="1" x14ac:dyDescent="0.25"/>
    <row r="156" spans="1:57" hidden="1" x14ac:dyDescent="0.25">
      <c r="A156" s="17" t="s">
        <v>121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</row>
    <row r="157" spans="1:57" hidden="1" x14ac:dyDescent="0.25">
      <c r="A157" t="s">
        <v>94</v>
      </c>
      <c r="E157" s="21"/>
      <c r="F157" s="21"/>
      <c r="G157" s="21"/>
      <c r="H157" s="21"/>
      <c r="I157" s="20">
        <v>0</v>
      </c>
      <c r="J157" s="21"/>
      <c r="K157" s="21"/>
      <c r="L157" s="21"/>
      <c r="M157" s="20">
        <v>2998898</v>
      </c>
      <c r="N157" s="21"/>
      <c r="O157" s="21"/>
      <c r="P157" s="21"/>
      <c r="Q157" s="21"/>
      <c r="R157" s="21"/>
      <c r="S157" s="20">
        <v>951687</v>
      </c>
      <c r="T157" s="21"/>
      <c r="U157" s="20">
        <v>389481</v>
      </c>
      <c r="V157" s="21"/>
      <c r="W157" s="21"/>
      <c r="X157" s="20">
        <v>0</v>
      </c>
      <c r="Y157" s="21"/>
      <c r="Z157" s="20">
        <v>1082314</v>
      </c>
      <c r="AA157" s="21"/>
      <c r="AB157" s="21"/>
      <c r="AC157" s="20">
        <v>0</v>
      </c>
      <c r="AD157" s="20">
        <v>4038201</v>
      </c>
      <c r="AE157" s="20">
        <v>5194626</v>
      </c>
      <c r="AF157" s="21"/>
      <c r="AG157" s="21"/>
      <c r="AH157" s="21"/>
      <c r="AI157" s="21"/>
      <c r="AJ157" s="21"/>
      <c r="AK157" s="20">
        <v>0</v>
      </c>
      <c r="AL157" s="20"/>
      <c r="AM157" s="20">
        <v>14655207</v>
      </c>
    </row>
    <row r="158" spans="1:57" hidden="1" x14ac:dyDescent="0.25">
      <c r="A158" t="s">
        <v>95</v>
      </c>
      <c r="E158" s="21"/>
      <c r="F158" s="21"/>
      <c r="G158" s="21"/>
      <c r="H158" s="21"/>
      <c r="I158" s="20">
        <v>1404948</v>
      </c>
      <c r="J158" s="21"/>
      <c r="K158" s="21"/>
      <c r="L158" s="21"/>
      <c r="M158" s="20">
        <v>36533371</v>
      </c>
      <c r="N158" s="21"/>
      <c r="O158" s="21"/>
      <c r="P158" s="21"/>
      <c r="Q158" s="21"/>
      <c r="R158" s="21"/>
      <c r="S158" s="20">
        <v>36608789</v>
      </c>
      <c r="T158" s="21"/>
      <c r="U158" s="20">
        <v>103966</v>
      </c>
      <c r="V158" s="21"/>
      <c r="W158" s="21"/>
      <c r="X158" s="20">
        <v>0</v>
      </c>
      <c r="Y158" s="21"/>
      <c r="Z158" s="20">
        <v>29859750</v>
      </c>
      <c r="AA158" s="21"/>
      <c r="AB158" s="21"/>
      <c r="AC158" s="20">
        <v>616500</v>
      </c>
      <c r="AD158" s="20">
        <v>19622192</v>
      </c>
      <c r="AE158" s="20">
        <v>95766673</v>
      </c>
      <c r="AF158" s="21"/>
      <c r="AG158" s="21"/>
      <c r="AH158" s="21"/>
      <c r="AI158" s="21"/>
      <c r="AJ158" s="21"/>
      <c r="AK158" s="20">
        <v>0</v>
      </c>
      <c r="AL158" s="20"/>
      <c r="AM158" s="20">
        <v>220516189</v>
      </c>
    </row>
    <row r="159" spans="1:57" hidden="1" x14ac:dyDescent="0.25">
      <c r="A159" t="s">
        <v>96</v>
      </c>
      <c r="C159" s="24"/>
      <c r="E159" s="21"/>
      <c r="F159" s="21"/>
      <c r="G159" s="21"/>
      <c r="H159" s="21"/>
      <c r="I159" s="20">
        <v>0</v>
      </c>
      <c r="J159" s="21"/>
      <c r="K159" s="21"/>
      <c r="L159" s="21"/>
      <c r="M159" s="20">
        <v>832429.08</v>
      </c>
      <c r="N159" s="21"/>
      <c r="O159" s="21"/>
      <c r="P159" s="21"/>
      <c r="Q159" s="21"/>
      <c r="R159" s="21"/>
      <c r="S159" s="20">
        <v>4063802.9700000021</v>
      </c>
      <c r="T159" s="21"/>
      <c r="U159" s="20">
        <v>168736.09</v>
      </c>
      <c r="V159" s="21"/>
      <c r="W159" s="21"/>
      <c r="X159" s="20">
        <v>0</v>
      </c>
      <c r="Y159" s="21"/>
      <c r="Z159" s="20">
        <v>1107524.3600000001</v>
      </c>
      <c r="AA159" s="21"/>
      <c r="AB159" s="21"/>
      <c r="AC159" s="20">
        <v>0</v>
      </c>
      <c r="AD159" s="20">
        <v>527994.23</v>
      </c>
      <c r="AE159" s="20">
        <v>9972975.7399999984</v>
      </c>
      <c r="AF159" s="21"/>
      <c r="AG159" s="21"/>
      <c r="AH159" s="21"/>
      <c r="AI159" s="21"/>
      <c r="AJ159" s="21"/>
      <c r="AK159" s="20">
        <v>0</v>
      </c>
      <c r="AL159" s="20"/>
      <c r="AM159" s="20">
        <v>16673462.470000001</v>
      </c>
    </row>
    <row r="160" spans="1:57" hidden="1" x14ac:dyDescent="0.25">
      <c r="E160" s="43"/>
      <c r="F160" s="43"/>
      <c r="G160" s="43"/>
      <c r="H160" s="43"/>
      <c r="J160" s="43"/>
      <c r="K160" s="43"/>
      <c r="L160" s="43"/>
      <c r="N160" s="43"/>
      <c r="O160" s="43"/>
      <c r="P160" s="43"/>
      <c r="Q160" s="43"/>
      <c r="R160" s="43"/>
      <c r="T160" s="43"/>
      <c r="V160" s="43"/>
      <c r="W160" s="43"/>
      <c r="Y160" s="43"/>
      <c r="AA160" s="43"/>
      <c r="AB160" s="43"/>
      <c r="AF160" s="43"/>
      <c r="AG160" s="43"/>
      <c r="AH160" s="43"/>
      <c r="AI160" s="43"/>
      <c r="AJ160" s="43"/>
    </row>
    <row r="161" spans="1:57" hidden="1" x14ac:dyDescent="0.25">
      <c r="A161" s="1" t="s">
        <v>84</v>
      </c>
      <c r="B161" s="27" t="s">
        <v>85</v>
      </c>
      <c r="C161" s="28">
        <v>3</v>
      </c>
      <c r="E161" s="43"/>
      <c r="F161" s="43"/>
      <c r="G161" s="43"/>
      <c r="H161" s="43"/>
      <c r="J161" s="43"/>
      <c r="K161" s="43"/>
      <c r="L161" s="43"/>
      <c r="N161" s="43"/>
      <c r="O161" s="43"/>
      <c r="P161" s="43"/>
      <c r="Q161" s="43"/>
      <c r="R161" s="43"/>
      <c r="T161" s="43"/>
      <c r="V161" s="43"/>
      <c r="W161" s="43"/>
      <c r="Y161" s="43"/>
      <c r="AA161" s="43"/>
      <c r="AB161" s="43"/>
      <c r="AF161" s="43"/>
      <c r="AG161" s="43"/>
      <c r="AH161" s="43"/>
      <c r="AI161" s="43"/>
      <c r="AJ161" s="43"/>
    </row>
    <row r="162" spans="1:57" hidden="1" x14ac:dyDescent="0.25">
      <c r="A162" t="s">
        <v>86</v>
      </c>
      <c r="D162" s="29">
        <v>0.3333334</v>
      </c>
      <c r="E162" s="44"/>
      <c r="F162" s="44"/>
      <c r="G162" s="44"/>
      <c r="H162" s="44"/>
      <c r="I162" s="30">
        <v>0</v>
      </c>
      <c r="J162" s="44"/>
      <c r="K162" s="44"/>
      <c r="L162" s="44"/>
      <c r="M162" s="30">
        <v>0.20463020413154179</v>
      </c>
      <c r="N162" s="44"/>
      <c r="O162" s="44"/>
      <c r="P162" s="44"/>
      <c r="Q162" s="44"/>
      <c r="R162" s="44"/>
      <c r="S162" s="30">
        <v>6.49384890981069E-2</v>
      </c>
      <c r="T162" s="44"/>
      <c r="U162" s="30">
        <v>2.6576287868195925E-2</v>
      </c>
      <c r="V162" s="44"/>
      <c r="W162" s="44"/>
      <c r="X162" s="30">
        <v>0</v>
      </c>
      <c r="Y162" s="44"/>
      <c r="Z162" s="30">
        <v>7.385183982730506E-2</v>
      </c>
      <c r="AA162" s="44"/>
      <c r="AB162" s="44"/>
      <c r="AC162" s="30">
        <v>0</v>
      </c>
      <c r="AD162" s="30">
        <v>0.27554718264982542</v>
      </c>
      <c r="AE162" s="30">
        <v>0.3544559964250249</v>
      </c>
      <c r="AF162" s="44"/>
      <c r="AG162" s="44"/>
      <c r="AH162" s="44"/>
      <c r="AI162" s="44"/>
      <c r="AJ162" s="44"/>
      <c r="AK162" s="30">
        <v>0</v>
      </c>
      <c r="AL162" s="30"/>
      <c r="AM162" s="30">
        <v>1</v>
      </c>
    </row>
    <row r="163" spans="1:57" hidden="1" x14ac:dyDescent="0.25">
      <c r="A163" t="s">
        <v>87</v>
      </c>
      <c r="D163" s="29">
        <v>0.3333333</v>
      </c>
      <c r="E163" s="44"/>
      <c r="F163" s="44"/>
      <c r="G163" s="44"/>
      <c r="H163" s="44"/>
      <c r="I163" s="30">
        <v>6.3711784897570491E-3</v>
      </c>
      <c r="J163" s="44"/>
      <c r="K163" s="44"/>
      <c r="L163" s="44"/>
      <c r="M163" s="30">
        <v>0.16567205866232343</v>
      </c>
      <c r="N163" s="44"/>
      <c r="O163" s="44"/>
      <c r="P163" s="44"/>
      <c r="Q163" s="44"/>
      <c r="R163" s="44"/>
      <c r="S163" s="30">
        <v>0.16601406529839857</v>
      </c>
      <c r="T163" s="44"/>
      <c r="U163" s="30">
        <v>4.7146651895022549E-4</v>
      </c>
      <c r="V163" s="44"/>
      <c r="W163" s="44"/>
      <c r="X163" s="30">
        <v>0</v>
      </c>
      <c r="Y163" s="44"/>
      <c r="Z163" s="30">
        <v>0.13540842572787251</v>
      </c>
      <c r="AA163" s="44"/>
      <c r="AB163" s="44"/>
      <c r="AC163" s="30">
        <v>2.7957131074852742E-3</v>
      </c>
      <c r="AD163" s="30">
        <v>8.8982999792364445E-2</v>
      </c>
      <c r="AE163" s="30">
        <v>0.43428409240284849</v>
      </c>
      <c r="AF163" s="44"/>
      <c r="AG163" s="44"/>
      <c r="AH163" s="44"/>
      <c r="AI163" s="44"/>
      <c r="AJ163" s="44"/>
      <c r="AK163" s="30">
        <v>0</v>
      </c>
      <c r="AL163" s="30"/>
      <c r="AM163" s="30">
        <v>1</v>
      </c>
    </row>
    <row r="164" spans="1:57" hidden="1" x14ac:dyDescent="0.25">
      <c r="A164" s="31" t="s">
        <v>88</v>
      </c>
      <c r="B164" s="31"/>
      <c r="C164" s="31"/>
      <c r="D164" s="32">
        <v>0.3333333</v>
      </c>
      <c r="E164" s="45"/>
      <c r="F164" s="45"/>
      <c r="G164" s="45"/>
      <c r="H164" s="45"/>
      <c r="I164" s="33">
        <v>0</v>
      </c>
      <c r="J164" s="45"/>
      <c r="K164" s="45"/>
      <c r="L164" s="45"/>
      <c r="M164" s="33">
        <v>4.9925387812984952E-2</v>
      </c>
      <c r="N164" s="45"/>
      <c r="O164" s="45"/>
      <c r="P164" s="45"/>
      <c r="Q164" s="45"/>
      <c r="R164" s="45"/>
      <c r="S164" s="33">
        <v>0.24372879822123725</v>
      </c>
      <c r="T164" s="45"/>
      <c r="U164" s="33">
        <v>1.0120038972325104E-2</v>
      </c>
      <c r="V164" s="45"/>
      <c r="W164" s="45"/>
      <c r="X164" s="33">
        <v>0</v>
      </c>
      <c r="Y164" s="45"/>
      <c r="Z164" s="33">
        <v>6.6424377179768831E-2</v>
      </c>
      <c r="AA164" s="45"/>
      <c r="AB164" s="45"/>
      <c r="AC164" s="33">
        <v>0</v>
      </c>
      <c r="AD164" s="33">
        <v>3.1666741743054401E-2</v>
      </c>
      <c r="AE164" s="33">
        <v>0.59813465607062943</v>
      </c>
      <c r="AF164" s="45"/>
      <c r="AG164" s="45"/>
      <c r="AH164" s="45"/>
      <c r="AI164" s="45"/>
      <c r="AJ164" s="45"/>
      <c r="AK164" s="33">
        <v>0</v>
      </c>
      <c r="AL164" s="33"/>
      <c r="AM164" s="33">
        <v>1</v>
      </c>
    </row>
    <row r="165" spans="1:57" hidden="1" x14ac:dyDescent="0.25">
      <c r="A165" t="s">
        <v>89</v>
      </c>
      <c r="B165" s="35" t="s">
        <v>90</v>
      </c>
      <c r="C165" s="36">
        <v>0.46200000000000002</v>
      </c>
      <c r="D165" s="37">
        <v>1</v>
      </c>
      <c r="E165" s="30">
        <v>0</v>
      </c>
      <c r="F165" s="30">
        <v>0</v>
      </c>
      <c r="G165" s="30">
        <v>0</v>
      </c>
      <c r="H165" s="30">
        <v>0</v>
      </c>
      <c r="I165" s="30">
        <v>2E-3</v>
      </c>
      <c r="J165" s="30">
        <v>0</v>
      </c>
      <c r="K165" s="30">
        <v>0</v>
      </c>
      <c r="L165" s="30">
        <v>0</v>
      </c>
      <c r="M165" s="30">
        <v>0.14000000000000001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0.158</v>
      </c>
      <c r="T165" s="30">
        <v>0</v>
      </c>
      <c r="U165" s="30">
        <v>1.2E-2</v>
      </c>
      <c r="V165" s="30">
        <v>0</v>
      </c>
      <c r="W165" s="30">
        <v>0</v>
      </c>
      <c r="X165" s="30">
        <v>0</v>
      </c>
      <c r="Y165" s="30">
        <v>0</v>
      </c>
      <c r="Z165" s="30">
        <v>9.1999999999999998E-2</v>
      </c>
      <c r="AA165" s="30">
        <v>0</v>
      </c>
      <c r="AB165" s="30">
        <v>0</v>
      </c>
      <c r="AC165" s="30">
        <v>1E-3</v>
      </c>
      <c r="AD165" s="30">
        <v>0.13200000000000001</v>
      </c>
      <c r="AE165" s="30">
        <v>0.46200000000000002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L165" s="30"/>
      <c r="AM165" s="30">
        <v>0.99900000000000011</v>
      </c>
    </row>
    <row r="166" spans="1:57" hidden="1" x14ac:dyDescent="0.25">
      <c r="B166" s="35" t="s">
        <v>91</v>
      </c>
      <c r="C166" s="36">
        <v>9.9999999999988987E-4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9.9999999999988987E-4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/>
      <c r="AM166" s="30">
        <v>9.9999999999988987E-4</v>
      </c>
    </row>
    <row r="167" spans="1:57" ht="15.75" hidden="1" thickBot="1" x14ac:dyDescent="0.3">
      <c r="A167" s="38" t="s">
        <v>122</v>
      </c>
      <c r="B167" s="39"/>
      <c r="C167" s="39"/>
      <c r="D167" s="39"/>
      <c r="E167" s="40">
        <v>0</v>
      </c>
      <c r="F167" s="40">
        <v>0</v>
      </c>
      <c r="G167" s="40">
        <v>0</v>
      </c>
      <c r="H167" s="40">
        <v>0</v>
      </c>
      <c r="I167" s="40">
        <v>2E-3</v>
      </c>
      <c r="J167" s="40">
        <v>0</v>
      </c>
      <c r="K167" s="40">
        <v>0</v>
      </c>
      <c r="L167" s="40">
        <v>0</v>
      </c>
      <c r="M167" s="40">
        <v>0.14000000000000001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0.158</v>
      </c>
      <c r="T167" s="40">
        <v>0</v>
      </c>
      <c r="U167" s="40">
        <v>1.2E-2</v>
      </c>
      <c r="V167" s="40">
        <v>0</v>
      </c>
      <c r="W167" s="40">
        <v>0</v>
      </c>
      <c r="X167" s="40">
        <v>0</v>
      </c>
      <c r="Y167" s="40">
        <v>0</v>
      </c>
      <c r="Z167" s="40">
        <v>9.1999999999999998E-2</v>
      </c>
      <c r="AA167" s="40">
        <v>0</v>
      </c>
      <c r="AB167" s="40">
        <v>0</v>
      </c>
      <c r="AC167" s="40">
        <v>1E-3</v>
      </c>
      <c r="AD167" s="40">
        <v>0.13200000000000001</v>
      </c>
      <c r="AE167" s="40">
        <v>0.46299999999999991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0</v>
      </c>
      <c r="AL167" s="41"/>
      <c r="AM167" s="40">
        <v>1</v>
      </c>
      <c r="AO167" s="42">
        <v>0</v>
      </c>
      <c r="AP167" s="42">
        <v>0</v>
      </c>
      <c r="AQ167" s="42">
        <v>0</v>
      </c>
      <c r="AR167" s="42">
        <v>0</v>
      </c>
      <c r="AS167" s="42">
        <v>0</v>
      </c>
      <c r="AT167" s="42">
        <v>0</v>
      </c>
      <c r="AU167" s="42">
        <v>0</v>
      </c>
      <c r="AV167" s="42">
        <v>0</v>
      </c>
      <c r="AW167" s="42">
        <v>0.14000000000000001</v>
      </c>
      <c r="AX167" s="42">
        <v>0.59499999999999997</v>
      </c>
      <c r="AY167" s="42">
        <v>0.158</v>
      </c>
      <c r="AZ167" s="42">
        <v>1.2E-2</v>
      </c>
      <c r="BA167" s="42">
        <v>9.1999999999999998E-2</v>
      </c>
      <c r="BB167" s="42">
        <v>0</v>
      </c>
      <c r="BC167" s="42">
        <v>0</v>
      </c>
      <c r="BE167" s="42">
        <v>0.997</v>
      </c>
    </row>
    <row r="168" spans="1:57" ht="15.75" hidden="1" thickTop="1" x14ac:dyDescent="0.25"/>
    <row r="169" spans="1:57" hidden="1" x14ac:dyDescent="0.25">
      <c r="A169" s="17" t="s">
        <v>123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O169" s="42">
        <v>0</v>
      </c>
      <c r="AP169" s="42">
        <v>0</v>
      </c>
      <c r="AQ169" s="42">
        <v>0</v>
      </c>
      <c r="AR169" s="42">
        <v>0</v>
      </c>
      <c r="AS169" s="42">
        <v>0</v>
      </c>
      <c r="AT169" s="42">
        <v>0</v>
      </c>
      <c r="AU169" s="42">
        <v>0</v>
      </c>
      <c r="AV169" s="42">
        <v>0</v>
      </c>
      <c r="AW169" s="42">
        <v>0</v>
      </c>
      <c r="AX169" s="42">
        <v>0</v>
      </c>
      <c r="AY169" s="42">
        <v>0</v>
      </c>
      <c r="AZ169" s="42">
        <v>0</v>
      </c>
      <c r="BA169" s="42">
        <v>0</v>
      </c>
      <c r="BB169" s="42">
        <v>0</v>
      </c>
      <c r="BC169" s="42">
        <v>0</v>
      </c>
      <c r="BE169" s="42">
        <v>0</v>
      </c>
    </row>
    <row r="170" spans="1:57" hidden="1" x14ac:dyDescent="0.25">
      <c r="A170" t="s">
        <v>94</v>
      </c>
      <c r="E170" s="20">
        <v>5502978</v>
      </c>
      <c r="F170" s="20">
        <v>0</v>
      </c>
      <c r="G170" s="20">
        <v>0</v>
      </c>
      <c r="H170" s="20">
        <v>7357065</v>
      </c>
      <c r="I170" s="21"/>
      <c r="J170" s="21"/>
      <c r="K170" s="21"/>
      <c r="L170" s="20">
        <v>8334835</v>
      </c>
      <c r="M170" s="21"/>
      <c r="N170" s="20">
        <v>139463</v>
      </c>
      <c r="O170" s="21"/>
      <c r="P170" s="20">
        <v>31622714</v>
      </c>
      <c r="Q170" s="21"/>
      <c r="R170" s="20">
        <v>4579370</v>
      </c>
      <c r="S170" s="21"/>
      <c r="T170" s="20">
        <v>0</v>
      </c>
      <c r="U170" s="21"/>
      <c r="V170" s="20">
        <v>16212072</v>
      </c>
      <c r="W170" s="20">
        <v>0</v>
      </c>
      <c r="X170" s="21"/>
      <c r="Y170" s="20">
        <v>3204333</v>
      </c>
      <c r="Z170" s="21"/>
      <c r="AA170" s="20">
        <v>9545614</v>
      </c>
      <c r="AB170" s="21"/>
      <c r="AC170" s="21"/>
      <c r="AD170" s="21"/>
      <c r="AE170" s="21"/>
      <c r="AF170" s="21"/>
      <c r="AG170" s="20">
        <v>5166520</v>
      </c>
      <c r="AH170" s="20">
        <v>0</v>
      </c>
      <c r="AI170" s="20">
        <v>0</v>
      </c>
      <c r="AJ170" s="20">
        <v>0</v>
      </c>
      <c r="AK170" s="21"/>
      <c r="AL170" s="20"/>
      <c r="AM170" s="20">
        <v>91664964</v>
      </c>
    </row>
    <row r="171" spans="1:57" hidden="1" x14ac:dyDescent="0.25">
      <c r="A171" t="s">
        <v>95</v>
      </c>
      <c r="E171" s="20">
        <v>101814242</v>
      </c>
      <c r="F171" s="20">
        <v>0</v>
      </c>
      <c r="G171" s="20">
        <v>1583622</v>
      </c>
      <c r="H171" s="20">
        <v>146290671</v>
      </c>
      <c r="I171" s="21"/>
      <c r="J171" s="21"/>
      <c r="K171" s="21"/>
      <c r="L171" s="20">
        <v>195224943</v>
      </c>
      <c r="M171" s="21"/>
      <c r="N171" s="20">
        <v>22740468</v>
      </c>
      <c r="O171" s="21"/>
      <c r="P171" s="20">
        <v>563065748</v>
      </c>
      <c r="Q171" s="21"/>
      <c r="R171" s="20">
        <v>129003627</v>
      </c>
      <c r="S171" s="21"/>
      <c r="T171" s="20">
        <v>2822174</v>
      </c>
      <c r="U171" s="21"/>
      <c r="V171" s="20">
        <v>311642335</v>
      </c>
      <c r="W171" s="20">
        <v>880455</v>
      </c>
      <c r="X171" s="21"/>
      <c r="Y171" s="20">
        <v>68337824</v>
      </c>
      <c r="Z171" s="21"/>
      <c r="AA171" s="20">
        <v>131712338</v>
      </c>
      <c r="AB171" s="21"/>
      <c r="AC171" s="21"/>
      <c r="AD171" s="21"/>
      <c r="AE171" s="21"/>
      <c r="AF171" s="21"/>
      <c r="AG171" s="20">
        <v>43446658</v>
      </c>
      <c r="AH171" s="20">
        <v>0</v>
      </c>
      <c r="AI171" s="20">
        <v>0</v>
      </c>
      <c r="AJ171" s="20">
        <v>0</v>
      </c>
      <c r="AK171" s="21"/>
      <c r="AL171" s="20"/>
      <c r="AM171" s="20">
        <v>1718565105</v>
      </c>
    </row>
    <row r="172" spans="1:57" hidden="1" x14ac:dyDescent="0.25">
      <c r="A172" t="s">
        <v>96</v>
      </c>
      <c r="C172" s="24"/>
      <c r="E172" s="20">
        <v>3862443.9200000004</v>
      </c>
      <c r="F172" s="20">
        <v>0</v>
      </c>
      <c r="G172" s="20">
        <v>0</v>
      </c>
      <c r="H172" s="20">
        <v>3241403.3700000015</v>
      </c>
      <c r="I172" s="21"/>
      <c r="J172" s="21"/>
      <c r="K172" s="21"/>
      <c r="L172" s="20">
        <v>7997516.3300000001</v>
      </c>
      <c r="M172" s="21"/>
      <c r="N172" s="20">
        <v>198219.85000000003</v>
      </c>
      <c r="O172" s="21"/>
      <c r="P172" s="20">
        <v>6124968.9200000018</v>
      </c>
      <c r="Q172" s="21"/>
      <c r="R172" s="20">
        <v>4541930.2300000004</v>
      </c>
      <c r="S172" s="21"/>
      <c r="T172" s="20">
        <v>75235.570000000036</v>
      </c>
      <c r="U172" s="21"/>
      <c r="V172" s="20">
        <v>9371735.129999999</v>
      </c>
      <c r="W172" s="20">
        <v>52706.150000000009</v>
      </c>
      <c r="X172" s="21"/>
      <c r="Y172" s="20">
        <v>2226182.08</v>
      </c>
      <c r="Z172" s="21"/>
      <c r="AA172" s="20">
        <v>1309583.9500000004</v>
      </c>
      <c r="AB172" s="21"/>
      <c r="AC172" s="21"/>
      <c r="AD172" s="21"/>
      <c r="AE172" s="21"/>
      <c r="AF172" s="21"/>
      <c r="AG172" s="20">
        <v>2516030.89</v>
      </c>
      <c r="AH172" s="20">
        <v>0</v>
      </c>
      <c r="AI172" s="20">
        <v>0</v>
      </c>
      <c r="AJ172" s="20">
        <v>0</v>
      </c>
      <c r="AK172" s="21"/>
      <c r="AL172" s="20"/>
      <c r="AM172" s="20">
        <v>41517956.390000001</v>
      </c>
    </row>
    <row r="173" spans="1:57" hidden="1" x14ac:dyDescent="0.25">
      <c r="I173" s="43"/>
      <c r="J173" s="43"/>
      <c r="K173" s="43"/>
      <c r="M173" s="43"/>
      <c r="O173" s="43"/>
      <c r="Q173" s="43"/>
      <c r="S173" s="43"/>
      <c r="U173" s="43"/>
      <c r="X173" s="43"/>
      <c r="Z173" s="43"/>
      <c r="AB173" s="43"/>
      <c r="AC173" s="43"/>
      <c r="AD173" s="43"/>
      <c r="AE173" s="43"/>
      <c r="AF173" s="43"/>
      <c r="AK173" s="43"/>
    </row>
    <row r="174" spans="1:57" hidden="1" x14ac:dyDescent="0.25">
      <c r="A174" s="1" t="s">
        <v>84</v>
      </c>
      <c r="B174" s="27" t="s">
        <v>85</v>
      </c>
      <c r="C174" s="28">
        <v>3</v>
      </c>
      <c r="I174" s="43"/>
      <c r="J174" s="43"/>
      <c r="K174" s="43"/>
      <c r="M174" s="43"/>
      <c r="O174" s="43"/>
      <c r="Q174" s="43"/>
      <c r="S174" s="43"/>
      <c r="U174" s="43"/>
      <c r="X174" s="43"/>
      <c r="Z174" s="43"/>
      <c r="AB174" s="43"/>
      <c r="AC174" s="43"/>
      <c r="AD174" s="43"/>
      <c r="AE174" s="43"/>
      <c r="AF174" s="43"/>
      <c r="AK174" s="43"/>
    </row>
    <row r="175" spans="1:57" hidden="1" x14ac:dyDescent="0.25">
      <c r="A175" t="s">
        <v>86</v>
      </c>
      <c r="D175" s="29">
        <v>0.3333334</v>
      </c>
      <c r="E175" s="30">
        <v>6.0033602369603284E-2</v>
      </c>
      <c r="F175" s="30">
        <v>0</v>
      </c>
      <c r="G175" s="30">
        <v>0</v>
      </c>
      <c r="H175" s="30">
        <v>8.0260381709199163E-2</v>
      </c>
      <c r="I175" s="44"/>
      <c r="J175" s="44"/>
      <c r="K175" s="44"/>
      <c r="L175" s="30">
        <v>9.092716165796999E-2</v>
      </c>
      <c r="M175" s="44"/>
      <c r="N175" s="30">
        <v>1.5214428055630939E-3</v>
      </c>
      <c r="O175" s="44"/>
      <c r="P175" s="30">
        <v>0.34498146969217158</v>
      </c>
      <c r="Q175" s="44"/>
      <c r="R175" s="30">
        <v>4.9957691577776651E-2</v>
      </c>
      <c r="S175" s="44"/>
      <c r="T175" s="30">
        <v>0</v>
      </c>
      <c r="U175" s="44"/>
      <c r="V175" s="30">
        <v>0.17686225240867384</v>
      </c>
      <c r="W175" s="30">
        <v>0</v>
      </c>
      <c r="X175" s="44"/>
      <c r="Y175" s="30">
        <v>3.4957009310558396E-2</v>
      </c>
      <c r="Z175" s="44"/>
      <c r="AA175" s="30">
        <v>0.10413590518619524</v>
      </c>
      <c r="AB175" s="44"/>
      <c r="AC175" s="44"/>
      <c r="AD175" s="44"/>
      <c r="AE175" s="44"/>
      <c r="AF175" s="44"/>
      <c r="AG175" s="30">
        <v>5.6363083282288749E-2</v>
      </c>
      <c r="AH175" s="30">
        <v>0</v>
      </c>
      <c r="AI175" s="30">
        <v>0</v>
      </c>
      <c r="AJ175" s="30">
        <v>0</v>
      </c>
      <c r="AK175" s="44"/>
      <c r="AL175" s="30"/>
      <c r="AM175" s="30">
        <v>1</v>
      </c>
    </row>
    <row r="176" spans="1:57" hidden="1" x14ac:dyDescent="0.25">
      <c r="A176" t="s">
        <v>87</v>
      </c>
      <c r="D176" s="29">
        <v>0.3333333</v>
      </c>
      <c r="E176" s="30">
        <v>5.9243750326235092E-2</v>
      </c>
      <c r="F176" s="30">
        <v>0</v>
      </c>
      <c r="G176" s="30">
        <v>9.2147920110364394E-4</v>
      </c>
      <c r="H176" s="30">
        <v>8.5123729426590453E-2</v>
      </c>
      <c r="I176" s="44"/>
      <c r="J176" s="44"/>
      <c r="K176" s="44"/>
      <c r="L176" s="30">
        <v>0.11359764167910298</v>
      </c>
      <c r="M176" s="44"/>
      <c r="N176" s="30">
        <v>1.3232241207411226E-2</v>
      </c>
      <c r="O176" s="44"/>
      <c r="P176" s="30">
        <v>0.32763713539965073</v>
      </c>
      <c r="Q176" s="44"/>
      <c r="R176" s="30">
        <v>7.5064730817980846E-2</v>
      </c>
      <c r="S176" s="44"/>
      <c r="T176" s="30">
        <v>1.6421688022113076E-3</v>
      </c>
      <c r="U176" s="44"/>
      <c r="V176" s="30">
        <v>0.18133868428569078</v>
      </c>
      <c r="W176" s="30">
        <v>5.1231984021926245E-4</v>
      </c>
      <c r="X176" s="44"/>
      <c r="Y176" s="30">
        <v>3.9764466182385334E-2</v>
      </c>
      <c r="Z176" s="44"/>
      <c r="AA176" s="30">
        <v>7.6640877681500463E-2</v>
      </c>
      <c r="AB176" s="44"/>
      <c r="AC176" s="44"/>
      <c r="AD176" s="44"/>
      <c r="AE176" s="44"/>
      <c r="AF176" s="44"/>
      <c r="AG176" s="30">
        <v>2.5280775149917872E-2</v>
      </c>
      <c r="AH176" s="30">
        <v>0</v>
      </c>
      <c r="AI176" s="30">
        <v>0</v>
      </c>
      <c r="AJ176" s="30">
        <v>0</v>
      </c>
      <c r="AK176" s="44"/>
      <c r="AL176" s="30"/>
      <c r="AM176" s="30">
        <v>1</v>
      </c>
    </row>
    <row r="177" spans="1:57" hidden="1" x14ac:dyDescent="0.25">
      <c r="A177" s="31" t="s">
        <v>88</v>
      </c>
      <c r="B177" s="31"/>
      <c r="C177" s="31"/>
      <c r="D177" s="32">
        <v>0.3333333</v>
      </c>
      <c r="E177" s="33">
        <v>9.3030684933478741E-2</v>
      </c>
      <c r="F177" s="33">
        <v>0</v>
      </c>
      <c r="G177" s="33">
        <v>0</v>
      </c>
      <c r="H177" s="33">
        <v>7.8072324647961835E-2</v>
      </c>
      <c r="I177" s="45"/>
      <c r="J177" s="45"/>
      <c r="K177" s="45"/>
      <c r="L177" s="33">
        <v>0.19262788984301449</v>
      </c>
      <c r="M177" s="45"/>
      <c r="N177" s="33">
        <v>4.7743161570385773E-3</v>
      </c>
      <c r="O177" s="45"/>
      <c r="P177" s="33">
        <v>0.14752578047110382</v>
      </c>
      <c r="Q177" s="45"/>
      <c r="R177" s="33">
        <v>0.10939676768613708</v>
      </c>
      <c r="S177" s="45"/>
      <c r="T177" s="33">
        <v>1.8121212251699663E-3</v>
      </c>
      <c r="U177" s="45"/>
      <c r="V177" s="33">
        <v>0.22572727428986056</v>
      </c>
      <c r="W177" s="33">
        <v>1.269478427716996E-3</v>
      </c>
      <c r="X177" s="45"/>
      <c r="Y177" s="33">
        <v>5.3619741277443934E-2</v>
      </c>
      <c r="Z177" s="45"/>
      <c r="AA177" s="33">
        <v>3.1542591781213644E-2</v>
      </c>
      <c r="AB177" s="45"/>
      <c r="AC177" s="45"/>
      <c r="AD177" s="45"/>
      <c r="AE177" s="45"/>
      <c r="AF177" s="45"/>
      <c r="AG177" s="33">
        <v>6.0601029259860446E-2</v>
      </c>
      <c r="AH177" s="33">
        <v>0</v>
      </c>
      <c r="AI177" s="33">
        <v>0</v>
      </c>
      <c r="AJ177" s="33">
        <v>0</v>
      </c>
      <c r="AK177" s="45"/>
      <c r="AL177" s="33"/>
      <c r="AM177" s="33">
        <v>1.0000000000000002</v>
      </c>
    </row>
    <row r="178" spans="1:57" hidden="1" x14ac:dyDescent="0.25">
      <c r="A178" t="s">
        <v>89</v>
      </c>
      <c r="B178" s="35" t="s">
        <v>90</v>
      </c>
      <c r="C178" s="36">
        <v>0.27300000000000002</v>
      </c>
      <c r="D178" s="37">
        <v>1</v>
      </c>
      <c r="E178" s="30">
        <v>7.0999999999999994E-2</v>
      </c>
      <c r="F178" s="30">
        <v>0</v>
      </c>
      <c r="G178" s="30">
        <v>0</v>
      </c>
      <c r="H178" s="30">
        <v>8.1000000000000003E-2</v>
      </c>
      <c r="I178" s="30">
        <v>0</v>
      </c>
      <c r="J178" s="30">
        <v>0</v>
      </c>
      <c r="K178" s="30">
        <v>0</v>
      </c>
      <c r="L178" s="30">
        <v>0.13200000000000001</v>
      </c>
      <c r="M178" s="30">
        <v>0</v>
      </c>
      <c r="N178" s="30">
        <v>7.0000000000000001E-3</v>
      </c>
      <c r="O178" s="30">
        <v>0</v>
      </c>
      <c r="P178" s="30">
        <v>0.27300000000000002</v>
      </c>
      <c r="Q178" s="30">
        <v>0</v>
      </c>
      <c r="R178" s="30">
        <v>7.8E-2</v>
      </c>
      <c r="S178" s="30">
        <v>0</v>
      </c>
      <c r="T178" s="30">
        <v>1E-3</v>
      </c>
      <c r="U178" s="30">
        <v>0</v>
      </c>
      <c r="V178" s="30">
        <v>0.19500000000000001</v>
      </c>
      <c r="W178" s="30">
        <v>1E-3</v>
      </c>
      <c r="X178" s="30">
        <v>0</v>
      </c>
      <c r="Y178" s="30">
        <v>4.2999999999999997E-2</v>
      </c>
      <c r="Z178" s="30">
        <v>0</v>
      </c>
      <c r="AA178" s="30">
        <v>7.0999999999999994E-2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4.7E-2</v>
      </c>
      <c r="AH178" s="30">
        <v>0</v>
      </c>
      <c r="AI178" s="30">
        <v>0</v>
      </c>
      <c r="AJ178" s="30">
        <v>0</v>
      </c>
      <c r="AK178" s="30">
        <v>0</v>
      </c>
      <c r="AL178" s="30"/>
      <c r="AM178" s="30">
        <v>1</v>
      </c>
    </row>
    <row r="179" spans="1:57" hidden="1" x14ac:dyDescent="0.25">
      <c r="B179" s="35" t="s">
        <v>91</v>
      </c>
      <c r="C179" s="36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0</v>
      </c>
      <c r="AG179" s="30">
        <v>0</v>
      </c>
      <c r="AH179" s="30">
        <v>0</v>
      </c>
      <c r="AI179" s="30">
        <v>0</v>
      </c>
      <c r="AJ179" s="30">
        <v>0</v>
      </c>
      <c r="AK179" s="30">
        <v>0</v>
      </c>
      <c r="AL179" s="30"/>
      <c r="AM179" s="30">
        <v>0</v>
      </c>
    </row>
    <row r="180" spans="1:57" ht="15.75" hidden="1" thickBot="1" x14ac:dyDescent="0.3">
      <c r="A180" s="38" t="s">
        <v>124</v>
      </c>
      <c r="B180" s="39"/>
      <c r="C180" s="39"/>
      <c r="D180" s="39"/>
      <c r="E180" s="40">
        <v>7.0999999999999994E-2</v>
      </c>
      <c r="F180" s="40">
        <v>0</v>
      </c>
      <c r="G180" s="40">
        <v>0</v>
      </c>
      <c r="H180" s="40">
        <v>8.1000000000000003E-2</v>
      </c>
      <c r="I180" s="40">
        <v>0</v>
      </c>
      <c r="J180" s="40">
        <v>0</v>
      </c>
      <c r="K180" s="40">
        <v>0</v>
      </c>
      <c r="L180" s="40">
        <v>0.13200000000000001</v>
      </c>
      <c r="M180" s="40">
        <v>0</v>
      </c>
      <c r="N180" s="40">
        <v>7.0000000000000001E-3</v>
      </c>
      <c r="O180" s="40">
        <v>0</v>
      </c>
      <c r="P180" s="40">
        <v>0.27300000000000002</v>
      </c>
      <c r="Q180" s="40">
        <v>0</v>
      </c>
      <c r="R180" s="40">
        <v>7.8E-2</v>
      </c>
      <c r="S180" s="40">
        <v>0</v>
      </c>
      <c r="T180" s="40">
        <v>1E-3</v>
      </c>
      <c r="U180" s="40">
        <v>0</v>
      </c>
      <c r="V180" s="40">
        <v>0.19500000000000001</v>
      </c>
      <c r="W180" s="40">
        <v>1E-3</v>
      </c>
      <c r="X180" s="40">
        <v>0</v>
      </c>
      <c r="Y180" s="40">
        <v>4.2999999999999997E-2</v>
      </c>
      <c r="Z180" s="40">
        <v>0</v>
      </c>
      <c r="AA180" s="40">
        <v>7.0999999999999994E-2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4.7E-2</v>
      </c>
      <c r="AH180" s="40">
        <v>0</v>
      </c>
      <c r="AI180" s="40">
        <v>0</v>
      </c>
      <c r="AJ180" s="40">
        <v>0</v>
      </c>
      <c r="AK180" s="40">
        <v>0</v>
      </c>
      <c r="AL180" s="41"/>
      <c r="AM180" s="40">
        <v>1</v>
      </c>
      <c r="AO180" s="42">
        <v>0.22899999999999998</v>
      </c>
      <c r="AP180" s="42">
        <v>0.27800000000000002</v>
      </c>
      <c r="AQ180" s="42">
        <v>0.27300000000000002</v>
      </c>
      <c r="AR180" s="42">
        <v>7.8E-2</v>
      </c>
      <c r="AS180" s="42">
        <v>7.0999999999999994E-2</v>
      </c>
      <c r="AT180" s="42">
        <v>7.0999999999999994E-2</v>
      </c>
      <c r="AU180" s="42">
        <v>0</v>
      </c>
      <c r="AV180" s="42">
        <v>0</v>
      </c>
      <c r="AW180" s="42">
        <v>0</v>
      </c>
      <c r="AX180" s="42">
        <v>0</v>
      </c>
      <c r="AY180" s="42">
        <v>0</v>
      </c>
      <c r="AZ180" s="42">
        <v>0</v>
      </c>
      <c r="BA180" s="42">
        <v>0</v>
      </c>
      <c r="BB180" s="42">
        <v>0</v>
      </c>
      <c r="BC180" s="42">
        <v>0</v>
      </c>
      <c r="BE180" s="42">
        <v>0.99999999999999989</v>
      </c>
    </row>
    <row r="181" spans="1:57" ht="15.75" hidden="1" thickTop="1" x14ac:dyDescent="0.25"/>
    <row r="182" spans="1:57" hidden="1" x14ac:dyDescent="0.25">
      <c r="A182" s="17" t="s">
        <v>125</v>
      </c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</row>
    <row r="183" spans="1:57" hidden="1" x14ac:dyDescent="0.25">
      <c r="A183" t="s">
        <v>94</v>
      </c>
      <c r="E183" s="21"/>
      <c r="F183" s="21"/>
      <c r="G183" s="20">
        <v>0</v>
      </c>
      <c r="H183" s="20">
        <v>7357065</v>
      </c>
      <c r="I183" s="21"/>
      <c r="J183" s="21"/>
      <c r="K183" s="21"/>
      <c r="L183" s="20">
        <v>8334835</v>
      </c>
      <c r="M183" s="21"/>
      <c r="N183" s="20">
        <v>139463</v>
      </c>
      <c r="O183" s="21"/>
      <c r="P183" s="20">
        <v>31622714</v>
      </c>
      <c r="Q183" s="21"/>
      <c r="R183" s="20">
        <v>4579370</v>
      </c>
      <c r="S183" s="21"/>
      <c r="T183" s="20">
        <v>0</v>
      </c>
      <c r="U183" s="21"/>
      <c r="V183" s="20">
        <v>16212072</v>
      </c>
      <c r="W183" s="20">
        <v>0</v>
      </c>
      <c r="X183" s="21"/>
      <c r="Y183" s="20">
        <v>3204333</v>
      </c>
      <c r="Z183" s="21"/>
      <c r="AA183" s="20">
        <v>9545614</v>
      </c>
      <c r="AB183" s="21"/>
      <c r="AC183" s="21"/>
      <c r="AD183" s="21"/>
      <c r="AE183" s="21"/>
      <c r="AF183" s="21"/>
      <c r="AG183" s="20">
        <v>5166520</v>
      </c>
      <c r="AH183" s="20">
        <v>0</v>
      </c>
      <c r="AI183" s="20">
        <v>0</v>
      </c>
      <c r="AJ183" s="20">
        <v>0</v>
      </c>
      <c r="AK183" s="21"/>
      <c r="AL183" s="20"/>
      <c r="AM183" s="20">
        <v>86161986</v>
      </c>
    </row>
    <row r="184" spans="1:57" hidden="1" x14ac:dyDescent="0.25">
      <c r="A184" t="s">
        <v>95</v>
      </c>
      <c r="E184" s="21"/>
      <c r="F184" s="21"/>
      <c r="G184" s="20">
        <v>1583622</v>
      </c>
      <c r="H184" s="20">
        <v>146290671</v>
      </c>
      <c r="I184" s="21"/>
      <c r="J184" s="21"/>
      <c r="K184" s="21"/>
      <c r="L184" s="20">
        <v>195224943</v>
      </c>
      <c r="M184" s="21"/>
      <c r="N184" s="20">
        <v>22740468</v>
      </c>
      <c r="O184" s="21"/>
      <c r="P184" s="20">
        <v>563065748</v>
      </c>
      <c r="Q184" s="21"/>
      <c r="R184" s="20">
        <v>129003627</v>
      </c>
      <c r="S184" s="21"/>
      <c r="T184" s="20">
        <v>2822174</v>
      </c>
      <c r="U184" s="21"/>
      <c r="V184" s="20">
        <v>311642335</v>
      </c>
      <c r="W184" s="20">
        <v>880455</v>
      </c>
      <c r="X184" s="21"/>
      <c r="Y184" s="20">
        <v>68337824</v>
      </c>
      <c r="Z184" s="21"/>
      <c r="AA184" s="20">
        <v>131712338</v>
      </c>
      <c r="AB184" s="21"/>
      <c r="AC184" s="21"/>
      <c r="AD184" s="21"/>
      <c r="AE184" s="21"/>
      <c r="AF184" s="21"/>
      <c r="AG184" s="20">
        <v>43446658</v>
      </c>
      <c r="AH184" s="20">
        <v>0</v>
      </c>
      <c r="AI184" s="20">
        <v>0</v>
      </c>
      <c r="AJ184" s="20">
        <v>0</v>
      </c>
      <c r="AK184" s="21"/>
      <c r="AL184" s="20"/>
      <c r="AM184" s="20">
        <v>1616750863</v>
      </c>
    </row>
    <row r="185" spans="1:57" hidden="1" x14ac:dyDescent="0.25">
      <c r="A185" t="s">
        <v>96</v>
      </c>
      <c r="C185" s="24"/>
      <c r="E185" s="21"/>
      <c r="F185" s="21"/>
      <c r="G185" s="20">
        <v>0</v>
      </c>
      <c r="H185" s="20">
        <v>3241403.3700000015</v>
      </c>
      <c r="I185" s="21"/>
      <c r="J185" s="21"/>
      <c r="K185" s="21"/>
      <c r="L185" s="20">
        <v>7997516.3300000001</v>
      </c>
      <c r="M185" s="21"/>
      <c r="N185" s="20">
        <v>198219.85000000003</v>
      </c>
      <c r="O185" s="21"/>
      <c r="P185" s="20">
        <v>6124968.9200000018</v>
      </c>
      <c r="Q185" s="21"/>
      <c r="R185" s="20">
        <v>4541930.2300000004</v>
      </c>
      <c r="S185" s="21"/>
      <c r="T185" s="20">
        <v>75235.570000000036</v>
      </c>
      <c r="U185" s="21"/>
      <c r="V185" s="20">
        <v>9371735.129999999</v>
      </c>
      <c r="W185" s="20">
        <v>52706.150000000009</v>
      </c>
      <c r="X185" s="21"/>
      <c r="Y185" s="20">
        <v>2226182.08</v>
      </c>
      <c r="Z185" s="21"/>
      <c r="AA185" s="20">
        <v>1309583.9500000004</v>
      </c>
      <c r="AB185" s="21"/>
      <c r="AC185" s="21"/>
      <c r="AD185" s="21"/>
      <c r="AE185" s="21"/>
      <c r="AF185" s="21"/>
      <c r="AG185" s="20">
        <v>2516030.89</v>
      </c>
      <c r="AH185" s="20">
        <v>0</v>
      </c>
      <c r="AI185" s="20">
        <v>0</v>
      </c>
      <c r="AJ185" s="20">
        <v>0</v>
      </c>
      <c r="AK185" s="21"/>
      <c r="AL185" s="20"/>
      <c r="AM185" s="20">
        <v>37655512.470000006</v>
      </c>
    </row>
    <row r="186" spans="1:57" hidden="1" x14ac:dyDescent="0.25">
      <c r="E186" s="43"/>
      <c r="F186" s="43"/>
      <c r="I186" s="43"/>
      <c r="J186" s="43"/>
      <c r="K186" s="43"/>
      <c r="M186" s="43"/>
      <c r="O186" s="43"/>
      <c r="Q186" s="43"/>
      <c r="S186" s="43"/>
      <c r="U186" s="43"/>
      <c r="X186" s="43"/>
      <c r="Z186" s="43"/>
      <c r="AB186" s="43"/>
      <c r="AC186" s="43"/>
      <c r="AD186" s="43"/>
      <c r="AE186" s="43"/>
      <c r="AF186" s="43"/>
      <c r="AK186" s="43"/>
    </row>
    <row r="187" spans="1:57" hidden="1" x14ac:dyDescent="0.25">
      <c r="A187" s="1" t="s">
        <v>84</v>
      </c>
      <c r="B187" s="27" t="s">
        <v>85</v>
      </c>
      <c r="C187" s="28">
        <v>3</v>
      </c>
      <c r="E187" s="43"/>
      <c r="F187" s="43"/>
      <c r="I187" s="43"/>
      <c r="J187" s="43"/>
      <c r="K187" s="43"/>
      <c r="M187" s="43"/>
      <c r="O187" s="43"/>
      <c r="Q187" s="43"/>
      <c r="S187" s="43"/>
      <c r="U187" s="43"/>
      <c r="X187" s="43"/>
      <c r="Z187" s="43"/>
      <c r="AB187" s="43"/>
      <c r="AC187" s="43"/>
      <c r="AD187" s="43"/>
      <c r="AE187" s="43"/>
      <c r="AF187" s="43"/>
      <c r="AK187" s="43"/>
    </row>
    <row r="188" spans="1:57" hidden="1" x14ac:dyDescent="0.25">
      <c r="A188" t="s">
        <v>86</v>
      </c>
      <c r="D188" s="29">
        <v>0.3333334</v>
      </c>
      <c r="E188" s="44"/>
      <c r="F188" s="44"/>
      <c r="G188" s="30">
        <v>0</v>
      </c>
      <c r="H188" s="30">
        <v>8.5386437123211159E-2</v>
      </c>
      <c r="I188" s="44"/>
      <c r="J188" s="44"/>
      <c r="K188" s="44"/>
      <c r="L188" s="30">
        <v>9.6734481027398789E-2</v>
      </c>
      <c r="M188" s="44"/>
      <c r="N188" s="30">
        <v>1.618614037053417E-3</v>
      </c>
      <c r="O188" s="44"/>
      <c r="P188" s="30">
        <v>0.3670146832502213</v>
      </c>
      <c r="Q188" s="44"/>
      <c r="R188" s="30">
        <v>5.3148380307761242E-2</v>
      </c>
      <c r="S188" s="44"/>
      <c r="T188" s="30">
        <v>0</v>
      </c>
      <c r="U188" s="44"/>
      <c r="V188" s="30">
        <v>0.1881580584737218</v>
      </c>
      <c r="W188" s="30">
        <v>0</v>
      </c>
      <c r="X188" s="44"/>
      <c r="Y188" s="30">
        <v>3.7189637202652226E-2</v>
      </c>
      <c r="Z188" s="44"/>
      <c r="AA188" s="30">
        <v>0.11078683817710516</v>
      </c>
      <c r="AB188" s="44"/>
      <c r="AC188" s="44"/>
      <c r="AD188" s="44"/>
      <c r="AE188" s="44"/>
      <c r="AF188" s="44"/>
      <c r="AG188" s="30">
        <v>5.9962870400874932E-2</v>
      </c>
      <c r="AH188" s="30">
        <v>0</v>
      </c>
      <c r="AI188" s="30">
        <v>0</v>
      </c>
      <c r="AJ188" s="30">
        <v>0</v>
      </c>
      <c r="AK188" s="44"/>
      <c r="AL188" s="30"/>
      <c r="AM188" s="30">
        <v>0.99999999999999989</v>
      </c>
    </row>
    <row r="189" spans="1:57" hidden="1" x14ac:dyDescent="0.25">
      <c r="A189" t="s">
        <v>87</v>
      </c>
      <c r="D189" s="29">
        <v>0.3333333</v>
      </c>
      <c r="E189" s="44"/>
      <c r="F189" s="44"/>
      <c r="G189" s="30">
        <v>9.7950898696999794E-4</v>
      </c>
      <c r="H189" s="30">
        <v>9.0484362401110408E-2</v>
      </c>
      <c r="I189" s="44"/>
      <c r="J189" s="44"/>
      <c r="K189" s="44"/>
      <c r="L189" s="30">
        <v>0.12075140794280807</v>
      </c>
      <c r="M189" s="44"/>
      <c r="N189" s="30">
        <v>1.4065536329947207E-2</v>
      </c>
      <c r="O189" s="44"/>
      <c r="P189" s="30">
        <v>0.3482699535754013</v>
      </c>
      <c r="Q189" s="44"/>
      <c r="R189" s="30">
        <v>7.9791902359417508E-2</v>
      </c>
      <c r="S189" s="44"/>
      <c r="T189" s="30">
        <v>1.7455837288147468E-3</v>
      </c>
      <c r="U189" s="44"/>
      <c r="V189" s="30">
        <v>0.19275841574113944</v>
      </c>
      <c r="W189" s="30">
        <v>5.4458297821239514E-4</v>
      </c>
      <c r="X189" s="44"/>
      <c r="Y189" s="30">
        <v>4.2268617610751819E-2</v>
      </c>
      <c r="Z189" s="44"/>
      <c r="AA189" s="30">
        <v>8.1467306444233514E-2</v>
      </c>
      <c r="AB189" s="44"/>
      <c r="AC189" s="44"/>
      <c r="AD189" s="44"/>
      <c r="AE189" s="44"/>
      <c r="AF189" s="44"/>
      <c r="AG189" s="30">
        <v>2.6872821901193566E-2</v>
      </c>
      <c r="AH189" s="30">
        <v>0</v>
      </c>
      <c r="AI189" s="30">
        <v>0</v>
      </c>
      <c r="AJ189" s="30">
        <v>0</v>
      </c>
      <c r="AK189" s="44"/>
      <c r="AL189" s="30"/>
      <c r="AM189" s="30">
        <v>0.99999999999999989</v>
      </c>
    </row>
    <row r="190" spans="1:57" hidden="1" x14ac:dyDescent="0.25">
      <c r="A190" s="31" t="s">
        <v>88</v>
      </c>
      <c r="B190" s="31"/>
      <c r="C190" s="31"/>
      <c r="D190" s="32">
        <v>0.3333333</v>
      </c>
      <c r="E190" s="45"/>
      <c r="F190" s="45"/>
      <c r="G190" s="33">
        <v>0</v>
      </c>
      <c r="H190" s="33">
        <v>8.6080447652449682E-2</v>
      </c>
      <c r="I190" s="45"/>
      <c r="J190" s="45"/>
      <c r="K190" s="45"/>
      <c r="L190" s="33">
        <v>0.21238633616715716</v>
      </c>
      <c r="M190" s="45"/>
      <c r="N190" s="33">
        <v>5.2640327271583675E-3</v>
      </c>
      <c r="O190" s="45"/>
      <c r="P190" s="33">
        <v>0.16265796209465319</v>
      </c>
      <c r="Q190" s="45"/>
      <c r="R190" s="33">
        <v>0.12061793697851113</v>
      </c>
      <c r="S190" s="45"/>
      <c r="T190" s="33">
        <v>1.9979961781144235E-3</v>
      </c>
      <c r="U190" s="45"/>
      <c r="V190" s="33">
        <v>0.24888082820454036</v>
      </c>
      <c r="W190" s="33">
        <v>1.3996928083767491E-3</v>
      </c>
      <c r="X190" s="45"/>
      <c r="Y190" s="33">
        <v>5.9119686175393052E-2</v>
      </c>
      <c r="Z190" s="45"/>
      <c r="AA190" s="33">
        <v>3.4778014269314241E-2</v>
      </c>
      <c r="AB190" s="45"/>
      <c r="AC190" s="45"/>
      <c r="AD190" s="45"/>
      <c r="AE190" s="45"/>
      <c r="AF190" s="45"/>
      <c r="AG190" s="33">
        <v>6.6817066744331563E-2</v>
      </c>
      <c r="AH190" s="33">
        <v>0</v>
      </c>
      <c r="AI190" s="33">
        <v>0</v>
      </c>
      <c r="AJ190" s="33">
        <v>0</v>
      </c>
      <c r="AK190" s="45"/>
      <c r="AL190" s="33"/>
      <c r="AM190" s="33">
        <v>0.99999999999999989</v>
      </c>
    </row>
    <row r="191" spans="1:57" hidden="1" x14ac:dyDescent="0.25">
      <c r="A191" t="s">
        <v>89</v>
      </c>
      <c r="B191" s="35" t="s">
        <v>90</v>
      </c>
      <c r="C191" s="36">
        <v>0.29299999999999998</v>
      </c>
      <c r="D191" s="37">
        <v>1</v>
      </c>
      <c r="E191" s="30">
        <v>0</v>
      </c>
      <c r="F191" s="30">
        <v>0</v>
      </c>
      <c r="G191" s="30">
        <v>0</v>
      </c>
      <c r="H191" s="30">
        <v>8.6999999999999994E-2</v>
      </c>
      <c r="I191" s="30">
        <v>0</v>
      </c>
      <c r="J191" s="30">
        <v>0</v>
      </c>
      <c r="K191" s="30">
        <v>0</v>
      </c>
      <c r="L191" s="30">
        <v>0.14299999999999999</v>
      </c>
      <c r="M191" s="30">
        <v>0</v>
      </c>
      <c r="N191" s="30">
        <v>7.0000000000000001E-3</v>
      </c>
      <c r="O191" s="30">
        <v>0</v>
      </c>
      <c r="P191" s="30">
        <v>0.29299999999999998</v>
      </c>
      <c r="Q191" s="30">
        <v>0</v>
      </c>
      <c r="R191" s="30">
        <v>8.5000000000000006E-2</v>
      </c>
      <c r="S191" s="30">
        <v>0</v>
      </c>
      <c r="T191" s="30">
        <v>1E-3</v>
      </c>
      <c r="U191" s="30">
        <v>0</v>
      </c>
      <c r="V191" s="30">
        <v>0.21</v>
      </c>
      <c r="W191" s="30">
        <v>1E-3</v>
      </c>
      <c r="X191" s="30">
        <v>0</v>
      </c>
      <c r="Y191" s="30">
        <v>4.5999999999999999E-2</v>
      </c>
      <c r="Z191" s="30">
        <v>0</v>
      </c>
      <c r="AA191" s="30">
        <v>7.5999999999999998E-2</v>
      </c>
      <c r="AB191" s="30">
        <v>0</v>
      </c>
      <c r="AC191" s="30">
        <v>0</v>
      </c>
      <c r="AD191" s="30">
        <v>0</v>
      </c>
      <c r="AE191" s="30">
        <v>0</v>
      </c>
      <c r="AF191" s="30">
        <v>0</v>
      </c>
      <c r="AG191" s="30">
        <v>5.0999999999999997E-2</v>
      </c>
      <c r="AH191" s="30">
        <v>0</v>
      </c>
      <c r="AI191" s="30">
        <v>0</v>
      </c>
      <c r="AJ191" s="30">
        <v>0</v>
      </c>
      <c r="AK191" s="30">
        <v>0</v>
      </c>
      <c r="AL191" s="30"/>
      <c r="AM191" s="30">
        <v>1</v>
      </c>
    </row>
    <row r="192" spans="1:57" hidden="1" x14ac:dyDescent="0.25">
      <c r="B192" s="35" t="s">
        <v>91</v>
      </c>
      <c r="C192" s="36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L192" s="30"/>
      <c r="AM192" s="30">
        <v>0</v>
      </c>
    </row>
    <row r="193" spans="1:57" ht="15.75" hidden="1" thickBot="1" x14ac:dyDescent="0.3">
      <c r="A193" s="38" t="s">
        <v>126</v>
      </c>
      <c r="B193" s="39"/>
      <c r="C193" s="39"/>
      <c r="D193" s="39"/>
      <c r="E193" s="40">
        <v>0</v>
      </c>
      <c r="F193" s="40">
        <v>0</v>
      </c>
      <c r="G193" s="40">
        <v>0</v>
      </c>
      <c r="H193" s="40">
        <v>8.6999999999999994E-2</v>
      </c>
      <c r="I193" s="40">
        <v>0</v>
      </c>
      <c r="J193" s="40">
        <v>0</v>
      </c>
      <c r="K193" s="40">
        <v>0</v>
      </c>
      <c r="L193" s="40">
        <v>0.14299999999999999</v>
      </c>
      <c r="M193" s="40">
        <v>0</v>
      </c>
      <c r="N193" s="40">
        <v>7.0000000000000001E-3</v>
      </c>
      <c r="O193" s="40">
        <v>0</v>
      </c>
      <c r="P193" s="40">
        <v>0.29299999999999998</v>
      </c>
      <c r="Q193" s="40">
        <v>0</v>
      </c>
      <c r="R193" s="40">
        <v>8.5000000000000006E-2</v>
      </c>
      <c r="S193" s="40">
        <v>0</v>
      </c>
      <c r="T193" s="40">
        <v>1E-3</v>
      </c>
      <c r="U193" s="40">
        <v>0</v>
      </c>
      <c r="V193" s="40">
        <v>0.21</v>
      </c>
      <c r="W193" s="40">
        <v>1E-3</v>
      </c>
      <c r="X193" s="40">
        <v>0</v>
      </c>
      <c r="Y193" s="40">
        <v>4.5999999999999999E-2</v>
      </c>
      <c r="Z193" s="40">
        <v>0</v>
      </c>
      <c r="AA193" s="40">
        <v>7.5999999999999998E-2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5.0999999999999997E-2</v>
      </c>
      <c r="AH193" s="40">
        <v>0</v>
      </c>
      <c r="AI193" s="40">
        <v>0</v>
      </c>
      <c r="AJ193" s="40">
        <v>0</v>
      </c>
      <c r="AK193" s="40">
        <v>0</v>
      </c>
      <c r="AL193" s="41"/>
      <c r="AM193" s="40">
        <v>1</v>
      </c>
      <c r="AO193" s="42">
        <v>0.247</v>
      </c>
      <c r="AP193" s="42">
        <v>0.29899999999999999</v>
      </c>
      <c r="AQ193" s="42">
        <v>0.29299999999999998</v>
      </c>
      <c r="AR193" s="42">
        <v>8.5000000000000006E-2</v>
      </c>
      <c r="AS193" s="42">
        <v>7.5999999999999998E-2</v>
      </c>
      <c r="AT193" s="42">
        <v>0</v>
      </c>
      <c r="AU193" s="42">
        <v>0</v>
      </c>
      <c r="AV193" s="42">
        <v>0</v>
      </c>
      <c r="AW193" s="42">
        <v>0</v>
      </c>
      <c r="AX193" s="42">
        <v>0</v>
      </c>
      <c r="AY193" s="42">
        <v>0</v>
      </c>
      <c r="AZ193" s="42">
        <v>0</v>
      </c>
      <c r="BA193" s="42">
        <v>0</v>
      </c>
      <c r="BB193" s="42">
        <v>0</v>
      </c>
      <c r="BC193" s="42">
        <v>0</v>
      </c>
      <c r="BE193" s="42">
        <v>0.99999999999999989</v>
      </c>
    </row>
    <row r="194" spans="1:57" ht="15.75" hidden="1" thickTop="1" x14ac:dyDescent="0.25"/>
    <row r="195" spans="1:57" hidden="1" x14ac:dyDescent="0.25">
      <c r="A195" s="17" t="s">
        <v>127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</row>
    <row r="196" spans="1:57" hidden="1" x14ac:dyDescent="0.25">
      <c r="A196" t="s">
        <v>94</v>
      </c>
      <c r="E196" s="21"/>
      <c r="F196" s="21"/>
      <c r="G196" s="20">
        <v>0</v>
      </c>
      <c r="H196" s="20">
        <v>7357065</v>
      </c>
      <c r="I196" s="21"/>
      <c r="J196" s="21"/>
      <c r="K196" s="21"/>
      <c r="L196" s="20">
        <v>8334835</v>
      </c>
      <c r="M196" s="21"/>
      <c r="N196" s="20">
        <v>139463</v>
      </c>
      <c r="O196" s="21"/>
      <c r="P196" s="20">
        <v>31622714</v>
      </c>
      <c r="Q196" s="21"/>
      <c r="R196" s="20">
        <v>4579370</v>
      </c>
      <c r="S196" s="21"/>
      <c r="T196" s="20">
        <v>0</v>
      </c>
      <c r="U196" s="21"/>
      <c r="V196" s="20">
        <v>16212072</v>
      </c>
      <c r="W196" s="20">
        <v>0</v>
      </c>
      <c r="X196" s="21"/>
      <c r="Y196" s="20">
        <v>3204333</v>
      </c>
      <c r="Z196" s="21"/>
      <c r="AA196" s="20">
        <v>9545614</v>
      </c>
      <c r="AB196" s="21"/>
      <c r="AC196" s="21"/>
      <c r="AD196" s="21"/>
      <c r="AE196" s="21"/>
      <c r="AF196" s="21"/>
      <c r="AG196" s="20">
        <v>5166520</v>
      </c>
      <c r="AH196" s="20">
        <v>0</v>
      </c>
      <c r="AI196" s="20">
        <v>0</v>
      </c>
      <c r="AJ196" s="20">
        <v>0</v>
      </c>
      <c r="AK196" s="21"/>
      <c r="AL196" s="20"/>
      <c r="AM196" s="20">
        <v>86161986</v>
      </c>
    </row>
    <row r="197" spans="1:57" hidden="1" x14ac:dyDescent="0.25">
      <c r="A197" t="s">
        <v>95</v>
      </c>
      <c r="E197" s="21"/>
      <c r="F197" s="21"/>
      <c r="G197" s="20">
        <v>1583622</v>
      </c>
      <c r="H197" s="20">
        <v>146290671</v>
      </c>
      <c r="I197" s="21"/>
      <c r="J197" s="21"/>
      <c r="K197" s="21"/>
      <c r="L197" s="20">
        <v>195224943</v>
      </c>
      <c r="M197" s="21"/>
      <c r="N197" s="20">
        <v>22740468</v>
      </c>
      <c r="O197" s="21"/>
      <c r="P197" s="20">
        <v>563065748</v>
      </c>
      <c r="Q197" s="21"/>
      <c r="R197" s="20">
        <v>129003627</v>
      </c>
      <c r="S197" s="21"/>
      <c r="T197" s="20">
        <v>2822174</v>
      </c>
      <c r="U197" s="21"/>
      <c r="V197" s="20">
        <v>311642335</v>
      </c>
      <c r="W197" s="20">
        <v>880455</v>
      </c>
      <c r="X197" s="21"/>
      <c r="Y197" s="20">
        <v>68337824</v>
      </c>
      <c r="Z197" s="21"/>
      <c r="AA197" s="20">
        <v>131712338</v>
      </c>
      <c r="AB197" s="21"/>
      <c r="AC197" s="21"/>
      <c r="AD197" s="21"/>
      <c r="AE197" s="21"/>
      <c r="AF197" s="21"/>
      <c r="AG197" s="20">
        <v>43446658</v>
      </c>
      <c r="AH197" s="20">
        <v>0</v>
      </c>
      <c r="AI197" s="20">
        <v>0</v>
      </c>
      <c r="AJ197" s="20">
        <v>0</v>
      </c>
      <c r="AK197" s="21"/>
      <c r="AL197" s="20"/>
      <c r="AM197" s="20">
        <v>1616750863</v>
      </c>
    </row>
    <row r="198" spans="1:57" hidden="1" x14ac:dyDescent="0.25">
      <c r="A198" t="s">
        <v>96</v>
      </c>
      <c r="C198" s="24"/>
      <c r="E198" s="21"/>
      <c r="F198" s="21"/>
      <c r="G198" s="20">
        <v>0</v>
      </c>
      <c r="H198" s="20">
        <v>3241403.3700000015</v>
      </c>
      <c r="I198" s="21"/>
      <c r="J198" s="21"/>
      <c r="K198" s="21"/>
      <c r="L198" s="20">
        <v>7997516.3300000001</v>
      </c>
      <c r="M198" s="21"/>
      <c r="N198" s="20">
        <v>198219.85000000003</v>
      </c>
      <c r="O198" s="21"/>
      <c r="P198" s="20">
        <v>6124968.9200000018</v>
      </c>
      <c r="Q198" s="21"/>
      <c r="R198" s="20">
        <v>4541930.2300000004</v>
      </c>
      <c r="S198" s="21"/>
      <c r="T198" s="20">
        <v>75235.570000000036</v>
      </c>
      <c r="U198" s="21"/>
      <c r="V198" s="20">
        <v>9371735.129999999</v>
      </c>
      <c r="W198" s="20">
        <v>52706.150000000009</v>
      </c>
      <c r="X198" s="21"/>
      <c r="Y198" s="20">
        <v>2226182.08</v>
      </c>
      <c r="Z198" s="21"/>
      <c r="AA198" s="20">
        <v>1309583.9500000004</v>
      </c>
      <c r="AB198" s="21"/>
      <c r="AC198" s="21"/>
      <c r="AD198" s="21"/>
      <c r="AE198" s="21"/>
      <c r="AF198" s="21"/>
      <c r="AG198" s="20">
        <v>2516030.89</v>
      </c>
      <c r="AH198" s="20">
        <v>0</v>
      </c>
      <c r="AI198" s="20">
        <v>0</v>
      </c>
      <c r="AJ198" s="20">
        <v>0</v>
      </c>
      <c r="AK198" s="21"/>
      <c r="AL198" s="20"/>
      <c r="AM198" s="20">
        <v>37655512.470000006</v>
      </c>
    </row>
    <row r="199" spans="1:57" hidden="1" x14ac:dyDescent="0.25">
      <c r="E199" s="43"/>
      <c r="F199" s="43"/>
      <c r="I199" s="43"/>
      <c r="J199" s="43"/>
      <c r="K199" s="43"/>
      <c r="M199" s="43"/>
      <c r="O199" s="43"/>
      <c r="Q199" s="43"/>
      <c r="S199" s="43"/>
      <c r="U199" s="43"/>
      <c r="X199" s="43"/>
      <c r="Z199" s="43"/>
      <c r="AB199" s="43"/>
      <c r="AC199" s="43"/>
      <c r="AD199" s="43"/>
      <c r="AE199" s="43"/>
      <c r="AF199" s="43"/>
      <c r="AK199" s="43"/>
    </row>
    <row r="200" spans="1:57" hidden="1" x14ac:dyDescent="0.25">
      <c r="A200" s="1" t="s">
        <v>84</v>
      </c>
      <c r="B200" s="27" t="s">
        <v>85</v>
      </c>
      <c r="C200" s="28">
        <v>3</v>
      </c>
      <c r="E200" s="43"/>
      <c r="F200" s="43"/>
      <c r="I200" s="43"/>
      <c r="J200" s="43"/>
      <c r="K200" s="43"/>
      <c r="M200" s="43"/>
      <c r="O200" s="43"/>
      <c r="Q200" s="43"/>
      <c r="S200" s="43"/>
      <c r="U200" s="43"/>
      <c r="X200" s="43"/>
      <c r="Z200" s="43"/>
      <c r="AB200" s="43"/>
      <c r="AC200" s="43"/>
      <c r="AD200" s="43"/>
      <c r="AE200" s="43"/>
      <c r="AF200" s="43"/>
      <c r="AK200" s="43"/>
    </row>
    <row r="201" spans="1:57" hidden="1" x14ac:dyDescent="0.25">
      <c r="A201" t="s">
        <v>86</v>
      </c>
      <c r="D201" s="29">
        <v>0.3333334</v>
      </c>
      <c r="E201" s="44"/>
      <c r="F201" s="44"/>
      <c r="G201" s="30">
        <v>0</v>
      </c>
      <c r="H201" s="30">
        <v>8.5386437123211159E-2</v>
      </c>
      <c r="I201" s="44"/>
      <c r="J201" s="44"/>
      <c r="K201" s="44"/>
      <c r="L201" s="30">
        <v>9.6734481027398789E-2</v>
      </c>
      <c r="M201" s="44"/>
      <c r="N201" s="30">
        <v>1.618614037053417E-3</v>
      </c>
      <c r="O201" s="44"/>
      <c r="P201" s="30">
        <v>0.3670146832502213</v>
      </c>
      <c r="Q201" s="44"/>
      <c r="R201" s="30">
        <v>5.3148380307761242E-2</v>
      </c>
      <c r="S201" s="44"/>
      <c r="T201" s="30">
        <v>0</v>
      </c>
      <c r="U201" s="44"/>
      <c r="V201" s="30">
        <v>0.1881580584737218</v>
      </c>
      <c r="W201" s="30">
        <v>0</v>
      </c>
      <c r="X201" s="44"/>
      <c r="Y201" s="30">
        <v>3.7189637202652226E-2</v>
      </c>
      <c r="Z201" s="44"/>
      <c r="AA201" s="30">
        <v>0.11078683817710516</v>
      </c>
      <c r="AB201" s="44"/>
      <c r="AC201" s="44"/>
      <c r="AD201" s="44"/>
      <c r="AE201" s="44"/>
      <c r="AF201" s="44"/>
      <c r="AG201" s="30">
        <v>5.9962870400874932E-2</v>
      </c>
      <c r="AH201" s="30">
        <v>0</v>
      </c>
      <c r="AI201" s="30">
        <v>0</v>
      </c>
      <c r="AJ201" s="30">
        <v>0</v>
      </c>
      <c r="AK201" s="44"/>
      <c r="AL201" s="30"/>
      <c r="AM201" s="30">
        <v>0.99999999999999989</v>
      </c>
    </row>
    <row r="202" spans="1:57" hidden="1" x14ac:dyDescent="0.25">
      <c r="A202" t="s">
        <v>87</v>
      </c>
      <c r="D202" s="29">
        <v>0.3333333</v>
      </c>
      <c r="E202" s="44"/>
      <c r="F202" s="44"/>
      <c r="G202" s="30">
        <v>9.7950898696999794E-4</v>
      </c>
      <c r="H202" s="30">
        <v>9.0484362401110408E-2</v>
      </c>
      <c r="I202" s="44"/>
      <c r="J202" s="44"/>
      <c r="K202" s="44"/>
      <c r="L202" s="30">
        <v>0.12075140794280807</v>
      </c>
      <c r="M202" s="44"/>
      <c r="N202" s="30">
        <v>1.4065536329947207E-2</v>
      </c>
      <c r="O202" s="44"/>
      <c r="P202" s="30">
        <v>0.3482699535754013</v>
      </c>
      <c r="Q202" s="44"/>
      <c r="R202" s="30">
        <v>7.9791902359417508E-2</v>
      </c>
      <c r="S202" s="44"/>
      <c r="T202" s="30">
        <v>1.7455837288147468E-3</v>
      </c>
      <c r="U202" s="44"/>
      <c r="V202" s="30">
        <v>0.19275841574113944</v>
      </c>
      <c r="W202" s="30">
        <v>5.4458297821239514E-4</v>
      </c>
      <c r="X202" s="44"/>
      <c r="Y202" s="30">
        <v>4.2268617610751819E-2</v>
      </c>
      <c r="Z202" s="44"/>
      <c r="AA202" s="30">
        <v>8.1467306444233514E-2</v>
      </c>
      <c r="AB202" s="44"/>
      <c r="AC202" s="44"/>
      <c r="AD202" s="44"/>
      <c r="AE202" s="44"/>
      <c r="AF202" s="44"/>
      <c r="AG202" s="30">
        <v>2.6872821901193566E-2</v>
      </c>
      <c r="AH202" s="30">
        <v>0</v>
      </c>
      <c r="AI202" s="30">
        <v>0</v>
      </c>
      <c r="AJ202" s="30">
        <v>0</v>
      </c>
      <c r="AK202" s="44"/>
      <c r="AL202" s="30"/>
      <c r="AM202" s="30">
        <v>0.99999999999999989</v>
      </c>
    </row>
    <row r="203" spans="1:57" hidden="1" x14ac:dyDescent="0.25">
      <c r="A203" s="31" t="s">
        <v>88</v>
      </c>
      <c r="B203" s="31"/>
      <c r="C203" s="31"/>
      <c r="D203" s="32">
        <v>0.3333333</v>
      </c>
      <c r="E203" s="45"/>
      <c r="F203" s="45"/>
      <c r="G203" s="33">
        <v>0</v>
      </c>
      <c r="H203" s="33">
        <v>8.6080447652449682E-2</v>
      </c>
      <c r="I203" s="45"/>
      <c r="J203" s="45"/>
      <c r="K203" s="45"/>
      <c r="L203" s="33">
        <v>0.21238633616715716</v>
      </c>
      <c r="M203" s="45"/>
      <c r="N203" s="33">
        <v>5.2640327271583675E-3</v>
      </c>
      <c r="O203" s="45"/>
      <c r="P203" s="33">
        <v>0.16265796209465319</v>
      </c>
      <c r="Q203" s="45"/>
      <c r="R203" s="33">
        <v>0.12061793697851113</v>
      </c>
      <c r="S203" s="45"/>
      <c r="T203" s="33">
        <v>1.9979961781144235E-3</v>
      </c>
      <c r="U203" s="45"/>
      <c r="V203" s="33">
        <v>0.24888082820454036</v>
      </c>
      <c r="W203" s="33">
        <v>1.3996928083767491E-3</v>
      </c>
      <c r="X203" s="45"/>
      <c r="Y203" s="33">
        <v>5.9119686175393052E-2</v>
      </c>
      <c r="Z203" s="45"/>
      <c r="AA203" s="33">
        <v>3.4778014269314241E-2</v>
      </c>
      <c r="AB203" s="45"/>
      <c r="AC203" s="45"/>
      <c r="AD203" s="45"/>
      <c r="AE203" s="45"/>
      <c r="AF203" s="45"/>
      <c r="AG203" s="33">
        <v>6.6817066744331563E-2</v>
      </c>
      <c r="AH203" s="33">
        <v>0</v>
      </c>
      <c r="AI203" s="33">
        <v>0</v>
      </c>
      <c r="AJ203" s="33">
        <v>0</v>
      </c>
      <c r="AK203" s="45"/>
      <c r="AL203" s="33"/>
      <c r="AM203" s="33">
        <v>0.99999999999999989</v>
      </c>
    </row>
    <row r="204" spans="1:57" hidden="1" x14ac:dyDescent="0.25">
      <c r="A204" t="s">
        <v>89</v>
      </c>
      <c r="B204" s="35" t="s">
        <v>90</v>
      </c>
      <c r="C204" s="36">
        <v>0.29299999999999998</v>
      </c>
      <c r="D204" s="37">
        <v>1</v>
      </c>
      <c r="E204" s="30">
        <v>0</v>
      </c>
      <c r="F204" s="30">
        <v>0</v>
      </c>
      <c r="G204" s="30">
        <v>0</v>
      </c>
      <c r="H204" s="30">
        <v>8.6999999999999994E-2</v>
      </c>
      <c r="I204" s="30">
        <v>0</v>
      </c>
      <c r="J204" s="30">
        <v>0</v>
      </c>
      <c r="K204" s="30">
        <v>0</v>
      </c>
      <c r="L204" s="30">
        <v>0.14299999999999999</v>
      </c>
      <c r="M204" s="30">
        <v>0</v>
      </c>
      <c r="N204" s="30">
        <v>7.0000000000000001E-3</v>
      </c>
      <c r="O204" s="30">
        <v>0</v>
      </c>
      <c r="P204" s="30">
        <v>0.29299999999999998</v>
      </c>
      <c r="Q204" s="30">
        <v>0</v>
      </c>
      <c r="R204" s="30">
        <v>8.5000000000000006E-2</v>
      </c>
      <c r="S204" s="30">
        <v>0</v>
      </c>
      <c r="T204" s="30">
        <v>1E-3</v>
      </c>
      <c r="U204" s="30">
        <v>0</v>
      </c>
      <c r="V204" s="30">
        <v>0.21</v>
      </c>
      <c r="W204" s="30">
        <v>1E-3</v>
      </c>
      <c r="X204" s="30">
        <v>0</v>
      </c>
      <c r="Y204" s="30">
        <v>4.5999999999999999E-2</v>
      </c>
      <c r="Z204" s="30">
        <v>0</v>
      </c>
      <c r="AA204" s="30">
        <v>7.5999999999999998E-2</v>
      </c>
      <c r="AB204" s="30">
        <v>0</v>
      </c>
      <c r="AC204" s="30">
        <v>0</v>
      </c>
      <c r="AD204" s="30">
        <v>0</v>
      </c>
      <c r="AE204" s="30">
        <v>0</v>
      </c>
      <c r="AF204" s="30">
        <v>0</v>
      </c>
      <c r="AG204" s="30">
        <v>5.0999999999999997E-2</v>
      </c>
      <c r="AH204" s="30">
        <v>0</v>
      </c>
      <c r="AI204" s="30">
        <v>0</v>
      </c>
      <c r="AJ204" s="30">
        <v>0</v>
      </c>
      <c r="AK204" s="30">
        <v>0</v>
      </c>
      <c r="AL204" s="30"/>
      <c r="AM204" s="30">
        <v>1</v>
      </c>
    </row>
    <row r="205" spans="1:57" hidden="1" x14ac:dyDescent="0.25">
      <c r="B205" s="35" t="s">
        <v>91</v>
      </c>
      <c r="C205" s="36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30"/>
      <c r="AM205" s="30">
        <v>0</v>
      </c>
    </row>
    <row r="206" spans="1:57" ht="15.75" hidden="1" thickBot="1" x14ac:dyDescent="0.3">
      <c r="A206" s="38" t="s">
        <v>128</v>
      </c>
      <c r="B206" s="39"/>
      <c r="C206" s="39"/>
      <c r="D206" s="39"/>
      <c r="E206" s="40">
        <v>0</v>
      </c>
      <c r="F206" s="40">
        <v>0</v>
      </c>
      <c r="G206" s="40">
        <v>0</v>
      </c>
      <c r="H206" s="40">
        <v>8.6999999999999994E-2</v>
      </c>
      <c r="I206" s="40">
        <v>0</v>
      </c>
      <c r="J206" s="40">
        <v>0</v>
      </c>
      <c r="K206" s="40">
        <v>0</v>
      </c>
      <c r="L206" s="40">
        <v>0.14299999999999999</v>
      </c>
      <c r="M206" s="40">
        <v>0</v>
      </c>
      <c r="N206" s="40">
        <v>7.0000000000000001E-3</v>
      </c>
      <c r="O206" s="40">
        <v>0</v>
      </c>
      <c r="P206" s="40">
        <v>0.29299999999999998</v>
      </c>
      <c r="Q206" s="40">
        <v>0</v>
      </c>
      <c r="R206" s="40">
        <v>8.5000000000000006E-2</v>
      </c>
      <c r="S206" s="40">
        <v>0</v>
      </c>
      <c r="T206" s="40">
        <v>1E-3</v>
      </c>
      <c r="U206" s="40">
        <v>0</v>
      </c>
      <c r="V206" s="40">
        <v>0.21</v>
      </c>
      <c r="W206" s="40">
        <v>1E-3</v>
      </c>
      <c r="X206" s="40">
        <v>0</v>
      </c>
      <c r="Y206" s="40">
        <v>4.5999999999999999E-2</v>
      </c>
      <c r="Z206" s="40">
        <v>0</v>
      </c>
      <c r="AA206" s="40">
        <v>7.5999999999999998E-2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5.0999999999999997E-2</v>
      </c>
      <c r="AH206" s="40">
        <v>0</v>
      </c>
      <c r="AI206" s="40">
        <v>0</v>
      </c>
      <c r="AJ206" s="40">
        <v>0</v>
      </c>
      <c r="AK206" s="40">
        <v>0</v>
      </c>
      <c r="AL206" s="41"/>
      <c r="AM206" s="40">
        <v>1</v>
      </c>
      <c r="AO206" s="42">
        <v>0.247</v>
      </c>
      <c r="AP206" s="42">
        <v>0.29899999999999999</v>
      </c>
      <c r="AQ206" s="42">
        <v>0.29299999999999998</v>
      </c>
      <c r="AR206" s="42">
        <v>8.5000000000000006E-2</v>
      </c>
      <c r="AS206" s="42">
        <v>7.5999999999999998E-2</v>
      </c>
      <c r="AT206" s="42">
        <v>0</v>
      </c>
      <c r="AU206" s="42">
        <v>0</v>
      </c>
      <c r="AV206" s="42">
        <v>0</v>
      </c>
      <c r="AW206" s="42">
        <v>0</v>
      </c>
      <c r="AX206" s="42">
        <v>0</v>
      </c>
      <c r="AY206" s="42">
        <v>0</v>
      </c>
      <c r="AZ206" s="42">
        <v>0</v>
      </c>
      <c r="BA206" s="42">
        <v>0</v>
      </c>
      <c r="BB206" s="42">
        <v>0</v>
      </c>
      <c r="BC206" s="42">
        <v>0</v>
      </c>
      <c r="BE206" s="42">
        <v>0.99999999999999989</v>
      </c>
    </row>
    <row r="207" spans="1:57" ht="15.75" hidden="1" thickTop="1" x14ac:dyDescent="0.25"/>
    <row r="208" spans="1:57" hidden="1" x14ac:dyDescent="0.25">
      <c r="A208" s="17" t="s">
        <v>129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</row>
    <row r="209" spans="1:57" hidden="1" x14ac:dyDescent="0.25">
      <c r="A209" t="s">
        <v>94</v>
      </c>
      <c r="E209" s="20">
        <v>5502978</v>
      </c>
      <c r="F209" s="21"/>
      <c r="G209" s="20">
        <v>0</v>
      </c>
      <c r="H209" s="20">
        <v>7357065</v>
      </c>
      <c r="I209" s="21"/>
      <c r="J209" s="21"/>
      <c r="K209" s="21"/>
      <c r="L209" s="20">
        <v>8334835</v>
      </c>
      <c r="M209" s="21"/>
      <c r="N209" s="20">
        <v>139463</v>
      </c>
      <c r="O209" s="21"/>
      <c r="P209" s="20">
        <v>31622714</v>
      </c>
      <c r="Q209" s="21"/>
      <c r="R209" s="21"/>
      <c r="S209" s="21"/>
      <c r="T209" s="20">
        <v>0</v>
      </c>
      <c r="U209" s="21"/>
      <c r="V209" s="20">
        <v>16212072</v>
      </c>
      <c r="W209" s="20">
        <v>0</v>
      </c>
      <c r="X209" s="21"/>
      <c r="Y209" s="20">
        <v>3204333</v>
      </c>
      <c r="Z209" s="21"/>
      <c r="AA209" s="20">
        <v>9545614</v>
      </c>
      <c r="AB209" s="21"/>
      <c r="AC209" s="21"/>
      <c r="AD209" s="21"/>
      <c r="AE209" s="21"/>
      <c r="AF209" s="21"/>
      <c r="AG209" s="20">
        <v>5166520</v>
      </c>
      <c r="AH209" s="20">
        <v>0</v>
      </c>
      <c r="AI209" s="20">
        <v>0</v>
      </c>
      <c r="AJ209" s="20">
        <v>0</v>
      </c>
      <c r="AK209" s="21"/>
      <c r="AL209" s="20"/>
      <c r="AM209" s="20">
        <v>87085594</v>
      </c>
    </row>
    <row r="210" spans="1:57" hidden="1" x14ac:dyDescent="0.25">
      <c r="A210" t="s">
        <v>95</v>
      </c>
      <c r="E210" s="20">
        <v>101814242</v>
      </c>
      <c r="F210" s="21"/>
      <c r="G210" s="20">
        <v>1583622</v>
      </c>
      <c r="H210" s="20">
        <v>146290671</v>
      </c>
      <c r="I210" s="21"/>
      <c r="J210" s="21"/>
      <c r="K210" s="21"/>
      <c r="L210" s="20">
        <v>195224943</v>
      </c>
      <c r="M210" s="21"/>
      <c r="N210" s="20">
        <v>22740468</v>
      </c>
      <c r="O210" s="21"/>
      <c r="P210" s="20">
        <v>563065748</v>
      </c>
      <c r="Q210" s="21"/>
      <c r="R210" s="21"/>
      <c r="S210" s="21"/>
      <c r="T210" s="20">
        <v>2822174</v>
      </c>
      <c r="U210" s="21"/>
      <c r="V210" s="20">
        <v>311642335</v>
      </c>
      <c r="W210" s="20">
        <v>880455</v>
      </c>
      <c r="X210" s="21"/>
      <c r="Y210" s="20">
        <v>68337824</v>
      </c>
      <c r="Z210" s="21"/>
      <c r="AA210" s="20">
        <v>131712338</v>
      </c>
      <c r="AB210" s="21"/>
      <c r="AC210" s="21"/>
      <c r="AD210" s="21"/>
      <c r="AE210" s="21"/>
      <c r="AF210" s="21"/>
      <c r="AG210" s="20">
        <v>43446658</v>
      </c>
      <c r="AH210" s="20">
        <v>0</v>
      </c>
      <c r="AI210" s="20">
        <v>0</v>
      </c>
      <c r="AJ210" s="20">
        <v>0</v>
      </c>
      <c r="AK210" s="21"/>
      <c r="AL210" s="20"/>
      <c r="AM210" s="20">
        <v>1589561478</v>
      </c>
    </row>
    <row r="211" spans="1:57" hidden="1" x14ac:dyDescent="0.25">
      <c r="A211" t="s">
        <v>96</v>
      </c>
      <c r="C211" s="24"/>
      <c r="E211" s="20">
        <v>3862443.9200000004</v>
      </c>
      <c r="F211" s="21"/>
      <c r="G211" s="20">
        <v>0</v>
      </c>
      <c r="H211" s="20">
        <v>3241403.3700000015</v>
      </c>
      <c r="I211" s="21"/>
      <c r="J211" s="21"/>
      <c r="K211" s="21"/>
      <c r="L211" s="20">
        <v>7997516.3300000001</v>
      </c>
      <c r="M211" s="21"/>
      <c r="N211" s="20">
        <v>198219.85000000003</v>
      </c>
      <c r="O211" s="21"/>
      <c r="P211" s="20">
        <v>6124968.9200000018</v>
      </c>
      <c r="Q211" s="21"/>
      <c r="R211" s="21"/>
      <c r="S211" s="21"/>
      <c r="T211" s="20">
        <v>75235.570000000036</v>
      </c>
      <c r="U211" s="21"/>
      <c r="V211" s="20">
        <v>9371735.129999999</v>
      </c>
      <c r="W211" s="20">
        <v>52706.150000000009</v>
      </c>
      <c r="X211" s="21"/>
      <c r="Y211" s="20">
        <v>2226182.08</v>
      </c>
      <c r="Z211" s="21"/>
      <c r="AA211" s="20">
        <v>1309583.9500000004</v>
      </c>
      <c r="AB211" s="21"/>
      <c r="AC211" s="21"/>
      <c r="AD211" s="21"/>
      <c r="AE211" s="21"/>
      <c r="AF211" s="21"/>
      <c r="AG211" s="20">
        <v>2516030.89</v>
      </c>
      <c r="AH211" s="20">
        <v>0</v>
      </c>
      <c r="AI211" s="20">
        <v>0</v>
      </c>
      <c r="AJ211" s="20">
        <v>0</v>
      </c>
      <c r="AK211" s="21"/>
      <c r="AL211" s="20"/>
      <c r="AM211" s="20">
        <v>36976026.160000004</v>
      </c>
    </row>
    <row r="212" spans="1:57" hidden="1" x14ac:dyDescent="0.25">
      <c r="F212" s="43"/>
      <c r="I212" s="43"/>
      <c r="J212" s="43"/>
      <c r="K212" s="43"/>
      <c r="M212" s="43"/>
      <c r="O212" s="43"/>
      <c r="Q212" s="43"/>
      <c r="R212" s="43"/>
      <c r="S212" s="43"/>
      <c r="U212" s="43"/>
      <c r="X212" s="43"/>
      <c r="Z212" s="43"/>
      <c r="AB212" s="43"/>
      <c r="AC212" s="43"/>
      <c r="AD212" s="43"/>
      <c r="AE212" s="43"/>
      <c r="AF212" s="43"/>
      <c r="AK212" s="43"/>
    </row>
    <row r="213" spans="1:57" hidden="1" x14ac:dyDescent="0.25">
      <c r="A213" s="1" t="s">
        <v>84</v>
      </c>
      <c r="B213" s="27" t="s">
        <v>85</v>
      </c>
      <c r="C213" s="28">
        <v>3</v>
      </c>
      <c r="F213" s="43"/>
      <c r="I213" s="43"/>
      <c r="J213" s="43"/>
      <c r="K213" s="43"/>
      <c r="M213" s="43"/>
      <c r="O213" s="43"/>
      <c r="Q213" s="43"/>
      <c r="R213" s="43"/>
      <c r="S213" s="43"/>
      <c r="U213" s="43"/>
      <c r="X213" s="43"/>
      <c r="Z213" s="43"/>
      <c r="AB213" s="43"/>
      <c r="AC213" s="43"/>
      <c r="AD213" s="43"/>
      <c r="AE213" s="43"/>
      <c r="AF213" s="43"/>
      <c r="AK213" s="43"/>
    </row>
    <row r="214" spans="1:57" hidden="1" x14ac:dyDescent="0.25">
      <c r="A214" t="s">
        <v>86</v>
      </c>
      <c r="D214" s="29">
        <v>0.3333334</v>
      </c>
      <c r="E214" s="30">
        <v>6.319045145400283E-2</v>
      </c>
      <c r="F214" s="44"/>
      <c r="G214" s="30">
        <v>0</v>
      </c>
      <c r="H214" s="30">
        <v>8.44808499555047E-2</v>
      </c>
      <c r="I214" s="44"/>
      <c r="J214" s="44"/>
      <c r="K214" s="44"/>
      <c r="L214" s="30">
        <v>9.570853934808092E-2</v>
      </c>
      <c r="M214" s="44"/>
      <c r="N214" s="30">
        <v>1.6014474219467345E-3</v>
      </c>
      <c r="O214" s="44"/>
      <c r="P214" s="30">
        <v>0.3631222174358712</v>
      </c>
      <c r="Q214" s="44"/>
      <c r="R214" s="44"/>
      <c r="S214" s="44"/>
      <c r="T214" s="30">
        <v>0</v>
      </c>
      <c r="U214" s="44"/>
      <c r="V214" s="30">
        <v>0.18616250122838918</v>
      </c>
      <c r="W214" s="30">
        <v>0</v>
      </c>
      <c r="X214" s="44"/>
      <c r="Y214" s="30">
        <v>3.6795213224359476E-2</v>
      </c>
      <c r="Z214" s="44"/>
      <c r="AA214" s="30">
        <v>0.10961186071716983</v>
      </c>
      <c r="AB214" s="44"/>
      <c r="AC214" s="44"/>
      <c r="AD214" s="44"/>
      <c r="AE214" s="44"/>
      <c r="AF214" s="44"/>
      <c r="AG214" s="30">
        <v>5.9326919214675165E-2</v>
      </c>
      <c r="AH214" s="30">
        <v>0</v>
      </c>
      <c r="AI214" s="30">
        <v>0</v>
      </c>
      <c r="AJ214" s="30">
        <v>0</v>
      </c>
      <c r="AK214" s="44"/>
      <c r="AL214" s="30"/>
      <c r="AM214" s="30">
        <v>1.0000000000000002</v>
      </c>
    </row>
    <row r="215" spans="1:57" hidden="1" x14ac:dyDescent="0.25">
      <c r="A215" t="s">
        <v>87</v>
      </c>
      <c r="D215" s="29">
        <v>0.3333333</v>
      </c>
      <c r="E215" s="30">
        <v>6.4051779946317999E-2</v>
      </c>
      <c r="F215" s="44"/>
      <c r="G215" s="30">
        <v>9.9626344870443564E-4</v>
      </c>
      <c r="H215" s="30">
        <v>9.2032093772217091E-2</v>
      </c>
      <c r="I215" s="44"/>
      <c r="J215" s="44"/>
      <c r="K215" s="44"/>
      <c r="L215" s="30">
        <v>0.12281685590772727</v>
      </c>
      <c r="M215" s="44"/>
      <c r="N215" s="30">
        <v>1.4306126761836386E-2</v>
      </c>
      <c r="O215" s="44"/>
      <c r="P215" s="30">
        <v>0.3542270970912394</v>
      </c>
      <c r="Q215" s="44"/>
      <c r="R215" s="44"/>
      <c r="S215" s="44"/>
      <c r="T215" s="30">
        <v>1.7754418681250905E-3</v>
      </c>
      <c r="U215" s="44"/>
      <c r="V215" s="30">
        <v>0.19605554067157635</v>
      </c>
      <c r="W215" s="30">
        <v>5.5389804810053401E-4</v>
      </c>
      <c r="X215" s="44"/>
      <c r="Y215" s="30">
        <v>4.2991620610977083E-2</v>
      </c>
      <c r="Z215" s="44"/>
      <c r="AA215" s="30">
        <v>8.2860801436709194E-2</v>
      </c>
      <c r="AB215" s="44"/>
      <c r="AC215" s="44"/>
      <c r="AD215" s="44"/>
      <c r="AE215" s="44"/>
      <c r="AF215" s="44"/>
      <c r="AG215" s="30">
        <v>2.7332480436469159E-2</v>
      </c>
      <c r="AH215" s="30">
        <v>0</v>
      </c>
      <c r="AI215" s="30">
        <v>0</v>
      </c>
      <c r="AJ215" s="30">
        <v>0</v>
      </c>
      <c r="AK215" s="44"/>
      <c r="AL215" s="30"/>
      <c r="AM215" s="30">
        <v>1</v>
      </c>
    </row>
    <row r="216" spans="1:57" hidden="1" x14ac:dyDescent="0.25">
      <c r="A216" s="31" t="s">
        <v>88</v>
      </c>
      <c r="B216" s="31"/>
      <c r="C216" s="31"/>
      <c r="D216" s="32">
        <v>0.3333333</v>
      </c>
      <c r="E216" s="33">
        <v>0.10445805894031746</v>
      </c>
      <c r="F216" s="45"/>
      <c r="G216" s="33">
        <v>0</v>
      </c>
      <c r="H216" s="33">
        <v>8.7662296537059814E-2</v>
      </c>
      <c r="I216" s="45"/>
      <c r="J216" s="45"/>
      <c r="K216" s="45"/>
      <c r="L216" s="33">
        <v>0.21628923279623727</v>
      </c>
      <c r="M216" s="45"/>
      <c r="N216" s="33">
        <v>5.3607667071165878E-3</v>
      </c>
      <c r="O216" s="45"/>
      <c r="P216" s="33">
        <v>0.16564703014587009</v>
      </c>
      <c r="Q216" s="45"/>
      <c r="R216" s="45"/>
      <c r="S216" s="45"/>
      <c r="T216" s="33">
        <v>2.0347121584792828E-3</v>
      </c>
      <c r="U216" s="45"/>
      <c r="V216" s="33">
        <v>0.2534543622791508</v>
      </c>
      <c r="W216" s="33">
        <v>1.4254141256806166E-3</v>
      </c>
      <c r="X216" s="45"/>
      <c r="Y216" s="33">
        <v>6.0206093276952609E-2</v>
      </c>
      <c r="Z216" s="45"/>
      <c r="AA216" s="33">
        <v>3.5417109029868783E-2</v>
      </c>
      <c r="AB216" s="45"/>
      <c r="AC216" s="45"/>
      <c r="AD216" s="45"/>
      <c r="AE216" s="45"/>
      <c r="AF216" s="45"/>
      <c r="AG216" s="33">
        <v>6.8044924003266657E-2</v>
      </c>
      <c r="AH216" s="33">
        <v>0</v>
      </c>
      <c r="AI216" s="33">
        <v>0</v>
      </c>
      <c r="AJ216" s="33">
        <v>0</v>
      </c>
      <c r="AK216" s="45"/>
      <c r="AL216" s="33"/>
      <c r="AM216" s="33">
        <v>1</v>
      </c>
    </row>
    <row r="217" spans="1:57" hidden="1" x14ac:dyDescent="0.25">
      <c r="A217" t="s">
        <v>89</v>
      </c>
      <c r="B217" s="35" t="s">
        <v>90</v>
      </c>
      <c r="C217" s="36">
        <v>0.29399999999999998</v>
      </c>
      <c r="D217" s="37">
        <v>1</v>
      </c>
      <c r="E217" s="30">
        <v>7.6999999999999999E-2</v>
      </c>
      <c r="F217" s="30">
        <v>0</v>
      </c>
      <c r="G217" s="30">
        <v>0</v>
      </c>
      <c r="H217" s="30">
        <v>8.7999999999999995E-2</v>
      </c>
      <c r="I217" s="30">
        <v>0</v>
      </c>
      <c r="J217" s="30">
        <v>0</v>
      </c>
      <c r="K217" s="30">
        <v>0</v>
      </c>
      <c r="L217" s="30">
        <v>0.14499999999999999</v>
      </c>
      <c r="M217" s="30">
        <v>0</v>
      </c>
      <c r="N217" s="30">
        <v>7.0000000000000001E-3</v>
      </c>
      <c r="O217" s="30">
        <v>0</v>
      </c>
      <c r="P217" s="30">
        <v>0.29399999999999998</v>
      </c>
      <c r="Q217" s="30">
        <v>0</v>
      </c>
      <c r="R217" s="30">
        <v>0</v>
      </c>
      <c r="S217" s="30">
        <v>0</v>
      </c>
      <c r="T217" s="30">
        <v>1E-3</v>
      </c>
      <c r="U217" s="30">
        <v>0</v>
      </c>
      <c r="V217" s="30">
        <v>0.21199999999999999</v>
      </c>
      <c r="W217" s="30">
        <v>1E-3</v>
      </c>
      <c r="X217" s="30">
        <v>0</v>
      </c>
      <c r="Y217" s="30">
        <v>4.7E-2</v>
      </c>
      <c r="Z217" s="30">
        <v>0</v>
      </c>
      <c r="AA217" s="30">
        <v>7.5999999999999998E-2</v>
      </c>
      <c r="AB217" s="30">
        <v>0</v>
      </c>
      <c r="AC217" s="30">
        <v>0</v>
      </c>
      <c r="AD217" s="30">
        <v>0</v>
      </c>
      <c r="AE217" s="30">
        <v>0</v>
      </c>
      <c r="AF217" s="30">
        <v>0</v>
      </c>
      <c r="AG217" s="30">
        <v>5.1999999999999998E-2</v>
      </c>
      <c r="AH217" s="30">
        <v>0</v>
      </c>
      <c r="AI217" s="30">
        <v>0</v>
      </c>
      <c r="AJ217" s="30">
        <v>0</v>
      </c>
      <c r="AK217" s="30">
        <v>0</v>
      </c>
      <c r="AL217" s="30"/>
      <c r="AM217" s="30">
        <v>1</v>
      </c>
    </row>
    <row r="218" spans="1:57" hidden="1" x14ac:dyDescent="0.25">
      <c r="B218" s="35" t="s">
        <v>91</v>
      </c>
      <c r="C218" s="36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  <c r="AE218" s="30">
        <v>0</v>
      </c>
      <c r="AF218" s="30">
        <v>0</v>
      </c>
      <c r="AG218" s="30">
        <v>0</v>
      </c>
      <c r="AH218" s="30">
        <v>0</v>
      </c>
      <c r="AI218" s="30">
        <v>0</v>
      </c>
      <c r="AJ218" s="30">
        <v>0</v>
      </c>
      <c r="AK218" s="30">
        <v>0</v>
      </c>
      <c r="AL218" s="30"/>
      <c r="AM218" s="30">
        <v>0</v>
      </c>
    </row>
    <row r="219" spans="1:57" ht="15.75" hidden="1" thickBot="1" x14ac:dyDescent="0.3">
      <c r="A219" s="38" t="s">
        <v>130</v>
      </c>
      <c r="B219" s="39"/>
      <c r="C219" s="39"/>
      <c r="D219" s="39"/>
      <c r="E219" s="40">
        <v>7.6999999999999999E-2</v>
      </c>
      <c r="F219" s="40">
        <v>0</v>
      </c>
      <c r="G219" s="40">
        <v>0</v>
      </c>
      <c r="H219" s="40">
        <v>8.7999999999999995E-2</v>
      </c>
      <c r="I219" s="40">
        <v>0</v>
      </c>
      <c r="J219" s="40">
        <v>0</v>
      </c>
      <c r="K219" s="40">
        <v>0</v>
      </c>
      <c r="L219" s="40">
        <v>0.14499999999999999</v>
      </c>
      <c r="M219" s="40">
        <v>0</v>
      </c>
      <c r="N219" s="40">
        <v>7.0000000000000001E-3</v>
      </c>
      <c r="O219" s="40">
        <v>0</v>
      </c>
      <c r="P219" s="40">
        <v>0.29399999999999998</v>
      </c>
      <c r="Q219" s="40">
        <v>0</v>
      </c>
      <c r="R219" s="40">
        <v>0</v>
      </c>
      <c r="S219" s="40">
        <v>0</v>
      </c>
      <c r="T219" s="40">
        <v>1E-3</v>
      </c>
      <c r="U219" s="40">
        <v>0</v>
      </c>
      <c r="V219" s="40">
        <v>0.21199999999999999</v>
      </c>
      <c r="W219" s="40">
        <v>1E-3</v>
      </c>
      <c r="X219" s="40">
        <v>0</v>
      </c>
      <c r="Y219" s="40">
        <v>4.7E-2</v>
      </c>
      <c r="Z219" s="40">
        <v>0</v>
      </c>
      <c r="AA219" s="40">
        <v>7.5999999999999998E-2</v>
      </c>
      <c r="AB219" s="40"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5.1999999999999998E-2</v>
      </c>
      <c r="AH219" s="40">
        <v>0</v>
      </c>
      <c r="AI219" s="40">
        <v>0</v>
      </c>
      <c r="AJ219" s="40">
        <v>0</v>
      </c>
      <c r="AK219" s="40">
        <v>0</v>
      </c>
      <c r="AL219" s="41"/>
      <c r="AM219" s="40">
        <v>1</v>
      </c>
      <c r="AO219" s="42">
        <v>0.251</v>
      </c>
      <c r="AP219" s="42">
        <v>0.30199999999999999</v>
      </c>
      <c r="AQ219" s="42">
        <v>0.29399999999999998</v>
      </c>
      <c r="AR219" s="42">
        <v>0</v>
      </c>
      <c r="AS219" s="42">
        <v>7.5999999999999998E-2</v>
      </c>
      <c r="AT219" s="42">
        <v>7.6999999999999999E-2</v>
      </c>
      <c r="AU219" s="42">
        <v>0</v>
      </c>
      <c r="AV219" s="42">
        <v>0</v>
      </c>
      <c r="AW219" s="42">
        <v>0</v>
      </c>
      <c r="AX219" s="42">
        <v>0</v>
      </c>
      <c r="AY219" s="42">
        <v>0</v>
      </c>
      <c r="AZ219" s="42">
        <v>0</v>
      </c>
      <c r="BA219" s="42">
        <v>0</v>
      </c>
      <c r="BB219" s="42">
        <v>0</v>
      </c>
      <c r="BC219" s="42">
        <v>0</v>
      </c>
      <c r="BE219" s="42">
        <v>0.99999999999999989</v>
      </c>
    </row>
    <row r="220" spans="1:57" ht="15.75" hidden="1" thickTop="1" x14ac:dyDescent="0.25"/>
    <row r="221" spans="1:57" hidden="1" x14ac:dyDescent="0.25">
      <c r="A221" s="17" t="s">
        <v>131</v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</row>
    <row r="222" spans="1:57" hidden="1" x14ac:dyDescent="0.25">
      <c r="A222" t="s">
        <v>94</v>
      </c>
      <c r="E222" s="21"/>
      <c r="F222" s="21"/>
      <c r="G222" s="21"/>
      <c r="H222" s="20">
        <v>7357065</v>
      </c>
      <c r="I222" s="21"/>
      <c r="J222" s="21"/>
      <c r="K222" s="21"/>
      <c r="L222" s="20">
        <v>8334835</v>
      </c>
      <c r="M222" s="21"/>
      <c r="N222" s="20">
        <v>139463</v>
      </c>
      <c r="O222" s="21"/>
      <c r="P222" s="21"/>
      <c r="Q222" s="21"/>
      <c r="R222" s="21"/>
      <c r="S222" s="21"/>
      <c r="T222" s="20">
        <v>0</v>
      </c>
      <c r="U222" s="21"/>
      <c r="V222" s="20">
        <v>16212072</v>
      </c>
      <c r="W222" s="20">
        <v>0</v>
      </c>
      <c r="X222" s="21"/>
      <c r="Y222" s="20">
        <v>3204333</v>
      </c>
      <c r="Z222" s="21"/>
      <c r="AA222" s="21"/>
      <c r="AB222" s="21"/>
      <c r="AC222" s="21"/>
      <c r="AD222" s="21"/>
      <c r="AE222" s="21"/>
      <c r="AF222" s="21"/>
      <c r="AG222" s="20">
        <v>5166520</v>
      </c>
      <c r="AH222" s="20">
        <v>0</v>
      </c>
      <c r="AI222" s="20">
        <v>0</v>
      </c>
      <c r="AJ222" s="21"/>
      <c r="AK222" s="21"/>
      <c r="AL222" s="20"/>
      <c r="AM222" s="20">
        <v>40414288</v>
      </c>
    </row>
    <row r="223" spans="1:57" hidden="1" x14ac:dyDescent="0.25">
      <c r="A223" t="s">
        <v>95</v>
      </c>
      <c r="E223" s="21"/>
      <c r="F223" s="21"/>
      <c r="G223" s="21"/>
      <c r="H223" s="20">
        <v>146290671</v>
      </c>
      <c r="I223" s="21"/>
      <c r="J223" s="21"/>
      <c r="K223" s="21"/>
      <c r="L223" s="20">
        <v>195224943</v>
      </c>
      <c r="M223" s="21"/>
      <c r="N223" s="20">
        <v>22740468</v>
      </c>
      <c r="O223" s="21"/>
      <c r="P223" s="21"/>
      <c r="Q223" s="21"/>
      <c r="R223" s="21"/>
      <c r="S223" s="21"/>
      <c r="T223" s="20">
        <v>2822174</v>
      </c>
      <c r="U223" s="21"/>
      <c r="V223" s="20">
        <v>311642335</v>
      </c>
      <c r="W223" s="20">
        <v>880455</v>
      </c>
      <c r="X223" s="21"/>
      <c r="Y223" s="20">
        <v>68337824</v>
      </c>
      <c r="Z223" s="21"/>
      <c r="AA223" s="21"/>
      <c r="AB223" s="21"/>
      <c r="AC223" s="21"/>
      <c r="AD223" s="21"/>
      <c r="AE223" s="21"/>
      <c r="AF223" s="21"/>
      <c r="AG223" s="20">
        <v>43446658</v>
      </c>
      <c r="AH223" s="20">
        <v>0</v>
      </c>
      <c r="AI223" s="20">
        <v>0</v>
      </c>
      <c r="AJ223" s="21"/>
      <c r="AK223" s="21"/>
      <c r="AL223" s="20"/>
      <c r="AM223" s="20">
        <v>791385528</v>
      </c>
    </row>
    <row r="224" spans="1:57" hidden="1" x14ac:dyDescent="0.25">
      <c r="A224" t="s">
        <v>96</v>
      </c>
      <c r="C224" s="24"/>
      <c r="E224" s="21"/>
      <c r="F224" s="21"/>
      <c r="G224" s="21"/>
      <c r="H224" s="20">
        <v>3241403.3700000015</v>
      </c>
      <c r="I224" s="21"/>
      <c r="J224" s="21"/>
      <c r="K224" s="21"/>
      <c r="L224" s="20">
        <v>7997516.3300000001</v>
      </c>
      <c r="M224" s="21"/>
      <c r="N224" s="20">
        <v>198219.85000000003</v>
      </c>
      <c r="O224" s="21"/>
      <c r="P224" s="21"/>
      <c r="Q224" s="21"/>
      <c r="R224" s="21"/>
      <c r="S224" s="21"/>
      <c r="T224" s="20">
        <v>75235.570000000036</v>
      </c>
      <c r="U224" s="21"/>
      <c r="V224" s="20">
        <v>9371735.129999999</v>
      </c>
      <c r="W224" s="20">
        <v>52706.150000000009</v>
      </c>
      <c r="X224" s="21"/>
      <c r="Y224" s="20">
        <v>2226182.08</v>
      </c>
      <c r="Z224" s="21"/>
      <c r="AA224" s="21"/>
      <c r="AB224" s="21"/>
      <c r="AC224" s="21"/>
      <c r="AD224" s="21"/>
      <c r="AE224" s="21"/>
      <c r="AF224" s="21"/>
      <c r="AG224" s="20">
        <v>2516030.89</v>
      </c>
      <c r="AH224" s="20">
        <v>0</v>
      </c>
      <c r="AI224" s="20">
        <v>0</v>
      </c>
      <c r="AJ224" s="21"/>
      <c r="AK224" s="21"/>
      <c r="AL224" s="20"/>
      <c r="AM224" s="20">
        <v>25679029.369999997</v>
      </c>
    </row>
    <row r="225" spans="1:57" hidden="1" x14ac:dyDescent="0.25">
      <c r="E225" s="43"/>
      <c r="F225" s="43"/>
      <c r="G225" s="43"/>
      <c r="I225" s="43"/>
      <c r="J225" s="43"/>
      <c r="K225" s="43"/>
      <c r="M225" s="43"/>
      <c r="O225" s="43"/>
      <c r="P225" s="43"/>
      <c r="Q225" s="43"/>
      <c r="R225" s="43"/>
      <c r="S225" s="43"/>
      <c r="U225" s="43"/>
      <c r="X225" s="43"/>
      <c r="Z225" s="43"/>
      <c r="AA225" s="43"/>
      <c r="AB225" s="43"/>
      <c r="AC225" s="43"/>
      <c r="AD225" s="43"/>
      <c r="AE225" s="43"/>
      <c r="AF225" s="43"/>
      <c r="AJ225" s="43"/>
      <c r="AK225" s="43"/>
    </row>
    <row r="226" spans="1:57" hidden="1" x14ac:dyDescent="0.25">
      <c r="A226" s="1" t="s">
        <v>84</v>
      </c>
      <c r="B226" s="27" t="s">
        <v>85</v>
      </c>
      <c r="C226" s="28">
        <v>3</v>
      </c>
      <c r="E226" s="43"/>
      <c r="F226" s="43"/>
      <c r="G226" s="43"/>
      <c r="I226" s="43"/>
      <c r="J226" s="43"/>
      <c r="K226" s="43"/>
      <c r="M226" s="43"/>
      <c r="O226" s="43"/>
      <c r="P226" s="43"/>
      <c r="Q226" s="43"/>
      <c r="R226" s="43"/>
      <c r="S226" s="43"/>
      <c r="U226" s="43"/>
      <c r="X226" s="43"/>
      <c r="Z226" s="43"/>
      <c r="AA226" s="43"/>
      <c r="AB226" s="43"/>
      <c r="AC226" s="43"/>
      <c r="AD226" s="43"/>
      <c r="AE226" s="43"/>
      <c r="AF226" s="43"/>
      <c r="AJ226" s="43"/>
      <c r="AK226" s="43"/>
    </row>
    <row r="227" spans="1:57" hidden="1" x14ac:dyDescent="0.25">
      <c r="A227" t="s">
        <v>86</v>
      </c>
      <c r="D227" s="29">
        <v>0.3333334</v>
      </c>
      <c r="E227" s="44"/>
      <c r="F227" s="44"/>
      <c r="G227" s="44"/>
      <c r="H227" s="30">
        <v>0.18204118800756802</v>
      </c>
      <c r="I227" s="44"/>
      <c r="J227" s="44"/>
      <c r="K227" s="44"/>
      <c r="L227" s="30">
        <v>0.20623485931510163</v>
      </c>
      <c r="M227" s="44"/>
      <c r="N227" s="30">
        <v>3.4508340218687016E-3</v>
      </c>
      <c r="O227" s="44"/>
      <c r="P227" s="44"/>
      <c r="Q227" s="44"/>
      <c r="R227" s="44"/>
      <c r="S227" s="44"/>
      <c r="T227" s="30">
        <v>0</v>
      </c>
      <c r="U227" s="44"/>
      <c r="V227" s="30">
        <v>0.4011470398785697</v>
      </c>
      <c r="W227" s="30">
        <v>0</v>
      </c>
      <c r="X227" s="44"/>
      <c r="Y227" s="30">
        <v>7.9287132313205666E-2</v>
      </c>
      <c r="Z227" s="44"/>
      <c r="AA227" s="44"/>
      <c r="AB227" s="44"/>
      <c r="AC227" s="44"/>
      <c r="AD227" s="44"/>
      <c r="AE227" s="44"/>
      <c r="AF227" s="44"/>
      <c r="AG227" s="30">
        <v>0.12783894646368632</v>
      </c>
      <c r="AH227" s="30">
        <v>0</v>
      </c>
      <c r="AI227" s="30">
        <v>0</v>
      </c>
      <c r="AJ227" s="44"/>
      <c r="AK227" s="44"/>
      <c r="AL227" s="30"/>
      <c r="AM227" s="30">
        <v>0.99999999999999989</v>
      </c>
    </row>
    <row r="228" spans="1:57" hidden="1" x14ac:dyDescent="0.25">
      <c r="A228" t="s">
        <v>87</v>
      </c>
      <c r="D228" s="29">
        <v>0.3333333</v>
      </c>
      <c r="E228" s="44"/>
      <c r="F228" s="44"/>
      <c r="G228" s="44"/>
      <c r="H228" s="30">
        <v>0.18485386177039112</v>
      </c>
      <c r="I228" s="44"/>
      <c r="J228" s="44"/>
      <c r="K228" s="44"/>
      <c r="L228" s="30">
        <v>0.24668753229968088</v>
      </c>
      <c r="M228" s="44"/>
      <c r="N228" s="30">
        <v>2.8735006132181887E-2</v>
      </c>
      <c r="O228" s="44"/>
      <c r="P228" s="44"/>
      <c r="Q228" s="44"/>
      <c r="R228" s="44"/>
      <c r="S228" s="44"/>
      <c r="T228" s="30">
        <v>3.5661177771752228E-3</v>
      </c>
      <c r="U228" s="44"/>
      <c r="V228" s="30">
        <v>0.39379332066835571</v>
      </c>
      <c r="W228" s="30">
        <v>1.1125487753422755E-3</v>
      </c>
      <c r="X228" s="44"/>
      <c r="Y228" s="30">
        <v>8.6352127480400429E-2</v>
      </c>
      <c r="Z228" s="44"/>
      <c r="AA228" s="44"/>
      <c r="AB228" s="44"/>
      <c r="AC228" s="44"/>
      <c r="AD228" s="44"/>
      <c r="AE228" s="44"/>
      <c r="AF228" s="44"/>
      <c r="AG228" s="30">
        <v>5.4899485096472474E-2</v>
      </c>
      <c r="AH228" s="30">
        <v>0</v>
      </c>
      <c r="AI228" s="30">
        <v>0</v>
      </c>
      <c r="AJ228" s="44"/>
      <c r="AK228" s="44"/>
      <c r="AL228" s="30"/>
      <c r="AM228" s="30">
        <v>1</v>
      </c>
    </row>
    <row r="229" spans="1:57" hidden="1" x14ac:dyDescent="0.25">
      <c r="A229" s="31" t="s">
        <v>88</v>
      </c>
      <c r="B229" s="31"/>
      <c r="C229" s="31"/>
      <c r="D229" s="32">
        <v>0.3333333</v>
      </c>
      <c r="E229" s="45"/>
      <c r="F229" s="45"/>
      <c r="G229" s="45"/>
      <c r="H229" s="33">
        <v>0.12622764370474343</v>
      </c>
      <c r="I229" s="45"/>
      <c r="J229" s="45"/>
      <c r="K229" s="45"/>
      <c r="L229" s="33">
        <v>0.3114415352218588</v>
      </c>
      <c r="M229" s="45"/>
      <c r="N229" s="33">
        <v>7.719133271897498E-3</v>
      </c>
      <c r="O229" s="45"/>
      <c r="P229" s="45"/>
      <c r="Q229" s="45"/>
      <c r="R229" s="45"/>
      <c r="S229" s="45"/>
      <c r="T229" s="33">
        <v>2.929844773957671E-3</v>
      </c>
      <c r="U229" s="45"/>
      <c r="V229" s="33">
        <v>0.36495675108922543</v>
      </c>
      <c r="W229" s="33">
        <v>2.0524977498399899E-3</v>
      </c>
      <c r="X229" s="45"/>
      <c r="Y229" s="33">
        <v>8.6692610064178624E-2</v>
      </c>
      <c r="Z229" s="45"/>
      <c r="AA229" s="45"/>
      <c r="AB229" s="45"/>
      <c r="AC229" s="45"/>
      <c r="AD229" s="45"/>
      <c r="AE229" s="45"/>
      <c r="AF229" s="45"/>
      <c r="AG229" s="33">
        <v>9.7979984124298716E-2</v>
      </c>
      <c r="AH229" s="33">
        <v>0</v>
      </c>
      <c r="AI229" s="33">
        <v>0</v>
      </c>
      <c r="AJ229" s="45"/>
      <c r="AK229" s="45"/>
      <c r="AL229" s="33"/>
      <c r="AM229" s="33">
        <v>1</v>
      </c>
    </row>
    <row r="230" spans="1:57" hidden="1" x14ac:dyDescent="0.25">
      <c r="A230" t="s">
        <v>89</v>
      </c>
      <c r="B230" s="35" t="s">
        <v>90</v>
      </c>
      <c r="C230" s="36">
        <v>0.38700000000000001</v>
      </c>
      <c r="D230" s="37">
        <v>1</v>
      </c>
      <c r="E230" s="30">
        <v>0</v>
      </c>
      <c r="F230" s="30">
        <v>0</v>
      </c>
      <c r="G230" s="30">
        <v>0</v>
      </c>
      <c r="H230" s="30">
        <v>0.16400000000000001</v>
      </c>
      <c r="I230" s="30">
        <v>0</v>
      </c>
      <c r="J230" s="30">
        <v>0</v>
      </c>
      <c r="K230" s="30">
        <v>0</v>
      </c>
      <c r="L230" s="30">
        <v>0.255</v>
      </c>
      <c r="M230" s="30">
        <v>0</v>
      </c>
      <c r="N230" s="30">
        <v>1.2999999999999999E-2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2E-3</v>
      </c>
      <c r="U230" s="30">
        <v>0</v>
      </c>
      <c r="V230" s="30">
        <v>0.38700000000000001</v>
      </c>
      <c r="W230" s="30">
        <v>1E-3</v>
      </c>
      <c r="X230" s="30">
        <v>0</v>
      </c>
      <c r="Y230" s="30">
        <v>8.4000000000000005E-2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9.4E-2</v>
      </c>
      <c r="AH230" s="30">
        <v>0</v>
      </c>
      <c r="AI230" s="30">
        <v>0</v>
      </c>
      <c r="AJ230" s="30">
        <v>0</v>
      </c>
      <c r="AK230" s="30">
        <v>0</v>
      </c>
      <c r="AL230" s="30"/>
      <c r="AM230" s="30">
        <v>1</v>
      </c>
    </row>
    <row r="231" spans="1:57" hidden="1" x14ac:dyDescent="0.25">
      <c r="B231" s="35" t="s">
        <v>91</v>
      </c>
      <c r="C231" s="36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0</v>
      </c>
      <c r="AE231" s="30">
        <v>0</v>
      </c>
      <c r="AF231" s="30">
        <v>0</v>
      </c>
      <c r="AG231" s="30">
        <v>0</v>
      </c>
      <c r="AH231" s="30">
        <v>0</v>
      </c>
      <c r="AI231" s="30">
        <v>0</v>
      </c>
      <c r="AJ231" s="30">
        <v>0</v>
      </c>
      <c r="AK231" s="30">
        <v>0</v>
      </c>
      <c r="AL231" s="30"/>
      <c r="AM231" s="30">
        <v>0</v>
      </c>
    </row>
    <row r="232" spans="1:57" ht="15.75" hidden="1" thickBot="1" x14ac:dyDescent="0.3">
      <c r="A232" s="38" t="s">
        <v>132</v>
      </c>
      <c r="B232" s="39"/>
      <c r="C232" s="39"/>
      <c r="D232" s="39"/>
      <c r="E232" s="40">
        <v>0</v>
      </c>
      <c r="F232" s="40">
        <v>0</v>
      </c>
      <c r="G232" s="40">
        <v>0</v>
      </c>
      <c r="H232" s="40">
        <v>0.16400000000000001</v>
      </c>
      <c r="I232" s="40">
        <v>0</v>
      </c>
      <c r="J232" s="40">
        <v>0</v>
      </c>
      <c r="K232" s="40">
        <v>0</v>
      </c>
      <c r="L232" s="40">
        <v>0.255</v>
      </c>
      <c r="M232" s="40">
        <v>0</v>
      </c>
      <c r="N232" s="40">
        <v>1.2999999999999999E-2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2E-3</v>
      </c>
      <c r="U232" s="40">
        <v>0</v>
      </c>
      <c r="V232" s="40">
        <v>0.38700000000000001</v>
      </c>
      <c r="W232" s="40">
        <v>1E-3</v>
      </c>
      <c r="X232" s="40">
        <v>0</v>
      </c>
      <c r="Y232" s="40">
        <v>8.4000000000000005E-2</v>
      </c>
      <c r="Z232" s="40">
        <v>0</v>
      </c>
      <c r="AA232" s="40">
        <v>0</v>
      </c>
      <c r="AB232" s="40"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9.4E-2</v>
      </c>
      <c r="AH232" s="40">
        <v>0</v>
      </c>
      <c r="AI232" s="40">
        <v>0</v>
      </c>
      <c r="AJ232" s="40">
        <v>0</v>
      </c>
      <c r="AK232" s="40">
        <v>0</v>
      </c>
      <c r="AL232" s="41"/>
      <c r="AM232" s="40">
        <v>1</v>
      </c>
      <c r="AO232" s="42">
        <v>0.44600000000000006</v>
      </c>
      <c r="AP232" s="42">
        <v>0.55400000000000005</v>
      </c>
      <c r="AQ232" s="42">
        <v>0</v>
      </c>
      <c r="AR232" s="42">
        <v>0</v>
      </c>
      <c r="AS232" s="42">
        <v>0</v>
      </c>
      <c r="AT232" s="42">
        <v>0</v>
      </c>
      <c r="AU232" s="42">
        <v>0</v>
      </c>
      <c r="AV232" s="42">
        <v>0</v>
      </c>
      <c r="AW232" s="42">
        <v>0</v>
      </c>
      <c r="AX232" s="42">
        <v>0</v>
      </c>
      <c r="AY232" s="42">
        <v>0</v>
      </c>
      <c r="AZ232" s="42">
        <v>0</v>
      </c>
      <c r="BA232" s="42">
        <v>0</v>
      </c>
      <c r="BB232" s="42">
        <v>0</v>
      </c>
      <c r="BC232" s="42">
        <v>0</v>
      </c>
      <c r="BE232" s="42">
        <v>1</v>
      </c>
    </row>
    <row r="233" spans="1:57" ht="15.75" hidden="1" thickTop="1" x14ac:dyDescent="0.25"/>
    <row r="234" spans="1:57" hidden="1" x14ac:dyDescent="0.25">
      <c r="A234" s="17" t="s">
        <v>133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</row>
    <row r="235" spans="1:57" hidden="1" x14ac:dyDescent="0.25">
      <c r="A235" t="s">
        <v>94</v>
      </c>
      <c r="E235" s="21"/>
      <c r="F235" s="21"/>
      <c r="G235" s="21"/>
      <c r="H235" s="20">
        <v>7357065</v>
      </c>
      <c r="I235" s="21"/>
      <c r="J235" s="21"/>
      <c r="K235" s="21"/>
      <c r="L235" s="20">
        <v>8334835</v>
      </c>
      <c r="M235" s="21"/>
      <c r="N235" s="20">
        <v>139463</v>
      </c>
      <c r="O235" s="21"/>
      <c r="P235" s="21"/>
      <c r="Q235" s="21"/>
      <c r="R235" s="21"/>
      <c r="S235" s="21"/>
      <c r="T235" s="20">
        <v>0</v>
      </c>
      <c r="U235" s="21"/>
      <c r="V235" s="20">
        <v>16212072</v>
      </c>
      <c r="W235" s="20">
        <v>0</v>
      </c>
      <c r="X235" s="21"/>
      <c r="Y235" s="20">
        <v>3204333</v>
      </c>
      <c r="Z235" s="21"/>
      <c r="AA235" s="20">
        <v>9545614</v>
      </c>
      <c r="AB235" s="21"/>
      <c r="AC235" s="21"/>
      <c r="AD235" s="21"/>
      <c r="AE235" s="21"/>
      <c r="AF235" s="21"/>
      <c r="AG235" s="20">
        <v>5166520</v>
      </c>
      <c r="AH235" s="20">
        <v>0</v>
      </c>
      <c r="AI235" s="20">
        <v>0</v>
      </c>
      <c r="AJ235" s="20">
        <v>0</v>
      </c>
      <c r="AK235" s="21"/>
      <c r="AL235" s="20"/>
      <c r="AM235" s="20">
        <v>49959902</v>
      </c>
    </row>
    <row r="236" spans="1:57" hidden="1" x14ac:dyDescent="0.25">
      <c r="A236" t="s">
        <v>95</v>
      </c>
      <c r="E236" s="21"/>
      <c r="F236" s="21"/>
      <c r="G236" s="21"/>
      <c r="H236" s="20">
        <v>146290671</v>
      </c>
      <c r="I236" s="21"/>
      <c r="J236" s="21"/>
      <c r="K236" s="21"/>
      <c r="L236" s="20">
        <v>195224943</v>
      </c>
      <c r="M236" s="21"/>
      <c r="N236" s="20">
        <v>22740468</v>
      </c>
      <c r="O236" s="21"/>
      <c r="P236" s="21"/>
      <c r="Q236" s="21"/>
      <c r="R236" s="21"/>
      <c r="S236" s="21"/>
      <c r="T236" s="20">
        <v>2822174</v>
      </c>
      <c r="U236" s="21"/>
      <c r="V236" s="20">
        <v>311642335</v>
      </c>
      <c r="W236" s="20">
        <v>880455</v>
      </c>
      <c r="X236" s="21"/>
      <c r="Y236" s="20">
        <v>68337824</v>
      </c>
      <c r="Z236" s="21"/>
      <c r="AA236" s="20">
        <v>131712338</v>
      </c>
      <c r="AB236" s="21"/>
      <c r="AC236" s="21"/>
      <c r="AD236" s="21"/>
      <c r="AE236" s="21"/>
      <c r="AF236" s="21"/>
      <c r="AG236" s="20">
        <v>43446658</v>
      </c>
      <c r="AH236" s="20">
        <v>0</v>
      </c>
      <c r="AI236" s="20">
        <v>0</v>
      </c>
      <c r="AJ236" s="20">
        <v>0</v>
      </c>
      <c r="AK236" s="21"/>
      <c r="AL236" s="20"/>
      <c r="AM236" s="20">
        <v>923097866</v>
      </c>
    </row>
    <row r="237" spans="1:57" hidden="1" x14ac:dyDescent="0.25">
      <c r="A237" t="s">
        <v>96</v>
      </c>
      <c r="C237" s="24"/>
      <c r="E237" s="21"/>
      <c r="F237" s="21"/>
      <c r="G237" s="21"/>
      <c r="H237" s="20">
        <v>3241403.3700000015</v>
      </c>
      <c r="I237" s="21"/>
      <c r="J237" s="21"/>
      <c r="K237" s="21"/>
      <c r="L237" s="20">
        <v>7997516.3300000001</v>
      </c>
      <c r="M237" s="21"/>
      <c r="N237" s="20">
        <v>198219.85000000003</v>
      </c>
      <c r="O237" s="21"/>
      <c r="P237" s="21"/>
      <c r="Q237" s="21"/>
      <c r="R237" s="21"/>
      <c r="S237" s="21"/>
      <c r="T237" s="20">
        <v>75235.570000000036</v>
      </c>
      <c r="U237" s="21"/>
      <c r="V237" s="20">
        <v>9371735.129999999</v>
      </c>
      <c r="W237" s="20">
        <v>52706.150000000009</v>
      </c>
      <c r="X237" s="21"/>
      <c r="Y237" s="20">
        <v>2226182.08</v>
      </c>
      <c r="Z237" s="21"/>
      <c r="AA237" s="20">
        <v>1309583.9500000004</v>
      </c>
      <c r="AB237" s="21"/>
      <c r="AC237" s="21"/>
      <c r="AD237" s="21"/>
      <c r="AE237" s="21"/>
      <c r="AF237" s="21"/>
      <c r="AG237" s="20">
        <v>2516030.89</v>
      </c>
      <c r="AH237" s="20">
        <v>0</v>
      </c>
      <c r="AI237" s="20">
        <v>0</v>
      </c>
      <c r="AJ237" s="20">
        <v>0</v>
      </c>
      <c r="AK237" s="21"/>
      <c r="AL237" s="20"/>
      <c r="AM237" s="20">
        <v>26988613.319999997</v>
      </c>
    </row>
    <row r="238" spans="1:57" hidden="1" x14ac:dyDescent="0.25">
      <c r="E238" s="43"/>
      <c r="F238" s="43"/>
      <c r="G238" s="43"/>
      <c r="I238" s="43"/>
      <c r="J238" s="43"/>
      <c r="K238" s="43"/>
      <c r="M238" s="43"/>
      <c r="O238" s="43"/>
      <c r="P238" s="43"/>
      <c r="Q238" s="43"/>
      <c r="R238" s="43"/>
      <c r="S238" s="43"/>
      <c r="U238" s="43"/>
      <c r="X238" s="43"/>
      <c r="Z238" s="43"/>
      <c r="AB238" s="43"/>
      <c r="AC238" s="43"/>
      <c r="AD238" s="43"/>
      <c r="AE238" s="43"/>
      <c r="AF238" s="43"/>
      <c r="AK238" s="43"/>
    </row>
    <row r="239" spans="1:57" hidden="1" x14ac:dyDescent="0.25">
      <c r="A239" s="1" t="s">
        <v>84</v>
      </c>
      <c r="B239" s="27" t="s">
        <v>85</v>
      </c>
      <c r="C239" s="28">
        <v>3</v>
      </c>
      <c r="E239" s="43"/>
      <c r="F239" s="43"/>
      <c r="G239" s="43"/>
      <c r="I239" s="43"/>
      <c r="J239" s="43"/>
      <c r="K239" s="43"/>
      <c r="M239" s="43"/>
      <c r="O239" s="43"/>
      <c r="P239" s="43"/>
      <c r="Q239" s="43"/>
      <c r="R239" s="43"/>
      <c r="S239" s="43"/>
      <c r="U239" s="43"/>
      <c r="X239" s="43"/>
      <c r="Z239" s="43"/>
      <c r="AB239" s="43"/>
      <c r="AC239" s="43"/>
      <c r="AD239" s="43"/>
      <c r="AE239" s="43"/>
      <c r="AF239" s="43"/>
      <c r="AK239" s="43"/>
    </row>
    <row r="240" spans="1:57" hidden="1" x14ac:dyDescent="0.25">
      <c r="A240" t="s">
        <v>86</v>
      </c>
      <c r="D240" s="29">
        <v>0.3333334</v>
      </c>
      <c r="E240" s="44"/>
      <c r="F240" s="44"/>
      <c r="G240" s="44"/>
      <c r="H240" s="30">
        <v>0.1472593961453327</v>
      </c>
      <c r="I240" s="44"/>
      <c r="J240" s="44"/>
      <c r="K240" s="44"/>
      <c r="L240" s="30">
        <v>0.16683049138086781</v>
      </c>
      <c r="M240" s="44"/>
      <c r="N240" s="30">
        <v>2.7914986702736126E-3</v>
      </c>
      <c r="O240" s="44"/>
      <c r="P240" s="44"/>
      <c r="Q240" s="44"/>
      <c r="R240" s="44"/>
      <c r="S240" s="44"/>
      <c r="T240" s="30">
        <v>0</v>
      </c>
      <c r="U240" s="44"/>
      <c r="V240" s="30">
        <v>0.32450167736517976</v>
      </c>
      <c r="W240" s="30">
        <v>0</v>
      </c>
      <c r="X240" s="44"/>
      <c r="Y240" s="30">
        <v>6.4138096187618621E-2</v>
      </c>
      <c r="Z240" s="44"/>
      <c r="AA240" s="30">
        <v>0.19106550689390864</v>
      </c>
      <c r="AB240" s="44"/>
      <c r="AC240" s="44"/>
      <c r="AD240" s="44"/>
      <c r="AE240" s="44"/>
      <c r="AF240" s="44"/>
      <c r="AG240" s="30">
        <v>0.10341333335681883</v>
      </c>
      <c r="AH240" s="30">
        <v>0</v>
      </c>
      <c r="AI240" s="30">
        <v>0</v>
      </c>
      <c r="AJ240" s="30">
        <v>0</v>
      </c>
      <c r="AK240" s="44"/>
      <c r="AL240" s="30"/>
      <c r="AM240" s="30">
        <v>1</v>
      </c>
    </row>
    <row r="241" spans="1:57" hidden="1" x14ac:dyDescent="0.25">
      <c r="A241" t="s">
        <v>87</v>
      </c>
      <c r="D241" s="29">
        <v>0.3333333</v>
      </c>
      <c r="E241" s="44"/>
      <c r="F241" s="44"/>
      <c r="G241" s="44"/>
      <c r="H241" s="30">
        <v>0.15847796467552444</v>
      </c>
      <c r="I241" s="44"/>
      <c r="J241" s="44"/>
      <c r="K241" s="44"/>
      <c r="L241" s="30">
        <v>0.21148888995481654</v>
      </c>
      <c r="M241" s="44"/>
      <c r="N241" s="30">
        <v>2.4634948078192179E-2</v>
      </c>
      <c r="O241" s="44"/>
      <c r="P241" s="44"/>
      <c r="Q241" s="44"/>
      <c r="R241" s="44"/>
      <c r="S241" s="44"/>
      <c r="T241" s="30">
        <v>3.0572858024568331E-3</v>
      </c>
      <c r="U241" s="44"/>
      <c r="V241" s="30">
        <v>0.3376048699477765</v>
      </c>
      <c r="W241" s="30">
        <v>9.538046099220426E-4</v>
      </c>
      <c r="X241" s="44"/>
      <c r="Y241" s="30">
        <v>7.4030963039838721E-2</v>
      </c>
      <c r="Z241" s="44"/>
      <c r="AA241" s="30">
        <v>0.14268512890268126</v>
      </c>
      <c r="AB241" s="44"/>
      <c r="AC241" s="44"/>
      <c r="AD241" s="44"/>
      <c r="AE241" s="44"/>
      <c r="AF241" s="44"/>
      <c r="AG241" s="30">
        <v>4.706614498879147E-2</v>
      </c>
      <c r="AH241" s="30">
        <v>0</v>
      </c>
      <c r="AI241" s="30">
        <v>0</v>
      </c>
      <c r="AJ241" s="30">
        <v>0</v>
      </c>
      <c r="AK241" s="44"/>
      <c r="AL241" s="30"/>
      <c r="AM241" s="30">
        <v>0.99999999999999989</v>
      </c>
    </row>
    <row r="242" spans="1:57" hidden="1" x14ac:dyDescent="0.25">
      <c r="A242" s="31" t="s">
        <v>88</v>
      </c>
      <c r="B242" s="31"/>
      <c r="C242" s="31"/>
      <c r="D242" s="32">
        <v>0.3333333</v>
      </c>
      <c r="E242" s="45"/>
      <c r="F242" s="45"/>
      <c r="G242" s="45"/>
      <c r="H242" s="33">
        <v>0.1201026274142788</v>
      </c>
      <c r="I242" s="45"/>
      <c r="J242" s="45"/>
      <c r="K242" s="45"/>
      <c r="L242" s="33">
        <v>0.29632927913615387</v>
      </c>
      <c r="M242" s="45"/>
      <c r="N242" s="33">
        <v>7.3445733446819437E-3</v>
      </c>
      <c r="O242" s="45"/>
      <c r="P242" s="45"/>
      <c r="Q242" s="45"/>
      <c r="R242" s="45"/>
      <c r="S242" s="45"/>
      <c r="T242" s="33">
        <v>2.7876782370380802E-3</v>
      </c>
      <c r="U242" s="45"/>
      <c r="V242" s="33">
        <v>0.34724774551699716</v>
      </c>
      <c r="W242" s="33">
        <v>1.9529032253369591E-3</v>
      </c>
      <c r="X242" s="45"/>
      <c r="Y242" s="33">
        <v>8.2485974866677608E-2</v>
      </c>
      <c r="Z242" s="45"/>
      <c r="AA242" s="33">
        <v>4.8523573051807337E-2</v>
      </c>
      <c r="AB242" s="45"/>
      <c r="AC242" s="45"/>
      <c r="AD242" s="45"/>
      <c r="AE242" s="45"/>
      <c r="AF242" s="45"/>
      <c r="AG242" s="33">
        <v>9.322564520702839E-2</v>
      </c>
      <c r="AH242" s="33">
        <v>0</v>
      </c>
      <c r="AI242" s="33">
        <v>0</v>
      </c>
      <c r="AJ242" s="33">
        <v>0</v>
      </c>
      <c r="AK242" s="45"/>
      <c r="AL242" s="33"/>
      <c r="AM242" s="33">
        <v>1.0000000000000002</v>
      </c>
    </row>
    <row r="243" spans="1:57" hidden="1" x14ac:dyDescent="0.25">
      <c r="A243" t="s">
        <v>89</v>
      </c>
      <c r="B243" s="35" t="s">
        <v>90</v>
      </c>
      <c r="C243" s="36">
        <v>0.33600000000000002</v>
      </c>
      <c r="D243" s="37">
        <v>1</v>
      </c>
      <c r="E243" s="30">
        <v>0</v>
      </c>
      <c r="F243" s="30">
        <v>0</v>
      </c>
      <c r="G243" s="30">
        <v>0</v>
      </c>
      <c r="H243" s="30">
        <v>0.14199999999999999</v>
      </c>
      <c r="I243" s="30">
        <v>0</v>
      </c>
      <c r="J243" s="30">
        <v>0</v>
      </c>
      <c r="K243" s="30">
        <v>0</v>
      </c>
      <c r="L243" s="30">
        <v>0.22500000000000001</v>
      </c>
      <c r="M243" s="30">
        <v>0</v>
      </c>
      <c r="N243" s="30">
        <v>1.2E-2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2E-3</v>
      </c>
      <c r="U243" s="30">
        <v>0</v>
      </c>
      <c r="V243" s="30">
        <v>0.33600000000000002</v>
      </c>
      <c r="W243" s="30">
        <v>1E-3</v>
      </c>
      <c r="X243" s="30">
        <v>0</v>
      </c>
      <c r="Y243" s="30">
        <v>7.3999999999999996E-2</v>
      </c>
      <c r="Z243" s="30">
        <v>0</v>
      </c>
      <c r="AA243" s="30">
        <v>0.127</v>
      </c>
      <c r="AB243" s="30">
        <v>0</v>
      </c>
      <c r="AC243" s="30">
        <v>0</v>
      </c>
      <c r="AD243" s="30">
        <v>0</v>
      </c>
      <c r="AE243" s="30">
        <v>0</v>
      </c>
      <c r="AF243" s="30">
        <v>0</v>
      </c>
      <c r="AG243" s="30">
        <v>8.1000000000000003E-2</v>
      </c>
      <c r="AH243" s="30">
        <v>0</v>
      </c>
      <c r="AI243" s="30">
        <v>0</v>
      </c>
      <c r="AJ243" s="30">
        <v>0</v>
      </c>
      <c r="AK243" s="30">
        <v>0</v>
      </c>
      <c r="AL243" s="30"/>
      <c r="AM243" s="30">
        <v>1</v>
      </c>
    </row>
    <row r="244" spans="1:57" hidden="1" x14ac:dyDescent="0.25">
      <c r="B244" s="35" t="s">
        <v>91</v>
      </c>
      <c r="C244" s="36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0</v>
      </c>
      <c r="AG244" s="30">
        <v>0</v>
      </c>
      <c r="AH244" s="30">
        <v>0</v>
      </c>
      <c r="AI244" s="30">
        <v>0</v>
      </c>
      <c r="AJ244" s="30">
        <v>0</v>
      </c>
      <c r="AK244" s="30">
        <v>0</v>
      </c>
      <c r="AL244" s="30"/>
      <c r="AM244" s="30">
        <v>0</v>
      </c>
    </row>
    <row r="245" spans="1:57" ht="15.75" hidden="1" thickBot="1" x14ac:dyDescent="0.3">
      <c r="A245" s="38" t="s">
        <v>134</v>
      </c>
      <c r="B245" s="39"/>
      <c r="C245" s="39"/>
      <c r="D245" s="39"/>
      <c r="E245" s="40">
        <v>0</v>
      </c>
      <c r="F245" s="40">
        <v>0</v>
      </c>
      <c r="G245" s="40">
        <v>0</v>
      </c>
      <c r="H245" s="40">
        <v>0.14199999999999999</v>
      </c>
      <c r="I245" s="40">
        <v>0</v>
      </c>
      <c r="J245" s="40">
        <v>0</v>
      </c>
      <c r="K245" s="40">
        <v>0</v>
      </c>
      <c r="L245" s="40">
        <v>0.22500000000000001</v>
      </c>
      <c r="M245" s="40">
        <v>0</v>
      </c>
      <c r="N245" s="40">
        <v>1.2E-2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2E-3</v>
      </c>
      <c r="U245" s="40">
        <v>0</v>
      </c>
      <c r="V245" s="40">
        <v>0.33600000000000002</v>
      </c>
      <c r="W245" s="40">
        <v>1E-3</v>
      </c>
      <c r="X245" s="40">
        <v>0</v>
      </c>
      <c r="Y245" s="40">
        <v>7.3999999999999996E-2</v>
      </c>
      <c r="Z245" s="40">
        <v>0</v>
      </c>
      <c r="AA245" s="40">
        <v>0.127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8.1000000000000003E-2</v>
      </c>
      <c r="AH245" s="40">
        <v>0</v>
      </c>
      <c r="AI245" s="40">
        <v>0</v>
      </c>
      <c r="AJ245" s="40">
        <v>0</v>
      </c>
      <c r="AK245" s="40">
        <v>0</v>
      </c>
      <c r="AL245" s="41"/>
      <c r="AM245" s="40">
        <v>1</v>
      </c>
      <c r="AO245" s="42">
        <v>0.39200000000000002</v>
      </c>
      <c r="AP245" s="42">
        <v>0.48099999999999998</v>
      </c>
      <c r="AQ245" s="42">
        <v>0</v>
      </c>
      <c r="AR245" s="42">
        <v>0</v>
      </c>
      <c r="AS245" s="42">
        <v>0.127</v>
      </c>
      <c r="AT245" s="42">
        <v>0</v>
      </c>
      <c r="AU245" s="42">
        <v>0</v>
      </c>
      <c r="AV245" s="42">
        <v>0</v>
      </c>
      <c r="AW245" s="42">
        <v>0</v>
      </c>
      <c r="AX245" s="42">
        <v>0</v>
      </c>
      <c r="AY245" s="42">
        <v>0</v>
      </c>
      <c r="AZ245" s="42">
        <v>0</v>
      </c>
      <c r="BA245" s="42">
        <v>0</v>
      </c>
      <c r="BB245" s="42">
        <v>0</v>
      </c>
      <c r="BC245" s="42">
        <v>0</v>
      </c>
      <c r="BE245" s="42">
        <v>1</v>
      </c>
    </row>
    <row r="246" spans="1:57" ht="15.75" hidden="1" thickTop="1" x14ac:dyDescent="0.25"/>
    <row r="247" spans="1:57" hidden="1" x14ac:dyDescent="0.25">
      <c r="A247" s="17" t="s">
        <v>135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</row>
    <row r="248" spans="1:57" hidden="1" x14ac:dyDescent="0.25">
      <c r="A248" t="s">
        <v>94</v>
      </c>
      <c r="E248" s="20">
        <v>5502978</v>
      </c>
      <c r="F248" s="21"/>
      <c r="G248" s="21"/>
      <c r="H248" s="20">
        <v>7357065</v>
      </c>
      <c r="I248" s="21"/>
      <c r="J248" s="21"/>
      <c r="K248" s="21"/>
      <c r="L248" s="20">
        <v>8334835</v>
      </c>
      <c r="M248" s="21"/>
      <c r="N248" s="20">
        <v>139463</v>
      </c>
      <c r="O248" s="21"/>
      <c r="P248" s="21"/>
      <c r="Q248" s="21"/>
      <c r="R248" s="21"/>
      <c r="S248" s="20">
        <v>951687</v>
      </c>
      <c r="T248" s="20">
        <v>0</v>
      </c>
      <c r="U248" s="21"/>
      <c r="V248" s="20">
        <v>16212072</v>
      </c>
      <c r="W248" s="20">
        <v>0</v>
      </c>
      <c r="X248" s="21"/>
      <c r="Y248" s="20">
        <v>3204333</v>
      </c>
      <c r="Z248" s="21"/>
      <c r="AA248" s="21"/>
      <c r="AB248" s="21"/>
      <c r="AC248" s="21"/>
      <c r="AD248" s="20">
        <v>4038201</v>
      </c>
      <c r="AE248" s="20">
        <v>5194626</v>
      </c>
      <c r="AF248" s="21"/>
      <c r="AG248" s="20">
        <v>5166520</v>
      </c>
      <c r="AH248" s="20">
        <v>0</v>
      </c>
      <c r="AI248" s="20">
        <v>0</v>
      </c>
      <c r="AJ248" s="21"/>
      <c r="AK248" s="20">
        <v>0</v>
      </c>
      <c r="AL248" s="20"/>
      <c r="AM248" s="20">
        <v>56101780</v>
      </c>
    </row>
    <row r="249" spans="1:57" hidden="1" x14ac:dyDescent="0.25">
      <c r="A249" t="s">
        <v>95</v>
      </c>
      <c r="E249" s="20">
        <v>101814242</v>
      </c>
      <c r="F249" s="21"/>
      <c r="G249" s="21"/>
      <c r="H249" s="20">
        <v>146290671</v>
      </c>
      <c r="I249" s="21"/>
      <c r="J249" s="21"/>
      <c r="K249" s="21"/>
      <c r="L249" s="20">
        <v>195224943</v>
      </c>
      <c r="M249" s="21"/>
      <c r="N249" s="20">
        <v>22740468</v>
      </c>
      <c r="O249" s="21"/>
      <c r="P249" s="21"/>
      <c r="Q249" s="21"/>
      <c r="R249" s="21"/>
      <c r="S249" s="20">
        <v>36608789</v>
      </c>
      <c r="T249" s="20">
        <v>2822174</v>
      </c>
      <c r="U249" s="21"/>
      <c r="V249" s="20">
        <v>311642335</v>
      </c>
      <c r="W249" s="20">
        <v>880455</v>
      </c>
      <c r="X249" s="21"/>
      <c r="Y249" s="20">
        <v>68337824</v>
      </c>
      <c r="Z249" s="21"/>
      <c r="AA249" s="21"/>
      <c r="AB249" s="21"/>
      <c r="AC249" s="21"/>
      <c r="AD249" s="20">
        <v>19622192</v>
      </c>
      <c r="AE249" s="20">
        <v>95766673</v>
      </c>
      <c r="AF249" s="21"/>
      <c r="AG249" s="20">
        <v>43446658</v>
      </c>
      <c r="AH249" s="20">
        <v>0</v>
      </c>
      <c r="AI249" s="20">
        <v>0</v>
      </c>
      <c r="AJ249" s="21"/>
      <c r="AK249" s="20">
        <v>0</v>
      </c>
      <c r="AL249" s="20"/>
      <c r="AM249" s="20">
        <v>1045197424</v>
      </c>
    </row>
    <row r="250" spans="1:57" hidden="1" x14ac:dyDescent="0.25">
      <c r="A250" t="s">
        <v>96</v>
      </c>
      <c r="C250" s="24"/>
      <c r="E250" s="20">
        <v>3862443.9200000004</v>
      </c>
      <c r="F250" s="21"/>
      <c r="G250" s="21"/>
      <c r="H250" s="20">
        <v>3241403.3700000015</v>
      </c>
      <c r="I250" s="21"/>
      <c r="J250" s="21"/>
      <c r="K250" s="21"/>
      <c r="L250" s="20">
        <v>7997516.3300000001</v>
      </c>
      <c r="M250" s="21"/>
      <c r="N250" s="20">
        <v>198219.85000000003</v>
      </c>
      <c r="O250" s="21"/>
      <c r="P250" s="21"/>
      <c r="Q250" s="21"/>
      <c r="R250" s="21"/>
      <c r="S250" s="20">
        <v>4063802.9700000021</v>
      </c>
      <c r="T250" s="20">
        <v>75235.570000000036</v>
      </c>
      <c r="U250" s="21"/>
      <c r="V250" s="20">
        <v>9371735.129999999</v>
      </c>
      <c r="W250" s="20">
        <v>52706.150000000009</v>
      </c>
      <c r="X250" s="21"/>
      <c r="Y250" s="20">
        <v>2226182.08</v>
      </c>
      <c r="Z250" s="21"/>
      <c r="AA250" s="21"/>
      <c r="AB250" s="21"/>
      <c r="AC250" s="21"/>
      <c r="AD250" s="20">
        <v>527994.23</v>
      </c>
      <c r="AE250" s="20">
        <v>9972975.7399999984</v>
      </c>
      <c r="AF250" s="21"/>
      <c r="AG250" s="20">
        <v>2516030.89</v>
      </c>
      <c r="AH250" s="20">
        <v>0</v>
      </c>
      <c r="AI250" s="20">
        <v>0</v>
      </c>
      <c r="AJ250" s="21"/>
      <c r="AK250" s="20">
        <v>0</v>
      </c>
      <c r="AL250" s="20"/>
      <c r="AM250" s="20">
        <v>44106246.229999997</v>
      </c>
    </row>
    <row r="251" spans="1:57" hidden="1" x14ac:dyDescent="0.25">
      <c r="F251" s="43"/>
      <c r="G251" s="43"/>
      <c r="I251" s="43"/>
      <c r="J251" s="43"/>
      <c r="K251" s="43"/>
      <c r="M251" s="43"/>
      <c r="O251" s="43"/>
      <c r="P251" s="43"/>
      <c r="Q251" s="43"/>
      <c r="R251" s="43"/>
      <c r="U251" s="43"/>
      <c r="X251" s="43"/>
      <c r="Z251" s="43"/>
      <c r="AA251" s="43"/>
      <c r="AB251" s="43"/>
      <c r="AC251" s="43"/>
      <c r="AF251" s="43"/>
      <c r="AJ251" s="43"/>
    </row>
    <row r="252" spans="1:57" hidden="1" x14ac:dyDescent="0.25">
      <c r="A252" s="1" t="s">
        <v>84</v>
      </c>
      <c r="B252" s="27" t="s">
        <v>85</v>
      </c>
      <c r="C252" s="28">
        <v>3</v>
      </c>
      <c r="F252" s="43"/>
      <c r="G252" s="43"/>
      <c r="I252" s="43"/>
      <c r="J252" s="43"/>
      <c r="K252" s="43"/>
      <c r="M252" s="43"/>
      <c r="O252" s="43"/>
      <c r="P252" s="43"/>
      <c r="Q252" s="43"/>
      <c r="R252" s="43"/>
      <c r="U252" s="43"/>
      <c r="X252" s="43"/>
      <c r="Z252" s="43"/>
      <c r="AA252" s="43"/>
      <c r="AB252" s="43"/>
      <c r="AC252" s="43"/>
      <c r="AF252" s="43"/>
      <c r="AJ252" s="43"/>
    </row>
    <row r="253" spans="1:57" hidden="1" x14ac:dyDescent="0.25">
      <c r="A253" t="s">
        <v>86</v>
      </c>
      <c r="D253" s="29">
        <v>0.3333334</v>
      </c>
      <c r="E253" s="30">
        <v>9.8089187188000096E-2</v>
      </c>
      <c r="F253" s="44"/>
      <c r="G253" s="44"/>
      <c r="H253" s="30">
        <v>0.13113781773056041</v>
      </c>
      <c r="I253" s="44"/>
      <c r="J253" s="44"/>
      <c r="K253" s="44"/>
      <c r="L253" s="30">
        <v>0.1485663199991159</v>
      </c>
      <c r="M253" s="44"/>
      <c r="N253" s="30">
        <v>2.4858926044770773E-3</v>
      </c>
      <c r="O253" s="44"/>
      <c r="P253" s="44"/>
      <c r="Q253" s="44"/>
      <c r="R253" s="44"/>
      <c r="S253" s="30">
        <v>1.6963579408710384E-2</v>
      </c>
      <c r="T253" s="30">
        <v>0</v>
      </c>
      <c r="U253" s="44"/>
      <c r="V253" s="30">
        <v>0.28897607170396378</v>
      </c>
      <c r="W253" s="30">
        <v>0</v>
      </c>
      <c r="X253" s="44"/>
      <c r="Y253" s="30">
        <v>5.7116423043974719E-2</v>
      </c>
      <c r="Z253" s="44"/>
      <c r="AA253" s="44"/>
      <c r="AB253" s="44"/>
      <c r="AC253" s="44"/>
      <c r="AD253" s="30">
        <v>7.1979908658869649E-2</v>
      </c>
      <c r="AE253" s="30">
        <v>9.2592890992050522E-2</v>
      </c>
      <c r="AF253" s="44"/>
      <c r="AG253" s="30">
        <v>9.2091908670277486E-2</v>
      </c>
      <c r="AH253" s="30">
        <v>0</v>
      </c>
      <c r="AI253" s="30">
        <v>0</v>
      </c>
      <c r="AJ253" s="44"/>
      <c r="AK253" s="30">
        <v>0</v>
      </c>
      <c r="AL253" s="30"/>
      <c r="AM253" s="30">
        <v>0.99999999999999989</v>
      </c>
    </row>
    <row r="254" spans="1:57" hidden="1" x14ac:dyDescent="0.25">
      <c r="A254" t="s">
        <v>87</v>
      </c>
      <c r="D254" s="29">
        <v>0.3333333</v>
      </c>
      <c r="E254" s="30">
        <v>9.7411493429015575E-2</v>
      </c>
      <c r="F254" s="44"/>
      <c r="G254" s="44"/>
      <c r="H254" s="30">
        <v>0.13996463026108644</v>
      </c>
      <c r="I254" s="44"/>
      <c r="J254" s="44"/>
      <c r="K254" s="44"/>
      <c r="L254" s="30">
        <v>0.18678283979391055</v>
      </c>
      <c r="M254" s="44"/>
      <c r="N254" s="30">
        <v>2.1757102991099602E-2</v>
      </c>
      <c r="O254" s="44"/>
      <c r="P254" s="44"/>
      <c r="Q254" s="44"/>
      <c r="R254" s="44"/>
      <c r="S254" s="30">
        <v>3.5025716825723828E-2</v>
      </c>
      <c r="T254" s="30">
        <v>2.7001348598807875E-3</v>
      </c>
      <c r="U254" s="44"/>
      <c r="V254" s="30">
        <v>0.29816599988099474</v>
      </c>
      <c r="W254" s="30">
        <v>8.4238152504287074E-4</v>
      </c>
      <c r="X254" s="44"/>
      <c r="Y254" s="30">
        <v>6.5382694628608268E-2</v>
      </c>
      <c r="Z254" s="44"/>
      <c r="AA254" s="44"/>
      <c r="AB254" s="44"/>
      <c r="AC254" s="44"/>
      <c r="AD254" s="30">
        <v>1.877367045634816E-2</v>
      </c>
      <c r="AE254" s="30">
        <v>9.1625439176359846E-2</v>
      </c>
      <c r="AF254" s="44"/>
      <c r="AG254" s="30">
        <v>4.1567896171929332E-2</v>
      </c>
      <c r="AH254" s="30">
        <v>0</v>
      </c>
      <c r="AI254" s="30">
        <v>0</v>
      </c>
      <c r="AJ254" s="44"/>
      <c r="AK254" s="30">
        <v>0</v>
      </c>
      <c r="AL254" s="30"/>
      <c r="AM254" s="30">
        <v>1</v>
      </c>
    </row>
    <row r="255" spans="1:57" hidden="1" x14ac:dyDescent="0.25">
      <c r="A255" s="31" t="s">
        <v>88</v>
      </c>
      <c r="B255" s="31"/>
      <c r="C255" s="31"/>
      <c r="D255" s="32">
        <v>0.3333333</v>
      </c>
      <c r="E255" s="33">
        <v>8.7571358937656774E-2</v>
      </c>
      <c r="F255" s="45"/>
      <c r="G255" s="45"/>
      <c r="H255" s="33">
        <v>7.3490801123657579E-2</v>
      </c>
      <c r="I255" s="45"/>
      <c r="J255" s="45"/>
      <c r="K255" s="45"/>
      <c r="L255" s="33">
        <v>0.18132389431409568</v>
      </c>
      <c r="M255" s="45"/>
      <c r="N255" s="33">
        <v>4.4941446380711431E-3</v>
      </c>
      <c r="O255" s="45"/>
      <c r="P255" s="45"/>
      <c r="Q255" s="45"/>
      <c r="R255" s="45"/>
      <c r="S255" s="33">
        <v>9.2136677168321385E-2</v>
      </c>
      <c r="T255" s="33">
        <v>1.7057803923659826E-3</v>
      </c>
      <c r="U255" s="45"/>
      <c r="V255" s="33">
        <v>0.21248090533774722</v>
      </c>
      <c r="W255" s="33">
        <v>1.1949815390127343E-3</v>
      </c>
      <c r="X255" s="45"/>
      <c r="Y255" s="33">
        <v>5.0473170362110867E-2</v>
      </c>
      <c r="Z255" s="45"/>
      <c r="AA255" s="45"/>
      <c r="AB255" s="45"/>
      <c r="AC255" s="45"/>
      <c r="AD255" s="33">
        <v>1.1970962734998545E-2</v>
      </c>
      <c r="AE255" s="33">
        <v>0.22611254850376777</v>
      </c>
      <c r="AF255" s="45"/>
      <c r="AG255" s="33">
        <v>5.704477494819446E-2</v>
      </c>
      <c r="AH255" s="33">
        <v>0</v>
      </c>
      <c r="AI255" s="33">
        <v>0</v>
      </c>
      <c r="AJ255" s="45"/>
      <c r="AK255" s="33">
        <v>0</v>
      </c>
      <c r="AL255" s="33"/>
      <c r="AM255" s="33">
        <v>1</v>
      </c>
    </row>
    <row r="256" spans="1:57" hidden="1" x14ac:dyDescent="0.25">
      <c r="A256" t="s">
        <v>89</v>
      </c>
      <c r="B256" s="35" t="s">
        <v>90</v>
      </c>
      <c r="C256" s="36">
        <v>0.26700000000000002</v>
      </c>
      <c r="D256" s="37">
        <v>1</v>
      </c>
      <c r="E256" s="30">
        <v>9.4E-2</v>
      </c>
      <c r="F256" s="30">
        <v>0</v>
      </c>
      <c r="G256" s="30">
        <v>0</v>
      </c>
      <c r="H256" s="30">
        <v>0.115</v>
      </c>
      <c r="I256" s="30">
        <v>0</v>
      </c>
      <c r="J256" s="30">
        <v>0</v>
      </c>
      <c r="K256" s="30">
        <v>0</v>
      </c>
      <c r="L256" s="30">
        <v>0.17199999999999999</v>
      </c>
      <c r="M256" s="30">
        <v>0</v>
      </c>
      <c r="N256" s="30">
        <v>0.01</v>
      </c>
      <c r="O256" s="30">
        <v>0</v>
      </c>
      <c r="P256" s="30">
        <v>0</v>
      </c>
      <c r="Q256" s="30">
        <v>0</v>
      </c>
      <c r="R256" s="30">
        <v>0</v>
      </c>
      <c r="S256" s="30">
        <v>4.8000000000000001E-2</v>
      </c>
      <c r="T256" s="30">
        <v>1E-3</v>
      </c>
      <c r="U256" s="30">
        <v>0</v>
      </c>
      <c r="V256" s="30">
        <v>0.26700000000000002</v>
      </c>
      <c r="W256" s="30">
        <v>1E-3</v>
      </c>
      <c r="X256" s="30">
        <v>0</v>
      </c>
      <c r="Y256" s="30">
        <v>5.8000000000000003E-2</v>
      </c>
      <c r="Z256" s="30">
        <v>0</v>
      </c>
      <c r="AA256" s="30">
        <v>0</v>
      </c>
      <c r="AB256" s="30">
        <v>0</v>
      </c>
      <c r="AC256" s="30">
        <v>0</v>
      </c>
      <c r="AD256" s="30">
        <v>3.4000000000000002E-2</v>
      </c>
      <c r="AE256" s="30">
        <v>0.13700000000000001</v>
      </c>
      <c r="AF256" s="30">
        <v>0</v>
      </c>
      <c r="AG256" s="30">
        <v>6.4000000000000001E-2</v>
      </c>
      <c r="AH256" s="30">
        <v>0</v>
      </c>
      <c r="AI256" s="30">
        <v>0</v>
      </c>
      <c r="AJ256" s="30">
        <v>0</v>
      </c>
      <c r="AK256" s="30">
        <v>0</v>
      </c>
      <c r="AL256" s="30"/>
      <c r="AM256" s="30">
        <v>1.0010000000000001</v>
      </c>
    </row>
    <row r="257" spans="1:57" hidden="1" x14ac:dyDescent="0.25">
      <c r="B257" s="35" t="s">
        <v>91</v>
      </c>
      <c r="C257" s="36">
        <v>-1.0000000000001119E-3</v>
      </c>
      <c r="E257" s="30">
        <v>0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-1.0000000000001119E-3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v>0</v>
      </c>
      <c r="AD257" s="30">
        <v>0</v>
      </c>
      <c r="AE257" s="30">
        <v>0</v>
      </c>
      <c r="AF257" s="30">
        <v>0</v>
      </c>
      <c r="AG257" s="30">
        <v>0</v>
      </c>
      <c r="AH257" s="30">
        <v>0</v>
      </c>
      <c r="AI257" s="30">
        <v>0</v>
      </c>
      <c r="AJ257" s="30">
        <v>0</v>
      </c>
      <c r="AK257" s="30">
        <v>0</v>
      </c>
      <c r="AL257" s="30"/>
      <c r="AM257" s="30">
        <v>-1.0000000000001119E-3</v>
      </c>
    </row>
    <row r="258" spans="1:57" ht="15.75" hidden="1" thickBot="1" x14ac:dyDescent="0.3">
      <c r="A258" s="38" t="s">
        <v>136</v>
      </c>
      <c r="B258" s="39"/>
      <c r="C258" s="39"/>
      <c r="D258" s="39"/>
      <c r="E258" s="40">
        <v>9.4E-2</v>
      </c>
      <c r="F258" s="40">
        <v>0</v>
      </c>
      <c r="G258" s="40">
        <v>0</v>
      </c>
      <c r="H258" s="40">
        <v>0.115</v>
      </c>
      <c r="I258" s="40">
        <v>0</v>
      </c>
      <c r="J258" s="40">
        <v>0</v>
      </c>
      <c r="K258" s="40">
        <v>0</v>
      </c>
      <c r="L258" s="40">
        <v>0.17199999999999999</v>
      </c>
      <c r="M258" s="40">
        <v>0</v>
      </c>
      <c r="N258" s="40">
        <v>0.01</v>
      </c>
      <c r="O258" s="40">
        <v>0</v>
      </c>
      <c r="P258" s="40">
        <v>0</v>
      </c>
      <c r="Q258" s="40">
        <v>0</v>
      </c>
      <c r="R258" s="40">
        <v>0</v>
      </c>
      <c r="S258" s="40">
        <v>4.8000000000000001E-2</v>
      </c>
      <c r="T258" s="40">
        <v>1E-3</v>
      </c>
      <c r="U258" s="40">
        <v>0</v>
      </c>
      <c r="V258" s="40">
        <v>0.2659999999999999</v>
      </c>
      <c r="W258" s="40">
        <v>1E-3</v>
      </c>
      <c r="X258" s="40">
        <v>0</v>
      </c>
      <c r="Y258" s="40">
        <v>5.8000000000000003E-2</v>
      </c>
      <c r="Z258" s="40">
        <v>0</v>
      </c>
      <c r="AA258" s="40">
        <v>0</v>
      </c>
      <c r="AB258" s="40">
        <v>0</v>
      </c>
      <c r="AC258" s="40">
        <v>0</v>
      </c>
      <c r="AD258" s="40">
        <v>3.4000000000000002E-2</v>
      </c>
      <c r="AE258" s="40">
        <v>0.13700000000000001</v>
      </c>
      <c r="AF258" s="40">
        <v>0</v>
      </c>
      <c r="AG258" s="40">
        <v>6.4000000000000001E-2</v>
      </c>
      <c r="AH258" s="40">
        <v>0</v>
      </c>
      <c r="AI258" s="40">
        <v>0</v>
      </c>
      <c r="AJ258" s="40">
        <v>0</v>
      </c>
      <c r="AK258" s="40">
        <v>0</v>
      </c>
      <c r="AL258" s="41"/>
      <c r="AM258" s="40">
        <v>1</v>
      </c>
      <c r="AO258" s="42">
        <v>0.30399999999999999</v>
      </c>
      <c r="AP258" s="42">
        <v>0.3829999999999999</v>
      </c>
      <c r="AQ258" s="42">
        <v>0</v>
      </c>
      <c r="AR258" s="42">
        <v>0</v>
      </c>
      <c r="AS258" s="42">
        <v>0</v>
      </c>
      <c r="AT258" s="42">
        <v>9.4E-2</v>
      </c>
      <c r="AU258" s="42">
        <v>0</v>
      </c>
      <c r="AV258" s="42">
        <v>0</v>
      </c>
      <c r="AW258" s="42">
        <v>0</v>
      </c>
      <c r="AX258" s="42">
        <v>0.17100000000000001</v>
      </c>
      <c r="AY258" s="42">
        <v>4.8000000000000001E-2</v>
      </c>
      <c r="AZ258" s="42">
        <v>0</v>
      </c>
      <c r="BA258" s="42">
        <v>0</v>
      </c>
      <c r="BB258" s="42">
        <v>0</v>
      </c>
      <c r="BC258" s="42">
        <v>0</v>
      </c>
      <c r="BE258" s="42">
        <v>0.99999999999999989</v>
      </c>
    </row>
    <row r="259" spans="1:57" ht="15.75" hidden="1" thickTop="1" x14ac:dyDescent="0.25"/>
    <row r="260" spans="1:57" hidden="1" x14ac:dyDescent="0.25">
      <c r="A260" s="17" t="s">
        <v>137</v>
      </c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</row>
    <row r="261" spans="1:57" hidden="1" x14ac:dyDescent="0.25">
      <c r="A261" t="s">
        <v>94</v>
      </c>
      <c r="E261" s="20">
        <v>5502978</v>
      </c>
      <c r="F261" s="21"/>
      <c r="G261" s="20">
        <v>0</v>
      </c>
      <c r="H261" s="21"/>
      <c r="I261" s="21"/>
      <c r="J261" s="21"/>
      <c r="K261" s="21"/>
      <c r="L261" s="21"/>
      <c r="M261" s="21"/>
      <c r="N261" s="21"/>
      <c r="O261" s="21"/>
      <c r="P261" s="20">
        <v>31622714</v>
      </c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0">
        <v>9545614</v>
      </c>
      <c r="AB261" s="21"/>
      <c r="AC261" s="21"/>
      <c r="AD261" s="21"/>
      <c r="AE261" s="21"/>
      <c r="AF261" s="21"/>
      <c r="AG261" s="21"/>
      <c r="AH261" s="21"/>
      <c r="AI261" s="21"/>
      <c r="AJ261" s="20">
        <v>0</v>
      </c>
      <c r="AK261" s="21"/>
      <c r="AL261" s="20"/>
      <c r="AM261" s="20">
        <v>46671306</v>
      </c>
    </row>
    <row r="262" spans="1:57" hidden="1" x14ac:dyDescent="0.25">
      <c r="A262" t="s">
        <v>95</v>
      </c>
      <c r="E262" s="20">
        <v>101814242</v>
      </c>
      <c r="F262" s="21"/>
      <c r="G262" s="20">
        <v>1583622</v>
      </c>
      <c r="H262" s="21"/>
      <c r="I262" s="21"/>
      <c r="J262" s="21"/>
      <c r="K262" s="21"/>
      <c r="L262" s="21"/>
      <c r="M262" s="21"/>
      <c r="N262" s="21"/>
      <c r="O262" s="21"/>
      <c r="P262" s="20">
        <v>563065748</v>
      </c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0">
        <v>131712338</v>
      </c>
      <c r="AB262" s="21"/>
      <c r="AC262" s="21"/>
      <c r="AD262" s="21"/>
      <c r="AE262" s="21"/>
      <c r="AF262" s="21"/>
      <c r="AG262" s="21"/>
      <c r="AH262" s="21"/>
      <c r="AI262" s="21"/>
      <c r="AJ262" s="20">
        <v>0</v>
      </c>
      <c r="AK262" s="21"/>
      <c r="AL262" s="20"/>
      <c r="AM262" s="20">
        <v>798175950</v>
      </c>
    </row>
    <row r="263" spans="1:57" hidden="1" x14ac:dyDescent="0.25">
      <c r="A263" t="s">
        <v>96</v>
      </c>
      <c r="C263" s="24"/>
      <c r="E263" s="20">
        <v>3862443.9200000004</v>
      </c>
      <c r="F263" s="21"/>
      <c r="G263" s="20">
        <v>0</v>
      </c>
      <c r="H263" s="21"/>
      <c r="I263" s="21"/>
      <c r="J263" s="21"/>
      <c r="K263" s="21"/>
      <c r="L263" s="21"/>
      <c r="M263" s="21"/>
      <c r="N263" s="21"/>
      <c r="O263" s="21"/>
      <c r="P263" s="20">
        <v>6124968.9200000018</v>
      </c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0">
        <v>1309583.9500000004</v>
      </c>
      <c r="AB263" s="21"/>
      <c r="AC263" s="21"/>
      <c r="AD263" s="21"/>
      <c r="AE263" s="21"/>
      <c r="AF263" s="21"/>
      <c r="AG263" s="21"/>
      <c r="AH263" s="21"/>
      <c r="AI263" s="21"/>
      <c r="AJ263" s="20">
        <v>0</v>
      </c>
      <c r="AK263" s="21"/>
      <c r="AL263" s="20"/>
      <c r="AM263" s="20">
        <v>11296996.790000003</v>
      </c>
    </row>
    <row r="264" spans="1:57" hidden="1" x14ac:dyDescent="0.25">
      <c r="F264" s="43"/>
      <c r="H264" s="43"/>
      <c r="I264" s="43"/>
      <c r="J264" s="43"/>
      <c r="K264" s="43"/>
      <c r="L264" s="43"/>
      <c r="M264" s="43"/>
      <c r="N264" s="43"/>
      <c r="O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B264" s="43"/>
      <c r="AC264" s="43"/>
      <c r="AD264" s="43"/>
      <c r="AE264" s="43"/>
      <c r="AF264" s="43"/>
      <c r="AG264" s="43"/>
      <c r="AH264" s="43"/>
      <c r="AI264" s="43"/>
      <c r="AK264" s="43"/>
    </row>
    <row r="265" spans="1:57" hidden="1" x14ac:dyDescent="0.25">
      <c r="A265" s="1" t="s">
        <v>84</v>
      </c>
      <c r="B265" s="27" t="s">
        <v>85</v>
      </c>
      <c r="C265" s="28">
        <v>2</v>
      </c>
      <c r="F265" s="43"/>
      <c r="H265" s="43"/>
      <c r="I265" s="43"/>
      <c r="J265" s="43"/>
      <c r="K265" s="43"/>
      <c r="L265" s="43"/>
      <c r="M265" s="43"/>
      <c r="N265" s="43"/>
      <c r="O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B265" s="43"/>
      <c r="AC265" s="43"/>
      <c r="AD265" s="43"/>
      <c r="AE265" s="43"/>
      <c r="AF265" s="43"/>
      <c r="AG265" s="43"/>
      <c r="AH265" s="43"/>
      <c r="AI265" s="43"/>
      <c r="AK265" s="43"/>
    </row>
    <row r="266" spans="1:57" hidden="1" x14ac:dyDescent="0.25">
      <c r="A266" t="s">
        <v>86</v>
      </c>
      <c r="D266" s="29">
        <v>0.3333334</v>
      </c>
      <c r="E266" s="30">
        <v>0.11790923528045262</v>
      </c>
      <c r="F266" s="44"/>
      <c r="G266" s="30">
        <v>0</v>
      </c>
      <c r="H266" s="44"/>
      <c r="I266" s="44"/>
      <c r="J266" s="44"/>
      <c r="K266" s="44"/>
      <c r="L266" s="44"/>
      <c r="M266" s="44"/>
      <c r="N266" s="44"/>
      <c r="O266" s="44"/>
      <c r="P266" s="30">
        <v>0.67756222634952623</v>
      </c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30">
        <v>0.20452853837002119</v>
      </c>
      <c r="AB266" s="44"/>
      <c r="AC266" s="44"/>
      <c r="AD266" s="44"/>
      <c r="AE266" s="44"/>
      <c r="AF266" s="44"/>
      <c r="AG266" s="44"/>
      <c r="AH266" s="44"/>
      <c r="AI266" s="44"/>
      <c r="AJ266" s="30">
        <v>0</v>
      </c>
      <c r="AK266" s="44"/>
      <c r="AL266" s="30"/>
      <c r="AM266" s="30">
        <v>1</v>
      </c>
    </row>
    <row r="267" spans="1:57" hidden="1" x14ac:dyDescent="0.25">
      <c r="A267" t="s">
        <v>87</v>
      </c>
      <c r="D267" s="29">
        <v>0.3333333</v>
      </c>
      <c r="E267" s="30">
        <v>0.12755864418114829</v>
      </c>
      <c r="F267" s="44"/>
      <c r="G267" s="30">
        <v>1.9840512608780055E-3</v>
      </c>
      <c r="H267" s="44"/>
      <c r="I267" s="44"/>
      <c r="J267" s="44"/>
      <c r="K267" s="44"/>
      <c r="L267" s="44"/>
      <c r="M267" s="44"/>
      <c r="N267" s="44"/>
      <c r="O267" s="44"/>
      <c r="P267" s="30">
        <v>0.70544063373495536</v>
      </c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30">
        <v>0.16501667082301841</v>
      </c>
      <c r="AB267" s="44"/>
      <c r="AC267" s="44"/>
      <c r="AD267" s="44"/>
      <c r="AE267" s="44"/>
      <c r="AF267" s="44"/>
      <c r="AG267" s="44"/>
      <c r="AH267" s="44"/>
      <c r="AI267" s="44"/>
      <c r="AJ267" s="30">
        <v>0</v>
      </c>
      <c r="AK267" s="44"/>
      <c r="AL267" s="30"/>
      <c r="AM267" s="30">
        <v>1</v>
      </c>
    </row>
    <row r="268" spans="1:57" hidden="1" x14ac:dyDescent="0.25">
      <c r="A268" s="31" t="s">
        <v>88</v>
      </c>
      <c r="B268" s="31"/>
      <c r="C268" s="31"/>
      <c r="D268" s="32">
        <v>0.3333333</v>
      </c>
      <c r="E268" s="33">
        <v>0.3419000635123664</v>
      </c>
      <c r="F268" s="45"/>
      <c r="G268" s="33">
        <v>0</v>
      </c>
      <c r="H268" s="45"/>
      <c r="I268" s="45"/>
      <c r="J268" s="45"/>
      <c r="K268" s="45"/>
      <c r="L268" s="45"/>
      <c r="M268" s="45"/>
      <c r="N268" s="45"/>
      <c r="O268" s="45"/>
      <c r="P268" s="33">
        <v>0.54217674253229564</v>
      </c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33">
        <v>0.11592319395533794</v>
      </c>
      <c r="AB268" s="45"/>
      <c r="AC268" s="45"/>
      <c r="AD268" s="45"/>
      <c r="AE268" s="45"/>
      <c r="AF268" s="45"/>
      <c r="AG268" s="45"/>
      <c r="AH268" s="45"/>
      <c r="AI268" s="45"/>
      <c r="AJ268" s="33">
        <v>0</v>
      </c>
      <c r="AK268" s="45"/>
      <c r="AL268" s="33"/>
      <c r="AM268" s="33">
        <v>0.99999999999999989</v>
      </c>
    </row>
    <row r="269" spans="1:57" hidden="1" x14ac:dyDescent="0.25">
      <c r="A269" t="s">
        <v>89</v>
      </c>
      <c r="B269" s="35" t="s">
        <v>90</v>
      </c>
      <c r="C269" s="36">
        <v>0.64</v>
      </c>
      <c r="D269" s="37">
        <v>1</v>
      </c>
      <c r="E269" s="30">
        <v>0.2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0.64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0.16</v>
      </c>
      <c r="AB269" s="30">
        <v>0</v>
      </c>
      <c r="AC269" s="30">
        <v>0</v>
      </c>
      <c r="AD269" s="30">
        <v>0</v>
      </c>
      <c r="AE269" s="30">
        <v>0</v>
      </c>
      <c r="AF269" s="30">
        <v>0</v>
      </c>
      <c r="AG269" s="30">
        <v>0</v>
      </c>
      <c r="AH269" s="30">
        <v>0</v>
      </c>
      <c r="AI269" s="30">
        <v>0</v>
      </c>
      <c r="AJ269" s="30">
        <v>0</v>
      </c>
      <c r="AK269" s="30">
        <v>0</v>
      </c>
      <c r="AL269" s="30"/>
      <c r="AM269" s="30">
        <v>1</v>
      </c>
    </row>
    <row r="270" spans="1:57" hidden="1" x14ac:dyDescent="0.25">
      <c r="B270" s="35" t="s">
        <v>91</v>
      </c>
      <c r="C270" s="36">
        <v>0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0</v>
      </c>
      <c r="AH270" s="30">
        <v>0</v>
      </c>
      <c r="AI270" s="30">
        <v>0</v>
      </c>
      <c r="AJ270" s="30">
        <v>0</v>
      </c>
      <c r="AK270" s="30">
        <v>0</v>
      </c>
      <c r="AL270" s="30"/>
      <c r="AM270" s="30">
        <v>0</v>
      </c>
    </row>
    <row r="271" spans="1:57" ht="15.75" hidden="1" thickBot="1" x14ac:dyDescent="0.3">
      <c r="A271" s="38" t="s">
        <v>138</v>
      </c>
      <c r="B271" s="39"/>
      <c r="C271" s="39"/>
      <c r="D271" s="39"/>
      <c r="E271" s="40">
        <v>0.2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0.64</v>
      </c>
      <c r="Q271" s="40">
        <v>0</v>
      </c>
      <c r="R271" s="40">
        <v>0</v>
      </c>
      <c r="S271" s="40">
        <v>0</v>
      </c>
      <c r="T271" s="40">
        <v>0</v>
      </c>
      <c r="U271" s="40">
        <v>0</v>
      </c>
      <c r="V271" s="40">
        <v>0</v>
      </c>
      <c r="W271" s="40">
        <v>0</v>
      </c>
      <c r="X271" s="40">
        <v>0</v>
      </c>
      <c r="Y271" s="40">
        <v>0</v>
      </c>
      <c r="Z271" s="40">
        <v>0</v>
      </c>
      <c r="AA271" s="40">
        <v>0.16</v>
      </c>
      <c r="AB271" s="40"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  <c r="AJ271" s="40">
        <v>0</v>
      </c>
      <c r="AK271" s="40">
        <v>0</v>
      </c>
      <c r="AL271" s="41"/>
      <c r="AM271" s="40">
        <v>1</v>
      </c>
      <c r="AO271" s="42">
        <v>0</v>
      </c>
      <c r="AP271" s="42">
        <v>0</v>
      </c>
      <c r="AQ271" s="42">
        <v>0.64</v>
      </c>
      <c r="AR271" s="42">
        <v>0</v>
      </c>
      <c r="AS271" s="42">
        <v>0.16</v>
      </c>
      <c r="AT271" s="42">
        <v>0.2</v>
      </c>
      <c r="AU271" s="42">
        <v>0</v>
      </c>
      <c r="AV271" s="42">
        <v>0</v>
      </c>
      <c r="AW271" s="42">
        <v>0</v>
      </c>
      <c r="AX271" s="42">
        <v>0</v>
      </c>
      <c r="AY271" s="42">
        <v>0</v>
      </c>
      <c r="AZ271" s="42">
        <v>0</v>
      </c>
      <c r="BA271" s="42">
        <v>0</v>
      </c>
      <c r="BB271" s="42">
        <v>0</v>
      </c>
      <c r="BC271" s="42">
        <v>0</v>
      </c>
      <c r="BE271" s="42">
        <v>1</v>
      </c>
    </row>
    <row r="272" spans="1:57" ht="15.75" hidden="1" thickTop="1" x14ac:dyDescent="0.25"/>
    <row r="273" spans="1:57" hidden="1" x14ac:dyDescent="0.25">
      <c r="A273" s="17" t="s">
        <v>139</v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</row>
    <row r="274" spans="1:57" hidden="1" x14ac:dyDescent="0.25">
      <c r="A274" t="s">
        <v>94</v>
      </c>
      <c r="E274" s="21"/>
      <c r="F274" s="21"/>
      <c r="G274" s="20">
        <v>0</v>
      </c>
      <c r="H274" s="21"/>
      <c r="I274" s="21"/>
      <c r="J274" s="21"/>
      <c r="K274" s="21"/>
      <c r="L274" s="21"/>
      <c r="M274" s="21"/>
      <c r="N274" s="21"/>
      <c r="O274" s="21"/>
      <c r="P274" s="20">
        <v>31622714</v>
      </c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0">
        <v>9545614</v>
      </c>
      <c r="AB274" s="21"/>
      <c r="AC274" s="21"/>
      <c r="AD274" s="21"/>
      <c r="AE274" s="21"/>
      <c r="AF274" s="21"/>
      <c r="AG274" s="21"/>
      <c r="AH274" s="21"/>
      <c r="AI274" s="21"/>
      <c r="AJ274" s="20">
        <v>0</v>
      </c>
      <c r="AK274" s="21"/>
      <c r="AL274" s="20"/>
      <c r="AM274" s="20">
        <v>41168328</v>
      </c>
    </row>
    <row r="275" spans="1:57" hidden="1" x14ac:dyDescent="0.25">
      <c r="A275" t="s">
        <v>95</v>
      </c>
      <c r="E275" s="21"/>
      <c r="F275" s="21"/>
      <c r="G275" s="20">
        <v>1583622</v>
      </c>
      <c r="H275" s="21"/>
      <c r="I275" s="21"/>
      <c r="J275" s="21"/>
      <c r="K275" s="21"/>
      <c r="L275" s="21"/>
      <c r="M275" s="21"/>
      <c r="N275" s="21"/>
      <c r="O275" s="21"/>
      <c r="P275" s="20">
        <v>563065748</v>
      </c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0">
        <v>131712338</v>
      </c>
      <c r="AB275" s="21"/>
      <c r="AC275" s="21"/>
      <c r="AD275" s="21"/>
      <c r="AE275" s="21"/>
      <c r="AF275" s="21"/>
      <c r="AG275" s="21"/>
      <c r="AH275" s="21"/>
      <c r="AI275" s="21"/>
      <c r="AJ275" s="20">
        <v>0</v>
      </c>
      <c r="AK275" s="21"/>
      <c r="AL275" s="20"/>
      <c r="AM275" s="20">
        <v>696361708</v>
      </c>
    </row>
    <row r="276" spans="1:57" hidden="1" x14ac:dyDescent="0.25">
      <c r="A276" t="s">
        <v>96</v>
      </c>
      <c r="C276" s="24"/>
      <c r="E276" s="21"/>
      <c r="F276" s="21"/>
      <c r="G276" s="20">
        <v>0</v>
      </c>
      <c r="H276" s="21"/>
      <c r="I276" s="21"/>
      <c r="J276" s="21"/>
      <c r="K276" s="21"/>
      <c r="L276" s="21"/>
      <c r="M276" s="21"/>
      <c r="N276" s="21"/>
      <c r="O276" s="21"/>
      <c r="P276" s="20">
        <v>6124968.9200000018</v>
      </c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0">
        <v>1309583.9500000004</v>
      </c>
      <c r="AB276" s="21"/>
      <c r="AC276" s="21"/>
      <c r="AD276" s="21"/>
      <c r="AE276" s="21"/>
      <c r="AF276" s="21"/>
      <c r="AG276" s="21"/>
      <c r="AH276" s="21"/>
      <c r="AI276" s="21"/>
      <c r="AJ276" s="20">
        <v>0</v>
      </c>
      <c r="AK276" s="21"/>
      <c r="AL276" s="20"/>
      <c r="AM276" s="20">
        <v>7434552.870000002</v>
      </c>
    </row>
    <row r="277" spans="1:57" hidden="1" x14ac:dyDescent="0.25">
      <c r="E277" s="43"/>
      <c r="F277" s="43"/>
      <c r="H277" s="43"/>
      <c r="I277" s="43"/>
      <c r="J277" s="43"/>
      <c r="K277" s="43"/>
      <c r="L277" s="43"/>
      <c r="M277" s="43"/>
      <c r="N277" s="43"/>
      <c r="O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B277" s="43"/>
      <c r="AC277" s="43"/>
      <c r="AD277" s="43"/>
      <c r="AE277" s="43"/>
      <c r="AF277" s="43"/>
      <c r="AG277" s="43"/>
      <c r="AH277" s="43"/>
      <c r="AI277" s="43"/>
      <c r="AK277" s="43"/>
    </row>
    <row r="278" spans="1:57" hidden="1" x14ac:dyDescent="0.25">
      <c r="A278" s="1" t="s">
        <v>84</v>
      </c>
      <c r="B278" s="27" t="s">
        <v>85</v>
      </c>
      <c r="C278" s="28">
        <v>2</v>
      </c>
      <c r="E278" s="43"/>
      <c r="F278" s="43"/>
      <c r="H278" s="43"/>
      <c r="I278" s="43"/>
      <c r="J278" s="43"/>
      <c r="K278" s="43"/>
      <c r="L278" s="43"/>
      <c r="M278" s="43"/>
      <c r="N278" s="43"/>
      <c r="O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B278" s="43"/>
      <c r="AC278" s="43"/>
      <c r="AD278" s="43"/>
      <c r="AE278" s="43"/>
      <c r="AF278" s="43"/>
      <c r="AG278" s="43"/>
      <c r="AH278" s="43"/>
      <c r="AI278" s="43"/>
      <c r="AK278" s="43"/>
    </row>
    <row r="279" spans="1:57" hidden="1" x14ac:dyDescent="0.25">
      <c r="A279" t="s">
        <v>86</v>
      </c>
      <c r="D279" s="29">
        <v>0.3333334</v>
      </c>
      <c r="E279" s="44"/>
      <c r="F279" s="44"/>
      <c r="G279" s="30">
        <v>0</v>
      </c>
      <c r="H279" s="44"/>
      <c r="I279" s="44"/>
      <c r="J279" s="44"/>
      <c r="K279" s="44"/>
      <c r="L279" s="44"/>
      <c r="M279" s="44"/>
      <c r="N279" s="44"/>
      <c r="O279" s="44"/>
      <c r="P279" s="30">
        <v>0.76813209416714712</v>
      </c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30">
        <v>0.23186790583285286</v>
      </c>
      <c r="AB279" s="44"/>
      <c r="AC279" s="44"/>
      <c r="AD279" s="44"/>
      <c r="AE279" s="44"/>
      <c r="AF279" s="44"/>
      <c r="AG279" s="44"/>
      <c r="AH279" s="44"/>
      <c r="AI279" s="44"/>
      <c r="AJ279" s="30">
        <v>0</v>
      </c>
      <c r="AK279" s="44"/>
      <c r="AL279" s="30"/>
      <c r="AM279" s="30">
        <v>1</v>
      </c>
    </row>
    <row r="280" spans="1:57" hidden="1" x14ac:dyDescent="0.25">
      <c r="A280" t="s">
        <v>87</v>
      </c>
      <c r="D280" s="29">
        <v>0.3333333</v>
      </c>
      <c r="E280" s="44"/>
      <c r="F280" s="44"/>
      <c r="G280" s="30">
        <v>2.2741371069185785E-3</v>
      </c>
      <c r="H280" s="44"/>
      <c r="I280" s="44"/>
      <c r="J280" s="44"/>
      <c r="K280" s="44"/>
      <c r="L280" s="44"/>
      <c r="M280" s="44"/>
      <c r="N280" s="44"/>
      <c r="O280" s="44"/>
      <c r="P280" s="30">
        <v>0.8085822949931647</v>
      </c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30">
        <v>0.18914356789991674</v>
      </c>
      <c r="AB280" s="44"/>
      <c r="AC280" s="44"/>
      <c r="AD280" s="44"/>
      <c r="AE280" s="44"/>
      <c r="AF280" s="44"/>
      <c r="AG280" s="44"/>
      <c r="AH280" s="44"/>
      <c r="AI280" s="44"/>
      <c r="AJ280" s="30">
        <v>0</v>
      </c>
      <c r="AK280" s="44"/>
      <c r="AL280" s="30"/>
      <c r="AM280" s="30">
        <v>1</v>
      </c>
    </row>
    <row r="281" spans="1:57" hidden="1" x14ac:dyDescent="0.25">
      <c r="A281" s="31" t="s">
        <v>88</v>
      </c>
      <c r="B281" s="31"/>
      <c r="C281" s="31"/>
      <c r="D281" s="32">
        <v>0.3333333</v>
      </c>
      <c r="E281" s="45"/>
      <c r="F281" s="45"/>
      <c r="G281" s="33">
        <v>0</v>
      </c>
      <c r="H281" s="45"/>
      <c r="I281" s="45"/>
      <c r="J281" s="45"/>
      <c r="K281" s="45"/>
      <c r="L281" s="45"/>
      <c r="M281" s="45"/>
      <c r="N281" s="45"/>
      <c r="O281" s="45"/>
      <c r="P281" s="33">
        <v>0.82385168645656559</v>
      </c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33">
        <v>0.17614831354343441</v>
      </c>
      <c r="AB281" s="45"/>
      <c r="AC281" s="45"/>
      <c r="AD281" s="45"/>
      <c r="AE281" s="45"/>
      <c r="AF281" s="45"/>
      <c r="AG281" s="45"/>
      <c r="AH281" s="45"/>
      <c r="AI281" s="45"/>
      <c r="AJ281" s="33">
        <v>0</v>
      </c>
      <c r="AK281" s="45"/>
      <c r="AL281" s="33"/>
      <c r="AM281" s="33">
        <v>1</v>
      </c>
    </row>
    <row r="282" spans="1:57" hidden="1" x14ac:dyDescent="0.25">
      <c r="A282" t="s">
        <v>89</v>
      </c>
      <c r="B282" s="35" t="s">
        <v>90</v>
      </c>
      <c r="C282" s="36">
        <v>0.8</v>
      </c>
      <c r="D282" s="37">
        <v>1</v>
      </c>
      <c r="E282" s="30">
        <v>0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0.8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0.2</v>
      </c>
      <c r="AB282" s="30">
        <v>0</v>
      </c>
      <c r="AC282" s="30">
        <v>0</v>
      </c>
      <c r="AD282" s="30">
        <v>0</v>
      </c>
      <c r="AE282" s="30">
        <v>0</v>
      </c>
      <c r="AF282" s="30">
        <v>0</v>
      </c>
      <c r="AG282" s="30">
        <v>0</v>
      </c>
      <c r="AH282" s="30">
        <v>0</v>
      </c>
      <c r="AI282" s="30">
        <v>0</v>
      </c>
      <c r="AJ282" s="30">
        <v>0</v>
      </c>
      <c r="AK282" s="30">
        <v>0</v>
      </c>
      <c r="AL282" s="30"/>
      <c r="AM282" s="30">
        <v>1</v>
      </c>
    </row>
    <row r="283" spans="1:57" hidden="1" x14ac:dyDescent="0.25">
      <c r="B283" s="35" t="s">
        <v>91</v>
      </c>
      <c r="C283" s="36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  <c r="AD283" s="30">
        <v>0</v>
      </c>
      <c r="AE283" s="30">
        <v>0</v>
      </c>
      <c r="AF283" s="30">
        <v>0</v>
      </c>
      <c r="AG283" s="30">
        <v>0</v>
      </c>
      <c r="AH283" s="30">
        <v>0</v>
      </c>
      <c r="AI283" s="30">
        <v>0</v>
      </c>
      <c r="AJ283" s="30">
        <v>0</v>
      </c>
      <c r="AK283" s="30">
        <v>0</v>
      </c>
      <c r="AL283" s="30"/>
      <c r="AM283" s="30">
        <v>0</v>
      </c>
    </row>
    <row r="284" spans="1:57" ht="15.75" hidden="1" thickBot="1" x14ac:dyDescent="0.3">
      <c r="A284" s="38" t="s">
        <v>140</v>
      </c>
      <c r="B284" s="39"/>
      <c r="C284" s="39"/>
      <c r="D284" s="39"/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0.8</v>
      </c>
      <c r="Q284" s="40">
        <v>0</v>
      </c>
      <c r="R284" s="40">
        <v>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40">
        <v>0</v>
      </c>
      <c r="Z284" s="40">
        <v>0</v>
      </c>
      <c r="AA284" s="40">
        <v>0.2</v>
      </c>
      <c r="AB284" s="40"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40">
        <v>0</v>
      </c>
      <c r="AL284" s="41"/>
      <c r="AM284" s="40">
        <v>1</v>
      </c>
      <c r="AO284" s="42">
        <v>0</v>
      </c>
      <c r="AP284" s="42">
        <v>0</v>
      </c>
      <c r="AQ284" s="42">
        <v>0.8</v>
      </c>
      <c r="AR284" s="42">
        <v>0</v>
      </c>
      <c r="AS284" s="42">
        <v>0.2</v>
      </c>
      <c r="AT284" s="42">
        <v>0</v>
      </c>
      <c r="AU284" s="42">
        <v>0</v>
      </c>
      <c r="AV284" s="42">
        <v>0</v>
      </c>
      <c r="AW284" s="42">
        <v>0</v>
      </c>
      <c r="AX284" s="42">
        <v>0</v>
      </c>
      <c r="AY284" s="42">
        <v>0</v>
      </c>
      <c r="AZ284" s="42">
        <v>0</v>
      </c>
      <c r="BA284" s="42">
        <v>0</v>
      </c>
      <c r="BB284" s="42">
        <v>0</v>
      </c>
      <c r="BC284" s="42">
        <v>0</v>
      </c>
      <c r="BE284" s="42">
        <v>1</v>
      </c>
    </row>
    <row r="285" spans="1:57" ht="15.75" hidden="1" thickTop="1" x14ac:dyDescent="0.25"/>
    <row r="286" spans="1:57" hidden="1" x14ac:dyDescent="0.25">
      <c r="A286" s="17" t="s">
        <v>141</v>
      </c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</row>
    <row r="287" spans="1:57" hidden="1" x14ac:dyDescent="0.25">
      <c r="A287" t="s">
        <v>94</v>
      </c>
      <c r="E287" s="21"/>
      <c r="F287" s="21"/>
      <c r="G287" s="20">
        <v>0</v>
      </c>
      <c r="H287" s="20">
        <v>7357065</v>
      </c>
      <c r="I287" s="21"/>
      <c r="J287" s="21"/>
      <c r="K287" s="21"/>
      <c r="L287" s="20">
        <v>8334835</v>
      </c>
      <c r="M287" s="21"/>
      <c r="N287" s="20">
        <v>139463</v>
      </c>
      <c r="O287" s="21"/>
      <c r="P287" s="20">
        <v>31622714</v>
      </c>
      <c r="Q287" s="21"/>
      <c r="R287" s="20">
        <v>4579370</v>
      </c>
      <c r="S287" s="21"/>
      <c r="T287" s="21"/>
      <c r="U287" s="21"/>
      <c r="V287" s="20">
        <v>16212072</v>
      </c>
      <c r="W287" s="21"/>
      <c r="X287" s="21"/>
      <c r="Y287" s="20">
        <v>3204333</v>
      </c>
      <c r="Z287" s="21"/>
      <c r="AA287" s="21"/>
      <c r="AB287" s="21"/>
      <c r="AC287" s="21"/>
      <c r="AD287" s="21"/>
      <c r="AE287" s="21"/>
      <c r="AF287" s="21"/>
      <c r="AG287" s="20">
        <v>5166520</v>
      </c>
      <c r="AH287" s="20">
        <v>0</v>
      </c>
      <c r="AI287" s="20">
        <v>0</v>
      </c>
      <c r="AJ287" s="20">
        <v>0</v>
      </c>
      <c r="AK287" s="21"/>
      <c r="AL287" s="20"/>
      <c r="AM287" s="20">
        <v>76616372</v>
      </c>
    </row>
    <row r="288" spans="1:57" hidden="1" x14ac:dyDescent="0.25">
      <c r="A288" t="s">
        <v>95</v>
      </c>
      <c r="E288" s="21"/>
      <c r="F288" s="21"/>
      <c r="G288" s="20">
        <v>1583622</v>
      </c>
      <c r="H288" s="20">
        <v>146290671</v>
      </c>
      <c r="I288" s="21"/>
      <c r="J288" s="21"/>
      <c r="K288" s="21"/>
      <c r="L288" s="20">
        <v>195224943</v>
      </c>
      <c r="M288" s="21"/>
      <c r="N288" s="20">
        <v>22740468</v>
      </c>
      <c r="O288" s="21"/>
      <c r="P288" s="20">
        <v>563065748</v>
      </c>
      <c r="Q288" s="21"/>
      <c r="R288" s="20">
        <v>129003627</v>
      </c>
      <c r="S288" s="21"/>
      <c r="T288" s="21"/>
      <c r="U288" s="21"/>
      <c r="V288" s="20">
        <v>311642335</v>
      </c>
      <c r="W288" s="21"/>
      <c r="X288" s="21"/>
      <c r="Y288" s="20">
        <v>68337824</v>
      </c>
      <c r="Z288" s="21"/>
      <c r="AA288" s="21"/>
      <c r="AB288" s="21"/>
      <c r="AC288" s="21"/>
      <c r="AD288" s="21"/>
      <c r="AE288" s="21"/>
      <c r="AF288" s="21"/>
      <c r="AG288" s="20">
        <v>43446658</v>
      </c>
      <c r="AH288" s="20">
        <v>0</v>
      </c>
      <c r="AI288" s="20">
        <v>0</v>
      </c>
      <c r="AJ288" s="20">
        <v>0</v>
      </c>
      <c r="AK288" s="21"/>
      <c r="AL288" s="20"/>
      <c r="AM288" s="20">
        <v>1481335896</v>
      </c>
    </row>
    <row r="289" spans="1:57" hidden="1" x14ac:dyDescent="0.25">
      <c r="A289" t="s">
        <v>96</v>
      </c>
      <c r="C289" s="24"/>
      <c r="E289" s="21"/>
      <c r="F289" s="21"/>
      <c r="G289" s="20">
        <v>0</v>
      </c>
      <c r="H289" s="20">
        <v>3241403.3700000015</v>
      </c>
      <c r="I289" s="21"/>
      <c r="J289" s="21"/>
      <c r="K289" s="21"/>
      <c r="L289" s="20">
        <v>7997516.3300000001</v>
      </c>
      <c r="M289" s="21"/>
      <c r="N289" s="20">
        <v>198219.85000000003</v>
      </c>
      <c r="O289" s="21"/>
      <c r="P289" s="20">
        <v>6124968.9200000018</v>
      </c>
      <c r="Q289" s="21"/>
      <c r="R289" s="20">
        <v>4541930.2300000004</v>
      </c>
      <c r="S289" s="21"/>
      <c r="T289" s="21"/>
      <c r="U289" s="21"/>
      <c r="V289" s="20">
        <v>9371735.129999999</v>
      </c>
      <c r="W289" s="21"/>
      <c r="X289" s="21"/>
      <c r="Y289" s="20">
        <v>2226182.08</v>
      </c>
      <c r="Z289" s="21"/>
      <c r="AA289" s="21"/>
      <c r="AB289" s="21"/>
      <c r="AC289" s="21"/>
      <c r="AD289" s="21"/>
      <c r="AE289" s="21"/>
      <c r="AF289" s="21"/>
      <c r="AG289" s="20">
        <v>2516030.89</v>
      </c>
      <c r="AH289" s="20">
        <v>0</v>
      </c>
      <c r="AI289" s="20">
        <v>0</v>
      </c>
      <c r="AJ289" s="20">
        <v>0</v>
      </c>
      <c r="AK289" s="21"/>
      <c r="AL289" s="20"/>
      <c r="AM289" s="20">
        <v>36217986.800000004</v>
      </c>
    </row>
    <row r="290" spans="1:57" hidden="1" x14ac:dyDescent="0.25">
      <c r="E290" s="43"/>
      <c r="F290" s="43"/>
      <c r="I290" s="43"/>
      <c r="J290" s="43"/>
      <c r="K290" s="43"/>
      <c r="M290" s="43"/>
      <c r="O290" s="43"/>
      <c r="Q290" s="43"/>
      <c r="S290" s="43"/>
      <c r="T290" s="43"/>
      <c r="U290" s="43"/>
      <c r="W290" s="43"/>
      <c r="X290" s="43"/>
      <c r="Z290" s="43"/>
      <c r="AA290" s="43"/>
      <c r="AB290" s="43"/>
      <c r="AC290" s="43"/>
      <c r="AD290" s="43"/>
      <c r="AE290" s="43"/>
      <c r="AF290" s="43"/>
      <c r="AK290" s="43"/>
    </row>
    <row r="291" spans="1:57" hidden="1" x14ac:dyDescent="0.25">
      <c r="A291" s="1" t="s">
        <v>84</v>
      </c>
      <c r="B291" s="27" t="s">
        <v>85</v>
      </c>
      <c r="C291" s="28">
        <v>3</v>
      </c>
      <c r="E291" s="43"/>
      <c r="F291" s="43"/>
      <c r="I291" s="43"/>
      <c r="J291" s="43"/>
      <c r="K291" s="43"/>
      <c r="M291" s="43"/>
      <c r="O291" s="43"/>
      <c r="Q291" s="43"/>
      <c r="S291" s="43"/>
      <c r="T291" s="43"/>
      <c r="U291" s="43"/>
      <c r="W291" s="43"/>
      <c r="X291" s="43"/>
      <c r="Z291" s="43"/>
      <c r="AA291" s="43"/>
      <c r="AB291" s="43"/>
      <c r="AC291" s="43"/>
      <c r="AD291" s="43"/>
      <c r="AE291" s="43"/>
      <c r="AF291" s="43"/>
      <c r="AK291" s="43"/>
    </row>
    <row r="292" spans="1:57" hidden="1" x14ac:dyDescent="0.25">
      <c r="A292" t="s">
        <v>86</v>
      </c>
      <c r="D292" s="29">
        <v>0.3333334</v>
      </c>
      <c r="E292" s="44"/>
      <c r="F292" s="44"/>
      <c r="G292" s="30">
        <v>0</v>
      </c>
      <c r="H292" s="30">
        <v>9.6024711271893687E-2</v>
      </c>
      <c r="I292" s="44"/>
      <c r="J292" s="44"/>
      <c r="K292" s="44"/>
      <c r="L292" s="30">
        <v>0.10878660503527889</v>
      </c>
      <c r="M292" s="44"/>
      <c r="N292" s="30">
        <v>1.8202767418953223E-3</v>
      </c>
      <c r="O292" s="44"/>
      <c r="P292" s="30">
        <v>0.41274094784858778</v>
      </c>
      <c r="Q292" s="44"/>
      <c r="R292" s="30">
        <v>5.9770123283832861E-2</v>
      </c>
      <c r="S292" s="44"/>
      <c r="T292" s="44"/>
      <c r="U292" s="44"/>
      <c r="V292" s="30">
        <v>0.21160062238394686</v>
      </c>
      <c r="W292" s="44"/>
      <c r="X292" s="44"/>
      <c r="Y292" s="30">
        <v>4.1823084496874899E-2</v>
      </c>
      <c r="Z292" s="44"/>
      <c r="AA292" s="44"/>
      <c r="AB292" s="44"/>
      <c r="AC292" s="44"/>
      <c r="AD292" s="44"/>
      <c r="AE292" s="44"/>
      <c r="AF292" s="44"/>
      <c r="AG292" s="30">
        <v>6.7433628937689713E-2</v>
      </c>
      <c r="AH292" s="30">
        <v>0</v>
      </c>
      <c r="AI292" s="30">
        <v>0</v>
      </c>
      <c r="AJ292" s="30">
        <v>0</v>
      </c>
      <c r="AK292" s="44"/>
      <c r="AL292" s="30"/>
      <c r="AM292" s="30">
        <v>1</v>
      </c>
    </row>
    <row r="293" spans="1:57" hidden="1" x14ac:dyDescent="0.25">
      <c r="A293" t="s">
        <v>87</v>
      </c>
      <c r="D293" s="29">
        <v>0.3333333</v>
      </c>
      <c r="E293" s="44"/>
      <c r="F293" s="44"/>
      <c r="G293" s="30">
        <v>1.0690499057480478E-3</v>
      </c>
      <c r="H293" s="30">
        <v>9.8755907687799668E-2</v>
      </c>
      <c r="I293" s="44"/>
      <c r="J293" s="44"/>
      <c r="K293" s="44"/>
      <c r="L293" s="30">
        <v>0.1317897875337789</v>
      </c>
      <c r="M293" s="44"/>
      <c r="N293" s="30">
        <v>1.5351324477726691E-2</v>
      </c>
      <c r="O293" s="44"/>
      <c r="P293" s="30">
        <v>0.38010673306467962</v>
      </c>
      <c r="Q293" s="44"/>
      <c r="R293" s="30">
        <v>8.7086006184244932E-2</v>
      </c>
      <c r="S293" s="44"/>
      <c r="T293" s="44"/>
      <c r="U293" s="44"/>
      <c r="V293" s="30">
        <v>0.21037925013598671</v>
      </c>
      <c r="W293" s="44"/>
      <c r="X293" s="44"/>
      <c r="Y293" s="30">
        <v>4.613256465635529E-2</v>
      </c>
      <c r="Z293" s="44"/>
      <c r="AA293" s="44"/>
      <c r="AB293" s="44"/>
      <c r="AC293" s="44"/>
      <c r="AD293" s="44"/>
      <c r="AE293" s="44"/>
      <c r="AF293" s="44"/>
      <c r="AG293" s="30">
        <v>2.9329376353680152E-2</v>
      </c>
      <c r="AH293" s="30">
        <v>0</v>
      </c>
      <c r="AI293" s="30">
        <v>0</v>
      </c>
      <c r="AJ293" s="30">
        <v>0</v>
      </c>
      <c r="AK293" s="44"/>
      <c r="AL293" s="30"/>
      <c r="AM293" s="30">
        <v>1</v>
      </c>
    </row>
    <row r="294" spans="1:57" hidden="1" x14ac:dyDescent="0.25">
      <c r="A294" s="31" t="s">
        <v>88</v>
      </c>
      <c r="B294" s="31"/>
      <c r="C294" s="31"/>
      <c r="D294" s="32">
        <v>0.3333333</v>
      </c>
      <c r="E294" s="45"/>
      <c r="F294" s="45"/>
      <c r="G294" s="33">
        <v>0</v>
      </c>
      <c r="H294" s="33">
        <v>8.9497060891302799E-2</v>
      </c>
      <c r="I294" s="45"/>
      <c r="J294" s="45"/>
      <c r="K294" s="45"/>
      <c r="L294" s="33">
        <v>0.22081614790361564</v>
      </c>
      <c r="M294" s="45"/>
      <c r="N294" s="33">
        <v>5.4729670949021387E-3</v>
      </c>
      <c r="O294" s="45"/>
      <c r="P294" s="33">
        <v>0.16911400829159287</v>
      </c>
      <c r="Q294" s="45"/>
      <c r="R294" s="33">
        <v>0.12540537537553026</v>
      </c>
      <c r="S294" s="45"/>
      <c r="T294" s="45"/>
      <c r="U294" s="45"/>
      <c r="V294" s="33">
        <v>0.25875914036171654</v>
      </c>
      <c r="W294" s="45"/>
      <c r="X294" s="45"/>
      <c r="Y294" s="33">
        <v>6.1466201649838799E-2</v>
      </c>
      <c r="Z294" s="45"/>
      <c r="AA294" s="45"/>
      <c r="AB294" s="45"/>
      <c r="AC294" s="45"/>
      <c r="AD294" s="45"/>
      <c r="AE294" s="45"/>
      <c r="AF294" s="45"/>
      <c r="AG294" s="33">
        <v>6.9469098431500884E-2</v>
      </c>
      <c r="AH294" s="33">
        <v>0</v>
      </c>
      <c r="AI294" s="33">
        <v>0</v>
      </c>
      <c r="AJ294" s="33">
        <v>0</v>
      </c>
      <c r="AK294" s="45"/>
      <c r="AL294" s="33"/>
      <c r="AM294" s="33">
        <v>1</v>
      </c>
    </row>
    <row r="295" spans="1:57" hidden="1" x14ac:dyDescent="0.25">
      <c r="A295" t="s">
        <v>89</v>
      </c>
      <c r="B295" s="35" t="s">
        <v>90</v>
      </c>
      <c r="C295" s="36">
        <v>0.32100000000000001</v>
      </c>
      <c r="D295" s="37">
        <v>1</v>
      </c>
      <c r="E295" s="30">
        <v>0</v>
      </c>
      <c r="F295" s="30">
        <v>0</v>
      </c>
      <c r="G295" s="30">
        <v>0</v>
      </c>
      <c r="H295" s="30">
        <v>9.5000000000000001E-2</v>
      </c>
      <c r="I295" s="30">
        <v>0</v>
      </c>
      <c r="J295" s="30">
        <v>0</v>
      </c>
      <c r="K295" s="30">
        <v>0</v>
      </c>
      <c r="L295" s="30">
        <v>0.154</v>
      </c>
      <c r="M295" s="30">
        <v>0</v>
      </c>
      <c r="N295" s="30">
        <v>8.0000000000000002E-3</v>
      </c>
      <c r="O295" s="30">
        <v>0</v>
      </c>
      <c r="P295" s="30">
        <v>0.32100000000000001</v>
      </c>
      <c r="Q295" s="30">
        <v>0</v>
      </c>
      <c r="R295" s="30">
        <v>9.0999999999999998E-2</v>
      </c>
      <c r="S295" s="30">
        <v>0</v>
      </c>
      <c r="T295" s="30">
        <v>0</v>
      </c>
      <c r="U295" s="30">
        <v>0</v>
      </c>
      <c r="V295" s="30">
        <v>0.22700000000000001</v>
      </c>
      <c r="W295" s="30">
        <v>0</v>
      </c>
      <c r="X295" s="30">
        <v>0</v>
      </c>
      <c r="Y295" s="30">
        <v>0.05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5.5E-2</v>
      </c>
      <c r="AH295" s="30">
        <v>0</v>
      </c>
      <c r="AI295" s="30">
        <v>0</v>
      </c>
      <c r="AJ295" s="30">
        <v>0</v>
      </c>
      <c r="AK295" s="30">
        <v>0</v>
      </c>
      <c r="AL295" s="30"/>
      <c r="AM295" s="30">
        <v>1.0010000000000001</v>
      </c>
    </row>
    <row r="296" spans="1:57" hidden="1" x14ac:dyDescent="0.25">
      <c r="B296" s="35" t="s">
        <v>91</v>
      </c>
      <c r="C296" s="36">
        <v>-1.0000000000001119E-3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-1.0000000000001119E-3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/>
      <c r="AM296" s="30">
        <v>-1.0000000000001119E-3</v>
      </c>
    </row>
    <row r="297" spans="1:57" ht="15.75" hidden="1" thickBot="1" x14ac:dyDescent="0.3">
      <c r="A297" s="38" t="s">
        <v>142</v>
      </c>
      <c r="B297" s="39"/>
      <c r="C297" s="39"/>
      <c r="D297" s="39"/>
      <c r="E297" s="40">
        <v>0</v>
      </c>
      <c r="F297" s="40">
        <v>0</v>
      </c>
      <c r="G297" s="40">
        <v>0</v>
      </c>
      <c r="H297" s="40">
        <v>9.5000000000000001E-2</v>
      </c>
      <c r="I297" s="40">
        <v>0</v>
      </c>
      <c r="J297" s="40">
        <v>0</v>
      </c>
      <c r="K297" s="40">
        <v>0</v>
      </c>
      <c r="L297" s="40">
        <v>0.154</v>
      </c>
      <c r="M297" s="40">
        <v>0</v>
      </c>
      <c r="N297" s="40">
        <v>8.0000000000000002E-3</v>
      </c>
      <c r="O297" s="40">
        <v>0</v>
      </c>
      <c r="P297" s="40">
        <v>0.3199999999999999</v>
      </c>
      <c r="Q297" s="40">
        <v>0</v>
      </c>
      <c r="R297" s="40">
        <v>9.0999999999999998E-2</v>
      </c>
      <c r="S297" s="40">
        <v>0</v>
      </c>
      <c r="T297" s="40">
        <v>0</v>
      </c>
      <c r="U297" s="40">
        <v>0</v>
      </c>
      <c r="V297" s="40">
        <v>0.22700000000000001</v>
      </c>
      <c r="W297" s="40">
        <v>0</v>
      </c>
      <c r="X297" s="40">
        <v>0</v>
      </c>
      <c r="Y297" s="40">
        <v>0.05</v>
      </c>
      <c r="Z297" s="40">
        <v>0</v>
      </c>
      <c r="AA297" s="40">
        <v>0</v>
      </c>
      <c r="AB297" s="40"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5.5E-2</v>
      </c>
      <c r="AH297" s="40">
        <v>0</v>
      </c>
      <c r="AI297" s="40">
        <v>0</v>
      </c>
      <c r="AJ297" s="40">
        <v>0</v>
      </c>
      <c r="AK297" s="40">
        <v>0</v>
      </c>
      <c r="AL297" s="41"/>
      <c r="AM297" s="40">
        <v>1</v>
      </c>
      <c r="AO297" s="42">
        <v>0.26700000000000002</v>
      </c>
      <c r="AP297" s="42">
        <v>0.32200000000000001</v>
      </c>
      <c r="AQ297" s="42">
        <v>0.3199999999999999</v>
      </c>
      <c r="AR297" s="42">
        <v>9.0999999999999998E-2</v>
      </c>
      <c r="AS297" s="42">
        <v>0</v>
      </c>
      <c r="AT297" s="42">
        <v>0</v>
      </c>
      <c r="AU297" s="42">
        <v>0</v>
      </c>
      <c r="AV297" s="42">
        <v>0</v>
      </c>
      <c r="AW297" s="42">
        <v>0</v>
      </c>
      <c r="AX297" s="42">
        <v>0</v>
      </c>
      <c r="AY297" s="42">
        <v>0</v>
      </c>
      <c r="AZ297" s="42">
        <v>0</v>
      </c>
      <c r="BA297" s="42">
        <v>0</v>
      </c>
      <c r="BB297" s="42">
        <v>0</v>
      </c>
      <c r="BC297" s="42">
        <v>0</v>
      </c>
      <c r="BE297" s="42">
        <v>0.99999999999999978</v>
      </c>
    </row>
    <row r="298" spans="1:57" ht="15.75" hidden="1" thickTop="1" x14ac:dyDescent="0.25"/>
    <row r="299" spans="1:57" hidden="1" x14ac:dyDescent="0.25">
      <c r="A299" s="17" t="s">
        <v>143</v>
      </c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</row>
    <row r="300" spans="1:57" hidden="1" x14ac:dyDescent="0.25">
      <c r="A300" t="s">
        <v>94</v>
      </c>
      <c r="E300" s="20">
        <v>5502978</v>
      </c>
      <c r="F300" s="21"/>
      <c r="G300" s="20">
        <v>0</v>
      </c>
      <c r="H300" s="20">
        <v>7357065</v>
      </c>
      <c r="I300" s="21"/>
      <c r="J300" s="21"/>
      <c r="K300" s="21"/>
      <c r="L300" s="20">
        <v>8334835</v>
      </c>
      <c r="M300" s="21"/>
      <c r="N300" s="20">
        <v>139463</v>
      </c>
      <c r="O300" s="21"/>
      <c r="P300" s="20">
        <v>31622714</v>
      </c>
      <c r="Q300" s="21"/>
      <c r="R300" s="20">
        <v>4579370</v>
      </c>
      <c r="S300" s="21"/>
      <c r="T300" s="21"/>
      <c r="U300" s="21"/>
      <c r="V300" s="20">
        <v>16212072</v>
      </c>
      <c r="W300" s="21"/>
      <c r="X300" s="21"/>
      <c r="Y300" s="20">
        <v>3204333</v>
      </c>
      <c r="Z300" s="21"/>
      <c r="AA300" s="21"/>
      <c r="AB300" s="21"/>
      <c r="AC300" s="21"/>
      <c r="AD300" s="21"/>
      <c r="AE300" s="21"/>
      <c r="AF300" s="21"/>
      <c r="AG300" s="20">
        <v>5166520</v>
      </c>
      <c r="AH300" s="20">
        <v>0</v>
      </c>
      <c r="AI300" s="20">
        <v>0</v>
      </c>
      <c r="AJ300" s="20">
        <v>0</v>
      </c>
      <c r="AK300" s="21"/>
      <c r="AL300" s="20"/>
      <c r="AM300" s="20">
        <v>82119350</v>
      </c>
    </row>
    <row r="301" spans="1:57" hidden="1" x14ac:dyDescent="0.25">
      <c r="A301" t="s">
        <v>95</v>
      </c>
      <c r="E301" s="20">
        <v>101814242</v>
      </c>
      <c r="F301" s="21"/>
      <c r="G301" s="20">
        <v>1583622</v>
      </c>
      <c r="H301" s="20">
        <v>146290671</v>
      </c>
      <c r="I301" s="21"/>
      <c r="J301" s="21"/>
      <c r="K301" s="21"/>
      <c r="L301" s="20">
        <v>195224943</v>
      </c>
      <c r="M301" s="21"/>
      <c r="N301" s="20">
        <v>22740468</v>
      </c>
      <c r="O301" s="21"/>
      <c r="P301" s="20">
        <v>563065748</v>
      </c>
      <c r="Q301" s="21"/>
      <c r="R301" s="20">
        <v>129003627</v>
      </c>
      <c r="S301" s="21"/>
      <c r="T301" s="21"/>
      <c r="U301" s="21"/>
      <c r="V301" s="20">
        <v>311642335</v>
      </c>
      <c r="W301" s="21"/>
      <c r="X301" s="21"/>
      <c r="Y301" s="20">
        <v>68337824</v>
      </c>
      <c r="Z301" s="21"/>
      <c r="AA301" s="21"/>
      <c r="AB301" s="21"/>
      <c r="AC301" s="21"/>
      <c r="AD301" s="21"/>
      <c r="AE301" s="21"/>
      <c r="AF301" s="21"/>
      <c r="AG301" s="20">
        <v>43446658</v>
      </c>
      <c r="AH301" s="20">
        <v>0</v>
      </c>
      <c r="AI301" s="20">
        <v>0</v>
      </c>
      <c r="AJ301" s="20">
        <v>0</v>
      </c>
      <c r="AK301" s="21"/>
      <c r="AL301" s="20"/>
      <c r="AM301" s="20">
        <v>1583150138</v>
      </c>
    </row>
    <row r="302" spans="1:57" hidden="1" x14ac:dyDescent="0.25">
      <c r="A302" t="s">
        <v>96</v>
      </c>
      <c r="C302" s="24"/>
      <c r="E302" s="20">
        <v>3862443.9200000004</v>
      </c>
      <c r="F302" s="21"/>
      <c r="G302" s="20">
        <v>0</v>
      </c>
      <c r="H302" s="20">
        <v>3241403.3700000015</v>
      </c>
      <c r="I302" s="21"/>
      <c r="J302" s="21"/>
      <c r="K302" s="21"/>
      <c r="L302" s="20">
        <v>7997516.3300000001</v>
      </c>
      <c r="M302" s="21"/>
      <c r="N302" s="20">
        <v>198219.85000000003</v>
      </c>
      <c r="O302" s="21"/>
      <c r="P302" s="20">
        <v>6124968.9200000018</v>
      </c>
      <c r="Q302" s="21"/>
      <c r="R302" s="20">
        <v>4541930.2300000004</v>
      </c>
      <c r="S302" s="21"/>
      <c r="T302" s="21"/>
      <c r="U302" s="21"/>
      <c r="V302" s="20">
        <v>9371735.129999999</v>
      </c>
      <c r="W302" s="21"/>
      <c r="X302" s="21"/>
      <c r="Y302" s="20">
        <v>2226182.08</v>
      </c>
      <c r="Z302" s="21"/>
      <c r="AA302" s="21"/>
      <c r="AB302" s="21"/>
      <c r="AC302" s="21"/>
      <c r="AD302" s="21"/>
      <c r="AE302" s="21"/>
      <c r="AF302" s="21"/>
      <c r="AG302" s="20">
        <v>2516030.89</v>
      </c>
      <c r="AH302" s="20">
        <v>0</v>
      </c>
      <c r="AI302" s="20">
        <v>0</v>
      </c>
      <c r="AJ302" s="20">
        <v>0</v>
      </c>
      <c r="AK302" s="21"/>
      <c r="AL302" s="20"/>
      <c r="AM302" s="20">
        <v>40080430.719999999</v>
      </c>
    </row>
    <row r="303" spans="1:57" hidden="1" x14ac:dyDescent="0.25">
      <c r="F303" s="43"/>
      <c r="I303" s="43"/>
      <c r="J303" s="43"/>
      <c r="K303" s="43"/>
      <c r="M303" s="43"/>
      <c r="O303" s="43"/>
      <c r="Q303" s="43"/>
      <c r="S303" s="43"/>
      <c r="T303" s="43"/>
      <c r="U303" s="43"/>
      <c r="W303" s="43"/>
      <c r="X303" s="43"/>
      <c r="Z303" s="43"/>
      <c r="AA303" s="43"/>
      <c r="AB303" s="43"/>
      <c r="AC303" s="43"/>
      <c r="AD303" s="43"/>
      <c r="AE303" s="43"/>
      <c r="AF303" s="43"/>
      <c r="AK303" s="43"/>
    </row>
    <row r="304" spans="1:57" hidden="1" x14ac:dyDescent="0.25">
      <c r="A304" s="1" t="s">
        <v>84</v>
      </c>
      <c r="B304" s="27" t="s">
        <v>85</v>
      </c>
      <c r="C304" s="28">
        <v>3</v>
      </c>
      <c r="F304" s="43"/>
      <c r="I304" s="43"/>
      <c r="J304" s="43"/>
      <c r="K304" s="43"/>
      <c r="M304" s="43"/>
      <c r="O304" s="43"/>
      <c r="Q304" s="43"/>
      <c r="S304" s="43"/>
      <c r="T304" s="43"/>
      <c r="U304" s="43"/>
      <c r="W304" s="43"/>
      <c r="X304" s="43"/>
      <c r="Z304" s="43"/>
      <c r="AA304" s="43"/>
      <c r="AB304" s="43"/>
      <c r="AC304" s="43"/>
      <c r="AD304" s="43"/>
      <c r="AE304" s="43"/>
      <c r="AF304" s="43"/>
      <c r="AK304" s="43"/>
    </row>
    <row r="305" spans="1:57" hidden="1" x14ac:dyDescent="0.25">
      <c r="A305" t="s">
        <v>86</v>
      </c>
      <c r="D305" s="29">
        <v>0.3333334</v>
      </c>
      <c r="E305" s="30">
        <v>6.7011952724905885E-2</v>
      </c>
      <c r="F305" s="44"/>
      <c r="G305" s="30">
        <v>0</v>
      </c>
      <c r="H305" s="30">
        <v>8.9589907859718806E-2</v>
      </c>
      <c r="I305" s="44"/>
      <c r="J305" s="44"/>
      <c r="K305" s="44"/>
      <c r="L305" s="30">
        <v>0.10149660220155177</v>
      </c>
      <c r="M305" s="44"/>
      <c r="N305" s="30">
        <v>1.6982964429211873E-3</v>
      </c>
      <c r="O305" s="44"/>
      <c r="P305" s="30">
        <v>0.38508237096372538</v>
      </c>
      <c r="Q305" s="44"/>
      <c r="R305" s="30">
        <v>5.5764810607974856E-2</v>
      </c>
      <c r="S305" s="44"/>
      <c r="T305" s="44"/>
      <c r="U305" s="44"/>
      <c r="V305" s="30">
        <v>0.19742085148019317</v>
      </c>
      <c r="W305" s="44"/>
      <c r="X305" s="44"/>
      <c r="Y305" s="30">
        <v>3.9020437935760571E-2</v>
      </c>
      <c r="Z305" s="44"/>
      <c r="AA305" s="44"/>
      <c r="AB305" s="44"/>
      <c r="AC305" s="44"/>
      <c r="AD305" s="44"/>
      <c r="AE305" s="44"/>
      <c r="AF305" s="44"/>
      <c r="AG305" s="30">
        <v>6.2914769783248406E-2</v>
      </c>
      <c r="AH305" s="30">
        <v>0</v>
      </c>
      <c r="AI305" s="30">
        <v>0</v>
      </c>
      <c r="AJ305" s="30">
        <v>0</v>
      </c>
      <c r="AK305" s="44"/>
      <c r="AL305" s="30"/>
      <c r="AM305" s="30">
        <v>1</v>
      </c>
    </row>
    <row r="306" spans="1:57" hidden="1" x14ac:dyDescent="0.25">
      <c r="A306" t="s">
        <v>87</v>
      </c>
      <c r="D306" s="29">
        <v>0.3333333</v>
      </c>
      <c r="E306" s="30">
        <v>6.4311172741090966E-2</v>
      </c>
      <c r="F306" s="44"/>
      <c r="G306" s="30">
        <v>1.0002980525906382E-3</v>
      </c>
      <c r="H306" s="30">
        <v>9.240479944928634E-2</v>
      </c>
      <c r="I306" s="44"/>
      <c r="J306" s="44"/>
      <c r="K306" s="44"/>
      <c r="L306" s="30">
        <v>0.12331423174218237</v>
      </c>
      <c r="M306" s="44"/>
      <c r="N306" s="30">
        <v>1.4364062797435071E-2</v>
      </c>
      <c r="O306" s="44"/>
      <c r="P306" s="30">
        <v>0.35566162329450524</v>
      </c>
      <c r="Q306" s="44"/>
      <c r="R306" s="30">
        <v>8.1485402997198239E-2</v>
      </c>
      <c r="S306" s="44"/>
      <c r="T306" s="44"/>
      <c r="U306" s="44"/>
      <c r="V306" s="30">
        <v>0.19684951383935009</v>
      </c>
      <c r="W306" s="44"/>
      <c r="X306" s="44"/>
      <c r="Y306" s="30">
        <v>4.3165725321750878E-2</v>
      </c>
      <c r="Z306" s="44"/>
      <c r="AA306" s="44"/>
      <c r="AB306" s="44"/>
      <c r="AC306" s="44"/>
      <c r="AD306" s="44"/>
      <c r="AE306" s="44"/>
      <c r="AF306" s="44"/>
      <c r="AG306" s="30">
        <v>2.744316976461016E-2</v>
      </c>
      <c r="AH306" s="30">
        <v>0</v>
      </c>
      <c r="AI306" s="30">
        <v>0</v>
      </c>
      <c r="AJ306" s="30">
        <v>0</v>
      </c>
      <c r="AK306" s="44"/>
      <c r="AL306" s="30"/>
      <c r="AM306" s="30">
        <v>1</v>
      </c>
    </row>
    <row r="307" spans="1:57" hidden="1" x14ac:dyDescent="0.25">
      <c r="A307" s="31" t="s">
        <v>88</v>
      </c>
      <c r="B307" s="31"/>
      <c r="C307" s="31"/>
      <c r="D307" s="32">
        <v>0.3333333</v>
      </c>
      <c r="E307" s="33">
        <v>9.6367325665306633E-2</v>
      </c>
      <c r="F307" s="45"/>
      <c r="G307" s="33">
        <v>0</v>
      </c>
      <c r="H307" s="33">
        <v>8.0872468478302859E-2</v>
      </c>
      <c r="I307" s="45"/>
      <c r="J307" s="45"/>
      <c r="K307" s="45"/>
      <c r="L307" s="33">
        <v>0.19953668626642942</v>
      </c>
      <c r="M307" s="45"/>
      <c r="N307" s="33">
        <v>4.9455518925121981E-3</v>
      </c>
      <c r="O307" s="45"/>
      <c r="P307" s="33">
        <v>0.15281694357999159</v>
      </c>
      <c r="Q307" s="45"/>
      <c r="R307" s="33">
        <v>0.11332039472653653</v>
      </c>
      <c r="S307" s="45"/>
      <c r="T307" s="45"/>
      <c r="U307" s="45"/>
      <c r="V307" s="33">
        <v>0.23382321401360429</v>
      </c>
      <c r="W307" s="45"/>
      <c r="X307" s="45"/>
      <c r="Y307" s="33">
        <v>5.5542868178039384E-2</v>
      </c>
      <c r="Z307" s="45"/>
      <c r="AA307" s="45"/>
      <c r="AB307" s="45"/>
      <c r="AC307" s="45"/>
      <c r="AD307" s="45"/>
      <c r="AE307" s="45"/>
      <c r="AF307" s="45"/>
      <c r="AG307" s="33">
        <v>6.2774547199277206E-2</v>
      </c>
      <c r="AH307" s="33">
        <v>0</v>
      </c>
      <c r="AI307" s="33">
        <v>0</v>
      </c>
      <c r="AJ307" s="33">
        <v>0</v>
      </c>
      <c r="AK307" s="45"/>
      <c r="AL307" s="33"/>
      <c r="AM307" s="33">
        <v>1</v>
      </c>
    </row>
    <row r="308" spans="1:57" hidden="1" x14ac:dyDescent="0.25">
      <c r="A308" t="s">
        <v>89</v>
      </c>
      <c r="B308" s="35" t="s">
        <v>90</v>
      </c>
      <c r="C308" s="36">
        <v>0.29799999999999999</v>
      </c>
      <c r="D308" s="37">
        <v>1</v>
      </c>
      <c r="E308" s="30">
        <v>7.5999999999999998E-2</v>
      </c>
      <c r="F308" s="30">
        <v>0</v>
      </c>
      <c r="G308" s="30">
        <v>0</v>
      </c>
      <c r="H308" s="30">
        <v>8.7999999999999995E-2</v>
      </c>
      <c r="I308" s="30">
        <v>0</v>
      </c>
      <c r="J308" s="30">
        <v>0</v>
      </c>
      <c r="K308" s="30">
        <v>0</v>
      </c>
      <c r="L308" s="30">
        <v>0.14099999999999999</v>
      </c>
      <c r="M308" s="30">
        <v>0</v>
      </c>
      <c r="N308" s="30">
        <v>7.0000000000000001E-3</v>
      </c>
      <c r="O308" s="30">
        <v>0</v>
      </c>
      <c r="P308" s="30">
        <v>0.29799999999999999</v>
      </c>
      <c r="Q308" s="30">
        <v>0</v>
      </c>
      <c r="R308" s="30">
        <v>8.4000000000000005E-2</v>
      </c>
      <c r="S308" s="30">
        <v>0</v>
      </c>
      <c r="T308" s="30">
        <v>0</v>
      </c>
      <c r="U308" s="30">
        <v>0</v>
      </c>
      <c r="V308" s="30">
        <v>0.20899999999999999</v>
      </c>
      <c r="W308" s="30">
        <v>0</v>
      </c>
      <c r="X308" s="30">
        <v>0</v>
      </c>
      <c r="Y308" s="30">
        <v>4.5999999999999999E-2</v>
      </c>
      <c r="Z308" s="30">
        <v>0</v>
      </c>
      <c r="AA308" s="30">
        <v>0</v>
      </c>
      <c r="AB308" s="30">
        <v>0</v>
      </c>
      <c r="AC308" s="30">
        <v>0</v>
      </c>
      <c r="AD308" s="30">
        <v>0</v>
      </c>
      <c r="AE308" s="30">
        <v>0</v>
      </c>
      <c r="AF308" s="30">
        <v>0</v>
      </c>
      <c r="AG308" s="30">
        <v>5.0999999999999997E-2</v>
      </c>
      <c r="AH308" s="30">
        <v>0</v>
      </c>
      <c r="AI308" s="30">
        <v>0</v>
      </c>
      <c r="AJ308" s="30">
        <v>0</v>
      </c>
      <c r="AK308" s="30">
        <v>0</v>
      </c>
      <c r="AL308" s="30"/>
      <c r="AM308" s="30">
        <v>0.99999999999999989</v>
      </c>
    </row>
    <row r="309" spans="1:57" hidden="1" x14ac:dyDescent="0.25">
      <c r="B309" s="35" t="s">
        <v>91</v>
      </c>
      <c r="C309" s="36">
        <v>1.1102230246251565E-16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1.1102230246251565E-16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  <c r="AD309" s="30">
        <v>0</v>
      </c>
      <c r="AE309" s="30">
        <v>0</v>
      </c>
      <c r="AF309" s="30">
        <v>0</v>
      </c>
      <c r="AG309" s="30">
        <v>0</v>
      </c>
      <c r="AH309" s="30">
        <v>0</v>
      </c>
      <c r="AI309" s="30">
        <v>0</v>
      </c>
      <c r="AJ309" s="30">
        <v>0</v>
      </c>
      <c r="AK309" s="30">
        <v>0</v>
      </c>
      <c r="AL309" s="30"/>
      <c r="AM309" s="30">
        <v>1.1102230246251565E-16</v>
      </c>
    </row>
    <row r="310" spans="1:57" ht="15.75" hidden="1" thickBot="1" x14ac:dyDescent="0.3">
      <c r="A310" s="38" t="s">
        <v>144</v>
      </c>
      <c r="B310" s="39"/>
      <c r="C310" s="39"/>
      <c r="D310" s="39"/>
      <c r="E310" s="40">
        <v>7.5999999999999998E-2</v>
      </c>
      <c r="F310" s="40">
        <v>0</v>
      </c>
      <c r="G310" s="40">
        <v>0</v>
      </c>
      <c r="H310" s="40">
        <v>8.7999999999999995E-2</v>
      </c>
      <c r="I310" s="40">
        <v>0</v>
      </c>
      <c r="J310" s="40">
        <v>0</v>
      </c>
      <c r="K310" s="40">
        <v>0</v>
      </c>
      <c r="L310" s="40">
        <v>0.14099999999999999</v>
      </c>
      <c r="M310" s="40">
        <v>0</v>
      </c>
      <c r="N310" s="40">
        <v>7.0000000000000001E-3</v>
      </c>
      <c r="O310" s="40">
        <v>0</v>
      </c>
      <c r="P310" s="40">
        <v>0.2980000000000001</v>
      </c>
      <c r="Q310" s="40">
        <v>0</v>
      </c>
      <c r="R310" s="40">
        <v>8.4000000000000005E-2</v>
      </c>
      <c r="S310" s="40">
        <v>0</v>
      </c>
      <c r="T310" s="40">
        <v>0</v>
      </c>
      <c r="U310" s="40">
        <v>0</v>
      </c>
      <c r="V310" s="40">
        <v>0.20899999999999999</v>
      </c>
      <c r="W310" s="40">
        <v>0</v>
      </c>
      <c r="X310" s="40">
        <v>0</v>
      </c>
      <c r="Y310" s="40">
        <v>4.5999999999999999E-2</v>
      </c>
      <c r="Z310" s="40">
        <v>0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5.0999999999999997E-2</v>
      </c>
      <c r="AH310" s="40">
        <v>0</v>
      </c>
      <c r="AI310" s="40">
        <v>0</v>
      </c>
      <c r="AJ310" s="40">
        <v>0</v>
      </c>
      <c r="AK310" s="40">
        <v>0</v>
      </c>
      <c r="AL310" s="41"/>
      <c r="AM310" s="40">
        <v>1</v>
      </c>
      <c r="AO310" s="42">
        <v>0.245</v>
      </c>
      <c r="AP310" s="42">
        <v>0.29699999999999999</v>
      </c>
      <c r="AQ310" s="42">
        <v>0.2980000000000001</v>
      </c>
      <c r="AR310" s="42">
        <v>8.4000000000000005E-2</v>
      </c>
      <c r="AS310" s="42">
        <v>0</v>
      </c>
      <c r="AT310" s="42">
        <v>7.5999999999999998E-2</v>
      </c>
      <c r="AU310" s="42">
        <v>0</v>
      </c>
      <c r="AV310" s="42">
        <v>0</v>
      </c>
      <c r="AW310" s="42">
        <v>0</v>
      </c>
      <c r="AX310" s="42">
        <v>0</v>
      </c>
      <c r="AY310" s="42">
        <v>0</v>
      </c>
      <c r="AZ310" s="42">
        <v>0</v>
      </c>
      <c r="BA310" s="42">
        <v>0</v>
      </c>
      <c r="BB310" s="42">
        <v>0</v>
      </c>
      <c r="BC310" s="42">
        <v>0</v>
      </c>
      <c r="BE310" s="42">
        <v>1</v>
      </c>
    </row>
    <row r="311" spans="1:57" ht="15.75" hidden="1" thickTop="1" x14ac:dyDescent="0.25"/>
    <row r="312" spans="1:57" hidden="1" x14ac:dyDescent="0.25">
      <c r="A312" s="17" t="s">
        <v>145</v>
      </c>
      <c r="B312" s="18" t="s">
        <v>146</v>
      </c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</row>
    <row r="313" spans="1:57" ht="60" hidden="1" x14ac:dyDescent="0.25">
      <c r="A313" t="s">
        <v>94</v>
      </c>
      <c r="B313" s="60" t="s">
        <v>147</v>
      </c>
      <c r="E313" s="21"/>
      <c r="F313" s="21"/>
      <c r="G313" s="21"/>
      <c r="H313" s="21"/>
      <c r="I313" s="21"/>
      <c r="J313" s="21"/>
      <c r="K313" s="21"/>
      <c r="L313" s="20">
        <v>8334835</v>
      </c>
      <c r="M313" s="21"/>
      <c r="N313" s="20">
        <v>139463</v>
      </c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0">
        <v>3204333</v>
      </c>
      <c r="Z313" s="21"/>
      <c r="AA313" s="21"/>
      <c r="AB313" s="21"/>
      <c r="AC313" s="21"/>
      <c r="AD313" s="21"/>
      <c r="AE313" s="21"/>
      <c r="AF313" s="21"/>
      <c r="AG313" s="20">
        <v>5166520</v>
      </c>
      <c r="AH313" s="20">
        <v>0</v>
      </c>
      <c r="AI313" s="21"/>
      <c r="AJ313" s="21"/>
      <c r="AK313" s="21"/>
      <c r="AL313" s="20"/>
      <c r="AM313" s="20">
        <v>16845151</v>
      </c>
    </row>
    <row r="314" spans="1:57" hidden="1" x14ac:dyDescent="0.25">
      <c r="A314" t="s">
        <v>95</v>
      </c>
      <c r="E314" s="21"/>
      <c r="F314" s="21"/>
      <c r="G314" s="21"/>
      <c r="H314" s="21"/>
      <c r="I314" s="21"/>
      <c r="J314" s="21"/>
      <c r="K314" s="21"/>
      <c r="L314" s="20">
        <v>195224943</v>
      </c>
      <c r="M314" s="21"/>
      <c r="N314" s="20">
        <v>22740468</v>
      </c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0">
        <v>68337824</v>
      </c>
      <c r="Z314" s="21"/>
      <c r="AA314" s="21"/>
      <c r="AB314" s="21"/>
      <c r="AC314" s="21"/>
      <c r="AD314" s="21"/>
      <c r="AE314" s="21"/>
      <c r="AF314" s="21"/>
      <c r="AG314" s="20">
        <v>43446658</v>
      </c>
      <c r="AH314" s="20">
        <v>0</v>
      </c>
      <c r="AI314" s="21"/>
      <c r="AJ314" s="21"/>
      <c r="AK314" s="21"/>
      <c r="AL314" s="20"/>
      <c r="AM314" s="20">
        <v>329749893</v>
      </c>
    </row>
    <row r="315" spans="1:57" hidden="1" x14ac:dyDescent="0.25">
      <c r="A315" t="s">
        <v>96</v>
      </c>
      <c r="C315" s="24"/>
      <c r="E315" s="21"/>
      <c r="F315" s="21"/>
      <c r="G315" s="21"/>
      <c r="H315" s="21"/>
      <c r="I315" s="21"/>
      <c r="J315" s="21"/>
      <c r="K315" s="21"/>
      <c r="L315" s="20">
        <v>7997516.3300000001</v>
      </c>
      <c r="M315" s="21"/>
      <c r="N315" s="20">
        <v>198219.85000000003</v>
      </c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0">
        <v>2226182.08</v>
      </c>
      <c r="Z315" s="21"/>
      <c r="AA315" s="21"/>
      <c r="AB315" s="21"/>
      <c r="AC315" s="21"/>
      <c r="AD315" s="21"/>
      <c r="AE315" s="21"/>
      <c r="AF315" s="21"/>
      <c r="AG315" s="20">
        <v>2516030.89</v>
      </c>
      <c r="AH315" s="20">
        <v>0</v>
      </c>
      <c r="AI315" s="21"/>
      <c r="AJ315" s="21"/>
      <c r="AK315" s="21"/>
      <c r="AL315" s="20"/>
      <c r="AM315" s="20">
        <v>12937949.15</v>
      </c>
    </row>
    <row r="316" spans="1:57" hidden="1" x14ac:dyDescent="0.25">
      <c r="E316" s="43"/>
      <c r="F316" s="43"/>
      <c r="G316" s="43"/>
      <c r="H316" s="43"/>
      <c r="I316" s="43"/>
      <c r="J316" s="43"/>
      <c r="K316" s="43"/>
      <c r="M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Z316" s="43"/>
      <c r="AA316" s="43"/>
      <c r="AB316" s="43"/>
      <c r="AC316" s="43"/>
      <c r="AD316" s="43"/>
      <c r="AE316" s="43"/>
      <c r="AF316" s="43"/>
      <c r="AI316" s="43"/>
      <c r="AJ316" s="43"/>
      <c r="AK316" s="43"/>
    </row>
    <row r="317" spans="1:57" hidden="1" x14ac:dyDescent="0.25">
      <c r="A317" s="1" t="s">
        <v>84</v>
      </c>
      <c r="B317" s="27" t="s">
        <v>85</v>
      </c>
      <c r="C317" s="28">
        <v>2</v>
      </c>
      <c r="E317" s="43"/>
      <c r="F317" s="43"/>
      <c r="G317" s="43"/>
      <c r="H317" s="43"/>
      <c r="I317" s="43"/>
      <c r="J317" s="43"/>
      <c r="K317" s="43"/>
      <c r="M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Z317" s="43"/>
      <c r="AA317" s="43"/>
      <c r="AB317" s="43"/>
      <c r="AC317" s="43"/>
      <c r="AD317" s="43"/>
      <c r="AE317" s="43"/>
      <c r="AF317" s="43"/>
      <c r="AI317" s="43"/>
      <c r="AJ317" s="43"/>
      <c r="AK317" s="43"/>
    </row>
    <row r="318" spans="1:57" hidden="1" x14ac:dyDescent="0.25">
      <c r="A318" t="s">
        <v>86</v>
      </c>
      <c r="D318" s="29">
        <v>0.3333334</v>
      </c>
      <c r="E318" s="44"/>
      <c r="F318" s="44"/>
      <c r="G318" s="44"/>
      <c r="H318" s="44"/>
      <c r="I318" s="44"/>
      <c r="J318" s="44"/>
      <c r="K318" s="44"/>
      <c r="L318" s="30">
        <v>0.49479134974806699</v>
      </c>
      <c r="M318" s="44"/>
      <c r="N318" s="30">
        <v>8.2791184240497452E-3</v>
      </c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30">
        <v>0.19022287185196499</v>
      </c>
      <c r="Z318" s="44"/>
      <c r="AA318" s="44"/>
      <c r="AB318" s="44"/>
      <c r="AC318" s="44"/>
      <c r="AD318" s="44"/>
      <c r="AE318" s="44"/>
      <c r="AF318" s="44"/>
      <c r="AG318" s="30">
        <v>0.30670665997591828</v>
      </c>
      <c r="AH318" s="30">
        <v>0</v>
      </c>
      <c r="AI318" s="44"/>
      <c r="AJ318" s="44"/>
      <c r="AK318" s="44"/>
      <c r="AL318" s="30"/>
      <c r="AM318" s="30">
        <v>1</v>
      </c>
    </row>
    <row r="319" spans="1:57" hidden="1" x14ac:dyDescent="0.25">
      <c r="A319" t="s">
        <v>87</v>
      </c>
      <c r="D319" s="29">
        <v>0.3333333</v>
      </c>
      <c r="E319" s="44"/>
      <c r="F319" s="44"/>
      <c r="G319" s="44"/>
      <c r="H319" s="44"/>
      <c r="I319" s="44"/>
      <c r="J319" s="44"/>
      <c r="K319" s="44"/>
      <c r="L319" s="30">
        <v>0.59203944305752965</v>
      </c>
      <c r="M319" s="44"/>
      <c r="N319" s="30">
        <v>6.8962775978823443E-2</v>
      </c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30">
        <v>0.20724138339599096</v>
      </c>
      <c r="Z319" s="44"/>
      <c r="AA319" s="44"/>
      <c r="AB319" s="44"/>
      <c r="AC319" s="44"/>
      <c r="AD319" s="44"/>
      <c r="AE319" s="44"/>
      <c r="AF319" s="44"/>
      <c r="AG319" s="30">
        <v>0.13175639756765592</v>
      </c>
      <c r="AH319" s="30">
        <v>0</v>
      </c>
      <c r="AI319" s="44"/>
      <c r="AJ319" s="44"/>
      <c r="AK319" s="44"/>
      <c r="AL319" s="30"/>
      <c r="AM319" s="30">
        <v>1</v>
      </c>
    </row>
    <row r="320" spans="1:57" hidden="1" x14ac:dyDescent="0.25">
      <c r="A320" s="31" t="s">
        <v>88</v>
      </c>
      <c r="B320" s="31"/>
      <c r="C320" s="31"/>
      <c r="D320" s="32">
        <v>0.3333333</v>
      </c>
      <c r="E320" s="45"/>
      <c r="F320" s="45"/>
      <c r="G320" s="45"/>
      <c r="H320" s="45"/>
      <c r="I320" s="45"/>
      <c r="J320" s="45"/>
      <c r="K320" s="45"/>
      <c r="L320" s="33">
        <v>0.61814405337958833</v>
      </c>
      <c r="M320" s="45"/>
      <c r="N320" s="33">
        <v>1.532080917167618E-2</v>
      </c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33">
        <v>0.17206607122891651</v>
      </c>
      <c r="Z320" s="45"/>
      <c r="AA320" s="45"/>
      <c r="AB320" s="45"/>
      <c r="AC320" s="45"/>
      <c r="AD320" s="45"/>
      <c r="AE320" s="45"/>
      <c r="AF320" s="45"/>
      <c r="AG320" s="33">
        <v>0.19446906621981894</v>
      </c>
      <c r="AH320" s="33">
        <v>0</v>
      </c>
      <c r="AI320" s="45"/>
      <c r="AJ320" s="45"/>
      <c r="AK320" s="45"/>
      <c r="AL320" s="33"/>
      <c r="AM320" s="33">
        <v>1</v>
      </c>
    </row>
    <row r="321" spans="1:57" hidden="1" x14ac:dyDescent="0.25">
      <c r="A321" t="s">
        <v>89</v>
      </c>
      <c r="B321" s="35" t="s">
        <v>90</v>
      </c>
      <c r="C321" s="36">
        <v>0.56999999999999995</v>
      </c>
      <c r="D321" s="37">
        <v>1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0.56999999999999995</v>
      </c>
      <c r="M321" s="30">
        <v>0</v>
      </c>
      <c r="N321" s="30">
        <v>0.03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0.19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0.21</v>
      </c>
      <c r="AH321" s="30">
        <v>0</v>
      </c>
      <c r="AI321" s="30">
        <v>0</v>
      </c>
      <c r="AJ321" s="30">
        <v>0</v>
      </c>
      <c r="AK321" s="30">
        <v>0</v>
      </c>
      <c r="AL321" s="30"/>
      <c r="AM321" s="30">
        <v>1</v>
      </c>
    </row>
    <row r="322" spans="1:57" hidden="1" x14ac:dyDescent="0.25">
      <c r="B322" s="35" t="s">
        <v>91</v>
      </c>
      <c r="C322" s="36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/>
      <c r="AM322" s="30">
        <v>0</v>
      </c>
    </row>
    <row r="323" spans="1:57" ht="15.75" hidden="1" thickBot="1" x14ac:dyDescent="0.3">
      <c r="A323" s="38" t="s">
        <v>148</v>
      </c>
      <c r="B323" s="39"/>
      <c r="C323" s="39"/>
      <c r="D323" s="39"/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0.56999999999999995</v>
      </c>
      <c r="M323" s="40">
        <v>0</v>
      </c>
      <c r="N323" s="40">
        <v>0.03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0.19</v>
      </c>
      <c r="Z323" s="40">
        <v>0</v>
      </c>
      <c r="AA323" s="40">
        <v>0</v>
      </c>
      <c r="AB323" s="40">
        <v>0</v>
      </c>
      <c r="AC323" s="40">
        <v>0</v>
      </c>
      <c r="AD323" s="40">
        <v>0</v>
      </c>
      <c r="AE323" s="40">
        <v>0</v>
      </c>
      <c r="AF323" s="40">
        <v>0</v>
      </c>
      <c r="AG323" s="40">
        <v>0.21</v>
      </c>
      <c r="AH323" s="40">
        <v>0</v>
      </c>
      <c r="AI323" s="40">
        <v>0</v>
      </c>
      <c r="AJ323" s="40">
        <v>0</v>
      </c>
      <c r="AK323" s="40">
        <v>0</v>
      </c>
      <c r="AL323" s="41"/>
      <c r="AM323" s="40">
        <v>1</v>
      </c>
      <c r="AO323" s="42">
        <v>1</v>
      </c>
      <c r="AP323" s="42">
        <v>0</v>
      </c>
      <c r="AQ323" s="42">
        <v>0</v>
      </c>
      <c r="AR323" s="42">
        <v>0</v>
      </c>
      <c r="AS323" s="42">
        <v>0</v>
      </c>
      <c r="AT323" s="42">
        <v>0</v>
      </c>
      <c r="AU323" s="42">
        <v>0</v>
      </c>
      <c r="AV323" s="42">
        <v>0</v>
      </c>
      <c r="AW323" s="42">
        <v>0</v>
      </c>
      <c r="AX323" s="42">
        <v>0</v>
      </c>
      <c r="AY323" s="42">
        <v>0</v>
      </c>
      <c r="AZ323" s="42">
        <v>0</v>
      </c>
      <c r="BA323" s="42">
        <v>0</v>
      </c>
      <c r="BB323" s="42">
        <v>0</v>
      </c>
      <c r="BC323" s="42">
        <v>0</v>
      </c>
      <c r="BE323" s="42">
        <v>1</v>
      </c>
    </row>
    <row r="324" spans="1:57" ht="15.75" hidden="1" thickTop="1" x14ac:dyDescent="0.25"/>
    <row r="325" spans="1:57" s="66" customFormat="1" hidden="1" x14ac:dyDescent="0.25">
      <c r="A325" s="61" t="s">
        <v>149</v>
      </c>
      <c r="B325" s="62"/>
      <c r="C325" s="63"/>
      <c r="D325" s="63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5"/>
    </row>
    <row r="326" spans="1:57" s="66" customFormat="1" hidden="1" x14ac:dyDescent="0.25">
      <c r="A326" s="67" t="s">
        <v>94</v>
      </c>
      <c r="B326" s="67"/>
      <c r="C326" s="67"/>
      <c r="D326" s="67"/>
      <c r="E326" s="25"/>
      <c r="F326" s="25"/>
      <c r="G326" s="25"/>
      <c r="H326" s="25"/>
      <c r="I326" s="25"/>
      <c r="J326" s="25"/>
      <c r="K326" s="25"/>
      <c r="L326" s="68">
        <v>8334835</v>
      </c>
      <c r="M326" s="25"/>
      <c r="N326" s="68">
        <v>139463</v>
      </c>
      <c r="O326" s="25"/>
      <c r="P326" s="25"/>
      <c r="Q326" s="69"/>
      <c r="R326" s="69"/>
      <c r="S326" s="25"/>
      <c r="T326" s="25"/>
      <c r="U326" s="25"/>
      <c r="V326" s="25"/>
      <c r="W326" s="25"/>
      <c r="X326" s="25"/>
      <c r="Y326" s="68">
        <v>3204333</v>
      </c>
      <c r="Z326" s="25"/>
      <c r="AA326" s="25"/>
      <c r="AB326" s="25"/>
      <c r="AC326" s="25"/>
      <c r="AD326" s="25"/>
      <c r="AE326" s="25"/>
      <c r="AF326" s="25"/>
      <c r="AG326" s="68">
        <v>5166520</v>
      </c>
      <c r="AH326" s="68">
        <v>0</v>
      </c>
      <c r="AI326" s="25"/>
      <c r="AJ326" s="25"/>
      <c r="AK326" s="25"/>
      <c r="AL326" s="68">
        <v>0</v>
      </c>
      <c r="AM326" s="68">
        <v>16845151</v>
      </c>
      <c r="AN326" s="70"/>
    </row>
    <row r="327" spans="1:57" s="66" customFormat="1" hidden="1" x14ac:dyDescent="0.25">
      <c r="A327" s="67" t="s">
        <v>95</v>
      </c>
      <c r="B327" s="67"/>
      <c r="C327" s="67"/>
      <c r="D327" s="71"/>
      <c r="E327" s="25"/>
      <c r="F327" s="25"/>
      <c r="G327" s="25"/>
      <c r="H327" s="25"/>
      <c r="I327" s="25"/>
      <c r="J327" s="25"/>
      <c r="K327" s="25"/>
      <c r="L327" s="68">
        <v>195224943</v>
      </c>
      <c r="M327" s="25"/>
      <c r="N327" s="68">
        <v>22740468</v>
      </c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68">
        <v>68337824</v>
      </c>
      <c r="Z327" s="25"/>
      <c r="AA327" s="25"/>
      <c r="AB327" s="25"/>
      <c r="AC327" s="25"/>
      <c r="AD327" s="25"/>
      <c r="AE327" s="25"/>
      <c r="AF327" s="25"/>
      <c r="AG327" s="68">
        <v>43446658</v>
      </c>
      <c r="AH327" s="68">
        <v>0</v>
      </c>
      <c r="AI327" s="25"/>
      <c r="AJ327" s="25"/>
      <c r="AK327" s="25"/>
      <c r="AL327" s="68">
        <v>0</v>
      </c>
      <c r="AM327" s="68">
        <v>329749893</v>
      </c>
      <c r="AN327" s="70"/>
    </row>
    <row r="328" spans="1:57" s="66" customFormat="1" hidden="1" x14ac:dyDescent="0.25">
      <c r="A328" s="67" t="s">
        <v>96</v>
      </c>
      <c r="B328" s="67"/>
      <c r="C328" s="67"/>
      <c r="D328" s="67"/>
      <c r="E328" s="25"/>
      <c r="F328" s="25"/>
      <c r="G328" s="25"/>
      <c r="H328" s="25"/>
      <c r="I328" s="25"/>
      <c r="J328" s="25"/>
      <c r="K328" s="25"/>
      <c r="L328" s="68">
        <v>7997516.3300000001</v>
      </c>
      <c r="M328" s="25"/>
      <c r="N328" s="68">
        <v>198219.85000000003</v>
      </c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68">
        <v>2226182.08</v>
      </c>
      <c r="Z328" s="25"/>
      <c r="AA328" s="25"/>
      <c r="AB328" s="25"/>
      <c r="AC328" s="25"/>
      <c r="AD328" s="25"/>
      <c r="AE328" s="25"/>
      <c r="AF328" s="25"/>
      <c r="AG328" s="68">
        <v>2516030.89</v>
      </c>
      <c r="AH328" s="68">
        <v>0</v>
      </c>
      <c r="AI328" s="25"/>
      <c r="AJ328" s="25"/>
      <c r="AK328" s="25"/>
      <c r="AL328" s="68">
        <v>0</v>
      </c>
      <c r="AM328" s="68">
        <v>12937949.15</v>
      </c>
      <c r="AN328" s="70"/>
    </row>
    <row r="329" spans="1:57" s="66" customFormat="1" hidden="1" x14ac:dyDescent="0.25">
      <c r="A329" s="72"/>
      <c r="B329" s="72"/>
      <c r="C329" s="72"/>
      <c r="D329" s="72"/>
      <c r="E329" s="73"/>
      <c r="F329" s="73"/>
      <c r="G329" s="73"/>
      <c r="H329" s="73"/>
      <c r="I329" s="73"/>
      <c r="J329" s="73"/>
      <c r="K329" s="73"/>
      <c r="L329" s="72"/>
      <c r="M329" s="73"/>
      <c r="N329" s="72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2"/>
      <c r="Z329" s="73"/>
      <c r="AA329" s="73"/>
      <c r="AB329" s="73"/>
      <c r="AC329" s="73"/>
      <c r="AD329" s="73"/>
      <c r="AE329" s="73"/>
      <c r="AF329" s="73"/>
      <c r="AG329" s="72"/>
      <c r="AH329" s="72"/>
      <c r="AI329" s="73"/>
      <c r="AJ329" s="73"/>
      <c r="AK329" s="73"/>
      <c r="AL329" s="72"/>
      <c r="AM329" s="72"/>
      <c r="AN329" s="72"/>
    </row>
    <row r="330" spans="1:57" s="66" customFormat="1" hidden="1" x14ac:dyDescent="0.25">
      <c r="A330" s="74" t="s">
        <v>84</v>
      </c>
      <c r="B330" s="75" t="s">
        <v>85</v>
      </c>
      <c r="C330" s="76">
        <v>2</v>
      </c>
      <c r="D330" s="74"/>
      <c r="E330" s="73"/>
      <c r="F330" s="73"/>
      <c r="G330" s="73"/>
      <c r="H330" s="73"/>
      <c r="I330" s="73"/>
      <c r="J330" s="73"/>
      <c r="K330" s="73"/>
      <c r="L330" s="72"/>
      <c r="M330" s="73"/>
      <c r="N330" s="72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2"/>
      <c r="Z330" s="73"/>
      <c r="AA330" s="73"/>
      <c r="AB330" s="73"/>
      <c r="AC330" s="73"/>
      <c r="AD330" s="73"/>
      <c r="AE330" s="73"/>
      <c r="AF330" s="73"/>
      <c r="AG330" s="72"/>
      <c r="AH330" s="72"/>
      <c r="AI330" s="73"/>
      <c r="AJ330" s="73"/>
      <c r="AK330" s="73"/>
      <c r="AL330" s="72"/>
      <c r="AM330" s="72"/>
      <c r="AN330" s="72"/>
    </row>
    <row r="331" spans="1:57" s="66" customFormat="1" hidden="1" x14ac:dyDescent="0.25">
      <c r="A331" s="72" t="s">
        <v>86</v>
      </c>
      <c r="B331" s="72"/>
      <c r="C331" s="72"/>
      <c r="D331" s="77">
        <v>0.3333334</v>
      </c>
      <c r="E331" s="78"/>
      <c r="F331" s="78"/>
      <c r="G331" s="78"/>
      <c r="H331" s="78"/>
      <c r="I331" s="78"/>
      <c r="J331" s="78"/>
      <c r="K331" s="78"/>
      <c r="L331" s="79">
        <v>0.49479134974806699</v>
      </c>
      <c r="M331" s="78"/>
      <c r="N331" s="79">
        <v>8.2791184240497452E-3</v>
      </c>
      <c r="O331" s="78"/>
      <c r="P331" s="78"/>
      <c r="Q331" s="80"/>
      <c r="R331" s="80"/>
      <c r="S331" s="78"/>
      <c r="T331" s="78"/>
      <c r="U331" s="78"/>
      <c r="V331" s="78"/>
      <c r="W331" s="78"/>
      <c r="X331" s="78"/>
      <c r="Y331" s="79">
        <v>0.19022287185196499</v>
      </c>
      <c r="Z331" s="78"/>
      <c r="AA331" s="78"/>
      <c r="AB331" s="78"/>
      <c r="AC331" s="78"/>
      <c r="AD331" s="78"/>
      <c r="AE331" s="78"/>
      <c r="AF331" s="78"/>
      <c r="AG331" s="79">
        <v>0.30670665997591828</v>
      </c>
      <c r="AH331" s="79">
        <v>0</v>
      </c>
      <c r="AI331" s="78"/>
      <c r="AJ331" s="78"/>
      <c r="AK331" s="78"/>
      <c r="AL331" s="79">
        <v>0</v>
      </c>
      <c r="AM331" s="79">
        <v>1</v>
      </c>
      <c r="AN331" s="72"/>
    </row>
    <row r="332" spans="1:57" s="66" customFormat="1" hidden="1" x14ac:dyDescent="0.25">
      <c r="A332" s="72" t="s">
        <v>87</v>
      </c>
      <c r="B332" s="72"/>
      <c r="C332" s="72"/>
      <c r="D332" s="77">
        <v>0.3333333</v>
      </c>
      <c r="E332" s="78"/>
      <c r="F332" s="78"/>
      <c r="G332" s="78"/>
      <c r="H332" s="78"/>
      <c r="I332" s="78"/>
      <c r="J332" s="78"/>
      <c r="K332" s="78"/>
      <c r="L332" s="79">
        <v>0.59203944305752965</v>
      </c>
      <c r="M332" s="78"/>
      <c r="N332" s="79">
        <v>6.8962775978823443E-2</v>
      </c>
      <c r="O332" s="78"/>
      <c r="P332" s="78"/>
      <c r="Q332" s="80"/>
      <c r="R332" s="80"/>
      <c r="S332" s="78"/>
      <c r="T332" s="78"/>
      <c r="U332" s="78"/>
      <c r="V332" s="78"/>
      <c r="W332" s="78"/>
      <c r="X332" s="78"/>
      <c r="Y332" s="79">
        <v>0.20724138339599096</v>
      </c>
      <c r="Z332" s="78"/>
      <c r="AA332" s="78"/>
      <c r="AB332" s="78"/>
      <c r="AC332" s="78"/>
      <c r="AD332" s="78"/>
      <c r="AE332" s="78"/>
      <c r="AF332" s="78"/>
      <c r="AG332" s="79">
        <v>0.13175639756765592</v>
      </c>
      <c r="AH332" s="79">
        <v>0</v>
      </c>
      <c r="AI332" s="78"/>
      <c r="AJ332" s="78"/>
      <c r="AK332" s="78"/>
      <c r="AL332" s="79">
        <v>0</v>
      </c>
      <c r="AM332" s="79">
        <v>1</v>
      </c>
      <c r="AN332" s="72"/>
    </row>
    <row r="333" spans="1:57" s="66" customFormat="1" hidden="1" x14ac:dyDescent="0.25">
      <c r="A333" s="72" t="s">
        <v>88</v>
      </c>
      <c r="B333" s="72"/>
      <c r="C333" s="72"/>
      <c r="D333" s="77">
        <v>0.3333333</v>
      </c>
      <c r="E333" s="78"/>
      <c r="F333" s="78"/>
      <c r="G333" s="78"/>
      <c r="H333" s="78"/>
      <c r="I333" s="78"/>
      <c r="J333" s="78"/>
      <c r="K333" s="78"/>
      <c r="L333" s="79">
        <v>0.61814405337958833</v>
      </c>
      <c r="M333" s="78"/>
      <c r="N333" s="79">
        <v>1.532080917167618E-2</v>
      </c>
      <c r="O333" s="78"/>
      <c r="P333" s="78"/>
      <c r="Q333" s="80"/>
      <c r="R333" s="80"/>
      <c r="S333" s="78"/>
      <c r="T333" s="78"/>
      <c r="U333" s="78"/>
      <c r="V333" s="78"/>
      <c r="W333" s="78"/>
      <c r="X333" s="78"/>
      <c r="Y333" s="79">
        <v>0.17206607122891651</v>
      </c>
      <c r="Z333" s="78"/>
      <c r="AA333" s="78"/>
      <c r="AB333" s="78"/>
      <c r="AC333" s="78"/>
      <c r="AD333" s="78"/>
      <c r="AE333" s="78"/>
      <c r="AF333" s="78"/>
      <c r="AG333" s="79">
        <v>0.19446906621981894</v>
      </c>
      <c r="AH333" s="79">
        <v>0</v>
      </c>
      <c r="AI333" s="78"/>
      <c r="AJ333" s="78"/>
      <c r="AK333" s="78"/>
      <c r="AL333" s="79">
        <v>0</v>
      </c>
      <c r="AM333" s="79">
        <v>1</v>
      </c>
      <c r="AN333" s="72"/>
    </row>
    <row r="334" spans="1:57" s="66" customFormat="1" hidden="1" x14ac:dyDescent="0.25">
      <c r="A334" s="81" t="s">
        <v>150</v>
      </c>
      <c r="B334" s="82" t="s">
        <v>90</v>
      </c>
      <c r="C334" s="83">
        <v>0.56999999999999995</v>
      </c>
      <c r="D334" s="84">
        <v>1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0.56999999999999995</v>
      </c>
      <c r="M334" s="85">
        <v>0</v>
      </c>
      <c r="N334" s="85">
        <v>0.03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0.19</v>
      </c>
      <c r="Z334" s="85">
        <v>0</v>
      </c>
      <c r="AA334" s="85">
        <v>0</v>
      </c>
      <c r="AB334" s="85">
        <v>0</v>
      </c>
      <c r="AC334" s="85">
        <v>0</v>
      </c>
      <c r="AD334" s="85">
        <v>0</v>
      </c>
      <c r="AE334" s="85">
        <v>0</v>
      </c>
      <c r="AF334" s="85">
        <v>0</v>
      </c>
      <c r="AG334" s="85">
        <v>0.21</v>
      </c>
      <c r="AH334" s="85">
        <v>0</v>
      </c>
      <c r="AI334" s="85">
        <v>0</v>
      </c>
      <c r="AJ334" s="85">
        <v>0</v>
      </c>
      <c r="AK334" s="85">
        <v>0</v>
      </c>
      <c r="AL334" s="86"/>
      <c r="AM334" s="85">
        <v>1</v>
      </c>
      <c r="AN334" s="72"/>
    </row>
    <row r="335" spans="1:57" s="66" customFormat="1" hidden="1" x14ac:dyDescent="0.25">
      <c r="A335" s="72"/>
      <c r="B335" s="87" t="s">
        <v>91</v>
      </c>
      <c r="C335" s="88">
        <v>0</v>
      </c>
      <c r="D335" s="89"/>
      <c r="E335" s="90">
        <v>0</v>
      </c>
      <c r="F335" s="90">
        <v>0</v>
      </c>
      <c r="G335" s="90">
        <v>0</v>
      </c>
      <c r="H335" s="90">
        <v>0</v>
      </c>
      <c r="I335" s="90">
        <v>0</v>
      </c>
      <c r="J335" s="90">
        <v>0</v>
      </c>
      <c r="K335" s="90">
        <v>0</v>
      </c>
      <c r="L335" s="90">
        <v>0</v>
      </c>
      <c r="M335" s="90">
        <v>0</v>
      </c>
      <c r="N335" s="90">
        <v>0</v>
      </c>
      <c r="O335" s="90">
        <v>0</v>
      </c>
      <c r="P335" s="90">
        <v>0</v>
      </c>
      <c r="Q335" s="90">
        <v>0</v>
      </c>
      <c r="R335" s="90">
        <v>0</v>
      </c>
      <c r="S335" s="90">
        <v>0</v>
      </c>
      <c r="T335" s="90">
        <v>0</v>
      </c>
      <c r="U335" s="90">
        <v>0</v>
      </c>
      <c r="V335" s="90">
        <v>0</v>
      </c>
      <c r="W335" s="90">
        <v>0</v>
      </c>
      <c r="X335" s="90">
        <v>0</v>
      </c>
      <c r="Y335" s="90">
        <v>0</v>
      </c>
      <c r="Z335" s="90">
        <v>0</v>
      </c>
      <c r="AA335" s="90">
        <v>0</v>
      </c>
      <c r="AB335" s="90">
        <v>0</v>
      </c>
      <c r="AC335" s="90">
        <v>0</v>
      </c>
      <c r="AD335" s="90">
        <v>0</v>
      </c>
      <c r="AE335" s="90">
        <v>0</v>
      </c>
      <c r="AF335" s="90">
        <v>0</v>
      </c>
      <c r="AG335" s="90">
        <v>0</v>
      </c>
      <c r="AH335" s="90">
        <v>0</v>
      </c>
      <c r="AI335" s="90">
        <v>0</v>
      </c>
      <c r="AJ335" s="90">
        <v>0</v>
      </c>
      <c r="AK335" s="90">
        <v>0</v>
      </c>
      <c r="AL335" s="91"/>
      <c r="AM335" s="79">
        <v>0</v>
      </c>
      <c r="AN335" s="72"/>
    </row>
    <row r="336" spans="1:57" s="66" customFormat="1" ht="15.75" hidden="1" thickBot="1" x14ac:dyDescent="0.3">
      <c r="A336" s="92" t="s">
        <v>151</v>
      </c>
      <c r="B336" s="92"/>
      <c r="C336" s="92"/>
      <c r="D336" s="92"/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0.56999999999999995</v>
      </c>
      <c r="M336" s="93">
        <v>0</v>
      </c>
      <c r="N336" s="93">
        <v>0.03</v>
      </c>
      <c r="O336" s="93">
        <v>0</v>
      </c>
      <c r="P336" s="93">
        <v>0</v>
      </c>
      <c r="Q336" s="93">
        <v>0</v>
      </c>
      <c r="R336" s="93">
        <v>0</v>
      </c>
      <c r="S336" s="93">
        <v>0</v>
      </c>
      <c r="T336" s="93">
        <v>0</v>
      </c>
      <c r="U336" s="93">
        <v>0</v>
      </c>
      <c r="V336" s="93">
        <v>0</v>
      </c>
      <c r="W336" s="93">
        <v>0</v>
      </c>
      <c r="X336" s="93">
        <v>0</v>
      </c>
      <c r="Y336" s="93">
        <v>0.19</v>
      </c>
      <c r="Z336" s="93">
        <v>0</v>
      </c>
      <c r="AA336" s="93">
        <v>0</v>
      </c>
      <c r="AB336" s="93">
        <v>0</v>
      </c>
      <c r="AC336" s="93">
        <v>0</v>
      </c>
      <c r="AD336" s="93">
        <v>0</v>
      </c>
      <c r="AE336" s="93">
        <v>0</v>
      </c>
      <c r="AF336" s="93">
        <v>0</v>
      </c>
      <c r="AG336" s="93">
        <v>0.21</v>
      </c>
      <c r="AH336" s="93">
        <v>0</v>
      </c>
      <c r="AI336" s="93">
        <v>0</v>
      </c>
      <c r="AJ336" s="93">
        <v>0</v>
      </c>
      <c r="AK336" s="93">
        <v>0</v>
      </c>
      <c r="AL336" s="93"/>
      <c r="AM336" s="93">
        <v>1</v>
      </c>
      <c r="AN336" s="72"/>
      <c r="AO336" s="42">
        <v>1</v>
      </c>
      <c r="AP336" s="42">
        <v>0</v>
      </c>
      <c r="AQ336" s="42">
        <v>0</v>
      </c>
      <c r="AR336" s="42">
        <v>0</v>
      </c>
      <c r="AS336" s="42">
        <v>0</v>
      </c>
      <c r="AT336" s="42">
        <v>0</v>
      </c>
      <c r="AU336" s="42">
        <v>0</v>
      </c>
      <c r="AV336" s="42">
        <v>0</v>
      </c>
      <c r="AW336" s="42">
        <v>0</v>
      </c>
      <c r="AX336" s="42">
        <v>0</v>
      </c>
      <c r="AY336" s="42">
        <v>0</v>
      </c>
      <c r="AZ336" s="42">
        <v>0</v>
      </c>
      <c r="BA336" s="42">
        <v>0</v>
      </c>
      <c r="BB336" s="42">
        <v>0</v>
      </c>
      <c r="BC336" s="42">
        <v>0</v>
      </c>
      <c r="BD336"/>
      <c r="BE336" s="42">
        <v>1</v>
      </c>
    </row>
    <row r="337" spans="1:57" s="66" customFormat="1" ht="15.75" hidden="1" thickTop="1" x14ac:dyDescent="0.25">
      <c r="A337" s="94"/>
      <c r="B337" s="94"/>
      <c r="C337" s="94"/>
      <c r="D337" s="94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</row>
    <row r="338" spans="1:57" hidden="1" x14ac:dyDescent="0.25">
      <c r="A338" s="95" t="s">
        <v>152</v>
      </c>
      <c r="B338" s="96" t="s">
        <v>146</v>
      </c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</row>
    <row r="339" spans="1:57" hidden="1" x14ac:dyDescent="0.25">
      <c r="A339" t="s">
        <v>94</v>
      </c>
      <c r="E339" s="21"/>
      <c r="F339" s="21"/>
      <c r="G339" s="21"/>
      <c r="H339" s="20">
        <v>7357065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0">
        <v>16212072</v>
      </c>
      <c r="W339" s="21"/>
      <c r="X339" s="21"/>
      <c r="Y339" s="21"/>
      <c r="Z339" s="21"/>
      <c r="AA339" s="20">
        <v>9545614</v>
      </c>
      <c r="AB339" s="21"/>
      <c r="AC339" s="21"/>
      <c r="AD339" s="21"/>
      <c r="AE339" s="21"/>
      <c r="AF339" s="21"/>
      <c r="AG339" s="21"/>
      <c r="AH339" s="21"/>
      <c r="AI339" s="20">
        <v>0</v>
      </c>
      <c r="AJ339" s="20">
        <v>0</v>
      </c>
      <c r="AK339" s="21"/>
      <c r="AL339" s="20"/>
      <c r="AM339" s="20">
        <v>33114751</v>
      </c>
    </row>
    <row r="340" spans="1:57" hidden="1" x14ac:dyDescent="0.25">
      <c r="A340" t="s">
        <v>95</v>
      </c>
      <c r="E340" s="21"/>
      <c r="F340" s="21"/>
      <c r="G340" s="21"/>
      <c r="H340" s="20">
        <v>146290671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0">
        <v>311642335</v>
      </c>
      <c r="W340" s="21"/>
      <c r="X340" s="21"/>
      <c r="Y340" s="21"/>
      <c r="Z340" s="21"/>
      <c r="AA340" s="20">
        <v>131712338</v>
      </c>
      <c r="AB340" s="21"/>
      <c r="AC340" s="21"/>
      <c r="AD340" s="21"/>
      <c r="AE340" s="21"/>
      <c r="AF340" s="21"/>
      <c r="AG340" s="21"/>
      <c r="AH340" s="21"/>
      <c r="AI340" s="20">
        <v>0</v>
      </c>
      <c r="AJ340" s="20">
        <v>0</v>
      </c>
      <c r="AK340" s="21"/>
      <c r="AL340" s="20"/>
      <c r="AM340" s="20">
        <v>589645344</v>
      </c>
    </row>
    <row r="341" spans="1:57" hidden="1" x14ac:dyDescent="0.25">
      <c r="A341" t="s">
        <v>96</v>
      </c>
      <c r="C341" s="24"/>
      <c r="E341" s="21"/>
      <c r="F341" s="21"/>
      <c r="G341" s="21"/>
      <c r="H341" s="20">
        <v>3241403.3700000015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0">
        <v>9371735.129999999</v>
      </c>
      <c r="W341" s="21"/>
      <c r="X341" s="21"/>
      <c r="Y341" s="21"/>
      <c r="Z341" s="21"/>
      <c r="AA341" s="20">
        <v>1309583.9500000004</v>
      </c>
      <c r="AB341" s="21"/>
      <c r="AC341" s="21"/>
      <c r="AD341" s="21"/>
      <c r="AE341" s="21"/>
      <c r="AF341" s="21"/>
      <c r="AG341" s="21"/>
      <c r="AH341" s="21"/>
      <c r="AI341" s="20">
        <v>0</v>
      </c>
      <c r="AJ341" s="20">
        <v>0</v>
      </c>
      <c r="AK341" s="21"/>
      <c r="AL341" s="20"/>
      <c r="AM341" s="20">
        <v>13922722.450000001</v>
      </c>
    </row>
    <row r="342" spans="1:57" hidden="1" x14ac:dyDescent="0.25">
      <c r="E342" s="43"/>
      <c r="F342" s="43"/>
      <c r="G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W342" s="43"/>
      <c r="X342" s="43"/>
      <c r="Y342" s="43"/>
      <c r="Z342" s="43"/>
      <c r="AB342" s="43"/>
      <c r="AC342" s="43"/>
      <c r="AD342" s="43"/>
      <c r="AE342" s="43"/>
      <c r="AF342" s="43"/>
      <c r="AG342" s="43"/>
      <c r="AH342" s="43"/>
      <c r="AK342" s="43"/>
      <c r="AM342">
        <v>0</v>
      </c>
    </row>
    <row r="343" spans="1:57" hidden="1" x14ac:dyDescent="0.25">
      <c r="A343" s="1" t="s">
        <v>84</v>
      </c>
      <c r="B343" s="27" t="s">
        <v>85</v>
      </c>
      <c r="C343" s="28">
        <v>3</v>
      </c>
      <c r="E343" s="43"/>
      <c r="F343" s="43"/>
      <c r="G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W343" s="43"/>
      <c r="X343" s="43"/>
      <c r="Y343" s="43"/>
      <c r="Z343" s="43"/>
      <c r="AB343" s="43"/>
      <c r="AC343" s="43"/>
      <c r="AD343" s="43"/>
      <c r="AE343" s="43"/>
      <c r="AF343" s="43"/>
      <c r="AG343" s="43"/>
      <c r="AH343" s="43"/>
      <c r="AK343" s="43"/>
      <c r="AM343">
        <v>0</v>
      </c>
    </row>
    <row r="344" spans="1:57" hidden="1" x14ac:dyDescent="0.25">
      <c r="A344" t="s">
        <v>86</v>
      </c>
      <c r="D344" s="29">
        <v>0.3333334</v>
      </c>
      <c r="E344" s="44"/>
      <c r="F344" s="44"/>
      <c r="G344" s="44"/>
      <c r="H344" s="30">
        <v>0.22216881534153768</v>
      </c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30">
        <v>0.48957251709366623</v>
      </c>
      <c r="W344" s="44"/>
      <c r="X344" s="44"/>
      <c r="Y344" s="44"/>
      <c r="Z344" s="44"/>
      <c r="AA344" s="30">
        <v>0.28825866756479612</v>
      </c>
      <c r="AB344" s="44"/>
      <c r="AC344" s="44"/>
      <c r="AD344" s="44"/>
      <c r="AE344" s="44"/>
      <c r="AF344" s="44"/>
      <c r="AG344" s="44"/>
      <c r="AH344" s="44"/>
      <c r="AI344" s="30">
        <v>0</v>
      </c>
      <c r="AJ344" s="30">
        <v>0</v>
      </c>
      <c r="AK344" s="44"/>
      <c r="AL344" s="30"/>
      <c r="AM344" s="30">
        <v>1</v>
      </c>
    </row>
    <row r="345" spans="1:57" hidden="1" x14ac:dyDescent="0.25">
      <c r="A345" t="s">
        <v>87</v>
      </c>
      <c r="D345" s="29">
        <v>0.3333333</v>
      </c>
      <c r="E345" s="44"/>
      <c r="F345" s="44"/>
      <c r="G345" s="44"/>
      <c r="H345" s="30">
        <v>0.24809942533863202</v>
      </c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30">
        <v>0.52852505013590001</v>
      </c>
      <c r="W345" s="44"/>
      <c r="X345" s="44"/>
      <c r="Y345" s="44"/>
      <c r="Z345" s="44"/>
      <c r="AA345" s="30">
        <v>0.22337552452546797</v>
      </c>
      <c r="AB345" s="44"/>
      <c r="AC345" s="44"/>
      <c r="AD345" s="44"/>
      <c r="AE345" s="44"/>
      <c r="AF345" s="44"/>
      <c r="AG345" s="44"/>
      <c r="AH345" s="44"/>
      <c r="AI345" s="30">
        <v>0</v>
      </c>
      <c r="AJ345" s="30">
        <v>0</v>
      </c>
      <c r="AK345" s="44"/>
      <c r="AL345" s="30"/>
      <c r="AM345" s="30">
        <v>1</v>
      </c>
    </row>
    <row r="346" spans="1:57" hidden="1" x14ac:dyDescent="0.25">
      <c r="A346" s="31" t="s">
        <v>88</v>
      </c>
      <c r="B346" s="31"/>
      <c r="C346" s="31"/>
      <c r="D346" s="32">
        <v>0.3333333</v>
      </c>
      <c r="E346" s="45"/>
      <c r="F346" s="45"/>
      <c r="G346" s="45"/>
      <c r="H346" s="33">
        <v>0.2328139041513394</v>
      </c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33">
        <v>0.67312518536918753</v>
      </c>
      <c r="W346" s="45"/>
      <c r="X346" s="45"/>
      <c r="Y346" s="45"/>
      <c r="Z346" s="45"/>
      <c r="AA346" s="33">
        <v>9.4060910479473098E-2</v>
      </c>
      <c r="AB346" s="45"/>
      <c r="AC346" s="45"/>
      <c r="AD346" s="45"/>
      <c r="AE346" s="45"/>
      <c r="AF346" s="45"/>
      <c r="AG346" s="45"/>
      <c r="AH346" s="45"/>
      <c r="AI346" s="33">
        <v>0</v>
      </c>
      <c r="AJ346" s="33">
        <v>0</v>
      </c>
      <c r="AK346" s="45"/>
      <c r="AL346" s="33"/>
      <c r="AM346" s="33">
        <v>1</v>
      </c>
    </row>
    <row r="347" spans="1:57" hidden="1" x14ac:dyDescent="0.25">
      <c r="A347" t="s">
        <v>89</v>
      </c>
      <c r="B347" s="35" t="s">
        <v>90</v>
      </c>
      <c r="C347" s="36">
        <v>0.56399999999999995</v>
      </c>
      <c r="D347" s="37">
        <v>1</v>
      </c>
      <c r="E347" s="30">
        <v>0</v>
      </c>
      <c r="F347" s="30">
        <v>0</v>
      </c>
      <c r="G347" s="30">
        <v>0</v>
      </c>
      <c r="H347" s="30">
        <v>0.23400000000000001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0.56399999999999995</v>
      </c>
      <c r="W347" s="30">
        <v>0</v>
      </c>
      <c r="X347" s="30">
        <v>0</v>
      </c>
      <c r="Y347" s="30">
        <v>0</v>
      </c>
      <c r="Z347" s="30">
        <v>0</v>
      </c>
      <c r="AA347" s="30">
        <v>0.20200000000000001</v>
      </c>
      <c r="AB347" s="30">
        <v>0</v>
      </c>
      <c r="AC347" s="30">
        <v>0</v>
      </c>
      <c r="AD347" s="30">
        <v>0</v>
      </c>
      <c r="AE347" s="30">
        <v>0</v>
      </c>
      <c r="AF347" s="30">
        <v>0</v>
      </c>
      <c r="AG347" s="30">
        <v>0</v>
      </c>
      <c r="AH347" s="30">
        <v>0</v>
      </c>
      <c r="AI347" s="30">
        <v>0</v>
      </c>
      <c r="AJ347" s="30">
        <v>0</v>
      </c>
      <c r="AK347" s="30">
        <v>0</v>
      </c>
      <c r="AL347" s="30"/>
      <c r="AM347" s="30">
        <v>1</v>
      </c>
    </row>
    <row r="348" spans="1:57" hidden="1" x14ac:dyDescent="0.25">
      <c r="B348" s="35" t="s">
        <v>91</v>
      </c>
      <c r="C348" s="36">
        <v>0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0</v>
      </c>
      <c r="AI348" s="30">
        <v>0</v>
      </c>
      <c r="AJ348" s="30">
        <v>0</v>
      </c>
      <c r="AK348" s="30">
        <v>0</v>
      </c>
      <c r="AL348" s="30"/>
      <c r="AM348" s="30">
        <v>0</v>
      </c>
    </row>
    <row r="349" spans="1:57" ht="15.75" hidden="1" thickBot="1" x14ac:dyDescent="0.3">
      <c r="A349" s="38" t="s">
        <v>153</v>
      </c>
      <c r="B349" s="39"/>
      <c r="C349" s="39"/>
      <c r="D349" s="39"/>
      <c r="E349" s="40">
        <v>0</v>
      </c>
      <c r="F349" s="40">
        <v>0</v>
      </c>
      <c r="G349" s="40">
        <v>0</v>
      </c>
      <c r="H349" s="40">
        <v>0.23400000000000001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0.56399999999999995</v>
      </c>
      <c r="W349" s="40">
        <v>0</v>
      </c>
      <c r="X349" s="40">
        <v>0</v>
      </c>
      <c r="Y349" s="40">
        <v>0</v>
      </c>
      <c r="Z349" s="40">
        <v>0</v>
      </c>
      <c r="AA349" s="40">
        <v>0.20200000000000001</v>
      </c>
      <c r="AB349" s="40">
        <v>0</v>
      </c>
      <c r="AC349" s="40">
        <v>0</v>
      </c>
      <c r="AD349" s="40">
        <v>0</v>
      </c>
      <c r="AE349" s="40">
        <v>0</v>
      </c>
      <c r="AF349" s="40">
        <v>0</v>
      </c>
      <c r="AG349" s="40">
        <v>0</v>
      </c>
      <c r="AH349" s="40">
        <v>0</v>
      </c>
      <c r="AI349" s="40">
        <v>0</v>
      </c>
      <c r="AJ349" s="40">
        <v>0</v>
      </c>
      <c r="AK349" s="40">
        <v>0</v>
      </c>
      <c r="AL349" s="41"/>
      <c r="AM349" s="40">
        <v>1</v>
      </c>
      <c r="AO349" s="42">
        <v>0</v>
      </c>
      <c r="AP349" s="42">
        <v>0.79799999999999993</v>
      </c>
      <c r="AQ349" s="42">
        <v>0</v>
      </c>
      <c r="AR349" s="42">
        <v>0</v>
      </c>
      <c r="AS349" s="42">
        <v>0.20200000000000001</v>
      </c>
      <c r="AT349" s="42">
        <v>0</v>
      </c>
      <c r="AU349" s="42">
        <v>0</v>
      </c>
      <c r="AV349" s="42">
        <v>0</v>
      </c>
      <c r="AW349" s="42">
        <v>0</v>
      </c>
      <c r="AX349" s="42">
        <v>0</v>
      </c>
      <c r="AY349" s="42">
        <v>0</v>
      </c>
      <c r="AZ349" s="42">
        <v>0</v>
      </c>
      <c r="BA349" s="42">
        <v>0</v>
      </c>
      <c r="BB349" s="42">
        <v>0</v>
      </c>
      <c r="BC349" s="42">
        <v>0</v>
      </c>
      <c r="BE349" s="42">
        <v>1</v>
      </c>
    </row>
    <row r="350" spans="1:57" ht="15.75" hidden="1" thickTop="1" x14ac:dyDescent="0.25"/>
    <row r="351" spans="1:57" hidden="1" x14ac:dyDescent="0.25">
      <c r="A351" s="95" t="s">
        <v>154</v>
      </c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</row>
    <row r="352" spans="1:57" hidden="1" x14ac:dyDescent="0.25">
      <c r="A352" t="s">
        <v>94</v>
      </c>
      <c r="E352" s="21"/>
      <c r="F352" s="21"/>
      <c r="G352" s="21"/>
      <c r="H352" s="21"/>
      <c r="I352" s="21"/>
      <c r="J352" s="21"/>
      <c r="K352" s="21"/>
      <c r="L352" s="20">
        <v>8334835</v>
      </c>
      <c r="M352" s="21"/>
      <c r="N352" s="20">
        <v>139463</v>
      </c>
      <c r="O352" s="21"/>
      <c r="P352" s="20">
        <v>31622714</v>
      </c>
      <c r="Q352" s="21"/>
      <c r="R352" s="21"/>
      <c r="S352" s="21"/>
      <c r="T352" s="21"/>
      <c r="U352" s="21"/>
      <c r="V352" s="21"/>
      <c r="W352" s="21"/>
      <c r="X352" s="21"/>
      <c r="Y352" s="20">
        <v>3204333</v>
      </c>
      <c r="Z352" s="21"/>
      <c r="AA352" s="21"/>
      <c r="AB352" s="21"/>
      <c r="AC352" s="21"/>
      <c r="AD352" s="21"/>
      <c r="AE352" s="21"/>
      <c r="AF352" s="21"/>
      <c r="AG352" s="20">
        <v>5166520</v>
      </c>
      <c r="AH352" s="20">
        <v>0</v>
      </c>
      <c r="AI352" s="21"/>
      <c r="AJ352" s="21"/>
      <c r="AK352" s="21"/>
      <c r="AL352" s="20"/>
      <c r="AM352" s="20">
        <v>48467865</v>
      </c>
    </row>
    <row r="353" spans="1:57" hidden="1" x14ac:dyDescent="0.25">
      <c r="A353" t="s">
        <v>95</v>
      </c>
      <c r="E353" s="21"/>
      <c r="F353" s="21"/>
      <c r="G353" s="21"/>
      <c r="H353" s="21"/>
      <c r="I353" s="21"/>
      <c r="J353" s="21"/>
      <c r="K353" s="21"/>
      <c r="L353" s="20">
        <v>195224943</v>
      </c>
      <c r="M353" s="21"/>
      <c r="N353" s="20">
        <v>22740468</v>
      </c>
      <c r="O353" s="21"/>
      <c r="P353" s="20">
        <v>563065748</v>
      </c>
      <c r="Q353" s="21"/>
      <c r="R353" s="21"/>
      <c r="S353" s="21"/>
      <c r="T353" s="21"/>
      <c r="U353" s="21"/>
      <c r="V353" s="21"/>
      <c r="W353" s="21"/>
      <c r="X353" s="21"/>
      <c r="Y353" s="20">
        <v>68337824</v>
      </c>
      <c r="Z353" s="21"/>
      <c r="AA353" s="21"/>
      <c r="AB353" s="21"/>
      <c r="AC353" s="21"/>
      <c r="AD353" s="21"/>
      <c r="AE353" s="21"/>
      <c r="AF353" s="21"/>
      <c r="AG353" s="20">
        <v>43446658</v>
      </c>
      <c r="AH353" s="20">
        <v>0</v>
      </c>
      <c r="AI353" s="21"/>
      <c r="AJ353" s="21"/>
      <c r="AK353" s="21"/>
      <c r="AL353" s="20"/>
      <c r="AM353" s="20">
        <v>892815641</v>
      </c>
    </row>
    <row r="354" spans="1:57" hidden="1" x14ac:dyDescent="0.25">
      <c r="A354" t="s">
        <v>96</v>
      </c>
      <c r="C354" s="24"/>
      <c r="E354" s="21"/>
      <c r="F354" s="21"/>
      <c r="G354" s="21"/>
      <c r="H354" s="21"/>
      <c r="I354" s="21"/>
      <c r="J354" s="21"/>
      <c r="K354" s="21"/>
      <c r="L354" s="20">
        <v>7997516.3300000001</v>
      </c>
      <c r="M354" s="21"/>
      <c r="N354" s="20">
        <v>198219.85000000003</v>
      </c>
      <c r="O354" s="21"/>
      <c r="P354" s="20">
        <v>6124968.9200000018</v>
      </c>
      <c r="Q354" s="21"/>
      <c r="R354" s="21"/>
      <c r="S354" s="21"/>
      <c r="T354" s="21"/>
      <c r="U354" s="21"/>
      <c r="V354" s="21"/>
      <c r="W354" s="21"/>
      <c r="X354" s="21"/>
      <c r="Y354" s="20">
        <v>2226182.08</v>
      </c>
      <c r="Z354" s="21"/>
      <c r="AA354" s="21"/>
      <c r="AB354" s="21"/>
      <c r="AC354" s="21"/>
      <c r="AD354" s="21"/>
      <c r="AE354" s="21"/>
      <c r="AF354" s="21"/>
      <c r="AG354" s="20">
        <v>2516030.89</v>
      </c>
      <c r="AH354" s="20">
        <v>0</v>
      </c>
      <c r="AI354" s="21"/>
      <c r="AJ354" s="21"/>
      <c r="AK354" s="21"/>
      <c r="AL354" s="20"/>
      <c r="AM354" s="20">
        <v>19062918.07</v>
      </c>
    </row>
    <row r="355" spans="1:57" hidden="1" x14ac:dyDescent="0.25">
      <c r="E355" s="43"/>
      <c r="F355" s="43"/>
      <c r="G355" s="43"/>
      <c r="H355" s="43"/>
      <c r="I355" s="43"/>
      <c r="J355" s="43"/>
      <c r="K355" s="43"/>
      <c r="M355" s="43"/>
      <c r="O355" s="43"/>
      <c r="Q355" s="43"/>
      <c r="R355" s="43"/>
      <c r="S355" s="43"/>
      <c r="T355" s="43"/>
      <c r="U355" s="43"/>
      <c r="V355" s="43"/>
      <c r="W355" s="43"/>
      <c r="X355" s="43"/>
      <c r="Z355" s="43"/>
      <c r="AA355" s="43"/>
      <c r="AB355" s="43"/>
      <c r="AC355" s="43"/>
      <c r="AD355" s="43"/>
      <c r="AE355" s="43"/>
      <c r="AF355" s="43"/>
      <c r="AI355" s="43"/>
      <c r="AJ355" s="43"/>
      <c r="AK355" s="43"/>
    </row>
    <row r="356" spans="1:57" hidden="1" x14ac:dyDescent="0.25">
      <c r="A356" s="1" t="s">
        <v>84</v>
      </c>
      <c r="B356" s="27" t="s">
        <v>85</v>
      </c>
      <c r="C356" s="28">
        <v>3</v>
      </c>
      <c r="E356" s="43"/>
      <c r="F356" s="43"/>
      <c r="G356" s="43"/>
      <c r="H356" s="43"/>
      <c r="I356" s="43"/>
      <c r="J356" s="43"/>
      <c r="K356" s="43"/>
      <c r="M356" s="43"/>
      <c r="O356" s="43"/>
      <c r="Q356" s="43"/>
      <c r="R356" s="43"/>
      <c r="S356" s="43"/>
      <c r="T356" s="43"/>
      <c r="U356" s="43"/>
      <c r="V356" s="43"/>
      <c r="W356" s="43"/>
      <c r="X356" s="43"/>
      <c r="Z356" s="43"/>
      <c r="AA356" s="43"/>
      <c r="AB356" s="43"/>
      <c r="AC356" s="43"/>
      <c r="AD356" s="43"/>
      <c r="AE356" s="43"/>
      <c r="AF356" s="43"/>
      <c r="AI356" s="43"/>
      <c r="AJ356" s="43"/>
      <c r="AK356" s="43"/>
    </row>
    <row r="357" spans="1:57" hidden="1" x14ac:dyDescent="0.25">
      <c r="A357" t="s">
        <v>86</v>
      </c>
      <c r="D357" s="29">
        <v>0.3333334</v>
      </c>
      <c r="E357" s="44"/>
      <c r="F357" s="44"/>
      <c r="G357" s="44"/>
      <c r="H357" s="44"/>
      <c r="I357" s="44"/>
      <c r="J357" s="44"/>
      <c r="K357" s="44"/>
      <c r="L357" s="30">
        <v>0.17196620895102352</v>
      </c>
      <c r="M357" s="44"/>
      <c r="N357" s="30">
        <v>2.8774322945729091E-3</v>
      </c>
      <c r="O357" s="44"/>
      <c r="P357" s="30">
        <v>0.65244701824600693</v>
      </c>
      <c r="Q357" s="44"/>
      <c r="R357" s="44"/>
      <c r="S357" s="44"/>
      <c r="T357" s="44"/>
      <c r="U357" s="44"/>
      <c r="V357" s="44"/>
      <c r="W357" s="44"/>
      <c r="X357" s="44"/>
      <c r="Y357" s="30">
        <v>6.6112526309958161E-2</v>
      </c>
      <c r="Z357" s="44"/>
      <c r="AA357" s="44"/>
      <c r="AB357" s="44"/>
      <c r="AC357" s="44"/>
      <c r="AD357" s="44"/>
      <c r="AE357" s="44"/>
      <c r="AF357" s="44"/>
      <c r="AG357" s="30">
        <v>0.10659681419843849</v>
      </c>
      <c r="AH357" s="30">
        <v>0</v>
      </c>
      <c r="AI357" s="44"/>
      <c r="AJ357" s="44"/>
      <c r="AK357" s="44"/>
      <c r="AL357" s="30"/>
      <c r="AM357" s="30">
        <v>1</v>
      </c>
    </row>
    <row r="358" spans="1:57" hidden="1" x14ac:dyDescent="0.25">
      <c r="A358" t="s">
        <v>87</v>
      </c>
      <c r="D358" s="29">
        <v>0.3333333</v>
      </c>
      <c r="E358" s="44"/>
      <c r="F358" s="44"/>
      <c r="G358" s="44"/>
      <c r="H358" s="44"/>
      <c r="I358" s="44"/>
      <c r="J358" s="44"/>
      <c r="K358" s="44"/>
      <c r="L358" s="30">
        <v>0.21866210002922654</v>
      </c>
      <c r="M358" s="44"/>
      <c r="N358" s="30">
        <v>2.5470508082194317E-2</v>
      </c>
      <c r="O358" s="44"/>
      <c r="P358" s="30">
        <v>0.63066295228580116</v>
      </c>
      <c r="Q358" s="44"/>
      <c r="R358" s="44"/>
      <c r="S358" s="44"/>
      <c r="T358" s="44"/>
      <c r="U358" s="44"/>
      <c r="V358" s="44"/>
      <c r="W358" s="44"/>
      <c r="X358" s="44"/>
      <c r="Y358" s="30">
        <v>7.654192070768169E-2</v>
      </c>
      <c r="Z358" s="44"/>
      <c r="AA358" s="44"/>
      <c r="AB358" s="44"/>
      <c r="AC358" s="44"/>
      <c r="AD358" s="44"/>
      <c r="AE358" s="44"/>
      <c r="AF358" s="44"/>
      <c r="AG358" s="30">
        <v>4.8662518895096284E-2</v>
      </c>
      <c r="AH358" s="30">
        <v>0</v>
      </c>
      <c r="AI358" s="44"/>
      <c r="AJ358" s="44"/>
      <c r="AK358" s="44"/>
      <c r="AL358" s="30"/>
      <c r="AM358" s="30">
        <v>1</v>
      </c>
    </row>
    <row r="359" spans="1:57" hidden="1" x14ac:dyDescent="0.25">
      <c r="A359" s="31" t="s">
        <v>88</v>
      </c>
      <c r="B359" s="31"/>
      <c r="C359" s="31"/>
      <c r="D359" s="32">
        <v>0.3333333</v>
      </c>
      <c r="E359" s="45"/>
      <c r="F359" s="45"/>
      <c r="G359" s="45"/>
      <c r="H359" s="45"/>
      <c r="I359" s="45"/>
      <c r="J359" s="45"/>
      <c r="K359" s="45"/>
      <c r="L359" s="33">
        <v>0.4195326392650231</v>
      </c>
      <c r="M359" s="45"/>
      <c r="N359" s="33">
        <v>1.0398190312318749E-2</v>
      </c>
      <c r="O359" s="45"/>
      <c r="P359" s="33">
        <v>0.3213027983181172</v>
      </c>
      <c r="Q359" s="45"/>
      <c r="R359" s="45"/>
      <c r="S359" s="45"/>
      <c r="T359" s="45"/>
      <c r="U359" s="45"/>
      <c r="V359" s="45"/>
      <c r="W359" s="45"/>
      <c r="X359" s="45"/>
      <c r="Y359" s="33">
        <v>0.11678076104746118</v>
      </c>
      <c r="Z359" s="45"/>
      <c r="AA359" s="45"/>
      <c r="AB359" s="45"/>
      <c r="AC359" s="45"/>
      <c r="AD359" s="45"/>
      <c r="AE359" s="45"/>
      <c r="AF359" s="45"/>
      <c r="AG359" s="33">
        <v>0.1319856110570799</v>
      </c>
      <c r="AH359" s="33">
        <v>0</v>
      </c>
      <c r="AI359" s="45"/>
      <c r="AJ359" s="45"/>
      <c r="AK359" s="45"/>
      <c r="AL359" s="33"/>
      <c r="AM359" s="33">
        <v>1</v>
      </c>
    </row>
    <row r="360" spans="1:57" hidden="1" x14ac:dyDescent="0.25">
      <c r="A360" t="s">
        <v>89</v>
      </c>
      <c r="B360" s="35" t="s">
        <v>90</v>
      </c>
      <c r="C360" s="36">
        <v>0.53500000000000003</v>
      </c>
      <c r="D360" s="37">
        <v>1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0.27</v>
      </c>
      <c r="M360" s="30">
        <v>0</v>
      </c>
      <c r="N360" s="30">
        <v>1.2999999999999999E-2</v>
      </c>
      <c r="O360" s="30">
        <v>0</v>
      </c>
      <c r="P360" s="30">
        <v>0.53500000000000003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8.5999999999999993E-2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9.6000000000000002E-2</v>
      </c>
      <c r="AH360" s="30">
        <v>0</v>
      </c>
      <c r="AI360" s="30">
        <v>0</v>
      </c>
      <c r="AJ360" s="30">
        <v>0</v>
      </c>
      <c r="AK360" s="30">
        <v>0</v>
      </c>
      <c r="AL360" s="30"/>
      <c r="AM360" s="30">
        <v>1</v>
      </c>
    </row>
    <row r="361" spans="1:57" hidden="1" x14ac:dyDescent="0.25">
      <c r="B361" s="35" t="s">
        <v>91</v>
      </c>
      <c r="C361" s="36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/>
      <c r="AM361" s="30">
        <v>0</v>
      </c>
    </row>
    <row r="362" spans="1:57" ht="15.75" hidden="1" thickBot="1" x14ac:dyDescent="0.3">
      <c r="A362" s="38" t="s">
        <v>155</v>
      </c>
      <c r="B362" s="39"/>
      <c r="C362" s="39"/>
      <c r="D362" s="39"/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0.27</v>
      </c>
      <c r="M362" s="40">
        <v>0</v>
      </c>
      <c r="N362" s="40">
        <v>1.2999999999999999E-2</v>
      </c>
      <c r="O362" s="40">
        <v>0</v>
      </c>
      <c r="P362" s="40">
        <v>0.53500000000000003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8.5999999999999993E-2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9.6000000000000002E-2</v>
      </c>
      <c r="AH362" s="40">
        <v>0</v>
      </c>
      <c r="AI362" s="40">
        <v>0</v>
      </c>
      <c r="AJ362" s="40">
        <v>0</v>
      </c>
      <c r="AK362" s="40">
        <v>0</v>
      </c>
      <c r="AL362" s="41"/>
      <c r="AM362" s="40">
        <v>1</v>
      </c>
      <c r="AO362" s="42">
        <v>0.46499999999999997</v>
      </c>
      <c r="AP362" s="42">
        <v>0</v>
      </c>
      <c r="AQ362" s="42">
        <v>0.53500000000000003</v>
      </c>
      <c r="AR362" s="42">
        <v>0</v>
      </c>
      <c r="AS362" s="42">
        <v>0</v>
      </c>
      <c r="AT362" s="42">
        <v>0</v>
      </c>
      <c r="AU362" s="42">
        <v>0</v>
      </c>
      <c r="AV362" s="42">
        <v>0</v>
      </c>
      <c r="AW362" s="42">
        <v>0</v>
      </c>
      <c r="AX362" s="42">
        <v>0</v>
      </c>
      <c r="AY362" s="42">
        <v>0</v>
      </c>
      <c r="AZ362" s="42">
        <v>0</v>
      </c>
      <c r="BA362" s="42">
        <v>0</v>
      </c>
      <c r="BB362" s="42">
        <v>0</v>
      </c>
      <c r="BC362" s="42">
        <v>0</v>
      </c>
      <c r="BE362" s="42">
        <v>1</v>
      </c>
    </row>
    <row r="363" spans="1:57" ht="15.75" hidden="1" thickTop="1" x14ac:dyDescent="0.25"/>
    <row r="364" spans="1:57" hidden="1" x14ac:dyDescent="0.25">
      <c r="A364" s="17" t="s">
        <v>156</v>
      </c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</row>
    <row r="365" spans="1:57" hidden="1" x14ac:dyDescent="0.25">
      <c r="A365" t="s">
        <v>94</v>
      </c>
      <c r="E365" s="20">
        <v>5502978</v>
      </c>
      <c r="F365" s="20">
        <v>0</v>
      </c>
      <c r="G365" s="20">
        <v>0</v>
      </c>
      <c r="H365" s="20">
        <v>7357065</v>
      </c>
      <c r="I365" s="20">
        <v>0</v>
      </c>
      <c r="J365" s="21"/>
      <c r="K365" s="21"/>
      <c r="L365" s="20">
        <v>8334835</v>
      </c>
      <c r="M365" s="20">
        <v>2998898</v>
      </c>
      <c r="N365" s="20">
        <v>139463</v>
      </c>
      <c r="O365" s="21"/>
      <c r="P365" s="20">
        <v>31622714</v>
      </c>
      <c r="Q365" s="21"/>
      <c r="R365" s="21"/>
      <c r="S365" s="21"/>
      <c r="T365" s="21"/>
      <c r="U365" s="21"/>
      <c r="V365" s="21"/>
      <c r="W365" s="21"/>
      <c r="X365" s="20">
        <v>0</v>
      </c>
      <c r="Y365" s="20">
        <v>3204333</v>
      </c>
      <c r="Z365" s="20">
        <v>1082314</v>
      </c>
      <c r="AA365" s="20">
        <v>9545614</v>
      </c>
      <c r="AB365" s="21"/>
      <c r="AC365" s="20">
        <v>0</v>
      </c>
      <c r="AD365" s="20">
        <v>4038201</v>
      </c>
      <c r="AE365" s="20">
        <v>5194626</v>
      </c>
      <c r="AF365" s="21"/>
      <c r="AG365" s="20">
        <v>5166520</v>
      </c>
      <c r="AH365" s="20">
        <v>0</v>
      </c>
      <c r="AI365" s="21"/>
      <c r="AJ365" s="20">
        <v>0</v>
      </c>
      <c r="AK365" s="20">
        <v>0</v>
      </c>
      <c r="AL365" s="20"/>
      <c r="AM365" s="20">
        <v>84187561</v>
      </c>
    </row>
    <row r="366" spans="1:57" hidden="1" x14ac:dyDescent="0.25">
      <c r="A366" t="s">
        <v>95</v>
      </c>
      <c r="E366" s="20">
        <v>101814242</v>
      </c>
      <c r="F366" s="20">
        <v>0</v>
      </c>
      <c r="G366" s="20">
        <v>1583622</v>
      </c>
      <c r="H366" s="20">
        <v>146290671</v>
      </c>
      <c r="I366" s="20">
        <v>1404948</v>
      </c>
      <c r="J366" s="21"/>
      <c r="K366" s="21"/>
      <c r="L366" s="20">
        <v>195224943</v>
      </c>
      <c r="M366" s="20">
        <v>36533371</v>
      </c>
      <c r="N366" s="20">
        <v>22740468</v>
      </c>
      <c r="O366" s="21"/>
      <c r="P366" s="20">
        <v>563065748</v>
      </c>
      <c r="Q366" s="21"/>
      <c r="R366" s="21"/>
      <c r="S366" s="21"/>
      <c r="T366" s="21"/>
      <c r="U366" s="21"/>
      <c r="V366" s="21"/>
      <c r="W366" s="21"/>
      <c r="X366" s="20">
        <v>0</v>
      </c>
      <c r="Y366" s="20">
        <v>68337824</v>
      </c>
      <c r="Z366" s="20">
        <v>29859750</v>
      </c>
      <c r="AA366" s="20">
        <v>131712338</v>
      </c>
      <c r="AB366" s="21"/>
      <c r="AC366" s="20">
        <v>616500</v>
      </c>
      <c r="AD366" s="20">
        <v>19622192</v>
      </c>
      <c r="AE366" s="20">
        <v>95766673</v>
      </c>
      <c r="AF366" s="21"/>
      <c r="AG366" s="20">
        <v>43446658</v>
      </c>
      <c r="AH366" s="20">
        <v>0</v>
      </c>
      <c r="AI366" s="21"/>
      <c r="AJ366" s="20">
        <v>0</v>
      </c>
      <c r="AK366" s="20">
        <v>0</v>
      </c>
      <c r="AL366" s="20"/>
      <c r="AM366" s="20">
        <v>1458019948</v>
      </c>
    </row>
    <row r="367" spans="1:57" hidden="1" x14ac:dyDescent="0.25">
      <c r="A367" t="s">
        <v>96</v>
      </c>
      <c r="C367" s="24"/>
      <c r="E367" s="20">
        <v>3862443.9200000004</v>
      </c>
      <c r="F367" s="20">
        <v>0</v>
      </c>
      <c r="G367" s="20">
        <v>0</v>
      </c>
      <c r="H367" s="20">
        <v>3241403.3700000015</v>
      </c>
      <c r="I367" s="20">
        <v>0</v>
      </c>
      <c r="J367" s="21"/>
      <c r="K367" s="21"/>
      <c r="L367" s="20">
        <v>7997516.3300000001</v>
      </c>
      <c r="M367" s="20">
        <v>832429.08</v>
      </c>
      <c r="N367" s="20">
        <v>198219.85000000003</v>
      </c>
      <c r="O367" s="21"/>
      <c r="P367" s="20">
        <v>6124968.9200000018</v>
      </c>
      <c r="Q367" s="21"/>
      <c r="R367" s="21"/>
      <c r="S367" s="21"/>
      <c r="T367" s="21"/>
      <c r="U367" s="21"/>
      <c r="V367" s="21"/>
      <c r="W367" s="21"/>
      <c r="X367" s="20">
        <v>0</v>
      </c>
      <c r="Y367" s="20">
        <v>2226182.08</v>
      </c>
      <c r="Z367" s="20">
        <v>1107524.3600000001</v>
      </c>
      <c r="AA367" s="20">
        <v>1309583.9500000004</v>
      </c>
      <c r="AB367" s="21"/>
      <c r="AC367" s="20">
        <v>0</v>
      </c>
      <c r="AD367" s="20">
        <v>527994.23</v>
      </c>
      <c r="AE367" s="20">
        <v>9972975.7399999984</v>
      </c>
      <c r="AF367" s="21"/>
      <c r="AG367" s="20">
        <v>2516030.89</v>
      </c>
      <c r="AH367" s="20">
        <v>0</v>
      </c>
      <c r="AI367" s="21"/>
      <c r="AJ367" s="20">
        <v>0</v>
      </c>
      <c r="AK367" s="20">
        <v>0</v>
      </c>
      <c r="AL367" s="20"/>
      <c r="AM367" s="20">
        <v>39917272.719999999</v>
      </c>
    </row>
    <row r="368" spans="1:57" hidden="1" x14ac:dyDescent="0.25">
      <c r="J368" s="43"/>
      <c r="K368" s="43"/>
      <c r="O368" s="43"/>
      <c r="Q368" s="43"/>
      <c r="R368" s="43"/>
      <c r="S368" s="43"/>
      <c r="T368" s="43"/>
      <c r="U368" s="43"/>
      <c r="V368" s="43"/>
      <c r="W368" s="43"/>
      <c r="AB368" s="43"/>
      <c r="AF368" s="43"/>
      <c r="AI368" s="43"/>
    </row>
    <row r="369" spans="1:57" hidden="1" x14ac:dyDescent="0.25">
      <c r="A369" s="1" t="s">
        <v>84</v>
      </c>
      <c r="B369" s="27" t="s">
        <v>85</v>
      </c>
      <c r="C369" s="28">
        <v>3</v>
      </c>
      <c r="J369" s="43"/>
      <c r="K369" s="43"/>
      <c r="O369" s="43"/>
      <c r="Q369" s="43"/>
      <c r="R369" s="43"/>
      <c r="S369" s="43"/>
      <c r="T369" s="43"/>
      <c r="U369" s="43"/>
      <c r="V369" s="43"/>
      <c r="W369" s="43"/>
      <c r="AB369" s="43"/>
      <c r="AF369" s="43"/>
      <c r="AI369" s="43"/>
    </row>
    <row r="370" spans="1:57" hidden="1" x14ac:dyDescent="0.25">
      <c r="A370" t="s">
        <v>86</v>
      </c>
      <c r="D370" s="29">
        <v>0.3333334</v>
      </c>
      <c r="E370" s="30">
        <v>6.5365689831541743E-2</v>
      </c>
      <c r="F370" s="30">
        <v>0</v>
      </c>
      <c r="G370" s="30">
        <v>0</v>
      </c>
      <c r="H370" s="30">
        <v>8.7388978996552708E-2</v>
      </c>
      <c r="I370" s="30">
        <v>0</v>
      </c>
      <c r="J370" s="44"/>
      <c r="K370" s="44"/>
      <c r="L370" s="30">
        <v>9.9003165087535913E-2</v>
      </c>
      <c r="M370" s="30">
        <v>3.5621628235553704E-2</v>
      </c>
      <c r="N370" s="30">
        <v>1.6565748947163347E-3</v>
      </c>
      <c r="O370" s="44"/>
      <c r="P370" s="30">
        <v>0.37562216584466679</v>
      </c>
      <c r="Q370" s="44"/>
      <c r="R370" s="44"/>
      <c r="S370" s="44"/>
      <c r="T370" s="44"/>
      <c r="U370" s="44"/>
      <c r="V370" s="44"/>
      <c r="W370" s="44"/>
      <c r="X370" s="30">
        <v>0</v>
      </c>
      <c r="Y370" s="30">
        <v>3.8061834336785214E-2</v>
      </c>
      <c r="Z370" s="30">
        <v>1.2855984745774972E-2</v>
      </c>
      <c r="AA370" s="30">
        <v>0.11338508785163642</v>
      </c>
      <c r="AB370" s="44"/>
      <c r="AC370" s="30">
        <v>0</v>
      </c>
      <c r="AD370" s="30">
        <v>4.7966718028569562E-2</v>
      </c>
      <c r="AE370" s="30">
        <v>6.1703010970943793E-2</v>
      </c>
      <c r="AF370" s="44"/>
      <c r="AG370" s="30">
        <v>6.1369161175722858E-2</v>
      </c>
      <c r="AH370" s="30">
        <v>0</v>
      </c>
      <c r="AI370" s="44"/>
      <c r="AJ370" s="30">
        <v>0</v>
      </c>
      <c r="AK370" s="30">
        <v>0</v>
      </c>
      <c r="AL370" s="30"/>
      <c r="AM370" s="30">
        <v>1</v>
      </c>
    </row>
    <row r="371" spans="1:57" hidden="1" x14ac:dyDescent="0.25">
      <c r="A371" t="s">
        <v>87</v>
      </c>
      <c r="D371" s="29">
        <v>0.3333333</v>
      </c>
      <c r="E371" s="30">
        <v>6.9830486297297212E-2</v>
      </c>
      <c r="F371" s="30">
        <v>0</v>
      </c>
      <c r="G371" s="30">
        <v>1.086145633447808E-3</v>
      </c>
      <c r="H371" s="30">
        <v>0.10033516427581826</v>
      </c>
      <c r="I371" s="30">
        <v>9.6359998498456753E-4</v>
      </c>
      <c r="J371" s="44"/>
      <c r="K371" s="44"/>
      <c r="L371" s="30">
        <v>0.13389730590983656</v>
      </c>
      <c r="M371" s="30">
        <v>2.5056838934277736E-2</v>
      </c>
      <c r="N371" s="30">
        <v>1.5596815414764133E-2</v>
      </c>
      <c r="O371" s="44"/>
      <c r="P371" s="30">
        <v>0.38618521562230368</v>
      </c>
      <c r="Q371" s="44"/>
      <c r="R371" s="44"/>
      <c r="S371" s="44"/>
      <c r="T371" s="44"/>
      <c r="U371" s="44"/>
      <c r="V371" s="44"/>
      <c r="W371" s="44"/>
      <c r="X371" s="30">
        <v>0</v>
      </c>
      <c r="Y371" s="30">
        <v>4.6870294260198966E-2</v>
      </c>
      <c r="Z371" s="30">
        <v>2.0479658073923691E-2</v>
      </c>
      <c r="AA371" s="30">
        <v>9.0336444422912651E-2</v>
      </c>
      <c r="AB371" s="44"/>
      <c r="AC371" s="30">
        <v>4.2283372106511122E-4</v>
      </c>
      <c r="AD371" s="30">
        <v>1.3458109422245025E-2</v>
      </c>
      <c r="AE371" s="30">
        <v>6.5682690508703526E-2</v>
      </c>
      <c r="AF371" s="44"/>
      <c r="AG371" s="30">
        <v>2.9798397518221061E-2</v>
      </c>
      <c r="AH371" s="30">
        <v>0</v>
      </c>
      <c r="AI371" s="44"/>
      <c r="AJ371" s="30">
        <v>0</v>
      </c>
      <c r="AK371" s="30">
        <v>0</v>
      </c>
      <c r="AL371" s="30"/>
      <c r="AM371" s="30">
        <v>1</v>
      </c>
    </row>
    <row r="372" spans="1:57" hidden="1" x14ac:dyDescent="0.25">
      <c r="A372" s="31" t="s">
        <v>88</v>
      </c>
      <c r="B372" s="31"/>
      <c r="C372" s="31"/>
      <c r="D372" s="32">
        <v>0.3333333</v>
      </c>
      <c r="E372" s="33">
        <v>9.6761217808970609E-2</v>
      </c>
      <c r="F372" s="33">
        <v>0</v>
      </c>
      <c r="G372" s="33">
        <v>0</v>
      </c>
      <c r="H372" s="33">
        <v>8.1203026888556462E-2</v>
      </c>
      <c r="I372" s="33">
        <v>0</v>
      </c>
      <c r="J372" s="45"/>
      <c r="K372" s="45"/>
      <c r="L372" s="33">
        <v>0.20035227321512261</v>
      </c>
      <c r="M372" s="33">
        <v>2.0853856570790291E-2</v>
      </c>
      <c r="N372" s="33">
        <v>4.965766358599061E-3</v>
      </c>
      <c r="O372" s="45"/>
      <c r="P372" s="33">
        <v>0.15344156808917386</v>
      </c>
      <c r="Q372" s="45"/>
      <c r="R372" s="45"/>
      <c r="S372" s="45"/>
      <c r="T372" s="45"/>
      <c r="U372" s="45"/>
      <c r="V372" s="45"/>
      <c r="W372" s="45"/>
      <c r="X372" s="33">
        <v>0</v>
      </c>
      <c r="Y372" s="33">
        <v>5.5769894291515618E-2</v>
      </c>
      <c r="Z372" s="33">
        <v>2.7745491726570044E-2</v>
      </c>
      <c r="AA372" s="33">
        <v>3.2807450528649251E-2</v>
      </c>
      <c r="AB372" s="45"/>
      <c r="AC372" s="33">
        <v>0</v>
      </c>
      <c r="AD372" s="33">
        <v>1.3227212031834423E-2</v>
      </c>
      <c r="AE372" s="33">
        <v>0.24984111038736312</v>
      </c>
      <c r="AF372" s="45"/>
      <c r="AG372" s="33">
        <v>6.3031132102854756E-2</v>
      </c>
      <c r="AH372" s="33">
        <v>0</v>
      </c>
      <c r="AI372" s="45"/>
      <c r="AJ372" s="33">
        <v>0</v>
      </c>
      <c r="AK372" s="33">
        <v>0</v>
      </c>
      <c r="AL372" s="33"/>
      <c r="AM372" s="33">
        <v>1.0000000000000002</v>
      </c>
    </row>
    <row r="373" spans="1:57" hidden="1" x14ac:dyDescent="0.25">
      <c r="A373" t="s">
        <v>89</v>
      </c>
      <c r="B373" s="35" t="s">
        <v>90</v>
      </c>
      <c r="C373" s="36">
        <v>0.30499999999999999</v>
      </c>
      <c r="D373" s="37">
        <v>1</v>
      </c>
      <c r="E373" s="30">
        <v>7.6999999999999999E-2</v>
      </c>
      <c r="F373" s="30">
        <v>0</v>
      </c>
      <c r="G373" s="30">
        <v>0</v>
      </c>
      <c r="H373" s="30">
        <v>0.09</v>
      </c>
      <c r="I373" s="30">
        <v>0</v>
      </c>
      <c r="J373" s="30">
        <v>0</v>
      </c>
      <c r="K373" s="30">
        <v>0</v>
      </c>
      <c r="L373" s="30">
        <v>0.14399999999999999</v>
      </c>
      <c r="M373" s="30">
        <v>2.7E-2</v>
      </c>
      <c r="N373" s="30">
        <v>7.0000000000000001E-3</v>
      </c>
      <c r="O373" s="30">
        <v>0</v>
      </c>
      <c r="P373" s="30">
        <v>0.30499999999999999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4.7E-2</v>
      </c>
      <c r="Z373" s="30">
        <v>0.02</v>
      </c>
      <c r="AA373" s="30">
        <v>7.9000000000000001E-2</v>
      </c>
      <c r="AB373" s="30">
        <v>0</v>
      </c>
      <c r="AC373" s="30">
        <v>0</v>
      </c>
      <c r="AD373" s="30">
        <v>2.5000000000000001E-2</v>
      </c>
      <c r="AE373" s="30">
        <v>0.126</v>
      </c>
      <c r="AF373" s="30">
        <v>0</v>
      </c>
      <c r="AG373" s="30">
        <v>5.0999999999999997E-2</v>
      </c>
      <c r="AH373" s="30">
        <v>0</v>
      </c>
      <c r="AI373" s="30">
        <v>0</v>
      </c>
      <c r="AJ373" s="30">
        <v>0</v>
      </c>
      <c r="AK373" s="30">
        <v>0</v>
      </c>
      <c r="AL373" s="30"/>
      <c r="AM373" s="30">
        <v>0.998</v>
      </c>
    </row>
    <row r="374" spans="1:57" hidden="1" x14ac:dyDescent="0.25">
      <c r="B374" s="35" t="s">
        <v>91</v>
      </c>
      <c r="C374" s="36">
        <v>2.0000000000000018E-3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2.0000000000000018E-3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/>
      <c r="AM374" s="30">
        <v>2.0000000000000018E-3</v>
      </c>
    </row>
    <row r="375" spans="1:57" ht="15.75" hidden="1" thickBot="1" x14ac:dyDescent="0.3">
      <c r="A375" s="38" t="s">
        <v>157</v>
      </c>
      <c r="B375" s="39"/>
      <c r="C375" s="39"/>
      <c r="D375" s="39"/>
      <c r="E375" s="40">
        <v>7.6999999999999999E-2</v>
      </c>
      <c r="F375" s="40">
        <v>0</v>
      </c>
      <c r="G375" s="40">
        <v>0</v>
      </c>
      <c r="H375" s="40">
        <v>0.09</v>
      </c>
      <c r="I375" s="40">
        <v>0</v>
      </c>
      <c r="J375" s="40">
        <v>0</v>
      </c>
      <c r="K375" s="40">
        <v>0</v>
      </c>
      <c r="L375" s="40">
        <v>0.14399999999999999</v>
      </c>
      <c r="M375" s="40">
        <v>2.7E-2</v>
      </c>
      <c r="N375" s="40">
        <v>7.0000000000000001E-3</v>
      </c>
      <c r="O375" s="40">
        <v>0</v>
      </c>
      <c r="P375" s="40">
        <v>0.307</v>
      </c>
      <c r="Q375" s="40">
        <v>0</v>
      </c>
      <c r="R375" s="40">
        <v>0</v>
      </c>
      <c r="S375" s="40">
        <v>0</v>
      </c>
      <c r="T375" s="40">
        <v>0</v>
      </c>
      <c r="U375" s="40">
        <v>0</v>
      </c>
      <c r="V375" s="40">
        <v>0</v>
      </c>
      <c r="W375" s="40">
        <v>0</v>
      </c>
      <c r="X375" s="40">
        <v>0</v>
      </c>
      <c r="Y375" s="40">
        <v>4.7E-2</v>
      </c>
      <c r="Z375" s="40">
        <v>0.02</v>
      </c>
      <c r="AA375" s="40">
        <v>7.9000000000000001E-2</v>
      </c>
      <c r="AB375" s="40">
        <v>0</v>
      </c>
      <c r="AC375" s="40">
        <v>0</v>
      </c>
      <c r="AD375" s="40">
        <v>2.5000000000000001E-2</v>
      </c>
      <c r="AE375" s="40">
        <v>0.126</v>
      </c>
      <c r="AF375" s="40">
        <v>0</v>
      </c>
      <c r="AG375" s="40">
        <v>5.0999999999999997E-2</v>
      </c>
      <c r="AH375" s="40">
        <v>0</v>
      </c>
      <c r="AI375" s="40">
        <v>0</v>
      </c>
      <c r="AJ375" s="40">
        <v>0</v>
      </c>
      <c r="AK375" s="40">
        <v>0</v>
      </c>
      <c r="AL375" s="41"/>
      <c r="AM375" s="40">
        <v>1</v>
      </c>
      <c r="AO375" s="42">
        <v>0.249</v>
      </c>
      <c r="AP375" s="42">
        <v>0.09</v>
      </c>
      <c r="AQ375" s="42">
        <v>0.307</v>
      </c>
      <c r="AR375" s="42">
        <v>0</v>
      </c>
      <c r="AS375" s="42">
        <v>7.9000000000000001E-2</v>
      </c>
      <c r="AT375" s="42">
        <v>7.6999999999999999E-2</v>
      </c>
      <c r="AU375" s="42">
        <v>0</v>
      </c>
      <c r="AV375" s="42">
        <v>0</v>
      </c>
      <c r="AW375" s="42">
        <v>2.7E-2</v>
      </c>
      <c r="AX375" s="42">
        <v>0.151</v>
      </c>
      <c r="AY375" s="42">
        <v>0</v>
      </c>
      <c r="AZ375" s="42">
        <v>0</v>
      </c>
      <c r="BA375" s="42">
        <v>0.02</v>
      </c>
      <c r="BB375" s="42">
        <v>0</v>
      </c>
      <c r="BC375" s="42">
        <v>0</v>
      </c>
      <c r="BE375" s="42">
        <v>0.99999999999999989</v>
      </c>
    </row>
    <row r="376" spans="1:57" ht="15.75" hidden="1" thickTop="1" x14ac:dyDescent="0.25"/>
    <row r="377" spans="1:57" hidden="1" x14ac:dyDescent="0.25">
      <c r="A377" s="97" t="s">
        <v>158</v>
      </c>
      <c r="B377" s="98"/>
      <c r="C377" s="98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</row>
    <row r="378" spans="1:57" hidden="1" x14ac:dyDescent="0.25">
      <c r="A378" t="s">
        <v>94</v>
      </c>
      <c r="E378" s="20">
        <v>5502978</v>
      </c>
      <c r="F378" s="20">
        <v>0</v>
      </c>
      <c r="G378" s="20">
        <v>0</v>
      </c>
      <c r="H378" s="20">
        <v>7357065</v>
      </c>
      <c r="I378" s="20">
        <v>0</v>
      </c>
      <c r="J378" s="21"/>
      <c r="K378" s="21"/>
      <c r="L378" s="20">
        <v>8334835</v>
      </c>
      <c r="M378" s="20">
        <v>2998898</v>
      </c>
      <c r="N378" s="20">
        <v>139463</v>
      </c>
      <c r="O378" s="21"/>
      <c r="P378" s="21"/>
      <c r="Q378" s="21"/>
      <c r="R378" s="20">
        <v>4579370</v>
      </c>
      <c r="S378" s="20">
        <v>951687</v>
      </c>
      <c r="T378" s="20">
        <v>0</v>
      </c>
      <c r="U378" s="20">
        <v>389481</v>
      </c>
      <c r="V378" s="20">
        <v>16212072</v>
      </c>
      <c r="W378" s="20">
        <v>0</v>
      </c>
      <c r="X378" s="20">
        <v>0</v>
      </c>
      <c r="Y378" s="20">
        <v>3204333</v>
      </c>
      <c r="Z378" s="20">
        <v>1082314</v>
      </c>
      <c r="AA378" s="20">
        <v>9545614</v>
      </c>
      <c r="AB378" s="21"/>
      <c r="AC378" s="20">
        <v>0</v>
      </c>
      <c r="AD378" s="20">
        <v>4038201</v>
      </c>
      <c r="AE378" s="20">
        <v>5194626</v>
      </c>
      <c r="AF378" s="21"/>
      <c r="AG378" s="20">
        <v>5166520</v>
      </c>
      <c r="AH378" s="20">
        <v>0</v>
      </c>
      <c r="AI378" s="20">
        <v>0</v>
      </c>
      <c r="AJ378" s="20">
        <v>0</v>
      </c>
      <c r="AK378" s="20">
        <v>0</v>
      </c>
      <c r="AL378" s="20"/>
      <c r="AM378" s="20">
        <v>74697457</v>
      </c>
    </row>
    <row r="379" spans="1:57" hidden="1" x14ac:dyDescent="0.25">
      <c r="A379" t="s">
        <v>95</v>
      </c>
      <c r="E379" s="20">
        <v>101814242</v>
      </c>
      <c r="F379" s="20">
        <v>0</v>
      </c>
      <c r="G379" s="20">
        <v>1583622</v>
      </c>
      <c r="H379" s="20">
        <v>146290671</v>
      </c>
      <c r="I379" s="20">
        <v>1404948</v>
      </c>
      <c r="J379" s="21"/>
      <c r="K379" s="21"/>
      <c r="L379" s="20">
        <v>195224943</v>
      </c>
      <c r="M379" s="20">
        <v>36533371</v>
      </c>
      <c r="N379" s="20">
        <v>22740468</v>
      </c>
      <c r="O379" s="21"/>
      <c r="P379" s="21"/>
      <c r="Q379" s="21"/>
      <c r="R379" s="20">
        <v>129003627</v>
      </c>
      <c r="S379" s="20">
        <v>36608789</v>
      </c>
      <c r="T379" s="20">
        <v>2822174</v>
      </c>
      <c r="U379" s="20">
        <v>103966</v>
      </c>
      <c r="V379" s="20">
        <v>311642335</v>
      </c>
      <c r="W379" s="20">
        <v>880455</v>
      </c>
      <c r="X379" s="20">
        <v>0</v>
      </c>
      <c r="Y379" s="20">
        <v>68337824</v>
      </c>
      <c r="Z379" s="20">
        <v>29859750</v>
      </c>
      <c r="AA379" s="20">
        <v>131712338</v>
      </c>
      <c r="AB379" s="21"/>
      <c r="AC379" s="20">
        <v>616500</v>
      </c>
      <c r="AD379" s="20">
        <v>19622192</v>
      </c>
      <c r="AE379" s="20">
        <v>95766673</v>
      </c>
      <c r="AF379" s="21"/>
      <c r="AG379" s="20">
        <v>43446658</v>
      </c>
      <c r="AH379" s="20">
        <v>0</v>
      </c>
      <c r="AI379" s="20">
        <v>0</v>
      </c>
      <c r="AJ379" s="20">
        <v>0</v>
      </c>
      <c r="AK379" s="20">
        <v>0</v>
      </c>
      <c r="AL379" s="20"/>
      <c r="AM379" s="20">
        <v>1376015546</v>
      </c>
    </row>
    <row r="380" spans="1:57" hidden="1" x14ac:dyDescent="0.25">
      <c r="A380" t="s">
        <v>96</v>
      </c>
      <c r="C380" s="24"/>
      <c r="E380" s="20">
        <v>3862443.9200000004</v>
      </c>
      <c r="F380" s="20">
        <v>0</v>
      </c>
      <c r="G380" s="20">
        <v>0</v>
      </c>
      <c r="H380" s="20">
        <v>3241403.3700000015</v>
      </c>
      <c r="I380" s="20">
        <v>0</v>
      </c>
      <c r="J380" s="21"/>
      <c r="K380" s="21"/>
      <c r="L380" s="20">
        <v>7997516.3300000001</v>
      </c>
      <c r="M380" s="20">
        <v>832429.08</v>
      </c>
      <c r="N380" s="20">
        <v>198219.85000000003</v>
      </c>
      <c r="O380" s="21"/>
      <c r="P380" s="21"/>
      <c r="Q380" s="21"/>
      <c r="R380" s="20">
        <v>4541930.2300000004</v>
      </c>
      <c r="S380" s="20">
        <v>4063802.9700000021</v>
      </c>
      <c r="T380" s="20">
        <v>75235.570000000036</v>
      </c>
      <c r="U380" s="20">
        <v>168736.09</v>
      </c>
      <c r="V380" s="20">
        <v>9371735.129999999</v>
      </c>
      <c r="W380" s="20">
        <v>52706.150000000009</v>
      </c>
      <c r="X380" s="20">
        <v>0</v>
      </c>
      <c r="Y380" s="20">
        <v>2226182.08</v>
      </c>
      <c r="Z380" s="20">
        <v>1107524.3600000001</v>
      </c>
      <c r="AA380" s="20">
        <v>1309583.9500000004</v>
      </c>
      <c r="AB380" s="21"/>
      <c r="AC380" s="20">
        <v>0</v>
      </c>
      <c r="AD380" s="20">
        <v>527994.23</v>
      </c>
      <c r="AE380" s="20">
        <v>9972975.7399999984</v>
      </c>
      <c r="AF380" s="21"/>
      <c r="AG380" s="20">
        <v>2516030.89</v>
      </c>
      <c r="AH380" s="20">
        <v>0</v>
      </c>
      <c r="AI380" s="20">
        <v>0</v>
      </c>
      <c r="AJ380" s="20">
        <v>0</v>
      </c>
      <c r="AK380" s="20">
        <v>0</v>
      </c>
      <c r="AL380" s="20"/>
      <c r="AM380" s="20">
        <v>52066449.939999998</v>
      </c>
    </row>
    <row r="381" spans="1:57" hidden="1" x14ac:dyDescent="0.25">
      <c r="J381" s="43"/>
      <c r="K381" s="43"/>
      <c r="O381" s="43"/>
      <c r="P381" s="43"/>
      <c r="Q381" s="43"/>
      <c r="AB381" s="43"/>
      <c r="AF381" s="43"/>
      <c r="AM381">
        <v>0</v>
      </c>
    </row>
    <row r="382" spans="1:57" hidden="1" x14ac:dyDescent="0.25">
      <c r="A382" s="1" t="s">
        <v>84</v>
      </c>
      <c r="B382" s="27" t="s">
        <v>85</v>
      </c>
      <c r="C382" s="28">
        <v>3</v>
      </c>
      <c r="J382" s="43"/>
      <c r="K382" s="43"/>
      <c r="O382" s="43"/>
      <c r="P382" s="43"/>
      <c r="Q382" s="43"/>
      <c r="AB382" s="43"/>
      <c r="AF382" s="43"/>
      <c r="AM382">
        <v>0</v>
      </c>
    </row>
    <row r="383" spans="1:57" hidden="1" x14ac:dyDescent="0.25">
      <c r="A383" t="s">
        <v>86</v>
      </c>
      <c r="D383" s="29">
        <v>0.3333334</v>
      </c>
      <c r="E383" s="30">
        <v>7.3670218786698452E-2</v>
      </c>
      <c r="F383" s="30">
        <v>0</v>
      </c>
      <c r="G383" s="30">
        <v>0</v>
      </c>
      <c r="H383" s="30">
        <v>9.8491505540811111E-2</v>
      </c>
      <c r="I383" s="30">
        <v>0</v>
      </c>
      <c r="J383" s="44"/>
      <c r="K383" s="44"/>
      <c r="L383" s="30">
        <v>0.11158124164789171</v>
      </c>
      <c r="M383" s="30">
        <v>4.0147256954142362E-2</v>
      </c>
      <c r="N383" s="30">
        <v>1.8670381242028092E-3</v>
      </c>
      <c r="O383" s="44"/>
      <c r="P383" s="44"/>
      <c r="Q383" s="44"/>
      <c r="R383" s="30">
        <v>6.1305567604530369E-2</v>
      </c>
      <c r="S383" s="30">
        <v>1.2740554206550833E-2</v>
      </c>
      <c r="T383" s="30">
        <v>0</v>
      </c>
      <c r="U383" s="30">
        <v>5.2141132461845392E-3</v>
      </c>
      <c r="V383" s="30">
        <v>0.21703646484243769</v>
      </c>
      <c r="W383" s="30">
        <v>0</v>
      </c>
      <c r="X383" s="30">
        <v>0</v>
      </c>
      <c r="Y383" s="30">
        <v>4.2897484448500035E-2</v>
      </c>
      <c r="Z383" s="30">
        <v>1.4489301824558766E-2</v>
      </c>
      <c r="AA383" s="30">
        <v>0.12779034766872988</v>
      </c>
      <c r="AB383" s="44"/>
      <c r="AC383" s="30">
        <v>0</v>
      </c>
      <c r="AD383" s="30">
        <v>5.4060756044211788E-2</v>
      </c>
      <c r="AE383" s="30">
        <v>6.9542206771510309E-2</v>
      </c>
      <c r="AF383" s="44"/>
      <c r="AG383" s="30">
        <v>6.916594228903937E-2</v>
      </c>
      <c r="AH383" s="30">
        <v>0</v>
      </c>
      <c r="AI383" s="30">
        <v>0</v>
      </c>
      <c r="AJ383" s="30">
        <v>0</v>
      </c>
      <c r="AK383" s="30">
        <v>0</v>
      </c>
      <c r="AL383" s="30"/>
      <c r="AM383" s="30">
        <v>1</v>
      </c>
    </row>
    <row r="384" spans="1:57" hidden="1" x14ac:dyDescent="0.25">
      <c r="A384" t="s">
        <v>87</v>
      </c>
      <c r="D384" s="29">
        <v>0.3333333</v>
      </c>
      <c r="E384" s="30">
        <v>7.3992072470378908E-2</v>
      </c>
      <c r="F384" s="30">
        <v>0</v>
      </c>
      <c r="G384" s="30">
        <v>1.1508750788488547E-3</v>
      </c>
      <c r="H384" s="30">
        <v>0.10631469348239471</v>
      </c>
      <c r="I384" s="30">
        <v>1.0210262551786605E-3</v>
      </c>
      <c r="J384" s="44"/>
      <c r="K384" s="44"/>
      <c r="L384" s="30">
        <v>0.14187698937523485</v>
      </c>
      <c r="M384" s="30">
        <v>2.6550115008657033E-2</v>
      </c>
      <c r="N384" s="30">
        <v>1.6526316193232891E-2</v>
      </c>
      <c r="O384" s="44"/>
      <c r="P384" s="44"/>
      <c r="Q384" s="44"/>
      <c r="R384" s="30">
        <v>9.3751576699119654E-2</v>
      </c>
      <c r="S384" s="30">
        <v>2.6604923982450412E-2</v>
      </c>
      <c r="T384" s="30">
        <v>2.0509753746633906E-3</v>
      </c>
      <c r="U384" s="30">
        <v>7.5555832419352622E-5</v>
      </c>
      <c r="V384" s="30">
        <v>0.22648169630490497</v>
      </c>
      <c r="W384" s="30">
        <v>6.3985832322856618E-4</v>
      </c>
      <c r="X384" s="30">
        <v>0</v>
      </c>
      <c r="Y384" s="30">
        <v>4.9663555181955768E-2</v>
      </c>
      <c r="Z384" s="30">
        <v>2.1700154541713295E-2</v>
      </c>
      <c r="AA384" s="30">
        <v>9.5720094429805225E-2</v>
      </c>
      <c r="AB384" s="44"/>
      <c r="AC384" s="30">
        <v>4.4803272883953306E-4</v>
      </c>
      <c r="AD384" s="30">
        <v>1.4260152842779001E-2</v>
      </c>
      <c r="AE384" s="30">
        <v>6.9597086514311804E-2</v>
      </c>
      <c r="AF384" s="44"/>
      <c r="AG384" s="30">
        <v>3.1574249379883096E-2</v>
      </c>
      <c r="AH384" s="30">
        <v>0</v>
      </c>
      <c r="AI384" s="30">
        <v>0</v>
      </c>
      <c r="AJ384" s="30">
        <v>0</v>
      </c>
      <c r="AK384" s="30">
        <v>0</v>
      </c>
      <c r="AL384" s="30"/>
      <c r="AM384" s="30">
        <v>1</v>
      </c>
    </row>
    <row r="385" spans="1:57" hidden="1" x14ac:dyDescent="0.25">
      <c r="A385" s="31" t="s">
        <v>88</v>
      </c>
      <c r="B385" s="31"/>
      <c r="C385" s="31"/>
      <c r="D385" s="32">
        <v>0.3333333</v>
      </c>
      <c r="E385" s="33">
        <v>7.4182970501176448E-2</v>
      </c>
      <c r="F385" s="33">
        <v>0</v>
      </c>
      <c r="G385" s="33">
        <v>0</v>
      </c>
      <c r="H385" s="33">
        <v>6.2255125397166683E-2</v>
      </c>
      <c r="I385" s="33">
        <v>0</v>
      </c>
      <c r="J385" s="45"/>
      <c r="K385" s="45"/>
      <c r="L385" s="33">
        <v>0.15360210537142682</v>
      </c>
      <c r="M385" s="33">
        <v>1.5987820966462458E-2</v>
      </c>
      <c r="N385" s="33">
        <v>3.8070552194056509E-3</v>
      </c>
      <c r="O385" s="45"/>
      <c r="P385" s="45"/>
      <c r="Q385" s="45"/>
      <c r="R385" s="33">
        <v>8.7233338075363334E-2</v>
      </c>
      <c r="S385" s="33">
        <v>7.8050317904966082E-2</v>
      </c>
      <c r="T385" s="33">
        <v>1.4449913540619636E-3</v>
      </c>
      <c r="U385" s="33">
        <v>3.2407834641011058E-3</v>
      </c>
      <c r="V385" s="33">
        <v>0.1799956620971804</v>
      </c>
      <c r="W385" s="33">
        <v>1.0122862238684833E-3</v>
      </c>
      <c r="X385" s="33">
        <v>0</v>
      </c>
      <c r="Y385" s="33">
        <v>4.275655595043245E-2</v>
      </c>
      <c r="Z385" s="33">
        <v>2.1271363061554648E-2</v>
      </c>
      <c r="AA385" s="33">
        <v>2.5152165194844863E-2</v>
      </c>
      <c r="AB385" s="45"/>
      <c r="AC385" s="33">
        <v>0</v>
      </c>
      <c r="AD385" s="33">
        <v>1.0140776461780025E-2</v>
      </c>
      <c r="AE385" s="33">
        <v>0.19154322508049987</v>
      </c>
      <c r="AF385" s="45"/>
      <c r="AG385" s="33">
        <v>4.8323457675708788E-2</v>
      </c>
      <c r="AH385" s="33">
        <v>0</v>
      </c>
      <c r="AI385" s="33">
        <v>0</v>
      </c>
      <c r="AJ385" s="33">
        <v>0</v>
      </c>
      <c r="AK385" s="33">
        <v>0</v>
      </c>
      <c r="AL385" s="33"/>
      <c r="AM385" s="33">
        <v>1</v>
      </c>
    </row>
    <row r="386" spans="1:57" hidden="1" x14ac:dyDescent="0.25">
      <c r="A386" t="s">
        <v>89</v>
      </c>
      <c r="B386" s="35" t="s">
        <v>90</v>
      </c>
      <c r="C386" s="36">
        <v>0.20799999999999999</v>
      </c>
      <c r="D386" s="37">
        <v>1</v>
      </c>
      <c r="E386" s="30">
        <v>7.3999999999999996E-2</v>
      </c>
      <c r="F386" s="30">
        <v>0</v>
      </c>
      <c r="G386" s="30">
        <v>0</v>
      </c>
      <c r="H386" s="30">
        <v>8.8999999999999996E-2</v>
      </c>
      <c r="I386" s="30">
        <v>0</v>
      </c>
      <c r="J386" s="30">
        <v>0</v>
      </c>
      <c r="K386" s="30">
        <v>0</v>
      </c>
      <c r="L386" s="30">
        <v>0.13600000000000001</v>
      </c>
      <c r="M386" s="30">
        <v>2.8000000000000001E-2</v>
      </c>
      <c r="N386" s="30">
        <v>7.0000000000000001E-3</v>
      </c>
      <c r="O386" s="30">
        <v>0</v>
      </c>
      <c r="P386" s="30">
        <v>0</v>
      </c>
      <c r="Q386" s="30">
        <v>0</v>
      </c>
      <c r="R386" s="30">
        <v>8.1000000000000003E-2</v>
      </c>
      <c r="S386" s="30">
        <v>3.9E-2</v>
      </c>
      <c r="T386" s="30">
        <v>1E-3</v>
      </c>
      <c r="U386" s="30">
        <v>3.0000000000000001E-3</v>
      </c>
      <c r="V386" s="30">
        <v>0.20799999999999999</v>
      </c>
      <c r="W386" s="30">
        <v>1E-3</v>
      </c>
      <c r="X386" s="30">
        <v>0</v>
      </c>
      <c r="Y386" s="30">
        <v>4.4999999999999998E-2</v>
      </c>
      <c r="Z386" s="30">
        <v>1.9E-2</v>
      </c>
      <c r="AA386" s="30">
        <v>8.3000000000000004E-2</v>
      </c>
      <c r="AB386" s="30">
        <v>0</v>
      </c>
      <c r="AC386" s="30">
        <v>0</v>
      </c>
      <c r="AD386" s="30">
        <v>2.5999999999999999E-2</v>
      </c>
      <c r="AE386" s="30">
        <v>0.11</v>
      </c>
      <c r="AF386" s="30">
        <v>0</v>
      </c>
      <c r="AG386" s="30">
        <v>0.05</v>
      </c>
      <c r="AH386" s="30">
        <v>0</v>
      </c>
      <c r="AI386" s="30">
        <v>0</v>
      </c>
      <c r="AJ386" s="30">
        <v>0</v>
      </c>
      <c r="AK386" s="30">
        <v>0</v>
      </c>
      <c r="AL386" s="30"/>
      <c r="AM386" s="30">
        <v>1</v>
      </c>
    </row>
    <row r="387" spans="1:57" hidden="1" x14ac:dyDescent="0.25">
      <c r="B387" s="35" t="s">
        <v>91</v>
      </c>
      <c r="C387" s="36">
        <v>0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/>
      <c r="AM387" s="30">
        <v>0</v>
      </c>
    </row>
    <row r="388" spans="1:57" ht="15.75" hidden="1" thickBot="1" x14ac:dyDescent="0.3">
      <c r="A388" s="38" t="s">
        <v>159</v>
      </c>
      <c r="B388" s="39"/>
      <c r="C388" s="39"/>
      <c r="D388" s="39"/>
      <c r="E388" s="40">
        <v>7.3999999999999996E-2</v>
      </c>
      <c r="F388" s="40">
        <v>0</v>
      </c>
      <c r="G388" s="40">
        <v>0</v>
      </c>
      <c r="H388" s="40">
        <v>8.8999999999999996E-2</v>
      </c>
      <c r="I388" s="40">
        <v>0</v>
      </c>
      <c r="J388" s="40">
        <v>0</v>
      </c>
      <c r="K388" s="40">
        <v>0</v>
      </c>
      <c r="L388" s="40">
        <v>0.13600000000000001</v>
      </c>
      <c r="M388" s="40">
        <v>2.8000000000000001E-2</v>
      </c>
      <c r="N388" s="40">
        <v>7.0000000000000001E-3</v>
      </c>
      <c r="O388" s="40">
        <v>0</v>
      </c>
      <c r="P388" s="40">
        <v>0</v>
      </c>
      <c r="Q388" s="40">
        <v>0</v>
      </c>
      <c r="R388" s="40">
        <v>8.1000000000000003E-2</v>
      </c>
      <c r="S388" s="40">
        <v>3.9E-2</v>
      </c>
      <c r="T388" s="40">
        <v>1E-3</v>
      </c>
      <c r="U388" s="40">
        <v>3.0000000000000001E-3</v>
      </c>
      <c r="V388" s="40">
        <v>0.20799999999999999</v>
      </c>
      <c r="W388" s="40">
        <v>1E-3</v>
      </c>
      <c r="X388" s="40">
        <v>0</v>
      </c>
      <c r="Y388" s="40">
        <v>4.4999999999999998E-2</v>
      </c>
      <c r="Z388" s="40">
        <v>1.9E-2</v>
      </c>
      <c r="AA388" s="40">
        <v>8.3000000000000004E-2</v>
      </c>
      <c r="AB388" s="40">
        <v>0</v>
      </c>
      <c r="AC388" s="40">
        <v>0</v>
      </c>
      <c r="AD388" s="40">
        <v>2.5999999999999999E-2</v>
      </c>
      <c r="AE388" s="40">
        <v>0.11</v>
      </c>
      <c r="AF388" s="40">
        <v>0</v>
      </c>
      <c r="AG388" s="40">
        <v>0.05</v>
      </c>
      <c r="AH388" s="40">
        <v>0</v>
      </c>
      <c r="AI388" s="40">
        <v>0</v>
      </c>
      <c r="AJ388" s="40">
        <v>0</v>
      </c>
      <c r="AK388" s="40">
        <v>0</v>
      </c>
      <c r="AL388" s="41"/>
      <c r="AM388" s="40">
        <v>1</v>
      </c>
      <c r="AO388" s="42">
        <v>0.23799999999999999</v>
      </c>
      <c r="AP388" s="42">
        <v>0.29899999999999999</v>
      </c>
      <c r="AQ388" s="42">
        <v>0</v>
      </c>
      <c r="AR388" s="42">
        <v>8.1000000000000003E-2</v>
      </c>
      <c r="AS388" s="42">
        <v>8.3000000000000004E-2</v>
      </c>
      <c r="AT388" s="42">
        <v>7.3999999999999996E-2</v>
      </c>
      <c r="AU388" s="42">
        <v>0</v>
      </c>
      <c r="AV388" s="42">
        <v>0</v>
      </c>
      <c r="AW388" s="42">
        <v>2.8000000000000001E-2</v>
      </c>
      <c r="AX388" s="42">
        <v>0.13600000000000001</v>
      </c>
      <c r="AY388" s="42">
        <v>3.9E-2</v>
      </c>
      <c r="AZ388" s="42">
        <v>3.0000000000000001E-3</v>
      </c>
      <c r="BA388" s="42">
        <v>1.9E-2</v>
      </c>
      <c r="BB388" s="42">
        <v>0</v>
      </c>
      <c r="BC388" s="42">
        <v>0</v>
      </c>
      <c r="BE388" s="42">
        <v>0.99999999999999989</v>
      </c>
    </row>
    <row r="389" spans="1:57" ht="15.75" hidden="1" thickTop="1" x14ac:dyDescent="0.25"/>
    <row r="390" spans="1:57" hidden="1" x14ac:dyDescent="0.25">
      <c r="A390" s="17" t="s">
        <v>160</v>
      </c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 t="s">
        <v>104</v>
      </c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 t="s">
        <v>104</v>
      </c>
      <c r="AG390" s="18"/>
      <c r="AH390" s="18"/>
      <c r="AI390" s="18"/>
      <c r="AJ390" s="18"/>
      <c r="AK390" s="18"/>
      <c r="AL390" s="18"/>
      <c r="AM390" s="18"/>
    </row>
    <row r="391" spans="1:57" hidden="1" x14ac:dyDescent="0.25">
      <c r="A391" t="s">
        <v>94</v>
      </c>
      <c r="E391" s="21"/>
      <c r="F391" s="21"/>
      <c r="G391" s="21"/>
      <c r="H391" s="21"/>
      <c r="I391" s="21"/>
      <c r="J391" s="21"/>
      <c r="K391" s="21"/>
      <c r="L391" s="20">
        <v>8334835</v>
      </c>
      <c r="M391" s="21"/>
      <c r="N391" s="20">
        <v>139463</v>
      </c>
      <c r="O391" s="21"/>
      <c r="P391" s="20">
        <v>31622714</v>
      </c>
      <c r="Q391" s="21"/>
      <c r="R391" s="21"/>
      <c r="S391" s="21"/>
      <c r="T391" s="21"/>
      <c r="U391" s="21"/>
      <c r="V391" s="21"/>
      <c r="W391" s="21"/>
      <c r="X391" s="21"/>
      <c r="Y391" s="20">
        <v>3204333</v>
      </c>
      <c r="Z391" s="21"/>
      <c r="AA391" s="21"/>
      <c r="AB391" s="21"/>
      <c r="AC391" s="21"/>
      <c r="AD391" s="20">
        <v>4038201</v>
      </c>
      <c r="AE391" s="20">
        <v>5194626</v>
      </c>
      <c r="AF391" s="21"/>
      <c r="AG391" s="20">
        <v>5166520</v>
      </c>
      <c r="AH391" s="20">
        <v>0</v>
      </c>
      <c r="AI391" s="21"/>
      <c r="AJ391" s="21"/>
      <c r="AK391" s="20">
        <v>0</v>
      </c>
      <c r="AL391" s="20"/>
      <c r="AM391" s="20">
        <v>57700692</v>
      </c>
    </row>
    <row r="392" spans="1:57" hidden="1" x14ac:dyDescent="0.25">
      <c r="A392" t="s">
        <v>95</v>
      </c>
      <c r="E392" s="21"/>
      <c r="F392" s="21"/>
      <c r="G392" s="21"/>
      <c r="H392" s="21"/>
      <c r="I392" s="21"/>
      <c r="J392" s="21"/>
      <c r="K392" s="21"/>
      <c r="L392" s="20">
        <v>195224943</v>
      </c>
      <c r="M392" s="21"/>
      <c r="N392" s="20">
        <v>22740468</v>
      </c>
      <c r="O392" s="21"/>
      <c r="P392" s="20">
        <v>563065748</v>
      </c>
      <c r="Q392" s="21"/>
      <c r="R392" s="21"/>
      <c r="S392" s="21"/>
      <c r="T392" s="21"/>
      <c r="U392" s="21"/>
      <c r="V392" s="21"/>
      <c r="W392" s="21"/>
      <c r="X392" s="21"/>
      <c r="Y392" s="20">
        <v>68337824</v>
      </c>
      <c r="Z392" s="21"/>
      <c r="AA392" s="21"/>
      <c r="AB392" s="21"/>
      <c r="AC392" s="21"/>
      <c r="AD392" s="20">
        <v>19622192</v>
      </c>
      <c r="AE392" s="20">
        <v>95766673</v>
      </c>
      <c r="AF392" s="21"/>
      <c r="AG392" s="20">
        <v>43446658</v>
      </c>
      <c r="AH392" s="20">
        <v>0</v>
      </c>
      <c r="AI392" s="21"/>
      <c r="AJ392" s="21"/>
      <c r="AK392" s="20">
        <v>0</v>
      </c>
      <c r="AL392" s="20"/>
      <c r="AM392" s="20">
        <v>1008204506</v>
      </c>
    </row>
    <row r="393" spans="1:57" hidden="1" x14ac:dyDescent="0.25">
      <c r="A393" t="s">
        <v>96</v>
      </c>
      <c r="C393" s="24"/>
      <c r="E393" s="21"/>
      <c r="F393" s="21"/>
      <c r="G393" s="21"/>
      <c r="H393" s="21"/>
      <c r="I393" s="21"/>
      <c r="J393" s="21"/>
      <c r="K393" s="21"/>
      <c r="L393" s="20">
        <v>7997516.3300000001</v>
      </c>
      <c r="M393" s="21"/>
      <c r="N393" s="20">
        <v>198219.85000000003</v>
      </c>
      <c r="O393" s="21"/>
      <c r="P393" s="20">
        <v>6124968.9200000018</v>
      </c>
      <c r="Q393" s="21"/>
      <c r="R393" s="21"/>
      <c r="S393" s="21"/>
      <c r="T393" s="21"/>
      <c r="U393" s="21"/>
      <c r="V393" s="21"/>
      <c r="W393" s="21"/>
      <c r="X393" s="21"/>
      <c r="Y393" s="20">
        <v>2226182.08</v>
      </c>
      <c r="Z393" s="21"/>
      <c r="AA393" s="21"/>
      <c r="AB393" s="21"/>
      <c r="AC393" s="21"/>
      <c r="AD393" s="20">
        <v>527994.23</v>
      </c>
      <c r="AE393" s="20">
        <v>9972975.7399999984</v>
      </c>
      <c r="AF393" s="21"/>
      <c r="AG393" s="20">
        <v>2516030.89</v>
      </c>
      <c r="AH393" s="20">
        <v>0</v>
      </c>
      <c r="AI393" s="21"/>
      <c r="AJ393" s="21"/>
      <c r="AK393" s="20">
        <v>0</v>
      </c>
      <c r="AL393" s="20"/>
      <c r="AM393" s="20">
        <v>29563888.039999999</v>
      </c>
    </row>
    <row r="394" spans="1:57" hidden="1" x14ac:dyDescent="0.25">
      <c r="E394" s="43"/>
      <c r="F394" s="43"/>
      <c r="G394" s="43"/>
      <c r="H394" s="43"/>
      <c r="I394" s="43"/>
      <c r="J394" s="43"/>
      <c r="K394" s="43"/>
      <c r="M394" s="43"/>
      <c r="O394" s="43"/>
      <c r="Q394" s="43"/>
      <c r="R394" s="43"/>
      <c r="S394" s="43"/>
      <c r="T394" s="43"/>
      <c r="U394" s="43"/>
      <c r="V394" s="43"/>
      <c r="W394" s="43"/>
      <c r="X394" s="43"/>
      <c r="Z394" s="43"/>
      <c r="AA394" s="43"/>
      <c r="AB394" s="43"/>
      <c r="AC394" s="43"/>
      <c r="AF394" s="43"/>
      <c r="AI394" s="43"/>
      <c r="AJ394" s="43"/>
      <c r="AM394">
        <v>0</v>
      </c>
    </row>
    <row r="395" spans="1:57" hidden="1" x14ac:dyDescent="0.25">
      <c r="A395" s="1" t="s">
        <v>84</v>
      </c>
      <c r="B395" s="27" t="s">
        <v>85</v>
      </c>
      <c r="C395" s="28">
        <v>3</v>
      </c>
      <c r="E395" s="43"/>
      <c r="F395" s="43"/>
      <c r="G395" s="43"/>
      <c r="H395" s="43"/>
      <c r="I395" s="43"/>
      <c r="J395" s="43"/>
      <c r="K395" s="43"/>
      <c r="M395" s="43"/>
      <c r="O395" s="43"/>
      <c r="Q395" s="43"/>
      <c r="R395" s="43"/>
      <c r="S395" s="43"/>
      <c r="T395" s="43"/>
      <c r="U395" s="43"/>
      <c r="V395" s="43"/>
      <c r="W395" s="43"/>
      <c r="X395" s="43"/>
      <c r="Z395" s="43"/>
      <c r="AA395" s="43"/>
      <c r="AB395" s="43"/>
      <c r="AC395" s="43"/>
      <c r="AF395" s="43"/>
      <c r="AI395" s="43"/>
      <c r="AJ395" s="43"/>
      <c r="AM395">
        <v>0</v>
      </c>
    </row>
    <row r="396" spans="1:57" hidden="1" x14ac:dyDescent="0.25">
      <c r="A396" t="s">
        <v>86</v>
      </c>
      <c r="D396" s="29">
        <v>0.3333334</v>
      </c>
      <c r="E396" s="44"/>
      <c r="F396" s="44"/>
      <c r="G396" s="44"/>
      <c r="H396" s="44"/>
      <c r="I396" s="44"/>
      <c r="J396" s="44"/>
      <c r="K396" s="44"/>
      <c r="L396" s="30">
        <v>0.14444948077919065</v>
      </c>
      <c r="M396" s="44"/>
      <c r="N396" s="30">
        <v>2.4170074078141038E-3</v>
      </c>
      <c r="O396" s="44"/>
      <c r="P396" s="30">
        <v>0.54804739603469577</v>
      </c>
      <c r="Q396" s="44"/>
      <c r="R396" s="44"/>
      <c r="S396" s="44"/>
      <c r="T396" s="44"/>
      <c r="U396" s="44"/>
      <c r="V396" s="44"/>
      <c r="W396" s="44"/>
      <c r="X396" s="44"/>
      <c r="Y396" s="30">
        <v>5.5533701398243193E-2</v>
      </c>
      <c r="Z396" s="44"/>
      <c r="AA396" s="44"/>
      <c r="AB396" s="44"/>
      <c r="AC396" s="44"/>
      <c r="AD396" s="30">
        <v>6.9985313174406996E-2</v>
      </c>
      <c r="AE396" s="30">
        <v>9.0027100541532498E-2</v>
      </c>
      <c r="AF396" s="44"/>
      <c r="AG396" s="30">
        <v>8.9540000664116812E-2</v>
      </c>
      <c r="AH396" s="30">
        <v>0</v>
      </c>
      <c r="AI396" s="44"/>
      <c r="AJ396" s="44"/>
      <c r="AK396" s="30">
        <v>0</v>
      </c>
      <c r="AL396" s="30"/>
      <c r="AM396" s="30">
        <v>1</v>
      </c>
    </row>
    <row r="397" spans="1:57" hidden="1" x14ac:dyDescent="0.25">
      <c r="A397" t="s">
        <v>87</v>
      </c>
      <c r="D397" s="29">
        <v>0.3333333</v>
      </c>
      <c r="E397" s="44"/>
      <c r="F397" s="44"/>
      <c r="G397" s="44"/>
      <c r="H397" s="44"/>
      <c r="I397" s="44"/>
      <c r="J397" s="44"/>
      <c r="K397" s="44"/>
      <c r="L397" s="30">
        <v>0.19363625319881281</v>
      </c>
      <c r="M397" s="44"/>
      <c r="N397" s="30">
        <v>2.2555411987020022E-2</v>
      </c>
      <c r="O397" s="44"/>
      <c r="P397" s="30">
        <v>0.55848366541619088</v>
      </c>
      <c r="Q397" s="44"/>
      <c r="R397" s="44"/>
      <c r="S397" s="44"/>
      <c r="T397" s="44"/>
      <c r="U397" s="44"/>
      <c r="V397" s="44"/>
      <c r="W397" s="44"/>
      <c r="X397" s="44"/>
      <c r="Y397" s="30">
        <v>6.778170856538504E-2</v>
      </c>
      <c r="Z397" s="44"/>
      <c r="AA397" s="44"/>
      <c r="AB397" s="44"/>
      <c r="AC397" s="44"/>
      <c r="AD397" s="30">
        <v>1.9462511705933598E-2</v>
      </c>
      <c r="AE397" s="30">
        <v>9.4987348727441606E-2</v>
      </c>
      <c r="AF397" s="44"/>
      <c r="AG397" s="30">
        <v>4.3093100399216031E-2</v>
      </c>
      <c r="AH397" s="30">
        <v>0</v>
      </c>
      <c r="AI397" s="44"/>
      <c r="AJ397" s="44"/>
      <c r="AK397" s="30">
        <v>0</v>
      </c>
      <c r="AL397" s="30"/>
      <c r="AM397" s="30">
        <v>1</v>
      </c>
    </row>
    <row r="398" spans="1:57" hidden="1" x14ac:dyDescent="0.25">
      <c r="A398" s="31" t="s">
        <v>88</v>
      </c>
      <c r="B398" s="31"/>
      <c r="C398" s="31"/>
      <c r="D398" s="32">
        <v>0.3333333</v>
      </c>
      <c r="E398" s="45"/>
      <c r="F398" s="45"/>
      <c r="G398" s="45"/>
      <c r="H398" s="45"/>
      <c r="I398" s="45"/>
      <c r="J398" s="45"/>
      <c r="K398" s="45"/>
      <c r="L398" s="33">
        <v>0.2705163921328394</v>
      </c>
      <c r="M398" s="45"/>
      <c r="N398" s="33">
        <v>6.7047963965973685E-3</v>
      </c>
      <c r="O398" s="45"/>
      <c r="P398" s="33">
        <v>0.20717738180150413</v>
      </c>
      <c r="Q398" s="45"/>
      <c r="R398" s="45"/>
      <c r="S398" s="45"/>
      <c r="T398" s="45"/>
      <c r="U398" s="45"/>
      <c r="V398" s="45"/>
      <c r="W398" s="45"/>
      <c r="X398" s="45"/>
      <c r="Y398" s="33">
        <v>7.5300720831711021E-2</v>
      </c>
      <c r="Z398" s="45"/>
      <c r="AA398" s="45"/>
      <c r="AB398" s="45"/>
      <c r="AC398" s="45"/>
      <c r="AD398" s="33">
        <v>1.7859431387563865E-2</v>
      </c>
      <c r="AE398" s="33">
        <v>0.33733640604059056</v>
      </c>
      <c r="AF398" s="45"/>
      <c r="AG398" s="33">
        <v>8.5104871409193719E-2</v>
      </c>
      <c r="AH398" s="33">
        <v>0</v>
      </c>
      <c r="AI398" s="45"/>
      <c r="AJ398" s="45"/>
      <c r="AK398" s="33">
        <v>0</v>
      </c>
      <c r="AL398" s="33"/>
      <c r="AM398" s="33">
        <v>1</v>
      </c>
    </row>
    <row r="399" spans="1:57" hidden="1" x14ac:dyDescent="0.25">
      <c r="A399" t="s">
        <v>89</v>
      </c>
      <c r="B399" s="35" t="s">
        <v>90</v>
      </c>
      <c r="C399" s="36">
        <v>0.438</v>
      </c>
      <c r="D399" s="37">
        <v>1</v>
      </c>
      <c r="E399" s="30">
        <v>0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0.20300000000000001</v>
      </c>
      <c r="M399" s="30">
        <v>0</v>
      </c>
      <c r="N399" s="30">
        <v>1.0999999999999999E-2</v>
      </c>
      <c r="O399" s="30">
        <v>0</v>
      </c>
      <c r="P399" s="30">
        <v>0.438</v>
      </c>
      <c r="Q399" s="30">
        <v>0</v>
      </c>
      <c r="R399" s="30">
        <v>0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0">
        <v>6.6000000000000003E-2</v>
      </c>
      <c r="Z399" s="30">
        <v>0</v>
      </c>
      <c r="AA399" s="30">
        <v>0</v>
      </c>
      <c r="AB399" s="30">
        <v>0</v>
      </c>
      <c r="AC399" s="30">
        <v>0</v>
      </c>
      <c r="AD399" s="30">
        <v>3.5999999999999997E-2</v>
      </c>
      <c r="AE399" s="30">
        <v>0.17399999999999999</v>
      </c>
      <c r="AF399" s="30">
        <v>0</v>
      </c>
      <c r="AG399" s="30">
        <v>7.2999999999999995E-2</v>
      </c>
      <c r="AH399" s="30">
        <v>0</v>
      </c>
      <c r="AI399" s="30">
        <v>0</v>
      </c>
      <c r="AJ399" s="30">
        <v>0</v>
      </c>
      <c r="AK399" s="30">
        <v>0</v>
      </c>
      <c r="AL399" s="30"/>
      <c r="AM399" s="30">
        <v>1.0009999999999999</v>
      </c>
    </row>
    <row r="400" spans="1:57" hidden="1" x14ac:dyDescent="0.25">
      <c r="B400" s="35" t="s">
        <v>91</v>
      </c>
      <c r="C400" s="36">
        <v>-9.9999999999988987E-4</v>
      </c>
      <c r="E400" s="30">
        <v>0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-9.9999999999988987E-4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  <c r="AD400" s="30">
        <v>0</v>
      </c>
      <c r="AE400" s="30">
        <v>0</v>
      </c>
      <c r="AF400" s="30">
        <v>0</v>
      </c>
      <c r="AG400" s="30">
        <v>0</v>
      </c>
      <c r="AH400" s="30">
        <v>0</v>
      </c>
      <c r="AI400" s="30">
        <v>0</v>
      </c>
      <c r="AJ400" s="30">
        <v>0</v>
      </c>
      <c r="AK400" s="30">
        <v>0</v>
      </c>
      <c r="AL400" s="30"/>
      <c r="AM400" s="30">
        <v>-9.9999999999988987E-4</v>
      </c>
    </row>
    <row r="401" spans="1:57" ht="15.75" hidden="1" thickBot="1" x14ac:dyDescent="0.3">
      <c r="A401" s="38" t="s">
        <v>161</v>
      </c>
      <c r="B401" s="39"/>
      <c r="C401" s="39"/>
      <c r="D401" s="39"/>
      <c r="E401" s="40">
        <v>0</v>
      </c>
      <c r="F401" s="40">
        <v>0</v>
      </c>
      <c r="G401" s="40">
        <v>0</v>
      </c>
      <c r="H401" s="40">
        <v>0</v>
      </c>
      <c r="I401" s="40">
        <v>0</v>
      </c>
      <c r="J401" s="40">
        <v>0</v>
      </c>
      <c r="K401" s="40">
        <v>0</v>
      </c>
      <c r="L401" s="40">
        <v>0.20300000000000001</v>
      </c>
      <c r="M401" s="40">
        <v>0</v>
      </c>
      <c r="N401" s="40">
        <v>1.0999999999999999E-2</v>
      </c>
      <c r="O401" s="40">
        <v>0</v>
      </c>
      <c r="P401" s="40">
        <v>0.43700000000000011</v>
      </c>
      <c r="Q401" s="40">
        <v>0</v>
      </c>
      <c r="R401" s="40">
        <v>0</v>
      </c>
      <c r="S401" s="40">
        <v>0</v>
      </c>
      <c r="T401" s="40">
        <v>0</v>
      </c>
      <c r="U401" s="40">
        <v>0</v>
      </c>
      <c r="V401" s="40">
        <v>0</v>
      </c>
      <c r="W401" s="40">
        <v>0</v>
      </c>
      <c r="X401" s="40">
        <v>0</v>
      </c>
      <c r="Y401" s="40">
        <v>6.6000000000000003E-2</v>
      </c>
      <c r="Z401" s="40">
        <v>0</v>
      </c>
      <c r="AA401" s="40">
        <v>0</v>
      </c>
      <c r="AB401" s="40">
        <v>0</v>
      </c>
      <c r="AC401" s="40">
        <v>0</v>
      </c>
      <c r="AD401" s="40">
        <v>3.5999999999999997E-2</v>
      </c>
      <c r="AE401" s="40">
        <v>0.17399999999999999</v>
      </c>
      <c r="AF401" s="40">
        <v>0</v>
      </c>
      <c r="AG401" s="40">
        <v>7.2999999999999995E-2</v>
      </c>
      <c r="AH401" s="40">
        <v>0</v>
      </c>
      <c r="AI401" s="40">
        <v>0</v>
      </c>
      <c r="AJ401" s="40">
        <v>0</v>
      </c>
      <c r="AK401" s="40">
        <v>0</v>
      </c>
      <c r="AL401" s="41"/>
      <c r="AM401" s="40">
        <v>1</v>
      </c>
      <c r="AO401" s="42">
        <v>0.35300000000000004</v>
      </c>
      <c r="AP401" s="42">
        <v>0</v>
      </c>
      <c r="AQ401" s="42">
        <v>0.43700000000000011</v>
      </c>
      <c r="AR401" s="42">
        <v>0</v>
      </c>
      <c r="AS401" s="42">
        <v>0</v>
      </c>
      <c r="AT401" s="42">
        <v>0</v>
      </c>
      <c r="AU401" s="42">
        <v>0</v>
      </c>
      <c r="AV401" s="42">
        <v>0</v>
      </c>
      <c r="AW401" s="42">
        <v>0</v>
      </c>
      <c r="AX401" s="42">
        <v>0.21</v>
      </c>
      <c r="AY401" s="42">
        <v>0</v>
      </c>
      <c r="AZ401" s="42">
        <v>0</v>
      </c>
      <c r="BA401" s="42">
        <v>0</v>
      </c>
      <c r="BB401" s="42">
        <v>0</v>
      </c>
      <c r="BC401" s="42">
        <v>0</v>
      </c>
      <c r="BE401" s="42">
        <v>1.0000000000000002</v>
      </c>
    </row>
    <row r="402" spans="1:57" ht="15.75" hidden="1" thickTop="1" x14ac:dyDescent="0.25"/>
    <row r="403" spans="1:57" hidden="1" x14ac:dyDescent="0.25"/>
    <row r="404" spans="1:57" hidden="1" x14ac:dyDescent="0.25">
      <c r="A404" s="17" t="s">
        <v>162</v>
      </c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</row>
    <row r="405" spans="1:57" hidden="1" x14ac:dyDescent="0.25">
      <c r="A405" t="s">
        <v>94</v>
      </c>
      <c r="E405" s="21"/>
      <c r="F405" s="20">
        <v>0</v>
      </c>
      <c r="G405" s="21"/>
      <c r="H405" s="20">
        <v>7357065</v>
      </c>
      <c r="I405" s="21"/>
      <c r="J405" s="21"/>
      <c r="K405" s="21"/>
      <c r="L405" s="21"/>
      <c r="M405" s="20">
        <v>2998898</v>
      </c>
      <c r="N405" s="21"/>
      <c r="O405" s="21"/>
      <c r="P405" s="21"/>
      <c r="Q405" s="21"/>
      <c r="R405" s="20">
        <v>4579370</v>
      </c>
      <c r="S405" s="20">
        <v>951687</v>
      </c>
      <c r="T405" s="20">
        <v>0</v>
      </c>
      <c r="U405" s="20">
        <v>389481</v>
      </c>
      <c r="V405" s="20">
        <v>16212072</v>
      </c>
      <c r="W405" s="20">
        <v>0</v>
      </c>
      <c r="X405" s="21"/>
      <c r="Y405" s="21"/>
      <c r="Z405" s="20">
        <v>1082314</v>
      </c>
      <c r="AA405" s="20">
        <v>9545614</v>
      </c>
      <c r="AB405" s="21"/>
      <c r="AC405" s="21"/>
      <c r="AD405" s="21"/>
      <c r="AE405" s="21"/>
      <c r="AF405" s="21"/>
      <c r="AG405" s="21"/>
      <c r="AH405" s="21"/>
      <c r="AI405" s="20">
        <v>0</v>
      </c>
      <c r="AJ405" s="20">
        <v>0</v>
      </c>
      <c r="AK405" s="21"/>
      <c r="AL405" s="20"/>
      <c r="AM405" s="20">
        <v>43116501</v>
      </c>
    </row>
    <row r="406" spans="1:57" hidden="1" x14ac:dyDescent="0.25">
      <c r="A406" t="s">
        <v>95</v>
      </c>
      <c r="E406" s="21"/>
      <c r="F406" s="20">
        <v>0</v>
      </c>
      <c r="G406" s="21"/>
      <c r="H406" s="20">
        <v>146290671</v>
      </c>
      <c r="I406" s="21"/>
      <c r="J406" s="21"/>
      <c r="K406" s="21"/>
      <c r="L406" s="21"/>
      <c r="M406" s="20">
        <v>36533371</v>
      </c>
      <c r="N406" s="21"/>
      <c r="O406" s="21"/>
      <c r="P406" s="21"/>
      <c r="Q406" s="21"/>
      <c r="R406" s="20">
        <v>129003627</v>
      </c>
      <c r="S406" s="20">
        <v>36608789</v>
      </c>
      <c r="T406" s="20">
        <v>2822174</v>
      </c>
      <c r="U406" s="20">
        <v>103966</v>
      </c>
      <c r="V406" s="20">
        <v>311642335</v>
      </c>
      <c r="W406" s="20">
        <v>880455</v>
      </c>
      <c r="X406" s="21"/>
      <c r="Y406" s="21"/>
      <c r="Z406" s="20">
        <v>29859750</v>
      </c>
      <c r="AA406" s="20">
        <v>131712338</v>
      </c>
      <c r="AB406" s="21"/>
      <c r="AC406" s="21"/>
      <c r="AD406" s="21"/>
      <c r="AE406" s="21"/>
      <c r="AF406" s="21"/>
      <c r="AG406" s="21"/>
      <c r="AH406" s="21"/>
      <c r="AI406" s="20">
        <v>0</v>
      </c>
      <c r="AJ406" s="20">
        <v>0</v>
      </c>
      <c r="AK406" s="21"/>
      <c r="AL406" s="20"/>
      <c r="AM406" s="20">
        <v>825457476</v>
      </c>
    </row>
    <row r="407" spans="1:57" hidden="1" x14ac:dyDescent="0.25">
      <c r="A407" t="s">
        <v>96</v>
      </c>
      <c r="C407" s="24"/>
      <c r="E407" s="21"/>
      <c r="F407" s="20">
        <v>0</v>
      </c>
      <c r="G407" s="21"/>
      <c r="H407" s="20">
        <v>3241403.3700000015</v>
      </c>
      <c r="I407" s="21"/>
      <c r="J407" s="21"/>
      <c r="K407" s="21"/>
      <c r="L407" s="21"/>
      <c r="M407" s="20">
        <v>832429.08</v>
      </c>
      <c r="N407" s="21"/>
      <c r="O407" s="21"/>
      <c r="P407" s="21"/>
      <c r="Q407" s="21"/>
      <c r="R407" s="20">
        <v>4541930.2300000004</v>
      </c>
      <c r="S407" s="20">
        <v>4063802.9700000021</v>
      </c>
      <c r="T407" s="20">
        <v>75235.570000000036</v>
      </c>
      <c r="U407" s="20">
        <v>168736.09</v>
      </c>
      <c r="V407" s="20">
        <v>9371735.129999999</v>
      </c>
      <c r="W407" s="20">
        <v>52706.150000000009</v>
      </c>
      <c r="X407" s="21"/>
      <c r="Y407" s="21"/>
      <c r="Z407" s="20">
        <v>1107524.3600000001</v>
      </c>
      <c r="AA407" s="20">
        <v>1309583.9500000004</v>
      </c>
      <c r="AB407" s="21"/>
      <c r="AC407" s="21"/>
      <c r="AD407" s="21"/>
      <c r="AE407" s="21"/>
      <c r="AF407" s="21"/>
      <c r="AG407" s="21"/>
      <c r="AH407" s="21"/>
      <c r="AI407" s="20">
        <v>0</v>
      </c>
      <c r="AJ407" s="20">
        <v>0</v>
      </c>
      <c r="AK407" s="21"/>
      <c r="AL407" s="20"/>
      <c r="AM407" s="20">
        <v>24765086.900000002</v>
      </c>
    </row>
    <row r="408" spans="1:57" hidden="1" x14ac:dyDescent="0.25">
      <c r="E408" s="43"/>
      <c r="G408" s="43"/>
      <c r="I408" s="43"/>
      <c r="J408" s="43"/>
      <c r="K408" s="43"/>
      <c r="L408" s="43"/>
      <c r="N408" s="43"/>
      <c r="O408" s="43"/>
      <c r="P408" s="43"/>
      <c r="Q408" s="43"/>
      <c r="X408" s="43"/>
      <c r="Y408" s="43"/>
      <c r="AB408" s="43"/>
      <c r="AC408" s="43"/>
      <c r="AD408" s="43"/>
      <c r="AE408" s="43"/>
      <c r="AF408" s="43"/>
      <c r="AG408" s="43"/>
      <c r="AH408" s="43"/>
      <c r="AK408" s="43"/>
    </row>
    <row r="409" spans="1:57" hidden="1" x14ac:dyDescent="0.25">
      <c r="A409" s="1" t="s">
        <v>84</v>
      </c>
      <c r="B409" s="27" t="s">
        <v>85</v>
      </c>
      <c r="C409" s="28">
        <v>3</v>
      </c>
      <c r="E409" s="43"/>
      <c r="G409" s="43"/>
      <c r="I409" s="43"/>
      <c r="J409" s="43"/>
      <c r="K409" s="43"/>
      <c r="L409" s="43"/>
      <c r="N409" s="43"/>
      <c r="O409" s="43"/>
      <c r="P409" s="43"/>
      <c r="Q409" s="43"/>
      <c r="X409" s="43"/>
      <c r="Y409" s="43"/>
      <c r="AB409" s="43"/>
      <c r="AC409" s="43"/>
      <c r="AD409" s="43"/>
      <c r="AE409" s="43"/>
      <c r="AF409" s="43"/>
      <c r="AG409" s="43"/>
      <c r="AH409" s="43"/>
      <c r="AK409" s="43"/>
    </row>
    <row r="410" spans="1:57" hidden="1" x14ac:dyDescent="0.25">
      <c r="A410" t="s">
        <v>86</v>
      </c>
      <c r="D410" s="29">
        <v>0.3333334</v>
      </c>
      <c r="E410" s="44"/>
      <c r="F410" s="30">
        <v>0</v>
      </c>
      <c r="G410" s="44"/>
      <c r="H410" s="30">
        <v>0.17063223660008961</v>
      </c>
      <c r="I410" s="44"/>
      <c r="J410" s="44"/>
      <c r="K410" s="44"/>
      <c r="L410" s="44"/>
      <c r="M410" s="30">
        <v>6.9553371225554689E-2</v>
      </c>
      <c r="N410" s="44"/>
      <c r="O410" s="44"/>
      <c r="P410" s="44"/>
      <c r="Q410" s="44"/>
      <c r="R410" s="30">
        <v>0.10620922138371107</v>
      </c>
      <c r="S410" s="30">
        <v>2.2072454348742259E-2</v>
      </c>
      <c r="T410" s="30">
        <v>0</v>
      </c>
      <c r="U410" s="30">
        <v>9.033223730283679E-3</v>
      </c>
      <c r="V410" s="30">
        <v>0.37600620699717724</v>
      </c>
      <c r="W410" s="30">
        <v>0</v>
      </c>
      <c r="X410" s="44"/>
      <c r="Y410" s="44"/>
      <c r="Z410" s="30">
        <v>2.5102083306806366E-2</v>
      </c>
      <c r="AA410" s="30">
        <v>0.22139120240763507</v>
      </c>
      <c r="AB410" s="44"/>
      <c r="AC410" s="44"/>
      <c r="AD410" s="44"/>
      <c r="AE410" s="44"/>
      <c r="AF410" s="44"/>
      <c r="AG410" s="44"/>
      <c r="AH410" s="44"/>
      <c r="AI410" s="30">
        <v>0</v>
      </c>
      <c r="AJ410" s="30">
        <v>0</v>
      </c>
      <c r="AK410" s="44"/>
      <c r="AL410" s="30"/>
      <c r="AM410" s="30">
        <v>1</v>
      </c>
    </row>
    <row r="411" spans="1:57" hidden="1" x14ac:dyDescent="0.25">
      <c r="A411" t="s">
        <v>87</v>
      </c>
      <c r="D411" s="29">
        <v>0.3333333</v>
      </c>
      <c r="E411" s="44"/>
      <c r="F411" s="30">
        <v>0</v>
      </c>
      <c r="G411" s="44"/>
      <c r="H411" s="30">
        <v>0.17722375198404527</v>
      </c>
      <c r="I411" s="44"/>
      <c r="J411" s="44"/>
      <c r="K411" s="44"/>
      <c r="L411" s="44"/>
      <c r="M411" s="30">
        <v>4.4258331970089278E-2</v>
      </c>
      <c r="N411" s="44"/>
      <c r="O411" s="44"/>
      <c r="P411" s="44"/>
      <c r="Q411" s="44"/>
      <c r="R411" s="30">
        <v>0.15628137214908452</v>
      </c>
      <c r="S411" s="30">
        <v>4.4349697064225271E-2</v>
      </c>
      <c r="T411" s="30">
        <v>3.4189211219888449E-3</v>
      </c>
      <c r="U411" s="30">
        <v>1.259495528513452E-4</v>
      </c>
      <c r="V411" s="30">
        <v>0.37753893333204241</v>
      </c>
      <c r="W411" s="30">
        <v>1.0666267198481342E-3</v>
      </c>
      <c r="X411" s="44"/>
      <c r="Y411" s="44"/>
      <c r="Z411" s="30">
        <v>3.6173577522968611E-2</v>
      </c>
      <c r="AA411" s="30">
        <v>0.15956283858285633</v>
      </c>
      <c r="AB411" s="44"/>
      <c r="AC411" s="44"/>
      <c r="AD411" s="44"/>
      <c r="AE411" s="44"/>
      <c r="AF411" s="44"/>
      <c r="AG411" s="44"/>
      <c r="AH411" s="44"/>
      <c r="AI411" s="30">
        <v>0</v>
      </c>
      <c r="AJ411" s="30">
        <v>0</v>
      </c>
      <c r="AK411" s="44"/>
      <c r="AL411" s="30"/>
      <c r="AM411" s="30">
        <v>1</v>
      </c>
    </row>
    <row r="412" spans="1:57" hidden="1" x14ac:dyDescent="0.25">
      <c r="A412" s="31" t="s">
        <v>88</v>
      </c>
      <c r="B412" s="31"/>
      <c r="C412" s="31"/>
      <c r="D412" s="32">
        <v>0.3333333</v>
      </c>
      <c r="E412" s="45"/>
      <c r="F412" s="33">
        <v>0</v>
      </c>
      <c r="G412" s="45"/>
      <c r="H412" s="33">
        <v>0.13088600831842837</v>
      </c>
      <c r="I412" s="45"/>
      <c r="J412" s="45"/>
      <c r="K412" s="45"/>
      <c r="L412" s="45"/>
      <c r="M412" s="33">
        <v>3.3613008642420707E-2</v>
      </c>
      <c r="N412" s="45"/>
      <c r="O412" s="45"/>
      <c r="P412" s="45"/>
      <c r="Q412" s="45"/>
      <c r="R412" s="33">
        <v>0.18340053674513856</v>
      </c>
      <c r="S412" s="33">
        <v>0.16409403231288486</v>
      </c>
      <c r="T412" s="33">
        <v>3.0379691500295133E-3</v>
      </c>
      <c r="U412" s="33">
        <v>6.8134665015045833E-3</v>
      </c>
      <c r="V412" s="33">
        <v>0.37842528749616455</v>
      </c>
      <c r="W412" s="33">
        <v>2.1282440967328085E-3</v>
      </c>
      <c r="X412" s="45"/>
      <c r="Y412" s="45"/>
      <c r="Z412" s="33">
        <v>4.4721198212310735E-2</v>
      </c>
      <c r="AA412" s="33">
        <v>5.2880248524385366E-2</v>
      </c>
      <c r="AB412" s="45"/>
      <c r="AC412" s="45"/>
      <c r="AD412" s="45"/>
      <c r="AE412" s="45"/>
      <c r="AF412" s="45"/>
      <c r="AG412" s="45"/>
      <c r="AH412" s="45"/>
      <c r="AI412" s="33">
        <v>0</v>
      </c>
      <c r="AJ412" s="33">
        <v>0</v>
      </c>
      <c r="AK412" s="45"/>
      <c r="AL412" s="33"/>
      <c r="AM412" s="33">
        <v>1</v>
      </c>
    </row>
    <row r="413" spans="1:57" hidden="1" x14ac:dyDescent="0.25">
      <c r="A413" t="s">
        <v>89</v>
      </c>
      <c r="B413" s="35" t="s">
        <v>90</v>
      </c>
      <c r="C413" s="36">
        <v>0.377</v>
      </c>
      <c r="D413" s="37">
        <v>1</v>
      </c>
      <c r="E413" s="30">
        <v>0</v>
      </c>
      <c r="F413" s="30">
        <v>0</v>
      </c>
      <c r="G413" s="30">
        <v>0</v>
      </c>
      <c r="H413" s="30">
        <v>0.16</v>
      </c>
      <c r="I413" s="30">
        <v>0</v>
      </c>
      <c r="J413" s="30">
        <v>0</v>
      </c>
      <c r="K413" s="30">
        <v>0</v>
      </c>
      <c r="L413" s="30">
        <v>0</v>
      </c>
      <c r="M413" s="30">
        <v>4.9000000000000002E-2</v>
      </c>
      <c r="N413" s="30">
        <v>0</v>
      </c>
      <c r="O413" s="30">
        <v>0</v>
      </c>
      <c r="P413" s="30">
        <v>0</v>
      </c>
      <c r="Q413" s="30">
        <v>0</v>
      </c>
      <c r="R413" s="30">
        <v>0.14899999999999999</v>
      </c>
      <c r="S413" s="30">
        <v>7.6999999999999999E-2</v>
      </c>
      <c r="T413" s="30">
        <v>2E-3</v>
      </c>
      <c r="U413" s="30">
        <v>5.0000000000000001E-3</v>
      </c>
      <c r="V413" s="30">
        <v>0.377</v>
      </c>
      <c r="W413" s="30">
        <v>1E-3</v>
      </c>
      <c r="X413" s="30">
        <v>0</v>
      </c>
      <c r="Y413" s="30">
        <v>0</v>
      </c>
      <c r="Z413" s="30">
        <v>3.5000000000000003E-2</v>
      </c>
      <c r="AA413" s="30">
        <v>0.14499999999999999</v>
      </c>
      <c r="AB413" s="30">
        <v>0</v>
      </c>
      <c r="AC413" s="30">
        <v>0</v>
      </c>
      <c r="AD413" s="30">
        <v>0</v>
      </c>
      <c r="AE413" s="30">
        <v>0</v>
      </c>
      <c r="AF413" s="30">
        <v>0</v>
      </c>
      <c r="AG413" s="30">
        <v>0</v>
      </c>
      <c r="AH413" s="30">
        <v>0</v>
      </c>
      <c r="AI413" s="30">
        <v>0</v>
      </c>
      <c r="AJ413" s="30">
        <v>0</v>
      </c>
      <c r="AK413" s="30">
        <v>0</v>
      </c>
      <c r="AL413" s="30"/>
      <c r="AM413" s="30">
        <v>1</v>
      </c>
    </row>
    <row r="414" spans="1:57" hidden="1" x14ac:dyDescent="0.25">
      <c r="B414" s="35" t="s">
        <v>91</v>
      </c>
      <c r="C414" s="36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v>0</v>
      </c>
      <c r="AD414" s="30">
        <v>0</v>
      </c>
      <c r="AE414" s="30">
        <v>0</v>
      </c>
      <c r="AF414" s="30">
        <v>0</v>
      </c>
      <c r="AG414" s="30">
        <v>0</v>
      </c>
      <c r="AH414" s="30">
        <v>0</v>
      </c>
      <c r="AI414" s="30">
        <v>0</v>
      </c>
      <c r="AJ414" s="30">
        <v>0</v>
      </c>
      <c r="AK414" s="30">
        <v>0</v>
      </c>
      <c r="AL414" s="30"/>
      <c r="AM414" s="30">
        <v>0</v>
      </c>
    </row>
    <row r="415" spans="1:57" ht="15.75" hidden="1" thickBot="1" x14ac:dyDescent="0.3">
      <c r="A415" s="38" t="s">
        <v>163</v>
      </c>
      <c r="B415" s="39"/>
      <c r="C415" s="39"/>
      <c r="D415" s="39"/>
      <c r="E415" s="40">
        <v>0</v>
      </c>
      <c r="F415" s="40">
        <v>0</v>
      </c>
      <c r="G415" s="40">
        <v>0</v>
      </c>
      <c r="H415" s="40">
        <v>0.16</v>
      </c>
      <c r="I415" s="40">
        <v>0</v>
      </c>
      <c r="J415" s="40">
        <v>0</v>
      </c>
      <c r="K415" s="40">
        <v>0</v>
      </c>
      <c r="L415" s="40">
        <v>0</v>
      </c>
      <c r="M415" s="40">
        <v>4.9000000000000002E-2</v>
      </c>
      <c r="N415" s="40">
        <v>0</v>
      </c>
      <c r="O415" s="40">
        <v>0</v>
      </c>
      <c r="P415" s="40">
        <v>0</v>
      </c>
      <c r="Q415" s="40">
        <v>0</v>
      </c>
      <c r="R415" s="40">
        <v>0.14899999999999999</v>
      </c>
      <c r="S415" s="40">
        <v>7.6999999999999999E-2</v>
      </c>
      <c r="T415" s="40">
        <v>2E-3</v>
      </c>
      <c r="U415" s="40">
        <v>5.0000000000000001E-3</v>
      </c>
      <c r="V415" s="40">
        <v>0.377</v>
      </c>
      <c r="W415" s="40">
        <v>1E-3</v>
      </c>
      <c r="X415" s="40">
        <v>0</v>
      </c>
      <c r="Y415" s="40">
        <v>0</v>
      </c>
      <c r="Z415" s="40">
        <v>3.5000000000000003E-2</v>
      </c>
      <c r="AA415" s="40">
        <v>0.14499999999999999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0">
        <v>0</v>
      </c>
      <c r="AL415" s="41"/>
      <c r="AM415" s="40">
        <v>1</v>
      </c>
      <c r="AO415" s="42">
        <v>0</v>
      </c>
      <c r="AP415" s="42">
        <v>0.54</v>
      </c>
      <c r="AQ415" s="42">
        <v>0</v>
      </c>
      <c r="AR415" s="42">
        <v>0.14899999999999999</v>
      </c>
      <c r="AS415" s="42">
        <v>0.14499999999999999</v>
      </c>
      <c r="AT415" s="42">
        <v>0</v>
      </c>
      <c r="AU415" s="42">
        <v>0</v>
      </c>
      <c r="AV415" s="42">
        <v>0</v>
      </c>
      <c r="AW415" s="42">
        <v>4.9000000000000002E-2</v>
      </c>
      <c r="AX415" s="42">
        <v>0</v>
      </c>
      <c r="AY415" s="42">
        <v>7.6999999999999999E-2</v>
      </c>
      <c r="AZ415" s="42">
        <v>5.0000000000000001E-3</v>
      </c>
      <c r="BA415" s="42">
        <v>3.5000000000000003E-2</v>
      </c>
      <c r="BB415" s="42">
        <v>0</v>
      </c>
      <c r="BC415" s="42">
        <v>0</v>
      </c>
      <c r="BE415" s="42">
        <v>1</v>
      </c>
    </row>
    <row r="417" spans="1:57" x14ac:dyDescent="0.25">
      <c r="A417" s="17" t="s">
        <v>164</v>
      </c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</row>
    <row r="418" spans="1:57" x14ac:dyDescent="0.25">
      <c r="A418" t="s">
        <v>94</v>
      </c>
      <c r="E418" s="21"/>
      <c r="F418" s="21"/>
      <c r="G418" s="21"/>
      <c r="H418" s="20">
        <v>7357065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0">
        <v>4579370</v>
      </c>
      <c r="S418" s="21"/>
      <c r="T418" s="20">
        <v>0</v>
      </c>
      <c r="U418" s="21"/>
      <c r="V418" s="20">
        <v>16212072</v>
      </c>
      <c r="W418" s="20">
        <v>0</v>
      </c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0">
        <v>0</v>
      </c>
      <c r="AJ418" s="21"/>
      <c r="AK418" s="21"/>
      <c r="AL418" s="20"/>
      <c r="AM418" s="20">
        <v>28148507</v>
      </c>
    </row>
    <row r="419" spans="1:57" x14ac:dyDescent="0.25">
      <c r="A419" t="s">
        <v>95</v>
      </c>
      <c r="E419" s="21"/>
      <c r="F419" s="21"/>
      <c r="G419" s="21"/>
      <c r="H419" s="20">
        <v>146290671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0">
        <v>129003627</v>
      </c>
      <c r="S419" s="21"/>
      <c r="T419" s="20">
        <v>2822174</v>
      </c>
      <c r="U419" s="21"/>
      <c r="V419" s="20">
        <v>311642335</v>
      </c>
      <c r="W419" s="20">
        <v>880455</v>
      </c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0">
        <v>0</v>
      </c>
      <c r="AJ419" s="21"/>
      <c r="AK419" s="21"/>
      <c r="AL419" s="20"/>
      <c r="AM419" s="20">
        <v>590639262</v>
      </c>
    </row>
    <row r="420" spans="1:57" x14ac:dyDescent="0.25">
      <c r="A420" t="s">
        <v>96</v>
      </c>
      <c r="C420" s="24"/>
      <c r="E420" s="21"/>
      <c r="F420" s="21"/>
      <c r="G420" s="21"/>
      <c r="H420" s="20">
        <v>3241403.3700000015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0">
        <v>4541930.2300000004</v>
      </c>
      <c r="S420" s="21"/>
      <c r="T420" s="20">
        <v>75235.570000000036</v>
      </c>
      <c r="U420" s="21"/>
      <c r="V420" s="20">
        <v>9371735.129999999</v>
      </c>
      <c r="W420" s="20">
        <v>52706.150000000009</v>
      </c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0">
        <v>0</v>
      </c>
      <c r="AJ420" s="21"/>
      <c r="AK420" s="21"/>
      <c r="AL420" s="20"/>
      <c r="AM420" s="20">
        <v>17283010.449999999</v>
      </c>
    </row>
    <row r="421" spans="1:57" x14ac:dyDescent="0.25">
      <c r="E421" s="43"/>
      <c r="F421" s="43"/>
      <c r="G421" s="43"/>
      <c r="I421" s="43"/>
      <c r="J421" s="43"/>
      <c r="K421" s="43"/>
      <c r="L421" s="43"/>
      <c r="M421" s="43"/>
      <c r="N421" s="43"/>
      <c r="O421" s="43"/>
      <c r="P421" s="43"/>
      <c r="Q421" s="43"/>
      <c r="S421" s="43"/>
      <c r="U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J421" s="43"/>
      <c r="AK421" s="43"/>
    </row>
    <row r="422" spans="1:57" x14ac:dyDescent="0.25">
      <c r="A422" s="1" t="s">
        <v>84</v>
      </c>
      <c r="B422" s="27" t="s">
        <v>85</v>
      </c>
      <c r="C422" s="28">
        <v>3</v>
      </c>
      <c r="E422" s="43"/>
      <c r="F422" s="43"/>
      <c r="G422" s="43"/>
      <c r="I422" s="43"/>
      <c r="J422" s="43"/>
      <c r="K422" s="43"/>
      <c r="L422" s="43"/>
      <c r="M422" s="43"/>
      <c r="N422" s="43"/>
      <c r="O422" s="43"/>
      <c r="P422" s="43"/>
      <c r="Q422" s="43"/>
      <c r="S422" s="43"/>
      <c r="U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J422" s="43"/>
      <c r="AK422" s="43"/>
    </row>
    <row r="423" spans="1:57" x14ac:dyDescent="0.25">
      <c r="A423" t="s">
        <v>86</v>
      </c>
      <c r="D423" s="29">
        <v>0.3333334</v>
      </c>
      <c r="E423" s="44"/>
      <c r="F423" s="44"/>
      <c r="G423" s="44"/>
      <c r="H423" s="30">
        <v>0.26136608240003634</v>
      </c>
      <c r="I423" s="44"/>
      <c r="J423" s="44"/>
      <c r="K423" s="44"/>
      <c r="L423" s="44"/>
      <c r="M423" s="44"/>
      <c r="N423" s="44"/>
      <c r="O423" s="44"/>
      <c r="P423" s="44"/>
      <c r="Q423" s="44"/>
      <c r="R423" s="30">
        <v>0.16268607070350125</v>
      </c>
      <c r="S423" s="44"/>
      <c r="T423" s="30">
        <v>0</v>
      </c>
      <c r="U423" s="44"/>
      <c r="V423" s="30">
        <v>0.57594784689646239</v>
      </c>
      <c r="W423" s="30">
        <v>0</v>
      </c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30">
        <v>0</v>
      </c>
      <c r="AJ423" s="44"/>
      <c r="AK423" s="44"/>
      <c r="AL423" s="30"/>
      <c r="AM423" s="30">
        <v>1</v>
      </c>
    </row>
    <row r="424" spans="1:57" x14ac:dyDescent="0.25">
      <c r="A424" t="s">
        <v>87</v>
      </c>
      <c r="D424" s="29">
        <v>0.3333333</v>
      </c>
      <c r="E424" s="44"/>
      <c r="F424" s="44"/>
      <c r="G424" s="44"/>
      <c r="H424" s="30">
        <v>0.24768192772122216</v>
      </c>
      <c r="I424" s="44"/>
      <c r="J424" s="44"/>
      <c r="K424" s="44"/>
      <c r="L424" s="44"/>
      <c r="M424" s="44"/>
      <c r="N424" s="44"/>
      <c r="O424" s="44"/>
      <c r="P424" s="44"/>
      <c r="Q424" s="44"/>
      <c r="R424" s="30">
        <v>0.2184135652668481</v>
      </c>
      <c r="S424" s="44"/>
      <c r="T424" s="30">
        <v>4.7781686412848049E-3</v>
      </c>
      <c r="U424" s="44"/>
      <c r="V424" s="30">
        <v>0.52763565690626235</v>
      </c>
      <c r="W424" s="30">
        <v>1.4906814643825693E-3</v>
      </c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30">
        <v>0</v>
      </c>
      <c r="AJ424" s="44"/>
      <c r="AK424" s="44"/>
      <c r="AL424" s="30"/>
      <c r="AM424" s="30">
        <v>1</v>
      </c>
    </row>
    <row r="425" spans="1:57" x14ac:dyDescent="0.25">
      <c r="A425" s="31" t="s">
        <v>88</v>
      </c>
      <c r="B425" s="31"/>
      <c r="C425" s="31"/>
      <c r="D425" s="32">
        <v>0.3333333</v>
      </c>
      <c r="E425" s="45"/>
      <c r="F425" s="45"/>
      <c r="G425" s="45"/>
      <c r="H425" s="33">
        <v>0.18754853961220638</v>
      </c>
      <c r="I425" s="45"/>
      <c r="J425" s="45"/>
      <c r="K425" s="45"/>
      <c r="L425" s="45"/>
      <c r="M425" s="45"/>
      <c r="N425" s="45"/>
      <c r="O425" s="45"/>
      <c r="P425" s="45"/>
      <c r="Q425" s="45"/>
      <c r="R425" s="33">
        <v>0.26279740113216216</v>
      </c>
      <c r="S425" s="45"/>
      <c r="T425" s="33">
        <v>4.353151912837039E-3</v>
      </c>
      <c r="U425" s="45"/>
      <c r="V425" s="33">
        <v>0.54225131420897799</v>
      </c>
      <c r="W425" s="33">
        <v>3.0495931338165691E-3</v>
      </c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33">
        <v>0</v>
      </c>
      <c r="AJ425" s="45"/>
      <c r="AK425" s="45"/>
      <c r="AL425" s="33"/>
      <c r="AM425" s="33">
        <v>1</v>
      </c>
    </row>
    <row r="426" spans="1:57" x14ac:dyDescent="0.25">
      <c r="A426" t="s">
        <v>89</v>
      </c>
      <c r="B426" s="35" t="s">
        <v>90</v>
      </c>
      <c r="C426" s="36">
        <v>0.54900000000000004</v>
      </c>
      <c r="D426" s="37">
        <v>1</v>
      </c>
      <c r="E426" s="30">
        <v>0</v>
      </c>
      <c r="F426" s="30">
        <v>0</v>
      </c>
      <c r="G426" s="30">
        <v>0</v>
      </c>
      <c r="H426" s="30">
        <v>0.23200000000000001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0.215</v>
      </c>
      <c r="S426" s="30">
        <v>0</v>
      </c>
      <c r="T426" s="30">
        <v>3.0000000000000001E-3</v>
      </c>
      <c r="U426" s="30">
        <v>0</v>
      </c>
      <c r="V426" s="30">
        <v>0.54900000000000004</v>
      </c>
      <c r="W426" s="30">
        <v>2E-3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v>0</v>
      </c>
      <c r="AD426" s="30">
        <v>0</v>
      </c>
      <c r="AE426" s="30">
        <v>0</v>
      </c>
      <c r="AF426" s="30">
        <v>0</v>
      </c>
      <c r="AG426" s="30">
        <v>0</v>
      </c>
      <c r="AH426" s="30">
        <v>0</v>
      </c>
      <c r="AI426" s="30">
        <v>0</v>
      </c>
      <c r="AJ426" s="30">
        <v>0</v>
      </c>
      <c r="AK426" s="30">
        <v>0</v>
      </c>
      <c r="AL426" s="30"/>
      <c r="AM426" s="30">
        <v>1.0010000000000001</v>
      </c>
    </row>
    <row r="427" spans="1:57" x14ac:dyDescent="0.25">
      <c r="B427" s="35" t="s">
        <v>91</v>
      </c>
      <c r="C427" s="36">
        <v>-1.0000000000001119E-3</v>
      </c>
      <c r="E427" s="30">
        <v>0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0</v>
      </c>
      <c r="U427" s="30">
        <v>0</v>
      </c>
      <c r="V427" s="30">
        <v>-1.0000000000001119E-3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  <c r="AD427" s="30">
        <v>0</v>
      </c>
      <c r="AE427" s="30">
        <v>0</v>
      </c>
      <c r="AF427" s="30">
        <v>0</v>
      </c>
      <c r="AG427" s="30">
        <v>0</v>
      </c>
      <c r="AH427" s="30">
        <v>0</v>
      </c>
      <c r="AI427" s="30">
        <v>0</v>
      </c>
      <c r="AJ427" s="30">
        <v>0</v>
      </c>
      <c r="AK427" s="30">
        <v>0</v>
      </c>
      <c r="AL427" s="30"/>
      <c r="AM427" s="30">
        <v>-1.0000000000001119E-3</v>
      </c>
    </row>
    <row r="428" spans="1:57" ht="15.75" thickBot="1" x14ac:dyDescent="0.3">
      <c r="A428" s="38" t="s">
        <v>165</v>
      </c>
      <c r="B428" s="39"/>
      <c r="C428" s="39"/>
      <c r="D428" s="39"/>
      <c r="E428" s="40">
        <v>0</v>
      </c>
      <c r="F428" s="40">
        <v>0</v>
      </c>
      <c r="G428" s="40">
        <v>0</v>
      </c>
      <c r="H428" s="40">
        <v>0.23200000000000001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0.215</v>
      </c>
      <c r="S428" s="40">
        <v>0</v>
      </c>
      <c r="T428" s="40">
        <v>3.0000000000000001E-3</v>
      </c>
      <c r="U428" s="40">
        <v>0</v>
      </c>
      <c r="V428" s="40">
        <v>0.54799999999999993</v>
      </c>
      <c r="W428" s="40">
        <v>2E-3</v>
      </c>
      <c r="X428" s="40">
        <v>0</v>
      </c>
      <c r="Y428" s="40">
        <v>0</v>
      </c>
      <c r="Z428" s="40">
        <v>0</v>
      </c>
      <c r="AA428" s="40">
        <v>0</v>
      </c>
      <c r="AB428" s="40">
        <v>0</v>
      </c>
      <c r="AC428" s="40">
        <v>0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  <c r="AJ428" s="40">
        <v>0</v>
      </c>
      <c r="AK428" s="40">
        <v>0</v>
      </c>
      <c r="AL428" s="41"/>
      <c r="AM428" s="40">
        <v>1</v>
      </c>
      <c r="AO428" s="42">
        <v>0</v>
      </c>
      <c r="AP428" s="42">
        <v>0.78499999999999992</v>
      </c>
      <c r="AQ428" s="42">
        <v>0</v>
      </c>
      <c r="AR428" s="42">
        <v>0.215</v>
      </c>
      <c r="AS428" s="42">
        <v>0</v>
      </c>
      <c r="AT428" s="42">
        <v>0</v>
      </c>
      <c r="AU428" s="42">
        <v>0</v>
      </c>
      <c r="AV428" s="42">
        <v>0</v>
      </c>
      <c r="AW428" s="42">
        <v>0</v>
      </c>
      <c r="AX428" s="42">
        <v>0</v>
      </c>
      <c r="AY428" s="42">
        <v>0</v>
      </c>
      <c r="AZ428" s="42">
        <v>0</v>
      </c>
      <c r="BA428" s="42">
        <v>0</v>
      </c>
      <c r="BB428" s="42">
        <v>0</v>
      </c>
      <c r="BC428" s="42">
        <v>0</v>
      </c>
      <c r="BE428" s="42">
        <v>0.99999999999999989</v>
      </c>
    </row>
    <row r="429" spans="1:57" ht="15.75" thickTop="1" x14ac:dyDescent="0.25"/>
    <row r="430" spans="1:57" hidden="1" x14ac:dyDescent="0.25">
      <c r="A430" s="17" t="s">
        <v>166</v>
      </c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</row>
    <row r="431" spans="1:57" hidden="1" x14ac:dyDescent="0.25">
      <c r="A431" t="s">
        <v>94</v>
      </c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0">
        <v>4579370</v>
      </c>
      <c r="S431" s="20">
        <v>951687</v>
      </c>
      <c r="T431" s="21"/>
      <c r="U431" s="21"/>
      <c r="V431" s="20">
        <v>16212072</v>
      </c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0">
        <v>0</v>
      </c>
      <c r="AJ431" s="21"/>
      <c r="AK431" s="21"/>
      <c r="AL431" s="20"/>
      <c r="AM431" s="20">
        <v>21743129</v>
      </c>
    </row>
    <row r="432" spans="1:57" hidden="1" x14ac:dyDescent="0.25">
      <c r="A432" t="s">
        <v>95</v>
      </c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0">
        <v>129003627</v>
      </c>
      <c r="S432" s="20">
        <v>36608789</v>
      </c>
      <c r="T432" s="21"/>
      <c r="U432" s="21"/>
      <c r="V432" s="20">
        <v>311642335</v>
      </c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0">
        <v>0</v>
      </c>
      <c r="AJ432" s="21"/>
      <c r="AK432" s="21"/>
      <c r="AL432" s="20"/>
      <c r="AM432" s="20">
        <v>477254751</v>
      </c>
    </row>
    <row r="433" spans="1:57" hidden="1" x14ac:dyDescent="0.25">
      <c r="A433" t="s">
        <v>96</v>
      </c>
      <c r="C433" s="24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0">
        <v>4541930.2300000004</v>
      </c>
      <c r="S433" s="20">
        <v>4063802.9700000021</v>
      </c>
      <c r="T433" s="21"/>
      <c r="U433" s="21"/>
      <c r="V433" s="20">
        <v>9371735.129999999</v>
      </c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0">
        <v>0</v>
      </c>
      <c r="AJ433" s="21"/>
      <c r="AK433" s="21"/>
      <c r="AL433" s="20"/>
      <c r="AM433" s="20">
        <v>17977468.330000002</v>
      </c>
    </row>
    <row r="434" spans="1:57" hidden="1" x14ac:dyDescent="0.25"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T434" s="43"/>
      <c r="U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J434" s="43"/>
      <c r="AK434" s="43"/>
    </row>
    <row r="435" spans="1:57" hidden="1" x14ac:dyDescent="0.25">
      <c r="A435" s="1" t="s">
        <v>84</v>
      </c>
      <c r="B435" s="27" t="s">
        <v>85</v>
      </c>
      <c r="C435" s="28">
        <v>3</v>
      </c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T435" s="43"/>
      <c r="U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J435" s="43"/>
      <c r="AK435" s="43"/>
    </row>
    <row r="436" spans="1:57" hidden="1" x14ac:dyDescent="0.25">
      <c r="A436" t="s">
        <v>86</v>
      </c>
      <c r="D436" s="29">
        <v>0.3333334</v>
      </c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30">
        <v>0.21061228124066228</v>
      </c>
      <c r="S436" s="30">
        <v>4.3769551291352779E-2</v>
      </c>
      <c r="T436" s="44"/>
      <c r="U436" s="44"/>
      <c r="V436" s="30">
        <v>0.74561816746798493</v>
      </c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30">
        <v>0</v>
      </c>
      <c r="AJ436" s="44"/>
      <c r="AK436" s="44"/>
      <c r="AL436" s="30"/>
      <c r="AM436" s="30">
        <v>1</v>
      </c>
    </row>
    <row r="437" spans="1:57" hidden="1" x14ac:dyDescent="0.25">
      <c r="A437" t="s">
        <v>87</v>
      </c>
      <c r="D437" s="29">
        <v>0.3333333</v>
      </c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30">
        <v>0.27030349457956471</v>
      </c>
      <c r="S437" s="30">
        <v>7.6707018470309585E-2</v>
      </c>
      <c r="T437" s="44"/>
      <c r="U437" s="44"/>
      <c r="V437" s="30">
        <v>0.65298948695012571</v>
      </c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30">
        <v>0</v>
      </c>
      <c r="AJ437" s="44"/>
      <c r="AK437" s="44"/>
      <c r="AL437" s="30"/>
      <c r="AM437" s="30">
        <v>1</v>
      </c>
    </row>
    <row r="438" spans="1:57" hidden="1" x14ac:dyDescent="0.25">
      <c r="A438" s="31" t="s">
        <v>88</v>
      </c>
      <c r="B438" s="31"/>
      <c r="C438" s="31"/>
      <c r="D438" s="32">
        <v>0.3333333</v>
      </c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33">
        <v>0.25264570887440413</v>
      </c>
      <c r="S438" s="33">
        <v>0.22604979162825212</v>
      </c>
      <c r="T438" s="45"/>
      <c r="U438" s="45"/>
      <c r="V438" s="33">
        <v>0.5213044994973437</v>
      </c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33">
        <v>0</v>
      </c>
      <c r="AJ438" s="45"/>
      <c r="AK438" s="45"/>
      <c r="AL438" s="33"/>
      <c r="AM438" s="33">
        <v>1</v>
      </c>
    </row>
    <row r="439" spans="1:57" hidden="1" x14ac:dyDescent="0.25">
      <c r="A439" t="s">
        <v>89</v>
      </c>
      <c r="B439" s="35" t="s">
        <v>90</v>
      </c>
      <c r="C439" s="36">
        <v>0.64</v>
      </c>
      <c r="D439" s="37">
        <v>1</v>
      </c>
      <c r="E439" s="30">
        <v>0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30">
        <v>0</v>
      </c>
      <c r="R439" s="30">
        <v>0.245</v>
      </c>
      <c r="S439" s="30">
        <v>0.11600000000000001</v>
      </c>
      <c r="T439" s="30">
        <v>0</v>
      </c>
      <c r="U439" s="30">
        <v>0</v>
      </c>
      <c r="V439" s="30">
        <v>0.64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0">
        <v>0</v>
      </c>
      <c r="AD439" s="30">
        <v>0</v>
      </c>
      <c r="AE439" s="30">
        <v>0</v>
      </c>
      <c r="AF439" s="30">
        <v>0</v>
      </c>
      <c r="AG439" s="30">
        <v>0</v>
      </c>
      <c r="AH439" s="30">
        <v>0</v>
      </c>
      <c r="AI439" s="30">
        <v>0</v>
      </c>
      <c r="AJ439" s="30">
        <v>0</v>
      </c>
      <c r="AK439" s="30">
        <v>0</v>
      </c>
      <c r="AL439" s="30"/>
      <c r="AM439" s="30">
        <v>1.0009999999999999</v>
      </c>
    </row>
    <row r="440" spans="1:57" hidden="1" x14ac:dyDescent="0.25">
      <c r="B440" s="35" t="s">
        <v>91</v>
      </c>
      <c r="C440" s="36">
        <v>-9.9999999999988987E-4</v>
      </c>
      <c r="E440" s="30">
        <v>0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  <c r="S440" s="30">
        <v>0</v>
      </c>
      <c r="T440" s="30">
        <v>0</v>
      </c>
      <c r="U440" s="30">
        <v>0</v>
      </c>
      <c r="V440" s="30">
        <v>-9.9999999999988987E-4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v>0</v>
      </c>
      <c r="AI440" s="30">
        <v>0</v>
      </c>
      <c r="AJ440" s="30">
        <v>0</v>
      </c>
      <c r="AK440" s="30">
        <v>0</v>
      </c>
      <c r="AL440" s="30"/>
      <c r="AM440" s="30">
        <v>-9.9999999999988987E-4</v>
      </c>
    </row>
    <row r="441" spans="1:57" ht="15.75" hidden="1" thickBot="1" x14ac:dyDescent="0.3">
      <c r="A441" s="38" t="s">
        <v>167</v>
      </c>
      <c r="B441" s="39"/>
      <c r="C441" s="39"/>
      <c r="D441" s="39"/>
      <c r="E441" s="40">
        <v>0</v>
      </c>
      <c r="F441" s="40">
        <v>0</v>
      </c>
      <c r="G441" s="40">
        <v>0</v>
      </c>
      <c r="H441" s="40">
        <v>0</v>
      </c>
      <c r="I441" s="40">
        <v>0</v>
      </c>
      <c r="J441" s="40">
        <v>0</v>
      </c>
      <c r="K441" s="40">
        <v>0</v>
      </c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0">
        <v>0</v>
      </c>
      <c r="R441" s="40">
        <v>0.245</v>
      </c>
      <c r="S441" s="40">
        <v>0.11600000000000001</v>
      </c>
      <c r="T441" s="40">
        <v>0</v>
      </c>
      <c r="U441" s="40">
        <v>0</v>
      </c>
      <c r="V441" s="40">
        <v>0.63900000000000012</v>
      </c>
      <c r="W441" s="40">
        <v>0</v>
      </c>
      <c r="X441" s="40">
        <v>0</v>
      </c>
      <c r="Y441" s="40">
        <v>0</v>
      </c>
      <c r="Z441" s="40">
        <v>0</v>
      </c>
      <c r="AA441" s="40">
        <v>0</v>
      </c>
      <c r="AB441" s="40">
        <v>0</v>
      </c>
      <c r="AC441" s="40">
        <v>0</v>
      </c>
      <c r="AD441" s="40">
        <v>0</v>
      </c>
      <c r="AE441" s="40">
        <v>0</v>
      </c>
      <c r="AF441" s="40">
        <v>0</v>
      </c>
      <c r="AG441" s="40">
        <v>0</v>
      </c>
      <c r="AH441" s="40">
        <v>0</v>
      </c>
      <c r="AI441" s="40">
        <v>0</v>
      </c>
      <c r="AJ441" s="40">
        <v>0</v>
      </c>
      <c r="AK441" s="40">
        <v>0</v>
      </c>
      <c r="AL441" s="41"/>
      <c r="AM441" s="40">
        <v>1</v>
      </c>
      <c r="AO441" s="42">
        <v>0</v>
      </c>
      <c r="AP441" s="42">
        <v>0.63900000000000012</v>
      </c>
      <c r="AQ441" s="42">
        <v>0</v>
      </c>
      <c r="AR441" s="42">
        <v>0.245</v>
      </c>
      <c r="AS441" s="42">
        <v>0</v>
      </c>
      <c r="AT441" s="42">
        <v>0</v>
      </c>
      <c r="AU441" s="42">
        <v>0</v>
      </c>
      <c r="AV441" s="42">
        <v>0</v>
      </c>
      <c r="AW441" s="42">
        <v>0</v>
      </c>
      <c r="AX441" s="42">
        <v>0</v>
      </c>
      <c r="AY441" s="42">
        <v>0.11600000000000001</v>
      </c>
      <c r="AZ441" s="42">
        <v>0</v>
      </c>
      <c r="BA441" s="42">
        <v>0</v>
      </c>
      <c r="BB441" s="42">
        <v>0</v>
      </c>
      <c r="BC441" s="42">
        <v>0</v>
      </c>
      <c r="BE441" s="42">
        <v>1.0000000000000002</v>
      </c>
    </row>
    <row r="442" spans="1:57" ht="15.75" hidden="1" thickTop="1" x14ac:dyDescent="0.25"/>
    <row r="443" spans="1:57" hidden="1" x14ac:dyDescent="0.25">
      <c r="A443" s="17" t="s">
        <v>168</v>
      </c>
      <c r="B443" s="18" t="s">
        <v>169</v>
      </c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</row>
    <row r="444" spans="1:57" hidden="1" x14ac:dyDescent="0.25">
      <c r="A444" t="s">
        <v>94</v>
      </c>
      <c r="E444" s="21"/>
      <c r="F444" s="21"/>
      <c r="G444" s="21"/>
      <c r="H444" s="20">
        <v>7357065</v>
      </c>
      <c r="I444" s="21"/>
      <c r="J444" s="21"/>
      <c r="K444" s="21"/>
      <c r="L444" s="21"/>
      <c r="M444" s="20">
        <v>2998898</v>
      </c>
      <c r="N444" s="21"/>
      <c r="O444" s="21"/>
      <c r="P444" s="21"/>
      <c r="Q444" s="21"/>
      <c r="R444" s="20">
        <v>4579370</v>
      </c>
      <c r="S444" s="21"/>
      <c r="T444" s="21"/>
      <c r="U444" s="21"/>
      <c r="V444" s="20">
        <v>16212072</v>
      </c>
      <c r="W444" s="21"/>
      <c r="X444" s="21"/>
      <c r="Y444" s="21"/>
      <c r="Z444" s="20">
        <v>1082314</v>
      </c>
      <c r="AA444" s="20">
        <v>9545614</v>
      </c>
      <c r="AB444" s="21"/>
      <c r="AC444" s="21"/>
      <c r="AD444" s="21"/>
      <c r="AE444" s="21"/>
      <c r="AF444" s="21"/>
      <c r="AG444" s="21"/>
      <c r="AH444" s="21"/>
      <c r="AI444" s="20">
        <v>0</v>
      </c>
      <c r="AJ444" s="20">
        <v>0</v>
      </c>
      <c r="AK444" s="21"/>
      <c r="AL444" s="20"/>
      <c r="AM444" s="20">
        <v>41775333</v>
      </c>
    </row>
    <row r="445" spans="1:57" hidden="1" x14ac:dyDescent="0.25">
      <c r="A445" t="s">
        <v>95</v>
      </c>
      <c r="E445" s="21"/>
      <c r="F445" s="21"/>
      <c r="G445" s="21"/>
      <c r="H445" s="20">
        <v>146290671</v>
      </c>
      <c r="I445" s="21"/>
      <c r="J445" s="21"/>
      <c r="K445" s="21"/>
      <c r="L445" s="21"/>
      <c r="M445" s="20">
        <v>36533371</v>
      </c>
      <c r="N445" s="21"/>
      <c r="O445" s="21"/>
      <c r="P445" s="21"/>
      <c r="Q445" s="21"/>
      <c r="R445" s="20">
        <v>129003627</v>
      </c>
      <c r="S445" s="21"/>
      <c r="T445" s="21"/>
      <c r="U445" s="21"/>
      <c r="V445" s="20">
        <v>311642335</v>
      </c>
      <c r="W445" s="21"/>
      <c r="X445" s="21"/>
      <c r="Y445" s="21"/>
      <c r="Z445" s="20">
        <v>29859750</v>
      </c>
      <c r="AA445" s="20">
        <v>131712338</v>
      </c>
      <c r="AB445" s="21"/>
      <c r="AC445" s="21"/>
      <c r="AD445" s="21"/>
      <c r="AE445" s="21"/>
      <c r="AF445" s="21"/>
      <c r="AG445" s="21"/>
      <c r="AH445" s="21"/>
      <c r="AI445" s="20">
        <v>0</v>
      </c>
      <c r="AJ445" s="20">
        <v>0</v>
      </c>
      <c r="AK445" s="21"/>
      <c r="AL445" s="20"/>
      <c r="AM445" s="20">
        <v>785042092</v>
      </c>
    </row>
    <row r="446" spans="1:57" hidden="1" x14ac:dyDescent="0.25">
      <c r="A446" t="s">
        <v>96</v>
      </c>
      <c r="C446" s="24"/>
      <c r="E446" s="21"/>
      <c r="F446" s="21"/>
      <c r="G446" s="21"/>
      <c r="H446" s="20">
        <v>3241403.3700000015</v>
      </c>
      <c r="I446" s="21"/>
      <c r="J446" s="21"/>
      <c r="K446" s="21"/>
      <c r="L446" s="21"/>
      <c r="M446" s="20">
        <v>832429.08</v>
      </c>
      <c r="N446" s="21"/>
      <c r="O446" s="21"/>
      <c r="P446" s="21"/>
      <c r="Q446" s="21"/>
      <c r="R446" s="20">
        <v>4541930.2300000004</v>
      </c>
      <c r="S446" s="21"/>
      <c r="T446" s="21"/>
      <c r="U446" s="21"/>
      <c r="V446" s="20">
        <v>9371735.129999999</v>
      </c>
      <c r="W446" s="21"/>
      <c r="X446" s="21"/>
      <c r="Y446" s="21"/>
      <c r="Z446" s="20">
        <v>1107524.3600000001</v>
      </c>
      <c r="AA446" s="20">
        <v>1309583.9500000004</v>
      </c>
      <c r="AB446" s="21"/>
      <c r="AC446" s="21"/>
      <c r="AD446" s="21"/>
      <c r="AE446" s="21"/>
      <c r="AF446" s="21"/>
      <c r="AG446" s="21"/>
      <c r="AH446" s="21"/>
      <c r="AI446" s="20">
        <v>0</v>
      </c>
      <c r="AJ446" s="20">
        <v>0</v>
      </c>
      <c r="AK446" s="21"/>
      <c r="AL446" s="20"/>
      <c r="AM446" s="20">
        <v>20404606.120000001</v>
      </c>
    </row>
    <row r="447" spans="1:57" hidden="1" x14ac:dyDescent="0.25">
      <c r="E447" s="43"/>
      <c r="F447" s="43"/>
      <c r="G447" s="43"/>
      <c r="I447" s="43"/>
      <c r="J447" s="43"/>
      <c r="K447" s="43"/>
      <c r="L447" s="43"/>
      <c r="N447" s="43"/>
      <c r="O447" s="43"/>
      <c r="P447" s="43"/>
      <c r="Q447" s="43"/>
      <c r="S447" s="43"/>
      <c r="T447" s="43"/>
      <c r="U447" s="43"/>
      <c r="W447" s="43"/>
      <c r="X447" s="43"/>
      <c r="Y447" s="43"/>
      <c r="AB447" s="43"/>
      <c r="AC447" s="43"/>
      <c r="AD447" s="43"/>
      <c r="AE447" s="43"/>
      <c r="AF447" s="43"/>
      <c r="AG447" s="43"/>
      <c r="AH447" s="43"/>
      <c r="AK447" s="43"/>
    </row>
    <row r="448" spans="1:57" hidden="1" x14ac:dyDescent="0.25">
      <c r="A448" s="1" t="s">
        <v>84</v>
      </c>
      <c r="B448" s="27" t="s">
        <v>85</v>
      </c>
      <c r="C448" s="28">
        <v>2</v>
      </c>
      <c r="E448" s="43"/>
      <c r="F448" s="43"/>
      <c r="G448" s="43"/>
      <c r="I448" s="43"/>
      <c r="J448" s="43"/>
      <c r="K448" s="43"/>
      <c r="L448" s="43"/>
      <c r="N448" s="43"/>
      <c r="O448" s="43"/>
      <c r="P448" s="43"/>
      <c r="Q448" s="43"/>
      <c r="S448" s="43"/>
      <c r="T448" s="43"/>
      <c r="U448" s="43"/>
      <c r="W448" s="43"/>
      <c r="X448" s="43"/>
      <c r="Y448" s="43"/>
      <c r="AB448" s="43"/>
      <c r="AC448" s="43"/>
      <c r="AD448" s="43"/>
      <c r="AE448" s="43"/>
      <c r="AF448" s="43"/>
      <c r="AG448" s="43"/>
      <c r="AH448" s="43"/>
      <c r="AK448" s="43"/>
    </row>
    <row r="449" spans="1:57" hidden="1" x14ac:dyDescent="0.25">
      <c r="A449" t="s">
        <v>86</v>
      </c>
      <c r="D449" s="29">
        <v>0.3333334</v>
      </c>
      <c r="E449" s="44"/>
      <c r="F449" s="44"/>
      <c r="G449" s="44"/>
      <c r="H449" s="30">
        <v>0.17611026583558292</v>
      </c>
      <c r="I449" s="44"/>
      <c r="J449" s="44"/>
      <c r="K449" s="44"/>
      <c r="L449" s="44"/>
      <c r="M449" s="30">
        <v>7.1786333815699321E-2</v>
      </c>
      <c r="N449" s="44"/>
      <c r="O449" s="44"/>
      <c r="P449" s="44"/>
      <c r="Q449" s="44"/>
      <c r="R449" s="30">
        <v>0.10961899453919374</v>
      </c>
      <c r="S449" s="44"/>
      <c r="T449" s="44"/>
      <c r="U449" s="44"/>
      <c r="V449" s="30">
        <v>0.38807762465950901</v>
      </c>
      <c r="W449" s="44"/>
      <c r="X449" s="44"/>
      <c r="Y449" s="44"/>
      <c r="Z449" s="30">
        <v>2.590796822613E-2</v>
      </c>
      <c r="AA449" s="30">
        <v>0.22849881292388502</v>
      </c>
      <c r="AB449" s="44"/>
      <c r="AC449" s="44"/>
      <c r="AD449" s="44"/>
      <c r="AE449" s="44"/>
      <c r="AF449" s="44"/>
      <c r="AG449" s="44"/>
      <c r="AH449" s="44"/>
      <c r="AI449" s="30">
        <v>0</v>
      </c>
      <c r="AJ449" s="30">
        <v>0</v>
      </c>
      <c r="AK449" s="44"/>
      <c r="AL449" s="30"/>
      <c r="AM449" s="30">
        <v>1</v>
      </c>
    </row>
    <row r="450" spans="1:57" hidden="1" x14ac:dyDescent="0.25">
      <c r="A450" t="s">
        <v>87</v>
      </c>
      <c r="D450" s="29">
        <v>0.3333333</v>
      </c>
      <c r="E450" s="44"/>
      <c r="F450" s="44"/>
      <c r="G450" s="44"/>
      <c r="H450" s="30">
        <v>0.18634755064827785</v>
      </c>
      <c r="I450" s="44"/>
      <c r="J450" s="44"/>
      <c r="K450" s="44"/>
      <c r="L450" s="44"/>
      <c r="M450" s="30">
        <v>4.6536830791997837E-2</v>
      </c>
      <c r="N450" s="44"/>
      <c r="O450" s="44"/>
      <c r="P450" s="44"/>
      <c r="Q450" s="44"/>
      <c r="R450" s="30">
        <v>0.16432701929567364</v>
      </c>
      <c r="S450" s="44"/>
      <c r="T450" s="44"/>
      <c r="U450" s="44"/>
      <c r="V450" s="30">
        <v>0.39697531912721951</v>
      </c>
      <c r="W450" s="44"/>
      <c r="X450" s="44"/>
      <c r="Y450" s="44"/>
      <c r="Z450" s="30">
        <v>3.8035858591898279E-2</v>
      </c>
      <c r="AA450" s="30">
        <v>0.16777742154493291</v>
      </c>
      <c r="AB450" s="44"/>
      <c r="AC450" s="44"/>
      <c r="AD450" s="44"/>
      <c r="AE450" s="44"/>
      <c r="AF450" s="44"/>
      <c r="AG450" s="44"/>
      <c r="AH450" s="44"/>
      <c r="AI450" s="30">
        <v>0</v>
      </c>
      <c r="AJ450" s="30">
        <v>0</v>
      </c>
      <c r="AK450" s="44"/>
      <c r="AL450" s="30"/>
      <c r="AM450" s="30">
        <v>1</v>
      </c>
    </row>
    <row r="451" spans="1:57" hidden="1" x14ac:dyDescent="0.25">
      <c r="A451" s="31" t="s">
        <v>88</v>
      </c>
      <c r="B451" s="31"/>
      <c r="C451" s="31"/>
      <c r="D451" s="32">
        <v>0.3333333</v>
      </c>
      <c r="E451" s="45"/>
      <c r="F451" s="45"/>
      <c r="G451" s="45"/>
      <c r="H451" s="33">
        <v>0.15885645382896524</v>
      </c>
      <c r="I451" s="45"/>
      <c r="J451" s="45"/>
      <c r="K451" s="45"/>
      <c r="L451" s="45"/>
      <c r="M451" s="33">
        <v>4.0796135691346533E-2</v>
      </c>
      <c r="N451" s="45"/>
      <c r="O451" s="45"/>
      <c r="P451" s="45"/>
      <c r="Q451" s="45"/>
      <c r="R451" s="33">
        <v>0.22259337932272716</v>
      </c>
      <c r="S451" s="45"/>
      <c r="T451" s="45"/>
      <c r="U451" s="45"/>
      <c r="V451" s="33">
        <v>0.45929507655695923</v>
      </c>
      <c r="W451" s="45"/>
      <c r="X451" s="45"/>
      <c r="Y451" s="45"/>
      <c r="Z451" s="33">
        <v>5.4278154328812896E-2</v>
      </c>
      <c r="AA451" s="33">
        <v>6.4180800271188984E-2</v>
      </c>
      <c r="AB451" s="45"/>
      <c r="AC451" s="45"/>
      <c r="AD451" s="45"/>
      <c r="AE451" s="45"/>
      <c r="AF451" s="45"/>
      <c r="AG451" s="45"/>
      <c r="AH451" s="45"/>
      <c r="AI451" s="33">
        <v>0</v>
      </c>
      <c r="AJ451" s="33">
        <v>0</v>
      </c>
      <c r="AK451" s="45"/>
      <c r="AL451" s="33"/>
      <c r="AM451" s="33">
        <v>1</v>
      </c>
    </row>
    <row r="452" spans="1:57" hidden="1" x14ac:dyDescent="0.25">
      <c r="A452" t="s">
        <v>89</v>
      </c>
      <c r="B452" s="35" t="s">
        <v>90</v>
      </c>
      <c r="C452" s="36">
        <v>0.41</v>
      </c>
      <c r="D452" s="37">
        <v>1</v>
      </c>
      <c r="E452" s="30">
        <v>0</v>
      </c>
      <c r="F452" s="30">
        <v>0</v>
      </c>
      <c r="G452" s="30">
        <v>0</v>
      </c>
      <c r="H452" s="30">
        <v>0.17</v>
      </c>
      <c r="I452" s="30">
        <v>0</v>
      </c>
      <c r="J452" s="30">
        <v>0</v>
      </c>
      <c r="K452" s="30">
        <v>0</v>
      </c>
      <c r="L452" s="30">
        <v>0</v>
      </c>
      <c r="M452" s="30">
        <v>0.05</v>
      </c>
      <c r="N452" s="30">
        <v>0</v>
      </c>
      <c r="O452" s="30">
        <v>0</v>
      </c>
      <c r="P452" s="30">
        <v>0</v>
      </c>
      <c r="Q452" s="30">
        <v>0</v>
      </c>
      <c r="R452" s="30">
        <v>0.17</v>
      </c>
      <c r="S452" s="30">
        <v>0</v>
      </c>
      <c r="T452" s="30">
        <v>0</v>
      </c>
      <c r="U452" s="30">
        <v>0</v>
      </c>
      <c r="V452" s="30">
        <v>0.41</v>
      </c>
      <c r="W452" s="30">
        <v>0</v>
      </c>
      <c r="X452" s="30">
        <v>0</v>
      </c>
      <c r="Y452" s="30">
        <v>0</v>
      </c>
      <c r="Z452" s="30">
        <v>0.04</v>
      </c>
      <c r="AA452" s="30">
        <v>0.15</v>
      </c>
      <c r="AB452" s="30">
        <v>0</v>
      </c>
      <c r="AC452" s="30">
        <v>0</v>
      </c>
      <c r="AD452" s="30">
        <v>0</v>
      </c>
      <c r="AE452" s="30">
        <v>0</v>
      </c>
      <c r="AF452" s="30">
        <v>0</v>
      </c>
      <c r="AG452" s="30">
        <v>0</v>
      </c>
      <c r="AH452" s="30">
        <v>0</v>
      </c>
      <c r="AI452" s="30">
        <v>0</v>
      </c>
      <c r="AJ452" s="30">
        <v>0</v>
      </c>
      <c r="AK452" s="30">
        <v>0</v>
      </c>
      <c r="AL452" s="30"/>
      <c r="AM452" s="30">
        <v>0.9900000000000001</v>
      </c>
    </row>
    <row r="453" spans="1:57" hidden="1" x14ac:dyDescent="0.25">
      <c r="B453" s="35" t="s">
        <v>91</v>
      </c>
      <c r="C453" s="36">
        <v>9.9999999999998979E-3</v>
      </c>
      <c r="E453" s="30">
        <v>0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30">
        <v>0</v>
      </c>
      <c r="R453" s="30">
        <v>0</v>
      </c>
      <c r="S453" s="30">
        <v>0</v>
      </c>
      <c r="T453" s="30">
        <v>0</v>
      </c>
      <c r="U453" s="30">
        <v>0</v>
      </c>
      <c r="V453" s="30">
        <v>9.9999999999998979E-3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v>0</v>
      </c>
      <c r="AD453" s="30">
        <v>0</v>
      </c>
      <c r="AE453" s="30">
        <v>0</v>
      </c>
      <c r="AF453" s="30">
        <v>0</v>
      </c>
      <c r="AG453" s="30">
        <v>0</v>
      </c>
      <c r="AH453" s="30">
        <v>0</v>
      </c>
      <c r="AI453" s="30">
        <v>0</v>
      </c>
      <c r="AJ453" s="30">
        <v>0</v>
      </c>
      <c r="AK453" s="30">
        <v>0</v>
      </c>
      <c r="AL453" s="30"/>
      <c r="AM453" s="30">
        <v>9.9999999999998979E-3</v>
      </c>
    </row>
    <row r="454" spans="1:57" ht="15.75" hidden="1" thickBot="1" x14ac:dyDescent="0.3">
      <c r="A454" s="38" t="s">
        <v>170</v>
      </c>
      <c r="B454" s="39"/>
      <c r="C454" s="39"/>
      <c r="D454" s="39"/>
      <c r="E454" s="40">
        <v>0</v>
      </c>
      <c r="F454" s="40">
        <v>0</v>
      </c>
      <c r="G454" s="40">
        <v>0</v>
      </c>
      <c r="H454" s="40">
        <v>0.17</v>
      </c>
      <c r="I454" s="40">
        <v>0</v>
      </c>
      <c r="J454" s="40">
        <v>0</v>
      </c>
      <c r="K454" s="40">
        <v>0</v>
      </c>
      <c r="L454" s="40">
        <v>0</v>
      </c>
      <c r="M454" s="40">
        <v>0.05</v>
      </c>
      <c r="N454" s="40">
        <v>0</v>
      </c>
      <c r="O454" s="40">
        <v>0</v>
      </c>
      <c r="P454" s="40">
        <v>0</v>
      </c>
      <c r="Q454" s="40">
        <v>0</v>
      </c>
      <c r="R454" s="40">
        <v>0.17</v>
      </c>
      <c r="S454" s="40">
        <v>0</v>
      </c>
      <c r="T454" s="40">
        <v>0</v>
      </c>
      <c r="U454" s="40">
        <v>0</v>
      </c>
      <c r="V454" s="40">
        <v>0.41999999999999987</v>
      </c>
      <c r="W454" s="40">
        <v>0</v>
      </c>
      <c r="X454" s="40">
        <v>0</v>
      </c>
      <c r="Y454" s="40">
        <v>0</v>
      </c>
      <c r="Z454" s="40">
        <v>0.04</v>
      </c>
      <c r="AA454" s="40">
        <v>0.15</v>
      </c>
      <c r="AB454" s="40">
        <v>0</v>
      </c>
      <c r="AC454" s="40">
        <v>0</v>
      </c>
      <c r="AD454" s="40">
        <v>0</v>
      </c>
      <c r="AE454" s="40">
        <v>0</v>
      </c>
      <c r="AF454" s="40">
        <v>0</v>
      </c>
      <c r="AG454" s="40">
        <v>0</v>
      </c>
      <c r="AH454" s="40">
        <v>0</v>
      </c>
      <c r="AI454" s="40">
        <v>0</v>
      </c>
      <c r="AJ454" s="40">
        <v>0</v>
      </c>
      <c r="AK454" s="40">
        <v>0</v>
      </c>
      <c r="AL454" s="41"/>
      <c r="AM454" s="40">
        <v>0.99999999999999989</v>
      </c>
      <c r="AO454" s="42">
        <v>0</v>
      </c>
      <c r="AP454" s="42">
        <v>0.58999999999999986</v>
      </c>
      <c r="AQ454" s="42">
        <v>0</v>
      </c>
      <c r="AR454" s="42">
        <v>0.17</v>
      </c>
      <c r="AS454" s="42">
        <v>0.15</v>
      </c>
      <c r="AT454" s="42">
        <v>0</v>
      </c>
      <c r="AU454" s="42">
        <v>0</v>
      </c>
      <c r="AV454" s="42">
        <v>0</v>
      </c>
      <c r="AW454" s="42">
        <v>0.05</v>
      </c>
      <c r="AX454" s="42">
        <v>0</v>
      </c>
      <c r="AY454" s="42">
        <v>0</v>
      </c>
      <c r="AZ454" s="42">
        <v>0</v>
      </c>
      <c r="BA454" s="42">
        <v>0.04</v>
      </c>
      <c r="BB454" s="42">
        <v>0</v>
      </c>
      <c r="BC454" s="42">
        <v>0</v>
      </c>
      <c r="BE454" s="42">
        <v>1</v>
      </c>
    </row>
    <row r="455" spans="1:57" ht="6" hidden="1" customHeight="1" thickTop="1" x14ac:dyDescent="0.25"/>
    <row r="456" spans="1:57" hidden="1" x14ac:dyDescent="0.25">
      <c r="A456" s="1" t="s">
        <v>171</v>
      </c>
      <c r="B456" s="1" t="s">
        <v>172</v>
      </c>
      <c r="F456">
        <v>0</v>
      </c>
      <c r="H456">
        <v>0.17</v>
      </c>
      <c r="M456">
        <v>0.05</v>
      </c>
      <c r="R456">
        <v>0.17</v>
      </c>
      <c r="S456">
        <v>0</v>
      </c>
      <c r="T456">
        <v>0</v>
      </c>
      <c r="U456">
        <v>0</v>
      </c>
      <c r="V456">
        <v>0.41</v>
      </c>
      <c r="W456">
        <v>0</v>
      </c>
      <c r="Z456">
        <v>0.04</v>
      </c>
      <c r="AA456">
        <v>0.15</v>
      </c>
      <c r="AI456">
        <v>0</v>
      </c>
      <c r="AJ456">
        <v>0</v>
      </c>
      <c r="AM456">
        <v>0.9900000000000001</v>
      </c>
      <c r="AO456" s="42">
        <v>0</v>
      </c>
      <c r="AP456" s="42">
        <v>0.57999999999999996</v>
      </c>
      <c r="AQ456" s="42">
        <v>0</v>
      </c>
      <c r="AR456" s="42">
        <v>0.17</v>
      </c>
      <c r="AS456" s="42">
        <v>0.15</v>
      </c>
      <c r="AT456" s="42">
        <v>0</v>
      </c>
      <c r="AU456" s="42">
        <v>0</v>
      </c>
      <c r="AV456" s="42">
        <v>0</v>
      </c>
      <c r="AW456" s="42">
        <v>0.05</v>
      </c>
      <c r="AX456" s="42">
        <v>0</v>
      </c>
      <c r="AY456" s="42">
        <v>0</v>
      </c>
      <c r="AZ456" s="42">
        <v>0</v>
      </c>
      <c r="BA456" s="42">
        <v>0.04</v>
      </c>
      <c r="BB456" s="42">
        <v>0</v>
      </c>
      <c r="BC456" s="42">
        <v>0</v>
      </c>
      <c r="BE456" s="42">
        <v>0.9900000000000001</v>
      </c>
    </row>
    <row r="457" spans="1:57" hidden="1" x14ac:dyDescent="0.25">
      <c r="A457" s="1" t="s">
        <v>173</v>
      </c>
      <c r="D457" s="37">
        <v>0.41</v>
      </c>
    </row>
    <row r="458" spans="1:57" hidden="1" x14ac:dyDescent="0.25"/>
    <row r="459" spans="1:57" hidden="1" x14ac:dyDescent="0.25">
      <c r="A459" s="17" t="s">
        <v>174</v>
      </c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</row>
    <row r="460" spans="1:57" hidden="1" x14ac:dyDescent="0.25">
      <c r="A460" t="s">
        <v>94</v>
      </c>
      <c r="E460" s="21"/>
      <c r="F460" s="20">
        <v>0</v>
      </c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0">
        <v>4579370</v>
      </c>
      <c r="S460" s="20">
        <v>951687</v>
      </c>
      <c r="T460" s="20">
        <v>0</v>
      </c>
      <c r="U460" s="20">
        <v>389481</v>
      </c>
      <c r="V460" s="20">
        <v>16212072</v>
      </c>
      <c r="W460" s="20">
        <v>0</v>
      </c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0"/>
      <c r="AM460" s="20">
        <v>22132610</v>
      </c>
    </row>
    <row r="461" spans="1:57" hidden="1" x14ac:dyDescent="0.25">
      <c r="A461" t="s">
        <v>95</v>
      </c>
      <c r="E461" s="21"/>
      <c r="F461" s="20">
        <v>0</v>
      </c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0">
        <v>129003627</v>
      </c>
      <c r="S461" s="20">
        <v>36608789</v>
      </c>
      <c r="T461" s="20">
        <v>2822174</v>
      </c>
      <c r="U461" s="20">
        <v>103966</v>
      </c>
      <c r="V461" s="20">
        <v>311642335</v>
      </c>
      <c r="W461" s="20">
        <v>880455</v>
      </c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0"/>
      <c r="AM461" s="20">
        <v>481061346</v>
      </c>
    </row>
    <row r="462" spans="1:57" hidden="1" x14ac:dyDescent="0.25">
      <c r="A462" t="s">
        <v>96</v>
      </c>
      <c r="C462" s="24"/>
      <c r="E462" s="21"/>
      <c r="F462" s="20">
        <v>0</v>
      </c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0">
        <v>4541930.2300000004</v>
      </c>
      <c r="S462" s="20">
        <v>4063802.9700000021</v>
      </c>
      <c r="T462" s="20">
        <v>75235.570000000036</v>
      </c>
      <c r="U462" s="20">
        <v>168736.09</v>
      </c>
      <c r="V462" s="20">
        <v>9371735.129999999</v>
      </c>
      <c r="W462" s="20">
        <v>52706.150000000009</v>
      </c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0"/>
      <c r="AM462" s="20">
        <v>18274146.140000001</v>
      </c>
    </row>
    <row r="463" spans="1:57" hidden="1" x14ac:dyDescent="0.25">
      <c r="E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</row>
    <row r="464" spans="1:57" hidden="1" x14ac:dyDescent="0.25">
      <c r="A464" s="1" t="s">
        <v>84</v>
      </c>
      <c r="B464" s="27" t="s">
        <v>85</v>
      </c>
      <c r="C464" s="28">
        <v>3</v>
      </c>
      <c r="E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</row>
    <row r="465" spans="1:57" hidden="1" x14ac:dyDescent="0.25">
      <c r="A465" t="s">
        <v>86</v>
      </c>
      <c r="D465" s="29">
        <v>0.3333334</v>
      </c>
      <c r="E465" s="44"/>
      <c r="F465" s="30">
        <v>0</v>
      </c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30">
        <v>0.20690600882589086</v>
      </c>
      <c r="S465" s="30">
        <v>4.2999311875101941E-2</v>
      </c>
      <c r="T465" s="30">
        <v>0</v>
      </c>
      <c r="U465" s="30">
        <v>1.7597608235088404E-2</v>
      </c>
      <c r="V465" s="30">
        <v>0.73249707106391881</v>
      </c>
      <c r="W465" s="30">
        <v>0</v>
      </c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30"/>
      <c r="AM465" s="30">
        <v>1</v>
      </c>
    </row>
    <row r="466" spans="1:57" hidden="1" x14ac:dyDescent="0.25">
      <c r="A466" t="s">
        <v>87</v>
      </c>
      <c r="D466" s="29">
        <v>0.3333333</v>
      </c>
      <c r="E466" s="44"/>
      <c r="F466" s="30">
        <v>0</v>
      </c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30">
        <v>0.26816460743033799</v>
      </c>
      <c r="S466" s="30">
        <v>7.6100042758372025E-2</v>
      </c>
      <c r="T466" s="30">
        <v>5.8665574016000862E-3</v>
      </c>
      <c r="U466" s="30">
        <v>2.1611796679253461E-4</v>
      </c>
      <c r="V466" s="30">
        <v>0.64782244009270284</v>
      </c>
      <c r="W466" s="30">
        <v>1.8302343501944969E-3</v>
      </c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30"/>
      <c r="AM466" s="30">
        <v>0.99999999999999989</v>
      </c>
    </row>
    <row r="467" spans="1:57" hidden="1" x14ac:dyDescent="0.25">
      <c r="A467" s="31" t="s">
        <v>88</v>
      </c>
      <c r="B467" s="31"/>
      <c r="C467" s="31"/>
      <c r="D467" s="32">
        <v>0.3333333</v>
      </c>
      <c r="E467" s="45"/>
      <c r="F467" s="33">
        <v>0</v>
      </c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33">
        <v>0.24854404661119781</v>
      </c>
      <c r="S467" s="33">
        <v>0.22237990978439237</v>
      </c>
      <c r="T467" s="33">
        <v>4.1170498158224775E-3</v>
      </c>
      <c r="U467" s="33">
        <v>9.2335963993773768E-3</v>
      </c>
      <c r="V467" s="33">
        <v>0.51284120517600273</v>
      </c>
      <c r="W467" s="33">
        <v>2.8841922132072872E-3</v>
      </c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33"/>
      <c r="AM467" s="33">
        <v>1</v>
      </c>
    </row>
    <row r="468" spans="1:57" hidden="1" x14ac:dyDescent="0.25">
      <c r="A468" t="s">
        <v>89</v>
      </c>
      <c r="B468" s="35" t="s">
        <v>90</v>
      </c>
      <c r="C468" s="36">
        <v>0.63100000000000001</v>
      </c>
      <c r="D468" s="37">
        <v>1</v>
      </c>
      <c r="E468" s="30">
        <v>0</v>
      </c>
      <c r="F468" s="30">
        <v>0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30">
        <v>0</v>
      </c>
      <c r="R468" s="30">
        <v>0.24099999999999999</v>
      </c>
      <c r="S468" s="30">
        <v>0.114</v>
      </c>
      <c r="T468" s="30">
        <v>3.0000000000000001E-3</v>
      </c>
      <c r="U468" s="30">
        <v>8.9999999999999993E-3</v>
      </c>
      <c r="V468" s="30">
        <v>0.63100000000000001</v>
      </c>
      <c r="W468" s="30">
        <v>2E-3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  <c r="AD468" s="30">
        <v>0</v>
      </c>
      <c r="AE468" s="30">
        <v>0</v>
      </c>
      <c r="AF468" s="30">
        <v>0</v>
      </c>
      <c r="AG468" s="30">
        <v>0</v>
      </c>
      <c r="AH468" s="30">
        <v>0</v>
      </c>
      <c r="AI468" s="30">
        <v>0</v>
      </c>
      <c r="AJ468" s="30">
        <v>0</v>
      </c>
      <c r="AK468" s="30">
        <v>0</v>
      </c>
      <c r="AL468" s="30"/>
      <c r="AM468" s="30">
        <v>1</v>
      </c>
    </row>
    <row r="469" spans="1:57" hidden="1" x14ac:dyDescent="0.25">
      <c r="B469" s="35" t="s">
        <v>91</v>
      </c>
      <c r="C469" s="36">
        <v>0</v>
      </c>
      <c r="E469" s="30">
        <v>0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30">
        <v>0</v>
      </c>
      <c r="R469" s="30">
        <v>0</v>
      </c>
      <c r="S469" s="30">
        <v>0</v>
      </c>
      <c r="T469" s="30">
        <v>0</v>
      </c>
      <c r="U469" s="30">
        <v>0</v>
      </c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30">
        <v>0</v>
      </c>
      <c r="AC469" s="30">
        <v>0</v>
      </c>
      <c r="AD469" s="30">
        <v>0</v>
      </c>
      <c r="AE469" s="30">
        <v>0</v>
      </c>
      <c r="AF469" s="30">
        <v>0</v>
      </c>
      <c r="AG469" s="30">
        <v>0</v>
      </c>
      <c r="AH469" s="30">
        <v>0</v>
      </c>
      <c r="AI469" s="30">
        <v>0</v>
      </c>
      <c r="AJ469" s="30">
        <v>0</v>
      </c>
      <c r="AK469" s="30">
        <v>0</v>
      </c>
      <c r="AL469" s="30"/>
      <c r="AM469" s="30">
        <v>0</v>
      </c>
    </row>
    <row r="470" spans="1:57" ht="15.75" hidden="1" thickBot="1" x14ac:dyDescent="0.3">
      <c r="A470" s="38" t="s">
        <v>175</v>
      </c>
      <c r="B470" s="39"/>
      <c r="C470" s="39"/>
      <c r="D470" s="39"/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0.24099999999999999</v>
      </c>
      <c r="S470" s="40">
        <v>0.114</v>
      </c>
      <c r="T470" s="40">
        <v>3.0000000000000001E-3</v>
      </c>
      <c r="U470" s="40">
        <v>8.9999999999999993E-3</v>
      </c>
      <c r="V470" s="40">
        <v>0.63100000000000001</v>
      </c>
      <c r="W470" s="40">
        <v>2E-3</v>
      </c>
      <c r="X470" s="40">
        <v>0</v>
      </c>
      <c r="Y470" s="40">
        <v>0</v>
      </c>
      <c r="Z470" s="40">
        <v>0</v>
      </c>
      <c r="AA470" s="40">
        <v>0</v>
      </c>
      <c r="AB470" s="40">
        <v>0</v>
      </c>
      <c r="AC470" s="40">
        <v>0</v>
      </c>
      <c r="AD470" s="40">
        <v>0</v>
      </c>
      <c r="AE470" s="40">
        <v>0</v>
      </c>
      <c r="AF470" s="40">
        <v>0</v>
      </c>
      <c r="AG470" s="40">
        <v>0</v>
      </c>
      <c r="AH470" s="40">
        <v>0</v>
      </c>
      <c r="AI470" s="40">
        <v>0</v>
      </c>
      <c r="AJ470" s="40">
        <v>0</v>
      </c>
      <c r="AK470" s="40">
        <v>0</v>
      </c>
      <c r="AL470" s="41"/>
      <c r="AM470" s="40">
        <v>1</v>
      </c>
      <c r="AO470" s="42">
        <v>0</v>
      </c>
      <c r="AP470" s="42">
        <v>0.63600000000000001</v>
      </c>
      <c r="AQ470" s="42">
        <v>0</v>
      </c>
      <c r="AR470" s="42">
        <v>0.24099999999999999</v>
      </c>
      <c r="AS470" s="42">
        <v>0</v>
      </c>
      <c r="AT470" s="42">
        <v>0</v>
      </c>
      <c r="AU470" s="42">
        <v>0</v>
      </c>
      <c r="AV470" s="42">
        <v>0</v>
      </c>
      <c r="AW470" s="42">
        <v>0</v>
      </c>
      <c r="AX470" s="42">
        <v>0</v>
      </c>
      <c r="AY470" s="42">
        <v>0.114</v>
      </c>
      <c r="AZ470" s="42">
        <v>8.9999999999999993E-3</v>
      </c>
      <c r="BA470" s="42">
        <v>0</v>
      </c>
      <c r="BB470" s="42">
        <v>0</v>
      </c>
      <c r="BC470" s="42">
        <v>0</v>
      </c>
      <c r="BE470" s="42">
        <v>1</v>
      </c>
    </row>
    <row r="471" spans="1:57" ht="15.75" hidden="1" thickTop="1" x14ac:dyDescent="0.25"/>
    <row r="472" spans="1:57" hidden="1" x14ac:dyDescent="0.25">
      <c r="A472" s="17" t="s">
        <v>176</v>
      </c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</row>
    <row r="473" spans="1:57" hidden="1" x14ac:dyDescent="0.25">
      <c r="A473" t="s">
        <v>94</v>
      </c>
      <c r="E473" s="20">
        <v>5502978</v>
      </c>
      <c r="F473" s="21"/>
      <c r="G473" s="20">
        <v>0</v>
      </c>
      <c r="H473" s="21"/>
      <c r="I473" s="21"/>
      <c r="J473" s="21"/>
      <c r="K473" s="21"/>
      <c r="L473" s="20">
        <v>8334835</v>
      </c>
      <c r="M473" s="20">
        <v>2998898</v>
      </c>
      <c r="N473" s="20">
        <v>139463</v>
      </c>
      <c r="O473" s="21"/>
      <c r="P473" s="20">
        <v>31622714</v>
      </c>
      <c r="Q473" s="21"/>
      <c r="R473" s="21"/>
      <c r="S473" s="21"/>
      <c r="T473" s="21"/>
      <c r="U473" s="21"/>
      <c r="V473" s="21"/>
      <c r="W473" s="21"/>
      <c r="X473" s="21"/>
      <c r="Y473" s="20">
        <v>3204333</v>
      </c>
      <c r="Z473" s="21"/>
      <c r="AA473" s="21"/>
      <c r="AB473" s="21"/>
      <c r="AC473" s="21"/>
      <c r="AD473" s="20">
        <v>4038201</v>
      </c>
      <c r="AE473" s="20">
        <v>5194626</v>
      </c>
      <c r="AF473" s="21"/>
      <c r="AG473" s="20">
        <v>5166520</v>
      </c>
      <c r="AH473" s="20">
        <v>0</v>
      </c>
      <c r="AI473" s="21"/>
      <c r="AJ473" s="21"/>
      <c r="AK473" s="20">
        <v>0</v>
      </c>
      <c r="AL473" s="20"/>
      <c r="AM473" s="20">
        <v>66202568</v>
      </c>
    </row>
    <row r="474" spans="1:57" hidden="1" x14ac:dyDescent="0.25">
      <c r="A474" t="s">
        <v>95</v>
      </c>
      <c r="E474" s="20">
        <v>101814242</v>
      </c>
      <c r="F474" s="21"/>
      <c r="G474" s="20">
        <v>1583622</v>
      </c>
      <c r="H474" s="21"/>
      <c r="I474" s="21"/>
      <c r="J474" s="21"/>
      <c r="K474" s="21"/>
      <c r="L474" s="20">
        <v>195224943</v>
      </c>
      <c r="M474" s="20">
        <v>36533371</v>
      </c>
      <c r="N474" s="20">
        <v>22740468</v>
      </c>
      <c r="O474" s="21"/>
      <c r="P474" s="20">
        <v>563065748</v>
      </c>
      <c r="Q474" s="21"/>
      <c r="R474" s="21"/>
      <c r="S474" s="21"/>
      <c r="T474" s="21"/>
      <c r="U474" s="21"/>
      <c r="V474" s="21"/>
      <c r="W474" s="21"/>
      <c r="X474" s="21"/>
      <c r="Y474" s="20">
        <v>68337824</v>
      </c>
      <c r="Z474" s="21"/>
      <c r="AA474" s="21"/>
      <c r="AB474" s="21"/>
      <c r="AC474" s="21"/>
      <c r="AD474" s="20">
        <v>19622192</v>
      </c>
      <c r="AE474" s="20">
        <v>95766673</v>
      </c>
      <c r="AF474" s="21"/>
      <c r="AG474" s="20">
        <v>43446658</v>
      </c>
      <c r="AH474" s="20">
        <v>0</v>
      </c>
      <c r="AI474" s="21"/>
      <c r="AJ474" s="21"/>
      <c r="AK474" s="20">
        <v>0</v>
      </c>
      <c r="AL474" s="20"/>
      <c r="AM474" s="20">
        <v>1148135741</v>
      </c>
    </row>
    <row r="475" spans="1:57" hidden="1" x14ac:dyDescent="0.25">
      <c r="A475" t="s">
        <v>96</v>
      </c>
      <c r="C475" s="24"/>
      <c r="E475" s="20">
        <v>3862443.9200000004</v>
      </c>
      <c r="F475" s="21"/>
      <c r="G475" s="20">
        <v>0</v>
      </c>
      <c r="H475" s="21"/>
      <c r="I475" s="21"/>
      <c r="J475" s="21"/>
      <c r="K475" s="21"/>
      <c r="L475" s="20">
        <v>7997516.3300000001</v>
      </c>
      <c r="M475" s="20">
        <v>832429.08</v>
      </c>
      <c r="N475" s="20">
        <v>198219.85000000003</v>
      </c>
      <c r="O475" s="21"/>
      <c r="P475" s="20">
        <v>6124968.9200000018</v>
      </c>
      <c r="Q475" s="21"/>
      <c r="R475" s="21"/>
      <c r="S475" s="21"/>
      <c r="T475" s="21"/>
      <c r="U475" s="21"/>
      <c r="V475" s="21"/>
      <c r="W475" s="21"/>
      <c r="X475" s="21"/>
      <c r="Y475" s="20">
        <v>2226182.08</v>
      </c>
      <c r="Z475" s="21"/>
      <c r="AA475" s="21"/>
      <c r="AB475" s="21"/>
      <c r="AC475" s="21"/>
      <c r="AD475" s="20">
        <v>527994.23</v>
      </c>
      <c r="AE475" s="20">
        <v>9972975.7399999984</v>
      </c>
      <c r="AF475" s="21"/>
      <c r="AG475" s="20">
        <v>2516030.89</v>
      </c>
      <c r="AH475" s="20">
        <v>0</v>
      </c>
      <c r="AI475" s="21"/>
      <c r="AJ475" s="21"/>
      <c r="AK475" s="20">
        <v>0</v>
      </c>
      <c r="AL475" s="20"/>
      <c r="AM475" s="20">
        <v>34258761.039999999</v>
      </c>
    </row>
    <row r="476" spans="1:57" hidden="1" x14ac:dyDescent="0.25">
      <c r="F476" s="43"/>
      <c r="H476" s="43"/>
      <c r="I476" s="43"/>
      <c r="J476" s="43"/>
      <c r="K476" s="43"/>
      <c r="O476" s="43"/>
      <c r="Q476" s="43"/>
      <c r="R476" s="43"/>
      <c r="S476" s="43"/>
      <c r="T476" s="43"/>
      <c r="U476" s="43"/>
      <c r="V476" s="43"/>
      <c r="W476" s="43"/>
      <c r="X476" s="43"/>
      <c r="Z476" s="43"/>
      <c r="AA476" s="43"/>
      <c r="AB476" s="43"/>
      <c r="AC476" s="43"/>
      <c r="AF476" s="43"/>
      <c r="AI476" s="43"/>
      <c r="AJ476" s="43"/>
    </row>
    <row r="477" spans="1:57" hidden="1" x14ac:dyDescent="0.25">
      <c r="A477" s="1" t="s">
        <v>84</v>
      </c>
      <c r="B477" s="27" t="s">
        <v>85</v>
      </c>
      <c r="C477" s="28">
        <v>3</v>
      </c>
      <c r="F477" s="43"/>
      <c r="H477" s="43"/>
      <c r="I477" s="43"/>
      <c r="J477" s="43"/>
      <c r="K477" s="43"/>
      <c r="O477" s="43"/>
      <c r="Q477" s="43"/>
      <c r="R477" s="43"/>
      <c r="S477" s="43"/>
      <c r="T477" s="43"/>
      <c r="U477" s="43"/>
      <c r="V477" s="43"/>
      <c r="W477" s="43"/>
      <c r="X477" s="43"/>
      <c r="Z477" s="43"/>
      <c r="AA477" s="43"/>
      <c r="AB477" s="43"/>
      <c r="AC477" s="43"/>
      <c r="AF477" s="43"/>
      <c r="AI477" s="43"/>
      <c r="AJ477" s="43"/>
    </row>
    <row r="478" spans="1:57" hidden="1" x14ac:dyDescent="0.25">
      <c r="A478" t="s">
        <v>86</v>
      </c>
      <c r="D478" s="29">
        <v>0.3333334</v>
      </c>
      <c r="E478" s="30">
        <v>8.3123331409138093E-2</v>
      </c>
      <c r="F478" s="44"/>
      <c r="G478" s="30">
        <v>0</v>
      </c>
      <c r="H478" s="44"/>
      <c r="I478" s="44"/>
      <c r="J478" s="44"/>
      <c r="K478" s="44"/>
      <c r="L478" s="30">
        <v>0.12589896814878843</v>
      </c>
      <c r="M478" s="30">
        <v>4.5298816807227173E-2</v>
      </c>
      <c r="N478" s="30">
        <v>2.106610124247748E-3</v>
      </c>
      <c r="O478" s="44"/>
      <c r="P478" s="30">
        <v>0.477665972111535</v>
      </c>
      <c r="Q478" s="44"/>
      <c r="R478" s="44"/>
      <c r="S478" s="44"/>
      <c r="T478" s="44"/>
      <c r="U478" s="44"/>
      <c r="V478" s="44"/>
      <c r="W478" s="44"/>
      <c r="X478" s="44"/>
      <c r="Y478" s="30">
        <v>4.8401944166274635E-2</v>
      </c>
      <c r="Z478" s="44"/>
      <c r="AA478" s="44"/>
      <c r="AB478" s="44"/>
      <c r="AC478" s="44"/>
      <c r="AD478" s="30">
        <v>6.0997648912954554E-2</v>
      </c>
      <c r="AE478" s="30">
        <v>7.846562689229819E-2</v>
      </c>
      <c r="AF478" s="44"/>
      <c r="AG478" s="30">
        <v>7.8041081427536171E-2</v>
      </c>
      <c r="AH478" s="30">
        <v>0</v>
      </c>
      <c r="AI478" s="44"/>
      <c r="AJ478" s="44"/>
      <c r="AK478" s="30">
        <v>0</v>
      </c>
      <c r="AL478" s="30"/>
      <c r="AM478" s="30">
        <v>1</v>
      </c>
    </row>
    <row r="479" spans="1:57" hidden="1" x14ac:dyDescent="0.25">
      <c r="A479" t="s">
        <v>87</v>
      </c>
      <c r="D479" s="29">
        <v>0.3333333</v>
      </c>
      <c r="E479" s="30">
        <v>8.8677878724794434E-2</v>
      </c>
      <c r="F479" s="44"/>
      <c r="G479" s="30">
        <v>1.3792985824312911E-3</v>
      </c>
      <c r="H479" s="44"/>
      <c r="I479" s="44"/>
      <c r="J479" s="44"/>
      <c r="K479" s="44"/>
      <c r="L479" s="30">
        <v>0.17003646522663213</v>
      </c>
      <c r="M479" s="30">
        <v>3.1819731496364939E-2</v>
      </c>
      <c r="N479" s="30">
        <v>1.9806428097250566E-2</v>
      </c>
      <c r="O479" s="44"/>
      <c r="P479" s="30">
        <v>0.49041740265796674</v>
      </c>
      <c r="Q479" s="44"/>
      <c r="R479" s="44"/>
      <c r="S479" s="44"/>
      <c r="T479" s="44"/>
      <c r="U479" s="44"/>
      <c r="V479" s="44"/>
      <c r="W479" s="44"/>
      <c r="X479" s="44"/>
      <c r="Y479" s="30">
        <v>5.9520683452010052E-2</v>
      </c>
      <c r="Z479" s="44"/>
      <c r="AA479" s="44"/>
      <c r="AB479" s="44"/>
      <c r="AC479" s="44"/>
      <c r="AD479" s="30">
        <v>1.7090480941660713E-2</v>
      </c>
      <c r="AE479" s="30">
        <v>8.3410584289092343E-2</v>
      </c>
      <c r="AF479" s="44"/>
      <c r="AG479" s="30">
        <v>3.7841046531796804E-2</v>
      </c>
      <c r="AH479" s="30">
        <v>0</v>
      </c>
      <c r="AI479" s="44"/>
      <c r="AJ479" s="44"/>
      <c r="AK479" s="30">
        <v>0</v>
      </c>
      <c r="AL479" s="30"/>
      <c r="AM479" s="30">
        <v>0.99999999999999978</v>
      </c>
    </row>
    <row r="480" spans="1:57" hidden="1" x14ac:dyDescent="0.25">
      <c r="A480" s="31" t="s">
        <v>88</v>
      </c>
      <c r="B480" s="31"/>
      <c r="C480" s="31"/>
      <c r="D480" s="32">
        <v>0.3333333</v>
      </c>
      <c r="E480" s="33">
        <v>0.11274324589526956</v>
      </c>
      <c r="F480" s="45"/>
      <c r="G480" s="33">
        <v>0</v>
      </c>
      <c r="H480" s="45"/>
      <c r="I480" s="45"/>
      <c r="J480" s="45"/>
      <c r="K480" s="45"/>
      <c r="L480" s="33">
        <v>0.23344441209249289</v>
      </c>
      <c r="M480" s="33">
        <v>2.4298283263310912E-2</v>
      </c>
      <c r="N480" s="33">
        <v>5.7859608457107251E-3</v>
      </c>
      <c r="O480" s="45"/>
      <c r="P480" s="33">
        <v>0.17878547659235497</v>
      </c>
      <c r="Q480" s="45"/>
      <c r="R480" s="45"/>
      <c r="S480" s="45"/>
      <c r="T480" s="45"/>
      <c r="U480" s="45"/>
      <c r="V480" s="45"/>
      <c r="W480" s="45"/>
      <c r="X480" s="45"/>
      <c r="Y480" s="33">
        <v>6.498139490218996E-2</v>
      </c>
      <c r="Z480" s="45"/>
      <c r="AA480" s="45"/>
      <c r="AB480" s="45"/>
      <c r="AC480" s="45"/>
      <c r="AD480" s="33">
        <v>1.5411947600309365E-2</v>
      </c>
      <c r="AE480" s="33">
        <v>0.29110730911592825</v>
      </c>
      <c r="AF480" s="45"/>
      <c r="AG480" s="33">
        <v>7.3441969692433454E-2</v>
      </c>
      <c r="AH480" s="33">
        <v>0</v>
      </c>
      <c r="AI480" s="45"/>
      <c r="AJ480" s="45"/>
      <c r="AK480" s="33">
        <v>0</v>
      </c>
      <c r="AL480" s="33"/>
      <c r="AM480" s="33">
        <v>1.0000000000000002</v>
      </c>
    </row>
    <row r="481" spans="1:57" hidden="1" x14ac:dyDescent="0.25">
      <c r="A481" t="s">
        <v>89</v>
      </c>
      <c r="B481" s="35" t="s">
        <v>90</v>
      </c>
      <c r="C481" s="36">
        <v>0.38200000000000001</v>
      </c>
      <c r="D481" s="37">
        <v>1</v>
      </c>
      <c r="E481" s="30">
        <v>9.5000000000000001E-2</v>
      </c>
      <c r="F481" s="30"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0.17599999999999999</v>
      </c>
      <c r="M481" s="30">
        <v>3.4000000000000002E-2</v>
      </c>
      <c r="N481" s="30">
        <v>8.9999999999999993E-3</v>
      </c>
      <c r="O481" s="30">
        <v>0</v>
      </c>
      <c r="P481" s="30">
        <v>0.38200000000000001</v>
      </c>
      <c r="Q481" s="30">
        <v>0</v>
      </c>
      <c r="R481" s="30">
        <v>0</v>
      </c>
      <c r="S481" s="30">
        <v>0</v>
      </c>
      <c r="T481" s="30">
        <v>0</v>
      </c>
      <c r="U481" s="30">
        <v>0</v>
      </c>
      <c r="V481" s="30">
        <v>0</v>
      </c>
      <c r="W481" s="30">
        <v>0</v>
      </c>
      <c r="X481" s="30">
        <v>0</v>
      </c>
      <c r="Y481" s="30">
        <v>5.8000000000000003E-2</v>
      </c>
      <c r="Z481" s="30">
        <v>0</v>
      </c>
      <c r="AA481" s="30">
        <v>0</v>
      </c>
      <c r="AB481" s="30">
        <v>0</v>
      </c>
      <c r="AC481" s="30">
        <v>0</v>
      </c>
      <c r="AD481" s="30">
        <v>3.1E-2</v>
      </c>
      <c r="AE481" s="30">
        <v>0.151</v>
      </c>
      <c r="AF481" s="30">
        <v>0</v>
      </c>
      <c r="AG481" s="30">
        <v>6.3E-2</v>
      </c>
      <c r="AH481" s="30">
        <v>0</v>
      </c>
      <c r="AI481" s="30">
        <v>0</v>
      </c>
      <c r="AJ481" s="30">
        <v>0</v>
      </c>
      <c r="AK481" s="30">
        <v>0</v>
      </c>
      <c r="AL481" s="30"/>
      <c r="AM481" s="30">
        <v>0.99900000000000011</v>
      </c>
    </row>
    <row r="482" spans="1:57" hidden="1" x14ac:dyDescent="0.25">
      <c r="B482" s="35" t="s">
        <v>91</v>
      </c>
      <c r="C482" s="36">
        <v>9.9999999999988987E-4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9.9999999999988987E-4</v>
      </c>
      <c r="Q482" s="30">
        <v>0</v>
      </c>
      <c r="R482" s="30">
        <v>0</v>
      </c>
      <c r="S482" s="30">
        <v>0</v>
      </c>
      <c r="T482" s="30">
        <v>0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  <c r="AD482" s="30">
        <v>0</v>
      </c>
      <c r="AE482" s="30">
        <v>0</v>
      </c>
      <c r="AF482" s="30">
        <v>0</v>
      </c>
      <c r="AG482" s="30">
        <v>0</v>
      </c>
      <c r="AH482" s="30">
        <v>0</v>
      </c>
      <c r="AI482" s="30">
        <v>0</v>
      </c>
      <c r="AJ482" s="30">
        <v>0</v>
      </c>
      <c r="AK482" s="30">
        <v>0</v>
      </c>
      <c r="AL482" s="30"/>
      <c r="AM482" s="30">
        <v>9.9999999999988987E-4</v>
      </c>
    </row>
    <row r="483" spans="1:57" ht="15.75" hidden="1" thickBot="1" x14ac:dyDescent="0.3">
      <c r="A483" s="38" t="s">
        <v>177</v>
      </c>
      <c r="B483" s="39"/>
      <c r="C483" s="39"/>
      <c r="D483" s="39"/>
      <c r="E483" s="40">
        <v>9.5000000000000001E-2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40">
        <v>0</v>
      </c>
      <c r="L483" s="40">
        <v>0.17599999999999999</v>
      </c>
      <c r="M483" s="40">
        <v>3.4000000000000002E-2</v>
      </c>
      <c r="N483" s="40">
        <v>8.9999999999999993E-3</v>
      </c>
      <c r="O483" s="40">
        <v>0</v>
      </c>
      <c r="P483" s="40">
        <v>0.3829999999999999</v>
      </c>
      <c r="Q483" s="40">
        <v>0</v>
      </c>
      <c r="R483" s="40">
        <v>0</v>
      </c>
      <c r="S483" s="40">
        <v>0</v>
      </c>
      <c r="T483" s="40">
        <v>0</v>
      </c>
      <c r="U483" s="40">
        <v>0</v>
      </c>
      <c r="V483" s="40">
        <v>0</v>
      </c>
      <c r="W483" s="40">
        <v>0</v>
      </c>
      <c r="X483" s="40">
        <v>0</v>
      </c>
      <c r="Y483" s="40">
        <v>5.8000000000000003E-2</v>
      </c>
      <c r="Z483" s="40">
        <v>0</v>
      </c>
      <c r="AA483" s="40">
        <v>0</v>
      </c>
      <c r="AB483" s="40">
        <v>0</v>
      </c>
      <c r="AC483" s="40">
        <v>0</v>
      </c>
      <c r="AD483" s="40">
        <v>3.1E-2</v>
      </c>
      <c r="AE483" s="40">
        <v>0.151</v>
      </c>
      <c r="AF483" s="40">
        <v>0</v>
      </c>
      <c r="AG483" s="40">
        <v>6.3E-2</v>
      </c>
      <c r="AH483" s="40">
        <v>0</v>
      </c>
      <c r="AI483" s="40">
        <v>0</v>
      </c>
      <c r="AJ483" s="40">
        <v>0</v>
      </c>
      <c r="AK483" s="40">
        <v>0</v>
      </c>
      <c r="AL483" s="41"/>
      <c r="AM483" s="40">
        <v>1</v>
      </c>
      <c r="AO483" s="42">
        <v>0.30599999999999999</v>
      </c>
      <c r="AP483" s="42">
        <v>0</v>
      </c>
      <c r="AQ483" s="42">
        <v>0.3829999999999999</v>
      </c>
      <c r="AR483" s="42">
        <v>0</v>
      </c>
      <c r="AS483" s="42">
        <v>0</v>
      </c>
      <c r="AT483" s="42">
        <v>9.5000000000000001E-2</v>
      </c>
      <c r="AU483" s="42">
        <v>0</v>
      </c>
      <c r="AV483" s="42">
        <v>0</v>
      </c>
      <c r="AW483" s="42">
        <v>3.4000000000000002E-2</v>
      </c>
      <c r="AX483" s="42">
        <v>0.182</v>
      </c>
      <c r="AY483" s="42">
        <v>0</v>
      </c>
      <c r="AZ483" s="42">
        <v>0</v>
      </c>
      <c r="BA483" s="42">
        <v>0</v>
      </c>
      <c r="BB483" s="42">
        <v>0</v>
      </c>
      <c r="BC483" s="42">
        <v>0</v>
      </c>
      <c r="BE483" s="42">
        <v>0.99999999999999978</v>
      </c>
    </row>
    <row r="484" spans="1:57" ht="15.75" hidden="1" thickTop="1" x14ac:dyDescent="0.25"/>
    <row r="485" spans="1:57" hidden="1" x14ac:dyDescent="0.25">
      <c r="A485" s="99" t="s">
        <v>178</v>
      </c>
      <c r="B485" s="100"/>
      <c r="C485" s="100"/>
      <c r="D485" s="31"/>
      <c r="E485" s="101" t="s">
        <v>179</v>
      </c>
      <c r="F485" s="102"/>
      <c r="G485" s="102"/>
      <c r="H485" s="102"/>
      <c r="I485" s="102"/>
      <c r="J485" s="102"/>
      <c r="K485" s="102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</row>
    <row r="486" spans="1:57" hidden="1" x14ac:dyDescent="0.25">
      <c r="A486" t="s">
        <v>94</v>
      </c>
      <c r="E486" s="20">
        <v>5502978</v>
      </c>
      <c r="F486" s="20">
        <v>0</v>
      </c>
      <c r="G486" s="21"/>
      <c r="H486" s="21"/>
      <c r="I486" s="20">
        <v>0</v>
      </c>
      <c r="J486" s="21"/>
      <c r="K486" s="21"/>
      <c r="L486" s="21"/>
      <c r="M486" s="20">
        <v>2998898</v>
      </c>
      <c r="N486" s="21"/>
      <c r="O486" s="21"/>
      <c r="P486" s="21"/>
      <c r="Q486" s="21"/>
      <c r="R486" s="21"/>
      <c r="S486" s="20">
        <v>951687</v>
      </c>
      <c r="T486" s="21"/>
      <c r="U486" s="21"/>
      <c r="V486" s="21"/>
      <c r="W486" s="21"/>
      <c r="X486" s="20">
        <v>0</v>
      </c>
      <c r="Y486" s="21"/>
      <c r="Z486" s="20">
        <v>1082314</v>
      </c>
      <c r="AA486" s="20">
        <v>9545614</v>
      </c>
      <c r="AB486" s="21"/>
      <c r="AC486" s="20">
        <v>0</v>
      </c>
      <c r="AD486" s="20">
        <v>4038201</v>
      </c>
      <c r="AE486" s="20">
        <v>5194626</v>
      </c>
      <c r="AF486" s="21"/>
      <c r="AG486" s="21"/>
      <c r="AH486" s="21"/>
      <c r="AI486" s="21"/>
      <c r="AJ486" s="21"/>
      <c r="AK486" s="20">
        <v>0</v>
      </c>
      <c r="AL486" s="20"/>
      <c r="AM486" s="20">
        <v>29314318</v>
      </c>
    </row>
    <row r="487" spans="1:57" hidden="1" x14ac:dyDescent="0.25">
      <c r="A487" t="s">
        <v>95</v>
      </c>
      <c r="E487" s="20">
        <v>101814242</v>
      </c>
      <c r="F487" s="20">
        <v>0</v>
      </c>
      <c r="G487" s="21"/>
      <c r="H487" s="21"/>
      <c r="I487" s="20">
        <v>1404948</v>
      </c>
      <c r="J487" s="21"/>
      <c r="K487" s="21"/>
      <c r="L487" s="21"/>
      <c r="M487" s="20">
        <v>36533371</v>
      </c>
      <c r="N487" s="21"/>
      <c r="O487" s="21"/>
      <c r="P487" s="21"/>
      <c r="Q487" s="21"/>
      <c r="R487" s="21"/>
      <c r="S487" s="20">
        <v>36608789</v>
      </c>
      <c r="T487" s="21"/>
      <c r="U487" s="21"/>
      <c r="V487" s="21"/>
      <c r="W487" s="21"/>
      <c r="X487" s="20">
        <v>0</v>
      </c>
      <c r="Y487" s="21"/>
      <c r="Z487" s="20">
        <v>29859750</v>
      </c>
      <c r="AA487" s="20">
        <v>131712338</v>
      </c>
      <c r="AB487" s="21"/>
      <c r="AC487" s="20">
        <v>616500</v>
      </c>
      <c r="AD487" s="20">
        <v>19622192</v>
      </c>
      <c r="AE487" s="20">
        <v>95766673</v>
      </c>
      <c r="AF487" s="21"/>
      <c r="AG487" s="21"/>
      <c r="AH487" s="21"/>
      <c r="AI487" s="21"/>
      <c r="AJ487" s="21"/>
      <c r="AK487" s="20">
        <v>0</v>
      </c>
      <c r="AL487" s="20"/>
      <c r="AM487" s="20">
        <v>453938803</v>
      </c>
    </row>
    <row r="488" spans="1:57" hidden="1" x14ac:dyDescent="0.25">
      <c r="A488" t="s">
        <v>96</v>
      </c>
      <c r="C488" s="24"/>
      <c r="E488" s="20">
        <v>3862443.9200000004</v>
      </c>
      <c r="F488" s="20">
        <v>0</v>
      </c>
      <c r="G488" s="21"/>
      <c r="H488" s="21"/>
      <c r="I488" s="20">
        <v>0</v>
      </c>
      <c r="J488" s="21"/>
      <c r="K488" s="21"/>
      <c r="L488" s="21"/>
      <c r="M488" s="20">
        <v>832429.08</v>
      </c>
      <c r="N488" s="21"/>
      <c r="O488" s="21"/>
      <c r="P488" s="21"/>
      <c r="Q488" s="21"/>
      <c r="R488" s="21"/>
      <c r="S488" s="20">
        <v>4063802.9700000021</v>
      </c>
      <c r="T488" s="21"/>
      <c r="U488" s="21"/>
      <c r="V488" s="21"/>
      <c r="W488" s="21"/>
      <c r="X488" s="20">
        <v>0</v>
      </c>
      <c r="Y488" s="21"/>
      <c r="Z488" s="20">
        <v>1107524.3600000001</v>
      </c>
      <c r="AA488" s="20">
        <v>1309583.9500000004</v>
      </c>
      <c r="AB488" s="21"/>
      <c r="AC488" s="20">
        <v>0</v>
      </c>
      <c r="AD488" s="20">
        <v>527994.23</v>
      </c>
      <c r="AE488" s="20">
        <v>9972975.7399999984</v>
      </c>
      <c r="AF488" s="21"/>
      <c r="AG488" s="21"/>
      <c r="AH488" s="21"/>
      <c r="AI488" s="21"/>
      <c r="AJ488" s="21"/>
      <c r="AK488" s="20">
        <v>0</v>
      </c>
      <c r="AL488" s="20"/>
      <c r="AM488" s="20">
        <v>21676754.25</v>
      </c>
    </row>
    <row r="489" spans="1:57" hidden="1" x14ac:dyDescent="0.25">
      <c r="G489" s="43"/>
      <c r="H489" s="43"/>
      <c r="J489" s="43"/>
      <c r="K489" s="43"/>
      <c r="L489" s="43"/>
      <c r="N489" s="43"/>
      <c r="O489" s="43"/>
      <c r="P489" s="43"/>
      <c r="Q489" s="43"/>
      <c r="R489" s="43"/>
      <c r="T489" s="43"/>
      <c r="U489" s="43"/>
      <c r="V489" s="43"/>
      <c r="W489" s="43"/>
      <c r="Y489" s="43"/>
      <c r="AB489" s="43"/>
      <c r="AF489" s="43"/>
      <c r="AG489" s="43"/>
      <c r="AH489" s="43"/>
      <c r="AI489" s="43"/>
      <c r="AJ489" s="43"/>
    </row>
    <row r="490" spans="1:57" hidden="1" x14ac:dyDescent="0.25">
      <c r="A490" s="1" t="s">
        <v>84</v>
      </c>
      <c r="B490" s="27" t="s">
        <v>85</v>
      </c>
      <c r="C490" s="28">
        <v>3</v>
      </c>
      <c r="G490" s="43"/>
      <c r="H490" s="43"/>
      <c r="J490" s="43"/>
      <c r="K490" s="43"/>
      <c r="L490" s="43"/>
      <c r="N490" s="43"/>
      <c r="O490" s="43"/>
      <c r="P490" s="43"/>
      <c r="Q490" s="43"/>
      <c r="R490" s="43"/>
      <c r="T490" s="43"/>
      <c r="U490" s="43"/>
      <c r="V490" s="43"/>
      <c r="W490" s="43"/>
      <c r="Y490" s="43"/>
      <c r="AB490" s="43"/>
      <c r="AF490" s="43"/>
      <c r="AG490" s="43"/>
      <c r="AH490" s="43"/>
      <c r="AI490" s="43"/>
      <c r="AJ490" s="43"/>
    </row>
    <row r="491" spans="1:57" hidden="1" x14ac:dyDescent="0.25">
      <c r="A491" t="s">
        <v>86</v>
      </c>
      <c r="D491" s="29">
        <v>0</v>
      </c>
      <c r="E491" s="30">
        <v>0.18772321430094333</v>
      </c>
      <c r="F491" s="30">
        <v>0</v>
      </c>
      <c r="G491" s="44"/>
      <c r="H491" s="44"/>
      <c r="I491" s="30">
        <v>0</v>
      </c>
      <c r="J491" s="44"/>
      <c r="K491" s="44"/>
      <c r="L491" s="44"/>
      <c r="M491" s="30">
        <v>0.10230147602274084</v>
      </c>
      <c r="N491" s="44"/>
      <c r="O491" s="44"/>
      <c r="P491" s="44"/>
      <c r="Q491" s="44"/>
      <c r="R491" s="44"/>
      <c r="S491" s="30">
        <v>3.2464920384639342E-2</v>
      </c>
      <c r="T491" s="44"/>
      <c r="U491" s="44"/>
      <c r="V491" s="44"/>
      <c r="W491" s="44"/>
      <c r="X491" s="30">
        <v>0</v>
      </c>
      <c r="Y491" s="44"/>
      <c r="Z491" s="30">
        <v>3.6921002221508271E-2</v>
      </c>
      <c r="AA491" s="30">
        <v>0.32562974857542309</v>
      </c>
      <c r="AB491" s="44"/>
      <c r="AC491" s="30">
        <v>0</v>
      </c>
      <c r="AD491" s="30">
        <v>0.13775524301810466</v>
      </c>
      <c r="AE491" s="30">
        <v>0.17720439547664046</v>
      </c>
      <c r="AF491" s="44"/>
      <c r="AG491" s="44"/>
      <c r="AH491" s="44"/>
      <c r="AI491" s="44"/>
      <c r="AJ491" s="44"/>
      <c r="AK491" s="30">
        <v>0</v>
      </c>
      <c r="AL491" s="30"/>
      <c r="AM491" s="30">
        <v>1</v>
      </c>
    </row>
    <row r="492" spans="1:57" hidden="1" x14ac:dyDescent="0.25">
      <c r="A492" t="s">
        <v>87</v>
      </c>
      <c r="D492" s="29">
        <v>0</v>
      </c>
      <c r="E492" s="30">
        <v>0.22429067823047505</v>
      </c>
      <c r="F492" s="30">
        <v>0</v>
      </c>
      <c r="G492" s="44"/>
      <c r="H492" s="44"/>
      <c r="I492" s="30">
        <v>3.0950163121437318E-3</v>
      </c>
      <c r="J492" s="44"/>
      <c r="K492" s="44"/>
      <c r="L492" s="44"/>
      <c r="M492" s="30">
        <v>8.0480828601911789E-2</v>
      </c>
      <c r="N492" s="44"/>
      <c r="O492" s="44"/>
      <c r="P492" s="44"/>
      <c r="Q492" s="44"/>
      <c r="R492" s="44"/>
      <c r="S492" s="30">
        <v>8.0646969939690311E-2</v>
      </c>
      <c r="T492" s="44"/>
      <c r="U492" s="44"/>
      <c r="V492" s="44"/>
      <c r="W492" s="44"/>
      <c r="X492" s="30">
        <v>0</v>
      </c>
      <c r="Y492" s="44"/>
      <c r="Z492" s="30">
        <v>6.5779241172295194E-2</v>
      </c>
      <c r="AA492" s="30">
        <v>0.29015439334451432</v>
      </c>
      <c r="AB492" s="44"/>
      <c r="AC492" s="30">
        <v>1.3581125824134491E-3</v>
      </c>
      <c r="AD492" s="30">
        <v>4.3226513949282279E-2</v>
      </c>
      <c r="AE492" s="30">
        <v>0.21096824586727386</v>
      </c>
      <c r="AF492" s="44"/>
      <c r="AG492" s="44"/>
      <c r="AH492" s="44"/>
      <c r="AI492" s="44"/>
      <c r="AJ492" s="44"/>
      <c r="AK492" s="30">
        <v>0</v>
      </c>
      <c r="AL492" s="30"/>
      <c r="AM492" s="30">
        <v>1</v>
      </c>
    </row>
    <row r="493" spans="1:57" hidden="1" x14ac:dyDescent="0.25">
      <c r="A493" s="31" t="s">
        <v>88</v>
      </c>
      <c r="B493" s="31"/>
      <c r="C493" s="31"/>
      <c r="D493" s="32">
        <v>1</v>
      </c>
      <c r="E493" s="33">
        <v>0.17818368356507988</v>
      </c>
      <c r="F493" s="33">
        <v>0</v>
      </c>
      <c r="G493" s="45"/>
      <c r="H493" s="45"/>
      <c r="I493" s="33">
        <v>0</v>
      </c>
      <c r="J493" s="45"/>
      <c r="K493" s="45"/>
      <c r="L493" s="45"/>
      <c r="M493" s="33">
        <v>3.8401924494761479E-2</v>
      </c>
      <c r="N493" s="45"/>
      <c r="O493" s="45"/>
      <c r="P493" s="45"/>
      <c r="Q493" s="45"/>
      <c r="R493" s="45"/>
      <c r="S493" s="33">
        <v>0.18747285332166377</v>
      </c>
      <c r="T493" s="45"/>
      <c r="U493" s="45"/>
      <c r="V493" s="45"/>
      <c r="W493" s="45"/>
      <c r="X493" s="33">
        <v>0</v>
      </c>
      <c r="Y493" s="45"/>
      <c r="Z493" s="33">
        <v>5.1092721134668957E-2</v>
      </c>
      <c r="AA493" s="33">
        <v>6.0414208460198807E-2</v>
      </c>
      <c r="AB493" s="45"/>
      <c r="AC493" s="33">
        <v>0</v>
      </c>
      <c r="AD493" s="33">
        <v>2.4357624020210498E-2</v>
      </c>
      <c r="AE493" s="33">
        <v>0.46007698500341665</v>
      </c>
      <c r="AF493" s="45"/>
      <c r="AG493" s="45"/>
      <c r="AH493" s="45"/>
      <c r="AI493" s="45"/>
      <c r="AJ493" s="45"/>
      <c r="AK493" s="33">
        <v>0</v>
      </c>
      <c r="AL493" s="33"/>
      <c r="AM493" s="33">
        <v>1</v>
      </c>
    </row>
    <row r="494" spans="1:57" hidden="1" x14ac:dyDescent="0.25">
      <c r="A494" t="s">
        <v>89</v>
      </c>
      <c r="B494" s="35" t="s">
        <v>90</v>
      </c>
      <c r="C494" s="36">
        <v>0.46</v>
      </c>
      <c r="D494" s="37">
        <v>1</v>
      </c>
      <c r="E494" s="30">
        <v>0.17799999999999999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0">
        <v>3.7999999999999999E-2</v>
      </c>
      <c r="N494" s="30">
        <v>0</v>
      </c>
      <c r="O494" s="30">
        <v>0</v>
      </c>
      <c r="P494" s="30">
        <v>0</v>
      </c>
      <c r="Q494" s="30">
        <v>0</v>
      </c>
      <c r="R494" s="30">
        <v>0</v>
      </c>
      <c r="S494" s="30">
        <v>0.187</v>
      </c>
      <c r="T494" s="30">
        <v>0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5.0999999999999997E-2</v>
      </c>
      <c r="AA494" s="30">
        <v>0.06</v>
      </c>
      <c r="AB494" s="30">
        <v>0</v>
      </c>
      <c r="AC494" s="30">
        <v>0</v>
      </c>
      <c r="AD494" s="30">
        <v>2.4E-2</v>
      </c>
      <c r="AE494" s="30">
        <v>0.46</v>
      </c>
      <c r="AF494" s="30">
        <v>0</v>
      </c>
      <c r="AG494" s="30">
        <v>0</v>
      </c>
      <c r="AH494" s="30">
        <v>0</v>
      </c>
      <c r="AI494" s="30">
        <v>0</v>
      </c>
      <c r="AJ494" s="30">
        <v>0</v>
      </c>
      <c r="AK494" s="30">
        <v>0</v>
      </c>
      <c r="AL494" s="30"/>
      <c r="AM494" s="30">
        <v>0.998</v>
      </c>
    </row>
    <row r="495" spans="1:57" hidden="1" x14ac:dyDescent="0.25">
      <c r="B495" s="35" t="s">
        <v>91</v>
      </c>
      <c r="C495" s="36">
        <v>2.0000000000000018E-3</v>
      </c>
      <c r="E495" s="30">
        <v>0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30">
        <v>0</v>
      </c>
      <c r="U495" s="30">
        <v>0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v>0</v>
      </c>
      <c r="AD495" s="30">
        <v>0</v>
      </c>
      <c r="AE495" s="30">
        <v>2.0000000000000018E-3</v>
      </c>
      <c r="AF495" s="30">
        <v>0</v>
      </c>
      <c r="AG495" s="30">
        <v>0</v>
      </c>
      <c r="AH495" s="30">
        <v>0</v>
      </c>
      <c r="AI495" s="30">
        <v>0</v>
      </c>
      <c r="AJ495" s="30">
        <v>0</v>
      </c>
      <c r="AK495" s="30">
        <v>0</v>
      </c>
      <c r="AL495" s="30"/>
      <c r="AM495" s="30">
        <v>2.0000000000000018E-3</v>
      </c>
    </row>
    <row r="496" spans="1:57" ht="15.75" hidden="1" thickBot="1" x14ac:dyDescent="0.3">
      <c r="A496" s="38" t="s">
        <v>180</v>
      </c>
      <c r="B496" s="39"/>
      <c r="C496" s="39"/>
      <c r="D496" s="39"/>
      <c r="E496" s="40">
        <v>0.17799999999999999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40">
        <v>0</v>
      </c>
      <c r="L496" s="40">
        <v>0</v>
      </c>
      <c r="M496" s="40">
        <v>3.7999999999999999E-2</v>
      </c>
      <c r="N496" s="40">
        <v>0</v>
      </c>
      <c r="O496" s="40">
        <v>0</v>
      </c>
      <c r="P496" s="40">
        <v>0</v>
      </c>
      <c r="Q496" s="40">
        <v>0</v>
      </c>
      <c r="R496" s="40">
        <v>0</v>
      </c>
      <c r="S496" s="40">
        <v>0.187</v>
      </c>
      <c r="T496" s="40">
        <v>0</v>
      </c>
      <c r="U496" s="40">
        <v>0</v>
      </c>
      <c r="V496" s="40">
        <v>0</v>
      </c>
      <c r="W496" s="40">
        <v>0</v>
      </c>
      <c r="X496" s="40">
        <v>0</v>
      </c>
      <c r="Y496" s="40">
        <v>0</v>
      </c>
      <c r="Z496" s="40">
        <v>5.0999999999999997E-2</v>
      </c>
      <c r="AA496" s="40">
        <v>0.06</v>
      </c>
      <c r="AB496" s="40">
        <v>0</v>
      </c>
      <c r="AC496" s="40">
        <v>0</v>
      </c>
      <c r="AD496" s="40">
        <v>2.4E-2</v>
      </c>
      <c r="AE496" s="40">
        <v>0.46200000000000002</v>
      </c>
      <c r="AF496" s="40">
        <v>0</v>
      </c>
      <c r="AG496" s="40">
        <v>0</v>
      </c>
      <c r="AH496" s="40">
        <v>0</v>
      </c>
      <c r="AI496" s="40">
        <v>0</v>
      </c>
      <c r="AJ496" s="40">
        <v>0</v>
      </c>
      <c r="AK496" s="40">
        <v>0</v>
      </c>
      <c r="AL496" s="41"/>
      <c r="AM496" s="40">
        <v>1</v>
      </c>
      <c r="AO496" s="42">
        <v>0</v>
      </c>
      <c r="AP496" s="42">
        <v>0</v>
      </c>
      <c r="AQ496" s="42">
        <v>0</v>
      </c>
      <c r="AR496" s="42">
        <v>0</v>
      </c>
      <c r="AS496" s="42">
        <v>0.06</v>
      </c>
      <c r="AT496" s="42">
        <v>0.17799999999999999</v>
      </c>
      <c r="AU496" s="42">
        <v>0</v>
      </c>
      <c r="AV496" s="42">
        <v>0</v>
      </c>
      <c r="AW496" s="42">
        <v>3.7999999999999999E-2</v>
      </c>
      <c r="AX496" s="42">
        <v>0.48600000000000004</v>
      </c>
      <c r="AY496" s="42">
        <v>0.187</v>
      </c>
      <c r="AZ496" s="42">
        <v>0</v>
      </c>
      <c r="BA496" s="42">
        <v>5.0999999999999997E-2</v>
      </c>
      <c r="BB496" s="42">
        <v>0</v>
      </c>
      <c r="BC496" s="42">
        <v>0</v>
      </c>
      <c r="BE496" s="42">
        <v>1</v>
      </c>
    </row>
    <row r="497" spans="1:57" ht="15.75" hidden="1" thickTop="1" x14ac:dyDescent="0.25"/>
    <row r="498" spans="1:57" hidden="1" x14ac:dyDescent="0.25">
      <c r="A498" s="99" t="s">
        <v>181</v>
      </c>
      <c r="B498" s="100"/>
      <c r="C498" s="100"/>
      <c r="D498" s="31"/>
      <c r="E498" s="101" t="s">
        <v>179</v>
      </c>
      <c r="F498" s="102"/>
      <c r="G498" s="102"/>
      <c r="H498" s="102"/>
      <c r="I498" s="102"/>
      <c r="J498" s="102"/>
      <c r="K498" s="102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</row>
    <row r="499" spans="1:57" hidden="1" x14ac:dyDescent="0.25">
      <c r="A499" t="s">
        <v>94</v>
      </c>
      <c r="E499" s="20">
        <v>5502978</v>
      </c>
      <c r="F499" s="20">
        <v>0</v>
      </c>
      <c r="G499" s="20">
        <v>0</v>
      </c>
      <c r="H499" s="20">
        <v>7357065</v>
      </c>
      <c r="I499" s="20">
        <v>0</v>
      </c>
      <c r="J499" s="21"/>
      <c r="K499" s="21"/>
      <c r="L499" s="20">
        <v>8334835</v>
      </c>
      <c r="M499" s="20">
        <v>2998898</v>
      </c>
      <c r="N499" s="20">
        <v>139463</v>
      </c>
      <c r="O499" s="21"/>
      <c r="P499" s="20">
        <v>31622714</v>
      </c>
      <c r="Q499" s="21"/>
      <c r="R499" s="20">
        <v>4579370</v>
      </c>
      <c r="S499" s="20">
        <v>951687</v>
      </c>
      <c r="T499" s="20">
        <v>0</v>
      </c>
      <c r="U499" s="20">
        <v>389481</v>
      </c>
      <c r="V499" s="20">
        <v>16212072</v>
      </c>
      <c r="W499" s="20">
        <v>0</v>
      </c>
      <c r="X499" s="20">
        <v>0</v>
      </c>
      <c r="Y499" s="20">
        <v>3204333</v>
      </c>
      <c r="Z499" s="20">
        <v>1082314</v>
      </c>
      <c r="AA499" s="20">
        <v>9545614</v>
      </c>
      <c r="AB499" s="21"/>
      <c r="AC499" s="20">
        <v>0</v>
      </c>
      <c r="AD499" s="20">
        <v>4038201</v>
      </c>
      <c r="AE499" s="20">
        <v>5194626</v>
      </c>
      <c r="AF499" s="21"/>
      <c r="AG499" s="20">
        <v>5166520</v>
      </c>
      <c r="AH499" s="20">
        <v>0</v>
      </c>
      <c r="AI499" s="20">
        <v>0</v>
      </c>
      <c r="AJ499" s="20">
        <v>0</v>
      </c>
      <c r="AK499" s="20">
        <v>0</v>
      </c>
      <c r="AL499" s="20"/>
      <c r="AM499" s="20">
        <v>106320171</v>
      </c>
    </row>
    <row r="500" spans="1:57" hidden="1" x14ac:dyDescent="0.25">
      <c r="A500" t="s">
        <v>95</v>
      </c>
      <c r="E500" s="20">
        <v>101814242</v>
      </c>
      <c r="F500" s="20">
        <v>0</v>
      </c>
      <c r="G500" s="20">
        <v>1583622</v>
      </c>
      <c r="H500" s="20">
        <v>146290671</v>
      </c>
      <c r="I500" s="20">
        <v>1404948</v>
      </c>
      <c r="J500" s="21"/>
      <c r="K500" s="21"/>
      <c r="L500" s="20">
        <v>195224943</v>
      </c>
      <c r="M500" s="20">
        <v>36533371</v>
      </c>
      <c r="N500" s="20">
        <v>22740468</v>
      </c>
      <c r="O500" s="21"/>
      <c r="P500" s="20">
        <v>563065748</v>
      </c>
      <c r="Q500" s="21"/>
      <c r="R500" s="20">
        <v>129003627</v>
      </c>
      <c r="S500" s="20">
        <v>36608789</v>
      </c>
      <c r="T500" s="20">
        <v>2822174</v>
      </c>
      <c r="U500" s="20">
        <v>103966</v>
      </c>
      <c r="V500" s="20">
        <v>311642335</v>
      </c>
      <c r="W500" s="20">
        <v>880455</v>
      </c>
      <c r="X500" s="20">
        <v>0</v>
      </c>
      <c r="Y500" s="20">
        <v>68337824</v>
      </c>
      <c r="Z500" s="20">
        <v>29859750</v>
      </c>
      <c r="AA500" s="20">
        <v>131712338</v>
      </c>
      <c r="AB500" s="21"/>
      <c r="AC500" s="20">
        <v>616500</v>
      </c>
      <c r="AD500" s="20">
        <v>19622192</v>
      </c>
      <c r="AE500" s="20">
        <v>95766673</v>
      </c>
      <c r="AF500" s="21"/>
      <c r="AG500" s="20">
        <v>43446658</v>
      </c>
      <c r="AH500" s="20">
        <v>0</v>
      </c>
      <c r="AI500" s="20">
        <v>0</v>
      </c>
      <c r="AJ500" s="20">
        <v>0</v>
      </c>
      <c r="AK500" s="20">
        <v>0</v>
      </c>
      <c r="AL500" s="20"/>
      <c r="AM500" s="20">
        <v>1939081294</v>
      </c>
    </row>
    <row r="501" spans="1:57" hidden="1" x14ac:dyDescent="0.25">
      <c r="A501" t="s">
        <v>96</v>
      </c>
      <c r="C501" s="24"/>
      <c r="E501" s="20">
        <v>3862443.9200000004</v>
      </c>
      <c r="F501" s="20">
        <v>0</v>
      </c>
      <c r="G501" s="20">
        <v>0</v>
      </c>
      <c r="H501" s="20">
        <v>3241403.3700000015</v>
      </c>
      <c r="I501" s="20">
        <v>0</v>
      </c>
      <c r="J501" s="21"/>
      <c r="K501" s="21"/>
      <c r="L501" s="20">
        <v>7997516.3300000001</v>
      </c>
      <c r="M501" s="20">
        <v>832429.08</v>
      </c>
      <c r="N501" s="20">
        <v>198219.85000000003</v>
      </c>
      <c r="O501" s="21"/>
      <c r="P501" s="20">
        <v>6124968.9200000018</v>
      </c>
      <c r="Q501" s="21"/>
      <c r="R501" s="20">
        <v>4541930.2300000004</v>
      </c>
      <c r="S501" s="20">
        <v>4063802.9700000021</v>
      </c>
      <c r="T501" s="20">
        <v>75235.570000000036</v>
      </c>
      <c r="U501" s="20">
        <v>168736.09</v>
      </c>
      <c r="V501" s="20">
        <v>9371735.129999999</v>
      </c>
      <c r="W501" s="20">
        <v>52706.150000000009</v>
      </c>
      <c r="X501" s="20">
        <v>0</v>
      </c>
      <c r="Y501" s="20">
        <v>2226182.08</v>
      </c>
      <c r="Z501" s="20">
        <v>1107524.3600000001</v>
      </c>
      <c r="AA501" s="20">
        <v>1309583.9500000004</v>
      </c>
      <c r="AB501" s="21"/>
      <c r="AC501" s="20">
        <v>0</v>
      </c>
      <c r="AD501" s="20">
        <v>527994.23</v>
      </c>
      <c r="AE501" s="20">
        <v>9972975.7399999984</v>
      </c>
      <c r="AF501" s="21"/>
      <c r="AG501" s="20">
        <v>2516030.89</v>
      </c>
      <c r="AH501" s="20">
        <v>0</v>
      </c>
      <c r="AI501" s="20">
        <v>0</v>
      </c>
      <c r="AJ501" s="20">
        <v>0</v>
      </c>
      <c r="AK501" s="20">
        <v>0</v>
      </c>
      <c r="AL501" s="20"/>
      <c r="AM501" s="20">
        <v>58191418.859999999</v>
      </c>
    </row>
    <row r="502" spans="1:57" hidden="1" x14ac:dyDescent="0.25">
      <c r="J502" s="43"/>
      <c r="K502" s="43"/>
      <c r="O502" s="43"/>
      <c r="Q502" s="43"/>
      <c r="AB502" s="43"/>
      <c r="AF502" s="43"/>
    </row>
    <row r="503" spans="1:57" hidden="1" x14ac:dyDescent="0.25">
      <c r="A503" s="1" t="s">
        <v>84</v>
      </c>
      <c r="B503" s="27" t="s">
        <v>85</v>
      </c>
      <c r="C503" s="28">
        <v>3</v>
      </c>
      <c r="J503" s="43"/>
      <c r="K503" s="43"/>
      <c r="O503" s="43"/>
      <c r="Q503" s="43"/>
      <c r="AB503" s="43"/>
      <c r="AF503" s="43"/>
    </row>
    <row r="504" spans="1:57" hidden="1" x14ac:dyDescent="0.25">
      <c r="A504" t="s">
        <v>86</v>
      </c>
      <c r="D504" s="29">
        <v>0.3333334</v>
      </c>
      <c r="E504" s="30">
        <v>5.1758551065535813E-2</v>
      </c>
      <c r="F504" s="30">
        <v>0</v>
      </c>
      <c r="G504" s="30">
        <v>0</v>
      </c>
      <c r="H504" s="30">
        <v>6.9197264552932292E-2</v>
      </c>
      <c r="I504" s="30">
        <v>0</v>
      </c>
      <c r="J504" s="44"/>
      <c r="K504" s="44"/>
      <c r="L504" s="30">
        <v>7.8393732079306E-2</v>
      </c>
      <c r="M504" s="30">
        <v>2.8206293987243492E-2</v>
      </c>
      <c r="N504" s="30">
        <v>1.3117266336977582E-3</v>
      </c>
      <c r="O504" s="44"/>
      <c r="P504" s="30">
        <v>0.29742911154648161</v>
      </c>
      <c r="Q504" s="44"/>
      <c r="R504" s="30">
        <v>4.3071507099062135E-2</v>
      </c>
      <c r="S504" s="30">
        <v>8.9511424882866304E-3</v>
      </c>
      <c r="T504" s="30">
        <v>0</v>
      </c>
      <c r="U504" s="30">
        <v>3.6632841758691302E-3</v>
      </c>
      <c r="V504" s="30">
        <v>0.15248350193116225</v>
      </c>
      <c r="W504" s="30">
        <v>0</v>
      </c>
      <c r="X504" s="30">
        <v>0</v>
      </c>
      <c r="Y504" s="30">
        <v>3.0138523761403656E-2</v>
      </c>
      <c r="Z504" s="30">
        <v>1.0179761655951438E-2</v>
      </c>
      <c r="AA504" s="30">
        <v>8.978177809740355E-2</v>
      </c>
      <c r="AB504" s="44"/>
      <c r="AC504" s="30">
        <v>0</v>
      </c>
      <c r="AD504" s="30">
        <v>3.7981513404450787E-2</v>
      </c>
      <c r="AE504" s="30">
        <v>4.8858329996478281E-2</v>
      </c>
      <c r="AF504" s="44"/>
      <c r="AG504" s="30">
        <v>4.8593977524735169E-2</v>
      </c>
      <c r="AH504" s="30">
        <v>0</v>
      </c>
      <c r="AI504" s="30">
        <v>0</v>
      </c>
      <c r="AJ504" s="30">
        <v>0</v>
      </c>
      <c r="AK504" s="30">
        <v>0</v>
      </c>
      <c r="AL504" s="30"/>
      <c r="AM504" s="30">
        <v>1</v>
      </c>
    </row>
    <row r="505" spans="1:57" hidden="1" x14ac:dyDescent="0.25">
      <c r="A505" t="s">
        <v>87</v>
      </c>
      <c r="D505" s="29">
        <v>0.3333333</v>
      </c>
      <c r="E505" s="30">
        <v>5.2506432976811547E-2</v>
      </c>
      <c r="F505" s="30">
        <v>0</v>
      </c>
      <c r="G505" s="30">
        <v>8.166867500089452E-4</v>
      </c>
      <c r="H505" s="30">
        <v>7.544328927964998E-2</v>
      </c>
      <c r="I505" s="30">
        <v>7.2454311448790659E-4</v>
      </c>
      <c r="J505" s="44"/>
      <c r="K505" s="44"/>
      <c r="L505" s="30">
        <v>0.10067909148733194</v>
      </c>
      <c r="M505" s="30">
        <v>1.8840556666212677E-2</v>
      </c>
      <c r="N505" s="30">
        <v>1.1727444367786263E-2</v>
      </c>
      <c r="O505" s="44"/>
      <c r="P505" s="30">
        <v>0.29037758743909581</v>
      </c>
      <c r="Q505" s="44"/>
      <c r="R505" s="30">
        <v>6.6528220038617941E-2</v>
      </c>
      <c r="S505" s="30">
        <v>1.8879450342425923E-2</v>
      </c>
      <c r="T505" s="30">
        <v>1.4554180934716397E-3</v>
      </c>
      <c r="U505" s="30">
        <v>5.3616112084468391E-5</v>
      </c>
      <c r="V505" s="30">
        <v>0.16071648773277269</v>
      </c>
      <c r="W505" s="30">
        <v>4.5405780702662999E-4</v>
      </c>
      <c r="X505" s="30">
        <v>0</v>
      </c>
      <c r="Y505" s="30">
        <v>3.5242371844571053E-2</v>
      </c>
      <c r="Z505" s="30">
        <v>1.5398916018835052E-2</v>
      </c>
      <c r="AA505" s="30">
        <v>6.7925124339835954E-2</v>
      </c>
      <c r="AB505" s="44"/>
      <c r="AC505" s="30">
        <v>3.1793406594535483E-4</v>
      </c>
      <c r="AD505" s="30">
        <v>1.0119324063780072E-2</v>
      </c>
      <c r="AE505" s="30">
        <v>4.9387652439495916E-2</v>
      </c>
      <c r="AF505" s="44"/>
      <c r="AG505" s="30">
        <v>2.2405795019752275E-2</v>
      </c>
      <c r="AH505" s="30">
        <v>0</v>
      </c>
      <c r="AI505" s="30">
        <v>0</v>
      </c>
      <c r="AJ505" s="30">
        <v>0</v>
      </c>
      <c r="AK505" s="30">
        <v>0</v>
      </c>
      <c r="AL505" s="30"/>
      <c r="AM505" s="30">
        <v>0.99999999999999989</v>
      </c>
    </row>
    <row r="506" spans="1:57" hidden="1" x14ac:dyDescent="0.25">
      <c r="A506" s="31" t="s">
        <v>88</v>
      </c>
      <c r="B506" s="31"/>
      <c r="C506" s="31"/>
      <c r="D506" s="32">
        <v>0.3333333</v>
      </c>
      <c r="E506" s="33">
        <v>6.6374802258945986E-2</v>
      </c>
      <c r="F506" s="33">
        <v>0</v>
      </c>
      <c r="G506" s="33">
        <v>0</v>
      </c>
      <c r="H506" s="33">
        <v>5.5702428871829739E-2</v>
      </c>
      <c r="I506" s="33">
        <v>0</v>
      </c>
      <c r="J506" s="45"/>
      <c r="K506" s="45"/>
      <c r="L506" s="33">
        <v>0.13743463360535768</v>
      </c>
      <c r="M506" s="33">
        <v>1.4305014318394642E-2</v>
      </c>
      <c r="N506" s="33">
        <v>3.406341585808173E-3</v>
      </c>
      <c r="O506" s="45"/>
      <c r="P506" s="33">
        <v>0.10525553492235301</v>
      </c>
      <c r="Q506" s="45"/>
      <c r="R506" s="33">
        <v>7.8051546413178491E-2</v>
      </c>
      <c r="S506" s="33">
        <v>6.9835089943019166E-2</v>
      </c>
      <c r="T506" s="33">
        <v>1.2928980161319964E-3</v>
      </c>
      <c r="U506" s="33">
        <v>2.8996730670196274E-3</v>
      </c>
      <c r="V506" s="33">
        <v>0.16105012239943858</v>
      </c>
      <c r="W506" s="33">
        <v>9.0573749588067712E-4</v>
      </c>
      <c r="X506" s="33">
        <v>0</v>
      </c>
      <c r="Y506" s="33">
        <v>3.8256191782432163E-2</v>
      </c>
      <c r="Z506" s="33">
        <v>1.9032434363983133E-2</v>
      </c>
      <c r="AA506" s="33">
        <v>2.2504760592806077E-2</v>
      </c>
      <c r="AB506" s="45"/>
      <c r="AC506" s="33">
        <v>0</v>
      </c>
      <c r="AD506" s="33">
        <v>9.0734036107673628E-3</v>
      </c>
      <c r="AE506" s="33">
        <v>0.17138224046389919</v>
      </c>
      <c r="AF506" s="45"/>
      <c r="AG506" s="33">
        <v>4.3237146288754372E-2</v>
      </c>
      <c r="AH506" s="33">
        <v>0</v>
      </c>
      <c r="AI506" s="33">
        <v>0</v>
      </c>
      <c r="AJ506" s="33">
        <v>0</v>
      </c>
      <c r="AK506" s="33">
        <v>0</v>
      </c>
      <c r="AL506" s="33"/>
      <c r="AM506" s="33">
        <v>1</v>
      </c>
    </row>
    <row r="507" spans="1:57" hidden="1" x14ac:dyDescent="0.25">
      <c r="A507" t="s">
        <v>89</v>
      </c>
      <c r="B507" s="35" t="s">
        <v>90</v>
      </c>
      <c r="C507" s="36">
        <v>0.23100000000000001</v>
      </c>
      <c r="D507" s="37">
        <v>1</v>
      </c>
      <c r="E507" s="30">
        <v>5.7000000000000002E-2</v>
      </c>
      <c r="F507" s="30">
        <v>0</v>
      </c>
      <c r="G507" s="30">
        <v>0</v>
      </c>
      <c r="H507" s="30">
        <v>6.7000000000000004E-2</v>
      </c>
      <c r="I507" s="30">
        <v>0</v>
      </c>
      <c r="J507" s="30">
        <v>0</v>
      </c>
      <c r="K507" s="30">
        <v>0</v>
      </c>
      <c r="L507" s="30">
        <v>0.106</v>
      </c>
      <c r="M507" s="30">
        <v>0.02</v>
      </c>
      <c r="N507" s="30">
        <v>5.0000000000000001E-3</v>
      </c>
      <c r="O507" s="30">
        <v>0</v>
      </c>
      <c r="P507" s="30">
        <v>0.23100000000000001</v>
      </c>
      <c r="Q507" s="30">
        <v>0</v>
      </c>
      <c r="R507" s="30">
        <v>6.3E-2</v>
      </c>
      <c r="S507" s="30">
        <v>3.3000000000000002E-2</v>
      </c>
      <c r="T507" s="30">
        <v>1E-3</v>
      </c>
      <c r="U507" s="30">
        <v>2E-3</v>
      </c>
      <c r="V507" s="30">
        <v>0.158</v>
      </c>
      <c r="W507" s="30">
        <v>0</v>
      </c>
      <c r="X507" s="30">
        <v>0</v>
      </c>
      <c r="Y507" s="30">
        <v>3.5000000000000003E-2</v>
      </c>
      <c r="Z507" s="30">
        <v>1.4999999999999999E-2</v>
      </c>
      <c r="AA507" s="30">
        <v>0.06</v>
      </c>
      <c r="AB507" s="30">
        <v>0</v>
      </c>
      <c r="AC507" s="30">
        <v>0</v>
      </c>
      <c r="AD507" s="30">
        <v>1.9E-2</v>
      </c>
      <c r="AE507" s="30">
        <v>0.09</v>
      </c>
      <c r="AF507" s="30">
        <v>0</v>
      </c>
      <c r="AG507" s="30">
        <v>3.7999999999999999E-2</v>
      </c>
      <c r="AH507" s="30">
        <v>0</v>
      </c>
      <c r="AI507" s="30">
        <v>0</v>
      </c>
      <c r="AJ507" s="30">
        <v>0</v>
      </c>
      <c r="AK507" s="30">
        <v>0</v>
      </c>
      <c r="AL507" s="30"/>
      <c r="AM507" s="30">
        <v>1</v>
      </c>
    </row>
    <row r="508" spans="1:57" hidden="1" x14ac:dyDescent="0.25">
      <c r="B508" s="35" t="s">
        <v>91</v>
      </c>
      <c r="C508" s="36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v>0</v>
      </c>
      <c r="AC508" s="30">
        <v>0</v>
      </c>
      <c r="AD508" s="30">
        <v>0</v>
      </c>
      <c r="AE508" s="30">
        <v>0</v>
      </c>
      <c r="AF508" s="30">
        <v>0</v>
      </c>
      <c r="AG508" s="30">
        <v>0</v>
      </c>
      <c r="AH508" s="30">
        <v>0</v>
      </c>
      <c r="AI508" s="30">
        <v>0</v>
      </c>
      <c r="AJ508" s="30">
        <v>0</v>
      </c>
      <c r="AK508" s="30">
        <v>0</v>
      </c>
      <c r="AL508" s="30"/>
      <c r="AM508" s="30">
        <v>0</v>
      </c>
    </row>
    <row r="509" spans="1:57" ht="15.75" hidden="1" thickBot="1" x14ac:dyDescent="0.3">
      <c r="A509" s="38" t="s">
        <v>182</v>
      </c>
      <c r="B509" s="39"/>
      <c r="C509" s="39"/>
      <c r="D509" s="39"/>
      <c r="E509" s="40">
        <v>5.7000000000000002E-2</v>
      </c>
      <c r="F509" s="40">
        <v>0</v>
      </c>
      <c r="G509" s="40">
        <v>0</v>
      </c>
      <c r="H509" s="40">
        <v>6.7000000000000004E-2</v>
      </c>
      <c r="I509" s="40">
        <v>0</v>
      </c>
      <c r="J509" s="40">
        <v>0</v>
      </c>
      <c r="K509" s="40">
        <v>0</v>
      </c>
      <c r="L509" s="40">
        <v>0.106</v>
      </c>
      <c r="M509" s="40">
        <v>0.02</v>
      </c>
      <c r="N509" s="40">
        <v>5.0000000000000001E-3</v>
      </c>
      <c r="O509" s="40">
        <v>0</v>
      </c>
      <c r="P509" s="40">
        <v>0.23100000000000001</v>
      </c>
      <c r="Q509" s="40">
        <v>0</v>
      </c>
      <c r="R509" s="40">
        <v>6.3E-2</v>
      </c>
      <c r="S509" s="40">
        <v>3.3000000000000002E-2</v>
      </c>
      <c r="T509" s="40">
        <v>1E-3</v>
      </c>
      <c r="U509" s="40">
        <v>2E-3</v>
      </c>
      <c r="V509" s="40">
        <v>0.158</v>
      </c>
      <c r="W509" s="40">
        <v>0</v>
      </c>
      <c r="X509" s="40">
        <v>0</v>
      </c>
      <c r="Y509" s="40">
        <v>3.5000000000000003E-2</v>
      </c>
      <c r="Z509" s="40">
        <v>1.4999999999999999E-2</v>
      </c>
      <c r="AA509" s="40">
        <v>0.06</v>
      </c>
      <c r="AB509" s="40">
        <v>0</v>
      </c>
      <c r="AC509" s="40">
        <v>0</v>
      </c>
      <c r="AD509" s="40">
        <v>1.9E-2</v>
      </c>
      <c r="AE509" s="40">
        <v>0.09</v>
      </c>
      <c r="AF509" s="40">
        <v>0</v>
      </c>
      <c r="AG509" s="40">
        <v>3.7999999999999999E-2</v>
      </c>
      <c r="AH509" s="40">
        <v>0</v>
      </c>
      <c r="AI509" s="40">
        <v>0</v>
      </c>
      <c r="AJ509" s="40">
        <v>0</v>
      </c>
      <c r="AK509" s="40">
        <v>0</v>
      </c>
      <c r="AL509" s="41"/>
      <c r="AM509" s="40">
        <v>1</v>
      </c>
      <c r="AO509" s="42">
        <v>0.18400000000000002</v>
      </c>
      <c r="AP509" s="42">
        <v>0.22600000000000001</v>
      </c>
      <c r="AQ509" s="42">
        <v>0.23100000000000001</v>
      </c>
      <c r="AR509" s="42">
        <v>6.3E-2</v>
      </c>
      <c r="AS509" s="42">
        <v>0.06</v>
      </c>
      <c r="AT509" s="42">
        <v>5.7000000000000002E-2</v>
      </c>
      <c r="AU509" s="42">
        <v>0</v>
      </c>
      <c r="AV509" s="42">
        <v>0</v>
      </c>
      <c r="AW509" s="42">
        <v>0.02</v>
      </c>
      <c r="AX509" s="42">
        <v>0.109</v>
      </c>
      <c r="AY509" s="42">
        <v>3.3000000000000002E-2</v>
      </c>
      <c r="AZ509" s="42">
        <v>2E-3</v>
      </c>
      <c r="BA509" s="42">
        <v>1.4999999999999999E-2</v>
      </c>
      <c r="BB509" s="42">
        <v>0</v>
      </c>
      <c r="BC509" s="42">
        <v>0</v>
      </c>
      <c r="BE509" s="42">
        <v>1</v>
      </c>
    </row>
    <row r="510" spans="1:57" ht="15.75" hidden="1" thickTop="1" x14ac:dyDescent="0.25"/>
    <row r="511" spans="1:57" hidden="1" x14ac:dyDescent="0.25"/>
    <row r="512" spans="1:57" hidden="1" x14ac:dyDescent="0.25"/>
    <row r="513" spans="1:39" hidden="1" x14ac:dyDescent="0.25"/>
    <row r="514" spans="1:39" hidden="1" x14ac:dyDescent="0.25">
      <c r="A514" t="s">
        <v>183</v>
      </c>
    </row>
    <row r="515" spans="1:39" hidden="1" x14ac:dyDescent="0.25">
      <c r="A515" s="103" t="s">
        <v>184</v>
      </c>
    </row>
    <row r="516" spans="1:39" hidden="1" x14ac:dyDescent="0.25">
      <c r="A516" s="103" t="s">
        <v>185</v>
      </c>
    </row>
    <row r="517" spans="1:39" hidden="1" x14ac:dyDescent="0.25">
      <c r="A517" s="103" t="s">
        <v>186</v>
      </c>
    </row>
    <row r="518" spans="1:39" hidden="1" x14ac:dyDescent="0.25"/>
    <row r="519" spans="1:39" hidden="1" x14ac:dyDescent="0.25">
      <c r="D519" s="8" t="s">
        <v>15</v>
      </c>
      <c r="E519" s="9" t="s">
        <v>16</v>
      </c>
      <c r="F519" s="9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</row>
    <row r="520" spans="1:39" hidden="1" x14ac:dyDescent="0.25">
      <c r="D520" s="8" t="s">
        <v>19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11">
        <v>0</v>
      </c>
      <c r="AK520" s="11">
        <v>0</v>
      </c>
      <c r="AL520" s="104"/>
      <c r="AM520" s="104"/>
    </row>
    <row r="521" spans="1:39" ht="15.75" hidden="1" thickBot="1" x14ac:dyDescent="0.3">
      <c r="A521" s="1" t="s">
        <v>187</v>
      </c>
      <c r="E521" s="105" t="s">
        <v>33</v>
      </c>
      <c r="F521" s="105" t="s">
        <v>34</v>
      </c>
      <c r="G521" s="105" t="s">
        <v>35</v>
      </c>
      <c r="H521" s="105" t="s">
        <v>36</v>
      </c>
      <c r="I521" s="105" t="s">
        <v>37</v>
      </c>
      <c r="J521" s="105" t="s">
        <v>38</v>
      </c>
      <c r="K521" s="105" t="s">
        <v>39</v>
      </c>
      <c r="L521" s="105" t="s">
        <v>40</v>
      </c>
      <c r="M521" s="105" t="s">
        <v>41</v>
      </c>
      <c r="N521" s="105" t="s">
        <v>42</v>
      </c>
      <c r="O521" s="105" t="s">
        <v>43</v>
      </c>
      <c r="P521" s="105" t="s">
        <v>44</v>
      </c>
      <c r="Q521" s="105" t="s">
        <v>45</v>
      </c>
      <c r="R521" s="105" t="s">
        <v>46</v>
      </c>
      <c r="S521" s="105" t="s">
        <v>47</v>
      </c>
      <c r="T521" s="105" t="s">
        <v>48</v>
      </c>
      <c r="U521" s="105" t="s">
        <v>49</v>
      </c>
      <c r="V521" s="105" t="s">
        <v>50</v>
      </c>
      <c r="W521" s="105" t="s">
        <v>51</v>
      </c>
      <c r="X521" s="105" t="s">
        <v>52</v>
      </c>
      <c r="Y521" s="105" t="s">
        <v>53</v>
      </c>
      <c r="Z521" s="105" t="s">
        <v>54</v>
      </c>
      <c r="AA521" s="105" t="s">
        <v>55</v>
      </c>
      <c r="AB521" s="105" t="s">
        <v>56</v>
      </c>
      <c r="AC521" s="105" t="s">
        <v>57</v>
      </c>
      <c r="AD521" s="105" t="s">
        <v>58</v>
      </c>
      <c r="AE521" s="105" t="s">
        <v>59</v>
      </c>
      <c r="AF521" s="105" t="s">
        <v>60</v>
      </c>
      <c r="AG521" s="105" t="s">
        <v>61</v>
      </c>
      <c r="AH521" s="105" t="s">
        <v>62</v>
      </c>
      <c r="AI521" s="105" t="s">
        <v>63</v>
      </c>
      <c r="AJ521" s="105" t="s">
        <v>64</v>
      </c>
      <c r="AK521" s="105" t="s">
        <v>65</v>
      </c>
      <c r="AL521" s="106"/>
      <c r="AM521" s="105" t="s">
        <v>67</v>
      </c>
    </row>
    <row r="522" spans="1:39" hidden="1" x14ac:dyDescent="0.25">
      <c r="A522" s="107" t="s">
        <v>188</v>
      </c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  <c r="AH522" s="108"/>
      <c r="AI522" s="108"/>
      <c r="AJ522" s="108"/>
      <c r="AK522" s="108"/>
      <c r="AL522" s="108"/>
      <c r="AM522" s="109"/>
    </row>
    <row r="523" spans="1:39" hidden="1" x14ac:dyDescent="0.25">
      <c r="A523" s="110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2"/>
    </row>
    <row r="524" spans="1:39" hidden="1" x14ac:dyDescent="0.25">
      <c r="A524" s="110" t="s">
        <v>189</v>
      </c>
      <c r="B524" s="111" t="s">
        <v>190</v>
      </c>
      <c r="C524" s="113">
        <v>1</v>
      </c>
      <c r="D524" s="111"/>
      <c r="E524" s="114">
        <v>5394068.2000000002</v>
      </c>
      <c r="F524" s="114">
        <v>0</v>
      </c>
      <c r="G524" s="114">
        <v>3950.5499999999993</v>
      </c>
      <c r="H524" s="114">
        <v>7716727.8799999952</v>
      </c>
      <c r="I524" s="114">
        <v>-13880.980000000007</v>
      </c>
      <c r="J524" s="114">
        <v>0</v>
      </c>
      <c r="K524" s="114">
        <v>-360651.58999999973</v>
      </c>
      <c r="L524" s="114">
        <v>7932189.4199999999</v>
      </c>
      <c r="M524" s="114">
        <v>3393946.330000001</v>
      </c>
      <c r="N524" s="114">
        <v>418388.62999999977</v>
      </c>
      <c r="O524" s="114">
        <v>50120.759999999995</v>
      </c>
      <c r="P524" s="114">
        <v>34186516.219999999</v>
      </c>
      <c r="Q524" s="114">
        <v>0</v>
      </c>
      <c r="R524" s="114">
        <v>6059841.0799999889</v>
      </c>
      <c r="S524" s="114">
        <v>1966464.4199999988</v>
      </c>
      <c r="T524" s="114">
        <v>-105247.39999999998</v>
      </c>
      <c r="U524" s="114">
        <v>98285.99</v>
      </c>
      <c r="V524" s="114">
        <v>15532188.740000006</v>
      </c>
      <c r="W524" s="114">
        <v>-47298.319999999992</v>
      </c>
      <c r="X524" s="114">
        <v>-433.66</v>
      </c>
      <c r="Y524" s="114">
        <v>2856015.6900000013</v>
      </c>
      <c r="Z524" s="114">
        <v>1998681.2799999998</v>
      </c>
      <c r="AA524" s="114">
        <v>13107117.239999998</v>
      </c>
      <c r="AB524" s="114">
        <v>-203141.40000000002</v>
      </c>
      <c r="AC524" s="114">
        <v>-433.66</v>
      </c>
      <c r="AD524" s="114">
        <v>4742289.34</v>
      </c>
      <c r="AE524" s="114">
        <v>3084829.3199999984</v>
      </c>
      <c r="AF524" s="114">
        <v>329597.24</v>
      </c>
      <c r="AG524" s="114">
        <v>4334666.5200000023</v>
      </c>
      <c r="AH524" s="114">
        <v>0</v>
      </c>
      <c r="AI524" s="114">
        <v>0</v>
      </c>
      <c r="AJ524" s="114">
        <v>0</v>
      </c>
      <c r="AK524" s="114">
        <v>0</v>
      </c>
      <c r="AL524" s="114"/>
      <c r="AM524" s="115">
        <v>112474797.83999999</v>
      </c>
    </row>
    <row r="525" spans="1:39" hidden="1" x14ac:dyDescent="0.25">
      <c r="A525" s="110" t="s">
        <v>191</v>
      </c>
      <c r="B525" s="111" t="s">
        <v>192</v>
      </c>
      <c r="C525" s="113">
        <v>-1</v>
      </c>
      <c r="D525" s="111"/>
      <c r="E525" s="114">
        <v>5871077.75</v>
      </c>
      <c r="F525" s="114">
        <v>0</v>
      </c>
      <c r="G525" s="114">
        <v>-15354.95</v>
      </c>
      <c r="H525" s="114">
        <v>7881891.5399999991</v>
      </c>
      <c r="I525" s="114">
        <v>0</v>
      </c>
      <c r="J525" s="114">
        <v>0</v>
      </c>
      <c r="K525" s="114">
        <v>-322350</v>
      </c>
      <c r="L525" s="114">
        <v>7882853.0799999973</v>
      </c>
      <c r="M525" s="114">
        <v>2962042.4400000004</v>
      </c>
      <c r="N525" s="114">
        <v>0</v>
      </c>
      <c r="O525" s="114">
        <v>48321.479999999996</v>
      </c>
      <c r="P525" s="114">
        <v>32271718.829999998</v>
      </c>
      <c r="Q525" s="114">
        <v>0</v>
      </c>
      <c r="R525" s="114">
        <v>3122008.9099999913</v>
      </c>
      <c r="S525" s="114">
        <v>415380.33999999589</v>
      </c>
      <c r="T525" s="114">
        <v>-133459.79</v>
      </c>
      <c r="U525" s="114">
        <v>507614.24000000017</v>
      </c>
      <c r="V525" s="114">
        <v>17816494.270000014</v>
      </c>
      <c r="W525" s="114">
        <v>-70843.360000000015</v>
      </c>
      <c r="X525" s="114">
        <v>0</v>
      </c>
      <c r="Y525" s="114">
        <v>3344222.4100000006</v>
      </c>
      <c r="Z525" s="114">
        <v>1499916.1200000006</v>
      </c>
      <c r="AA525" s="114">
        <v>8916930.6600000001</v>
      </c>
      <c r="AB525" s="114">
        <v>0</v>
      </c>
      <c r="AC525" s="114">
        <v>0</v>
      </c>
      <c r="AD525" s="114">
        <v>3863891.0700000003</v>
      </c>
      <c r="AE525" s="114">
        <v>6307538.6399999997</v>
      </c>
      <c r="AF525" s="114">
        <v>252119.10000000003</v>
      </c>
      <c r="AG525" s="114">
        <v>5948713.6100000003</v>
      </c>
      <c r="AH525" s="114">
        <v>0</v>
      </c>
      <c r="AI525" s="114">
        <v>0</v>
      </c>
      <c r="AJ525" s="114">
        <v>0</v>
      </c>
      <c r="AK525" s="114">
        <v>0</v>
      </c>
      <c r="AL525" s="114"/>
      <c r="AM525" s="115">
        <v>108370726.38999999</v>
      </c>
    </row>
    <row r="526" spans="1:39" hidden="1" x14ac:dyDescent="0.25">
      <c r="A526" s="110" t="s">
        <v>193</v>
      </c>
      <c r="B526" s="111" t="s">
        <v>194</v>
      </c>
      <c r="C526" s="113">
        <v>-2</v>
      </c>
      <c r="D526" s="111"/>
      <c r="E526" s="114">
        <v>5243788.2100000009</v>
      </c>
      <c r="F526" s="114">
        <v>0</v>
      </c>
      <c r="G526" s="114">
        <v>0</v>
      </c>
      <c r="H526" s="114">
        <v>6472575.4300000034</v>
      </c>
      <c r="I526" s="114">
        <v>0</v>
      </c>
      <c r="J526" s="114">
        <v>0</v>
      </c>
      <c r="K526" s="114">
        <v>-1530685.2800000017</v>
      </c>
      <c r="L526" s="114">
        <v>9189461.1600000076</v>
      </c>
      <c r="M526" s="114">
        <v>2640706.11</v>
      </c>
      <c r="N526" s="114">
        <v>0</v>
      </c>
      <c r="O526" s="114">
        <v>44526.109999999993</v>
      </c>
      <c r="P526" s="114">
        <v>28409908.029999997</v>
      </c>
      <c r="Q526" s="114">
        <v>0</v>
      </c>
      <c r="R526" s="114">
        <v>4556259.5600000052</v>
      </c>
      <c r="S526" s="114">
        <v>473216.18000000017</v>
      </c>
      <c r="T526" s="114">
        <v>-107510.48999999999</v>
      </c>
      <c r="U526" s="114">
        <v>562543.18999999994</v>
      </c>
      <c r="V526" s="114">
        <v>15287532.229999997</v>
      </c>
      <c r="W526" s="114">
        <v>-63532.279999999984</v>
      </c>
      <c r="X526" s="114">
        <v>0</v>
      </c>
      <c r="Y526" s="114">
        <v>3412760.32</v>
      </c>
      <c r="Z526" s="114">
        <v>-251655.46999999991</v>
      </c>
      <c r="AA526" s="114">
        <v>6612793.9299999988</v>
      </c>
      <c r="AB526" s="114">
        <v>0</v>
      </c>
      <c r="AC526" s="114">
        <v>0</v>
      </c>
      <c r="AD526" s="114">
        <v>3508423.9499999988</v>
      </c>
      <c r="AE526" s="114">
        <v>6191510.3299999963</v>
      </c>
      <c r="AF526" s="114">
        <v>332948.32000000007</v>
      </c>
      <c r="AG526" s="114">
        <v>5216180.8899999997</v>
      </c>
      <c r="AH526" s="114">
        <v>0</v>
      </c>
      <c r="AI526" s="114">
        <v>0</v>
      </c>
      <c r="AJ526" s="114">
        <v>0</v>
      </c>
      <c r="AK526" s="114">
        <v>0</v>
      </c>
      <c r="AL526" s="114"/>
      <c r="AM526" s="115">
        <v>96201750.429999977</v>
      </c>
    </row>
    <row r="527" spans="1:39" ht="15.75" hidden="1" thickBot="1" x14ac:dyDescent="0.3">
      <c r="A527" s="116" t="s">
        <v>195</v>
      </c>
      <c r="B527" s="39"/>
      <c r="C527" s="39"/>
      <c r="D527" s="39"/>
      <c r="E527" s="117">
        <v>5502978</v>
      </c>
      <c r="F527" s="117">
        <v>0</v>
      </c>
      <c r="G527" s="117">
        <v>0</v>
      </c>
      <c r="H527" s="117">
        <v>7357065</v>
      </c>
      <c r="I527" s="117">
        <v>0</v>
      </c>
      <c r="J527" s="117">
        <v>0</v>
      </c>
      <c r="K527" s="117">
        <v>0</v>
      </c>
      <c r="L527" s="117">
        <v>8334835</v>
      </c>
      <c r="M527" s="117">
        <v>2998898</v>
      </c>
      <c r="N527" s="117">
        <v>139463</v>
      </c>
      <c r="O527" s="117">
        <v>47656</v>
      </c>
      <c r="P527" s="117">
        <v>31622714</v>
      </c>
      <c r="Q527" s="117">
        <v>0</v>
      </c>
      <c r="R527" s="117">
        <v>4579370</v>
      </c>
      <c r="S527" s="117">
        <v>951687</v>
      </c>
      <c r="T527" s="117">
        <v>0</v>
      </c>
      <c r="U527" s="117">
        <v>389481</v>
      </c>
      <c r="V527" s="117">
        <v>16212072</v>
      </c>
      <c r="W527" s="117">
        <v>0</v>
      </c>
      <c r="X527" s="117">
        <v>0</v>
      </c>
      <c r="Y527" s="117">
        <v>3204333</v>
      </c>
      <c r="Z527" s="117">
        <v>1082314</v>
      </c>
      <c r="AA527" s="117">
        <v>9545614</v>
      </c>
      <c r="AB527" s="117">
        <v>0</v>
      </c>
      <c r="AC527" s="117">
        <v>0</v>
      </c>
      <c r="AD527" s="117">
        <v>4038201</v>
      </c>
      <c r="AE527" s="117">
        <v>5194626</v>
      </c>
      <c r="AF527" s="117">
        <v>304888</v>
      </c>
      <c r="AG527" s="117">
        <v>5166520</v>
      </c>
      <c r="AH527" s="117">
        <v>0</v>
      </c>
      <c r="AI527" s="117">
        <v>0</v>
      </c>
      <c r="AJ527" s="117">
        <v>0</v>
      </c>
      <c r="AK527" s="117">
        <v>0</v>
      </c>
      <c r="AL527" s="117"/>
      <c r="AM527" s="118">
        <v>106672715</v>
      </c>
    </row>
    <row r="528" spans="1:39" ht="16.5" hidden="1" thickTop="1" thickBot="1" x14ac:dyDescent="0.3">
      <c r="A528" s="119"/>
      <c r="B528" s="120"/>
      <c r="C528" s="120"/>
      <c r="D528" s="120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2"/>
    </row>
    <row r="529" spans="1:39" hidden="1" x14ac:dyDescent="0.25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</row>
    <row r="530" spans="1:39" hidden="1" x14ac:dyDescent="0.25">
      <c r="A530" t="s">
        <v>196</v>
      </c>
      <c r="B530" t="s">
        <v>197</v>
      </c>
      <c r="C530" s="24">
        <v>1</v>
      </c>
      <c r="D530" s="123">
        <v>1</v>
      </c>
      <c r="E530" s="20">
        <v>87961803</v>
      </c>
      <c r="F530" s="20">
        <v>0</v>
      </c>
      <c r="G530" s="20">
        <v>0</v>
      </c>
      <c r="H530" s="20">
        <v>143461130</v>
      </c>
      <c r="I530" s="20">
        <v>1344270</v>
      </c>
      <c r="J530" s="20">
        <v>0</v>
      </c>
      <c r="K530" s="20">
        <v>14389776</v>
      </c>
      <c r="L530" s="20">
        <v>193366489</v>
      </c>
      <c r="M530" s="20">
        <v>36521371</v>
      </c>
      <c r="N530" s="20">
        <v>22683685</v>
      </c>
      <c r="O530" s="20">
        <v>413954</v>
      </c>
      <c r="P530" s="20">
        <v>539977607</v>
      </c>
      <c r="Q530" s="20">
        <v>12225295</v>
      </c>
      <c r="R530" s="20">
        <v>127709949</v>
      </c>
      <c r="S530" s="20">
        <v>36439380</v>
      </c>
      <c r="T530" s="20">
        <v>2816732</v>
      </c>
      <c r="U530" s="20">
        <v>103966</v>
      </c>
      <c r="V530" s="20">
        <v>307556575</v>
      </c>
      <c r="W530" s="20">
        <v>880455</v>
      </c>
      <c r="X530" s="20">
        <v>0</v>
      </c>
      <c r="Y530" s="20">
        <v>68217495</v>
      </c>
      <c r="Z530" s="20">
        <v>23560873</v>
      </c>
      <c r="AA530" s="20">
        <v>127559608</v>
      </c>
      <c r="AB530" s="20">
        <v>0</v>
      </c>
      <c r="AC530" s="20">
        <v>0</v>
      </c>
      <c r="AD530" s="20">
        <v>19338267</v>
      </c>
      <c r="AE530" s="20">
        <v>95376637</v>
      </c>
      <c r="AF530" s="20">
        <v>5707623</v>
      </c>
      <c r="AG530" s="20">
        <v>43345871</v>
      </c>
      <c r="AH530" s="20">
        <v>0</v>
      </c>
      <c r="AI530" s="20">
        <v>0</v>
      </c>
      <c r="AJ530" s="20">
        <v>0</v>
      </c>
      <c r="AK530" s="20">
        <v>0</v>
      </c>
      <c r="AL530" s="20"/>
      <c r="AM530" s="20">
        <v>1910958811</v>
      </c>
    </row>
    <row r="531" spans="1:39" hidden="1" x14ac:dyDescent="0.25">
      <c r="A531" t="s">
        <v>198</v>
      </c>
      <c r="B531" t="s">
        <v>199</v>
      </c>
      <c r="C531" s="24">
        <v>2</v>
      </c>
      <c r="D531" s="123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0</v>
      </c>
      <c r="U531" s="20">
        <v>0</v>
      </c>
      <c r="V531" s="20">
        <v>0</v>
      </c>
      <c r="W531" s="20">
        <v>0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/>
      <c r="AM531" s="20">
        <v>0</v>
      </c>
    </row>
    <row r="532" spans="1:39" hidden="1" x14ac:dyDescent="0.25">
      <c r="A532" t="s">
        <v>200</v>
      </c>
      <c r="B532" t="s">
        <v>201</v>
      </c>
      <c r="C532" s="24">
        <v>3</v>
      </c>
      <c r="D532" s="123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/>
      <c r="AM532" s="20">
        <v>0</v>
      </c>
    </row>
    <row r="533" spans="1:39" hidden="1" x14ac:dyDescent="0.25">
      <c r="A533" t="s">
        <v>202</v>
      </c>
      <c r="B533" t="s">
        <v>203</v>
      </c>
      <c r="C533" s="24">
        <v>4</v>
      </c>
      <c r="D533" s="123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/>
      <c r="AM533" s="20">
        <v>0</v>
      </c>
    </row>
    <row r="534" spans="1:39" hidden="1" x14ac:dyDescent="0.25">
      <c r="A534" t="s">
        <v>204</v>
      </c>
      <c r="B534" t="s">
        <v>205</v>
      </c>
      <c r="C534" s="24">
        <v>5</v>
      </c>
      <c r="D534" s="123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/>
      <c r="AM534" s="20">
        <v>0</v>
      </c>
    </row>
    <row r="535" spans="1:39" hidden="1" x14ac:dyDescent="0.25">
      <c r="A535" t="s">
        <v>206</v>
      </c>
      <c r="B535" t="s">
        <v>207</v>
      </c>
      <c r="C535" s="24">
        <v>6</v>
      </c>
      <c r="D535" s="123">
        <v>0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0</v>
      </c>
      <c r="Y535" s="20">
        <v>0</v>
      </c>
      <c r="Z535" s="20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/>
      <c r="AM535" s="20">
        <v>0</v>
      </c>
    </row>
    <row r="536" spans="1:39" hidden="1" x14ac:dyDescent="0.25">
      <c r="A536" t="s">
        <v>208</v>
      </c>
      <c r="B536" t="s">
        <v>209</v>
      </c>
      <c r="C536" s="24">
        <v>1</v>
      </c>
      <c r="D536" s="123">
        <v>1</v>
      </c>
      <c r="E536" s="20">
        <v>13852439</v>
      </c>
      <c r="F536" s="20">
        <v>0</v>
      </c>
      <c r="G536" s="20">
        <v>1583622</v>
      </c>
      <c r="H536" s="20">
        <v>2829541</v>
      </c>
      <c r="I536" s="20">
        <v>60678</v>
      </c>
      <c r="J536" s="20">
        <v>0</v>
      </c>
      <c r="K536" s="20">
        <v>224781</v>
      </c>
      <c r="L536" s="20">
        <v>1858454</v>
      </c>
      <c r="M536" s="20">
        <v>12000</v>
      </c>
      <c r="N536" s="20">
        <v>56783</v>
      </c>
      <c r="O536" s="20">
        <v>0</v>
      </c>
      <c r="P536" s="20">
        <v>23088141</v>
      </c>
      <c r="Q536" s="20">
        <v>0</v>
      </c>
      <c r="R536" s="20">
        <v>1293678</v>
      </c>
      <c r="S536" s="20">
        <v>169409</v>
      </c>
      <c r="T536" s="20">
        <v>5442</v>
      </c>
      <c r="U536" s="20">
        <v>0</v>
      </c>
      <c r="V536" s="20">
        <v>4085760</v>
      </c>
      <c r="W536" s="20">
        <v>0</v>
      </c>
      <c r="X536" s="20">
        <v>0</v>
      </c>
      <c r="Y536" s="20">
        <v>120329</v>
      </c>
      <c r="Z536" s="20">
        <v>6298877</v>
      </c>
      <c r="AA536" s="20">
        <v>4152730</v>
      </c>
      <c r="AB536" s="20">
        <v>0</v>
      </c>
      <c r="AC536" s="20">
        <v>616500</v>
      </c>
      <c r="AD536" s="20">
        <v>283925</v>
      </c>
      <c r="AE536" s="20">
        <v>390036</v>
      </c>
      <c r="AF536" s="20">
        <v>0</v>
      </c>
      <c r="AG536" s="20">
        <v>100787</v>
      </c>
      <c r="AH536" s="20">
        <v>0</v>
      </c>
      <c r="AI536" s="20">
        <v>0</v>
      </c>
      <c r="AJ536" s="20">
        <v>0</v>
      </c>
      <c r="AK536" s="20">
        <v>0</v>
      </c>
      <c r="AL536" s="20"/>
      <c r="AM536" s="20">
        <v>61083912</v>
      </c>
    </row>
    <row r="537" spans="1:39" hidden="1" x14ac:dyDescent="0.25">
      <c r="A537" t="s">
        <v>210</v>
      </c>
      <c r="B537" t="s">
        <v>211</v>
      </c>
      <c r="C537" s="24">
        <v>2</v>
      </c>
      <c r="D537" s="123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>
        <v>0</v>
      </c>
      <c r="AK537" s="20">
        <v>0</v>
      </c>
      <c r="AL537" s="20"/>
      <c r="AM537" s="20">
        <v>0</v>
      </c>
    </row>
    <row r="538" spans="1:39" hidden="1" x14ac:dyDescent="0.25">
      <c r="A538" t="s">
        <v>212</v>
      </c>
      <c r="B538" t="s">
        <v>213</v>
      </c>
      <c r="C538" s="24">
        <v>3</v>
      </c>
      <c r="D538" s="123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/>
      <c r="AM538" s="20">
        <v>0</v>
      </c>
    </row>
    <row r="539" spans="1:39" hidden="1" x14ac:dyDescent="0.25">
      <c r="A539" t="s">
        <v>214</v>
      </c>
      <c r="B539" t="s">
        <v>215</v>
      </c>
      <c r="C539" s="24">
        <v>4</v>
      </c>
      <c r="D539" s="123">
        <v>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/>
      <c r="AM539" s="20">
        <v>0</v>
      </c>
    </row>
    <row r="540" spans="1:39" hidden="1" x14ac:dyDescent="0.25">
      <c r="A540" t="s">
        <v>216</v>
      </c>
      <c r="B540" t="s">
        <v>217</v>
      </c>
      <c r="C540" s="24">
        <v>5</v>
      </c>
      <c r="D540" s="123">
        <v>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/>
      <c r="AM540" s="20">
        <v>0</v>
      </c>
    </row>
    <row r="541" spans="1:39" hidden="1" x14ac:dyDescent="0.25">
      <c r="A541" t="s">
        <v>218</v>
      </c>
      <c r="B541" t="s">
        <v>219</v>
      </c>
      <c r="C541" s="24">
        <v>6</v>
      </c>
      <c r="D541" s="123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/>
      <c r="AM541" s="20">
        <v>0</v>
      </c>
    </row>
    <row r="542" spans="1:39" hidden="1" x14ac:dyDescent="0.25">
      <c r="A542" s="124" t="s">
        <v>220</v>
      </c>
      <c r="B542" s="124"/>
      <c r="C542" s="124"/>
      <c r="D542" s="124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>
        <v>0</v>
      </c>
    </row>
    <row r="543" spans="1:39" ht="6" hidden="1" customHeight="1" x14ac:dyDescent="0.25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 spans="1:39" ht="15.75" hidden="1" thickBot="1" x14ac:dyDescent="0.3">
      <c r="A544" s="126" t="s">
        <v>80</v>
      </c>
      <c r="B544" s="126"/>
      <c r="C544" s="39"/>
      <c r="D544" s="39"/>
      <c r="E544" s="117">
        <v>101814242</v>
      </c>
      <c r="F544" s="117">
        <v>0</v>
      </c>
      <c r="G544" s="117">
        <v>1583622</v>
      </c>
      <c r="H544" s="117">
        <v>146290671</v>
      </c>
      <c r="I544" s="117">
        <v>1404948</v>
      </c>
      <c r="J544" s="117">
        <v>0</v>
      </c>
      <c r="K544" s="117">
        <v>14614557</v>
      </c>
      <c r="L544" s="117">
        <v>195224943</v>
      </c>
      <c r="M544" s="117">
        <v>36533371</v>
      </c>
      <c r="N544" s="117">
        <v>22740468</v>
      </c>
      <c r="O544" s="117">
        <v>413954</v>
      </c>
      <c r="P544" s="117">
        <v>563065748</v>
      </c>
      <c r="Q544" s="117">
        <v>12225295</v>
      </c>
      <c r="R544" s="117">
        <v>129003627</v>
      </c>
      <c r="S544" s="117">
        <v>36608789</v>
      </c>
      <c r="T544" s="117">
        <v>2822174</v>
      </c>
      <c r="U544" s="117">
        <v>103966</v>
      </c>
      <c r="V544" s="117">
        <v>311642335</v>
      </c>
      <c r="W544" s="117">
        <v>880455</v>
      </c>
      <c r="X544" s="117">
        <v>0</v>
      </c>
      <c r="Y544" s="117">
        <v>68337824</v>
      </c>
      <c r="Z544" s="117">
        <v>29859750</v>
      </c>
      <c r="AA544" s="117">
        <v>131712338</v>
      </c>
      <c r="AB544" s="117">
        <v>0</v>
      </c>
      <c r="AC544" s="117">
        <v>616500</v>
      </c>
      <c r="AD544" s="117">
        <v>19622192</v>
      </c>
      <c r="AE544" s="117">
        <v>95766673</v>
      </c>
      <c r="AF544" s="117">
        <v>5707623</v>
      </c>
      <c r="AG544" s="117">
        <v>43446658</v>
      </c>
      <c r="AH544" s="117">
        <v>0</v>
      </c>
      <c r="AI544" s="117">
        <v>0</v>
      </c>
      <c r="AJ544" s="117">
        <v>0</v>
      </c>
      <c r="AK544" s="117">
        <v>0</v>
      </c>
      <c r="AL544" s="117"/>
      <c r="AM544" s="117">
        <v>1972042723</v>
      </c>
    </row>
    <row r="545" spans="1:39" ht="15.75" hidden="1" thickTop="1" x14ac:dyDescent="0.25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</row>
    <row r="546" spans="1:39" hidden="1" x14ac:dyDescent="0.25">
      <c r="A546" t="s">
        <v>189</v>
      </c>
      <c r="B546" t="s">
        <v>190</v>
      </c>
      <c r="C546" s="24"/>
      <c r="E546" s="20">
        <v>5394068.2000000002</v>
      </c>
      <c r="F546" s="20">
        <v>0</v>
      </c>
      <c r="G546" s="20">
        <v>3950.5499999999993</v>
      </c>
      <c r="H546" s="20">
        <v>7716727.8799999952</v>
      </c>
      <c r="I546" s="20">
        <v>0</v>
      </c>
      <c r="J546" s="20">
        <v>0</v>
      </c>
      <c r="K546" s="20">
        <v>0</v>
      </c>
      <c r="L546" s="20">
        <v>7932189.4199999999</v>
      </c>
      <c r="M546" s="20">
        <v>3393946.330000001</v>
      </c>
      <c r="N546" s="20">
        <v>418388.62999999977</v>
      </c>
      <c r="O546" s="20">
        <v>50120.759999999995</v>
      </c>
      <c r="P546" s="20">
        <v>34186516.219999999</v>
      </c>
      <c r="Q546" s="20">
        <v>0</v>
      </c>
      <c r="R546" s="20">
        <v>6059841.0799999889</v>
      </c>
      <c r="S546" s="20">
        <v>1966464.4199999988</v>
      </c>
      <c r="T546" s="20">
        <v>0</v>
      </c>
      <c r="U546" s="20">
        <v>98285.99</v>
      </c>
      <c r="V546" s="20">
        <v>15532188.740000006</v>
      </c>
      <c r="W546" s="20">
        <v>0</v>
      </c>
      <c r="X546" s="20">
        <v>0</v>
      </c>
      <c r="Y546" s="20">
        <v>2856015.6900000013</v>
      </c>
      <c r="Z546" s="20">
        <v>1998681.2799999998</v>
      </c>
      <c r="AA546" s="20">
        <v>13107117.239999998</v>
      </c>
      <c r="AB546" s="20">
        <v>0</v>
      </c>
      <c r="AC546" s="20">
        <v>0</v>
      </c>
      <c r="AD546" s="20">
        <v>4742289.34</v>
      </c>
      <c r="AE546" s="20">
        <v>3084829.3199999984</v>
      </c>
      <c r="AF546" s="20">
        <v>329597.24</v>
      </c>
      <c r="AG546" s="20">
        <v>4334666.5200000023</v>
      </c>
      <c r="AH546" s="20">
        <v>0</v>
      </c>
      <c r="AI546" s="20">
        <v>0</v>
      </c>
      <c r="AJ546" s="20">
        <v>0</v>
      </c>
      <c r="AK546" s="20">
        <v>0</v>
      </c>
      <c r="AL546" s="20"/>
      <c r="AM546" s="20">
        <v>113205884.84999996</v>
      </c>
    </row>
    <row r="547" spans="1:39" hidden="1" x14ac:dyDescent="0.25">
      <c r="A547" t="s">
        <v>221</v>
      </c>
      <c r="E547" s="30">
        <v>4.7648302092662825E-2</v>
      </c>
      <c r="F547" s="30">
        <v>0</v>
      </c>
      <c r="G547" s="30">
        <v>3.489703742199053E-5</v>
      </c>
      <c r="H547" s="30">
        <v>6.8165430535919683E-2</v>
      </c>
      <c r="I547" s="30">
        <v>0</v>
      </c>
      <c r="J547" s="30">
        <v>0</v>
      </c>
      <c r="K547" s="30">
        <v>0</v>
      </c>
      <c r="L547" s="30">
        <v>7.0068702086559437E-2</v>
      </c>
      <c r="M547" s="30">
        <v>2.9980299473804272E-2</v>
      </c>
      <c r="N547" s="30">
        <v>3.6958205004481259E-3</v>
      </c>
      <c r="O547" s="30">
        <v>4.4273988111493491E-4</v>
      </c>
      <c r="P547" s="30">
        <v>0.30198532757636948</v>
      </c>
      <c r="Q547" s="30">
        <v>0</v>
      </c>
      <c r="R547" s="30">
        <v>5.3529382222747501E-2</v>
      </c>
      <c r="S547" s="30">
        <v>1.7370690778183512E-2</v>
      </c>
      <c r="T547" s="30">
        <v>0</v>
      </c>
      <c r="U547" s="30">
        <v>8.6820566024664602E-4</v>
      </c>
      <c r="V547" s="30">
        <v>0.13720301520173145</v>
      </c>
      <c r="W547" s="30">
        <v>0</v>
      </c>
      <c r="X547" s="30">
        <v>0</v>
      </c>
      <c r="Y547" s="30">
        <v>2.5228509046011861E-2</v>
      </c>
      <c r="Z547" s="30">
        <v>1.7655277220334366E-2</v>
      </c>
      <c r="AA547" s="30">
        <v>0.11578123573140378</v>
      </c>
      <c r="AB547" s="30">
        <v>0</v>
      </c>
      <c r="AC547" s="30">
        <v>0</v>
      </c>
      <c r="AD547" s="30">
        <v>4.1890837621062077E-2</v>
      </c>
      <c r="AE547" s="30">
        <v>2.7249725790204796E-2</v>
      </c>
      <c r="AF547" s="30">
        <v>2.9114850384034615E-3</v>
      </c>
      <c r="AG547" s="30">
        <v>3.829011650537003E-2</v>
      </c>
      <c r="AH547" s="30">
        <v>0</v>
      </c>
      <c r="AI547" s="30">
        <v>0</v>
      </c>
      <c r="AJ547" s="30">
        <v>0</v>
      </c>
      <c r="AK547" s="30">
        <v>0</v>
      </c>
      <c r="AL547" s="30"/>
      <c r="AM547" s="30">
        <v>1</v>
      </c>
    </row>
    <row r="548" spans="1:39" hidden="1" x14ac:dyDescent="0.25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  <row r="549" spans="1:39" hidden="1" x14ac:dyDescent="0.25">
      <c r="A549" s="7" t="s">
        <v>222</v>
      </c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</row>
    <row r="550" spans="1:39" hidden="1" x14ac:dyDescent="0.25">
      <c r="A550" t="s">
        <v>223</v>
      </c>
      <c r="B550" t="s">
        <v>224</v>
      </c>
      <c r="C550" s="24">
        <v>-2</v>
      </c>
      <c r="D550" s="123">
        <v>0.33333333333333331</v>
      </c>
      <c r="E550" s="20">
        <v>1212706</v>
      </c>
      <c r="F550" s="20">
        <v>0</v>
      </c>
      <c r="G550" s="20">
        <v>0</v>
      </c>
      <c r="H550" s="20">
        <v>958389</v>
      </c>
      <c r="I550" s="20">
        <v>0</v>
      </c>
      <c r="J550" s="20">
        <v>0</v>
      </c>
      <c r="K550" s="20">
        <v>4975316</v>
      </c>
      <c r="L550" s="20">
        <v>2304760</v>
      </c>
      <c r="M550" s="20">
        <v>278042</v>
      </c>
      <c r="N550" s="20">
        <v>0</v>
      </c>
      <c r="O550" s="20">
        <v>0</v>
      </c>
      <c r="P550" s="20">
        <v>2126788</v>
      </c>
      <c r="Q550" s="20">
        <v>0</v>
      </c>
      <c r="R550" s="20">
        <v>1768587</v>
      </c>
      <c r="S550" s="20">
        <v>1378019</v>
      </c>
      <c r="T550" s="20">
        <v>31188</v>
      </c>
      <c r="U550" s="20">
        <v>58466</v>
      </c>
      <c r="V550" s="20">
        <v>2910687</v>
      </c>
      <c r="W550" s="20">
        <v>16847</v>
      </c>
      <c r="X550" s="20">
        <v>0</v>
      </c>
      <c r="Y550" s="20">
        <v>688789</v>
      </c>
      <c r="Z550" s="20">
        <v>4416</v>
      </c>
      <c r="AA550" s="20">
        <v>369795</v>
      </c>
      <c r="AB550" s="20">
        <v>0</v>
      </c>
      <c r="AC550" s="20">
        <v>0</v>
      </c>
      <c r="AD550" s="20">
        <v>169217</v>
      </c>
      <c r="AE550" s="20">
        <v>2814109</v>
      </c>
      <c r="AF550" s="20">
        <v>0</v>
      </c>
      <c r="AG550" s="20">
        <v>750560</v>
      </c>
      <c r="AH550" s="20">
        <v>0</v>
      </c>
      <c r="AI550" s="20">
        <v>0</v>
      </c>
      <c r="AJ550" s="20">
        <v>0</v>
      </c>
      <c r="AK550" s="20">
        <v>0</v>
      </c>
      <c r="AL550" s="20"/>
      <c r="AM550" s="20">
        <v>22816681</v>
      </c>
    </row>
    <row r="551" spans="1:39" hidden="1" x14ac:dyDescent="0.25">
      <c r="A551" t="s">
        <v>225</v>
      </c>
      <c r="B551" t="s">
        <v>226</v>
      </c>
      <c r="C551" s="24">
        <v>-1</v>
      </c>
      <c r="D551" s="123">
        <v>0.33333333333333331</v>
      </c>
      <c r="E551" s="20">
        <v>1243415</v>
      </c>
      <c r="F551" s="20">
        <v>0</v>
      </c>
      <c r="G551" s="20">
        <v>0</v>
      </c>
      <c r="H551" s="20">
        <v>1050602</v>
      </c>
      <c r="I551" s="20">
        <v>0</v>
      </c>
      <c r="J551" s="20">
        <v>0</v>
      </c>
      <c r="K551" s="20">
        <v>5072356</v>
      </c>
      <c r="L551" s="20">
        <v>2457624</v>
      </c>
      <c r="M551" s="20">
        <v>276682</v>
      </c>
      <c r="N551" s="20">
        <v>0</v>
      </c>
      <c r="O551" s="20">
        <v>0</v>
      </c>
      <c r="P551" s="20">
        <v>2093549</v>
      </c>
      <c r="Q551" s="20">
        <v>0</v>
      </c>
      <c r="R551" s="20">
        <v>1537904</v>
      </c>
      <c r="S551" s="20">
        <v>1309211</v>
      </c>
      <c r="T551" s="20">
        <v>22057</v>
      </c>
      <c r="U551" s="20">
        <v>61871</v>
      </c>
      <c r="V551" s="20">
        <v>2975623</v>
      </c>
      <c r="W551" s="20">
        <v>16841</v>
      </c>
      <c r="X551" s="20">
        <v>0</v>
      </c>
      <c r="Y551" s="20">
        <v>653697</v>
      </c>
      <c r="Z551" s="20">
        <v>318187</v>
      </c>
      <c r="AA551" s="20">
        <v>315473</v>
      </c>
      <c r="AB551" s="20">
        <v>0</v>
      </c>
      <c r="AC551" s="20">
        <v>0</v>
      </c>
      <c r="AD551" s="20">
        <v>152853</v>
      </c>
      <c r="AE551" s="20">
        <v>2873558</v>
      </c>
      <c r="AF551" s="20">
        <v>0</v>
      </c>
      <c r="AG551" s="20">
        <v>786239</v>
      </c>
      <c r="AH551" s="20">
        <v>0</v>
      </c>
      <c r="AI551" s="20">
        <v>0</v>
      </c>
      <c r="AJ551" s="20">
        <v>0</v>
      </c>
      <c r="AK551" s="20">
        <v>0</v>
      </c>
      <c r="AL551" s="20"/>
      <c r="AM551" s="20">
        <v>23217742</v>
      </c>
    </row>
    <row r="552" spans="1:39" hidden="1" x14ac:dyDescent="0.25">
      <c r="A552" t="s">
        <v>81</v>
      </c>
      <c r="B552" t="s">
        <v>82</v>
      </c>
      <c r="C552" s="24">
        <v>1</v>
      </c>
      <c r="D552" s="123">
        <v>0.33333333333333331</v>
      </c>
      <c r="E552" s="20">
        <v>1287481</v>
      </c>
      <c r="F552" s="20">
        <v>0</v>
      </c>
      <c r="G552" s="20">
        <v>0</v>
      </c>
      <c r="H552" s="20">
        <v>1080468</v>
      </c>
      <c r="I552" s="20">
        <v>0</v>
      </c>
      <c r="J552" s="20">
        <v>0</v>
      </c>
      <c r="K552" s="20">
        <v>4808334</v>
      </c>
      <c r="L552" s="20">
        <v>2665839</v>
      </c>
      <c r="M552" s="20">
        <v>277476</v>
      </c>
      <c r="N552" s="20">
        <v>66073</v>
      </c>
      <c r="O552" s="20">
        <v>0</v>
      </c>
      <c r="P552" s="20">
        <v>2041656</v>
      </c>
      <c r="Q552" s="20">
        <v>0</v>
      </c>
      <c r="R552" s="20">
        <v>1513977</v>
      </c>
      <c r="S552" s="20">
        <v>1354601</v>
      </c>
      <c r="T552" s="20">
        <v>25079</v>
      </c>
      <c r="U552" s="20">
        <v>56245</v>
      </c>
      <c r="V552" s="20">
        <v>3123912</v>
      </c>
      <c r="W552" s="20">
        <v>17569</v>
      </c>
      <c r="X552" s="20">
        <v>0</v>
      </c>
      <c r="Y552" s="20">
        <v>742061</v>
      </c>
      <c r="Z552" s="20">
        <v>369175</v>
      </c>
      <c r="AA552" s="20">
        <v>436528</v>
      </c>
      <c r="AB552" s="20">
        <v>120</v>
      </c>
      <c r="AC552" s="20">
        <v>0</v>
      </c>
      <c r="AD552" s="20">
        <v>175998</v>
      </c>
      <c r="AE552" s="20">
        <v>3324325</v>
      </c>
      <c r="AF552" s="20">
        <v>0</v>
      </c>
      <c r="AG552" s="20">
        <v>838677</v>
      </c>
      <c r="AH552" s="20">
        <v>0</v>
      </c>
      <c r="AI552" s="20">
        <v>0</v>
      </c>
      <c r="AJ552" s="20">
        <v>0</v>
      </c>
      <c r="AK552" s="20">
        <v>0</v>
      </c>
      <c r="AL552" s="20"/>
      <c r="AM552" s="20">
        <v>24205594</v>
      </c>
    </row>
    <row r="553" spans="1:39" hidden="1" x14ac:dyDescent="0.25">
      <c r="A553" t="s">
        <v>227</v>
      </c>
      <c r="B553" t="s">
        <v>228</v>
      </c>
      <c r="C553" s="24">
        <v>4</v>
      </c>
      <c r="D553" s="123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>
        <v>0</v>
      </c>
      <c r="V553" s="20">
        <v>0</v>
      </c>
      <c r="W553" s="20">
        <v>0</v>
      </c>
      <c r="X553" s="20">
        <v>0</v>
      </c>
      <c r="Y553" s="20">
        <v>0</v>
      </c>
      <c r="Z553" s="20">
        <v>0</v>
      </c>
      <c r="AA553" s="20">
        <v>0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0</v>
      </c>
      <c r="AK553" s="20">
        <v>0</v>
      </c>
      <c r="AL553" s="20"/>
      <c r="AM553" s="20">
        <v>0</v>
      </c>
    </row>
    <row r="554" spans="1:39" hidden="1" x14ac:dyDescent="0.25">
      <c r="A554" t="s">
        <v>229</v>
      </c>
      <c r="B554" t="s">
        <v>230</v>
      </c>
      <c r="C554" s="24">
        <v>5</v>
      </c>
      <c r="D554" s="123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/>
      <c r="AM554" s="20">
        <v>0</v>
      </c>
    </row>
    <row r="555" spans="1:39" hidden="1" x14ac:dyDescent="0.25">
      <c r="A555" t="s">
        <v>231</v>
      </c>
      <c r="B555" t="s">
        <v>232</v>
      </c>
      <c r="C555" s="24">
        <v>6</v>
      </c>
      <c r="D555" s="123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0</v>
      </c>
      <c r="AL555" s="20"/>
      <c r="AM555" s="20">
        <v>0</v>
      </c>
    </row>
    <row r="556" spans="1:39" ht="6" hidden="1" customHeight="1" x14ac:dyDescent="0.25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</row>
    <row r="557" spans="1:39" ht="15.75" hidden="1" thickBot="1" x14ac:dyDescent="0.3">
      <c r="E557" s="117">
        <v>1247867</v>
      </c>
      <c r="F557" s="117">
        <v>0</v>
      </c>
      <c r="G557" s="117">
        <v>0</v>
      </c>
      <c r="H557" s="117">
        <v>1029820</v>
      </c>
      <c r="I557" s="117">
        <v>0</v>
      </c>
      <c r="J557" s="117">
        <v>0</v>
      </c>
      <c r="K557" s="117">
        <v>4952002</v>
      </c>
      <c r="L557" s="117">
        <v>2476074</v>
      </c>
      <c r="M557" s="117">
        <v>277400</v>
      </c>
      <c r="N557" s="117">
        <v>22024</v>
      </c>
      <c r="O557" s="117">
        <v>0</v>
      </c>
      <c r="P557" s="117">
        <v>2087331</v>
      </c>
      <c r="Q557" s="117">
        <v>0</v>
      </c>
      <c r="R557" s="117">
        <v>1606823</v>
      </c>
      <c r="S557" s="117">
        <v>1347277</v>
      </c>
      <c r="T557" s="117">
        <v>26108</v>
      </c>
      <c r="U557" s="117">
        <v>58861</v>
      </c>
      <c r="V557" s="117">
        <v>3003407</v>
      </c>
      <c r="W557" s="117">
        <v>17086</v>
      </c>
      <c r="X557" s="117">
        <v>0</v>
      </c>
      <c r="Y557" s="117">
        <v>694849</v>
      </c>
      <c r="Z557" s="117">
        <v>230593</v>
      </c>
      <c r="AA557" s="117">
        <v>373932</v>
      </c>
      <c r="AB557" s="117">
        <v>40</v>
      </c>
      <c r="AC557" s="117">
        <v>0</v>
      </c>
      <c r="AD557" s="117">
        <v>166023</v>
      </c>
      <c r="AE557" s="117">
        <v>3003997</v>
      </c>
      <c r="AF557" s="117">
        <v>0</v>
      </c>
      <c r="AG557" s="117">
        <v>791825</v>
      </c>
      <c r="AH557" s="117">
        <v>0</v>
      </c>
      <c r="AI557" s="117">
        <v>0</v>
      </c>
      <c r="AJ557" s="117">
        <v>0</v>
      </c>
      <c r="AK557" s="117">
        <v>0</v>
      </c>
      <c r="AL557" s="117"/>
      <c r="AM557" s="117">
        <v>23413339</v>
      </c>
    </row>
    <row r="558" spans="1:39" ht="15.75" hidden="1" thickTop="1" x14ac:dyDescent="0.25"/>
  </sheetData>
  <autoFilter ref="A5:AM557"/>
  <printOptions gridLines="1"/>
  <pageMargins left="0.2" right="0.2" top="0.75" bottom="0.75" header="0.3" footer="0.3"/>
  <pageSetup paperSize="5" scale="36" fitToHeight="0" orientation="landscape" r:id="rId1"/>
  <headerFooter>
    <oddFooter>&amp;L&amp;F &amp;A&amp;CPage &amp;P of &amp;N&amp;R&amp;D &amp;T</oddFooter>
  </headerFooter>
  <rowBreaks count="2" manualBreakCount="2">
    <brk id="74" max="34" man="1"/>
    <brk id="458" max="28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Damage Prevention</vt:lpstr>
      <vt:lpstr>Education Outreach</vt:lpstr>
      <vt:lpstr>MMM.Distrigas</vt:lpstr>
      <vt:lpstr>MMM.Distrigas!Print_Area</vt:lpstr>
      <vt:lpstr>MMM.Distrigas!Print_Titles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2022-03-09T15:50:36Z</dcterms:created>
  <dcterms:modified xsi:type="dcterms:W3CDTF">2022-06-14T02:48:53Z</dcterms:modified>
</cp:coreProperties>
</file>