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eabet\AppData\Roaming\iManage\Work\Recent\00033016-00025 Florida Public Utilities Co. - 2022 Rate Relief _ Consolidation Filing\"/>
    </mc:Choice>
  </mc:AlternateContent>
  <xr:revisionPtr revIDLastSave="0" documentId="8_{94BC36F5-E777-4CB6-8F1E-1FE4B7A2AD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lex Pl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D">#REF!</definedName>
    <definedName name="\E">#REF!</definedName>
    <definedName name="\I">#REF!</definedName>
    <definedName name="\INPUT">#REF!</definedName>
    <definedName name="\M">'[1]B-17 3of4'!#REF!</definedName>
    <definedName name="\N">#REF!</definedName>
    <definedName name="\P">#REF!</definedName>
    <definedName name="\PRINTADJ">#REF!</definedName>
    <definedName name="\R">#REF!</definedName>
    <definedName name="\S">#REF!</definedName>
    <definedName name="\STORAGEINPUT">#REF!</definedName>
    <definedName name="__123Graph_X" hidden="1">'[2]BUDGET CASH 2002'!#REF!</definedName>
    <definedName name="__FDS_HYPERLINK_TOGGLE_STATE__" hidden="1">"ON"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[3]Template!$A$1:$R$48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>#REF!</definedName>
    <definedName name="_FAS106">#REF!</definedName>
    <definedName name="_Fill" hidden="1">[4]FxdChg!#REF!</definedName>
    <definedName name="_Key1" hidden="1">#REF!</definedName>
    <definedName name="_LIB01">#REF!</definedName>
    <definedName name="_LIB87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ASST01">#REF!</definedName>
    <definedName name="ASST87">#REF!</definedName>
    <definedName name="BACK_UP">#REF!</definedName>
    <definedName name="basis">#REF!</definedName>
    <definedName name="BATTLEBORO">#REF!</definedName>
    <definedName name="bb">[5]Main!$H$8:$S$56,[5]Main!$H$16:$S$132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alculations">#REF!</definedName>
    <definedName name="Cap">'[6]2002'!$A$1:$O$101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'[7]Cost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'[8]Corporate Model'!$A$190</definedName>
    <definedName name="COSBYCLASS2">#REF!</definedName>
    <definedName name="costdebtfirm">#REF!</definedName>
    <definedName name="costequity">'[9]DCF Model'!#REF!</definedName>
    <definedName name="COSTS">#REF!</definedName>
    <definedName name="COSTWKSHT">#REF!</definedName>
    <definedName name="COUNTER">#REF!</definedName>
    <definedName name="Coupon">#REF!</definedName>
    <definedName name="COVER">#REF!</definedName>
    <definedName name="cpi">#REF!</definedName>
    <definedName name="CREDITGRAPH">#REF!</definedName>
    <definedName name="CSepDec">#REF!</definedName>
    <definedName name="currency">[10]DCEInputs!$A$25</definedName>
    <definedName name="Current_Price">[11]Inputs!$B$4</definedName>
    <definedName name="Current_Price2">[12]Inputs!$B$31</definedName>
    <definedName name="cutoff">'[13]Summary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[14]Inputs!$B$2</definedName>
    <definedName name="Data">[15]Data!$A$1:$DY$75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[16]Fin_Assumptions!#REF!</definedName>
    <definedName name="Debt">'[17]B&amp;W WACC'!#REF!</definedName>
    <definedName name="Debt_Beta">'[17]B&amp;W WACC'!#REF!</definedName>
    <definedName name="debt_weight">#REF!</definedName>
    <definedName name="debtrate">#REF!</definedName>
    <definedName name="deferred">[16]Fin_Assumptions!#REF!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[18]DeprCoDetail:DeprSum!$A$1:$G$36</definedName>
    <definedName name="DETAILHESTER">#REF!</definedName>
    <definedName name="dfdfdf" hidden="1">[4]FxdChg!#REF!</definedName>
    <definedName name="DIR">[19]Inputs!#REF!</definedName>
    <definedName name="Discounted">#REF!</definedName>
    <definedName name="DisplaySelectedSheetsMacroButton">#REF!</definedName>
    <definedName name="DIST_MTCE_1">#REF!</definedName>
    <definedName name="DIST_OP_1">#REF!</definedName>
    <definedName name="div">#REF!</definedName>
    <definedName name="dividend">#REF!</definedName>
    <definedName name="DIVIDENDS">#REF!</definedName>
    <definedName name="DocType">Word</definedName>
    <definedName name="dollar2">'[20]Dollar for Dollar'!#REF!</definedName>
    <definedName name="downside">[21]Transaction!#REF!</definedName>
    <definedName name="DP">[22]Schedules!#REF!</definedName>
    <definedName name="DRAFT">#REF!</definedName>
    <definedName name="DUMMY">#REF!</definedName>
    <definedName name="e_cust">[23]Lookups!#REF!</definedName>
    <definedName name="e_gen">[23]Lookups!#REF!</definedName>
    <definedName name="e_labor">[23]Lookups!#REF!</definedName>
    <definedName name="e_mat">[23]Lookups!#REF!</definedName>
    <definedName name="e_ohead">[23]Lookups!#REF!</definedName>
    <definedName name="e_sell">[23]Lookups!#REF!</definedName>
    <definedName name="e_sell2">[23]Lookups!#REF!</definedName>
    <definedName name="earn">#REF!</definedName>
    <definedName name="ebsens">'[24]Trans Assump'!$G$56</definedName>
    <definedName name="em_sales">[23]Lookups!#REF!</definedName>
    <definedName name="EMINTOPGAS">#REF!</definedName>
    <definedName name="ENVIRO">#REF!</definedName>
    <definedName name="equity">'[25]LBO Analysis'!$AB$23</definedName>
    <definedName name="euro">[26]BRKT!$C$11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[16]Fin_Assumptions!#REF!</definedName>
    <definedName name="EXCHANGE">[16]Fin_Assumptions!#REF!</definedName>
    <definedName name="exchangerate">[10]DCEInputs!$I$8</definedName>
    <definedName name="excl_data">#REF!</definedName>
    <definedName name="EXDATE">#REF!</definedName>
    <definedName name="EXEC">#REF!</definedName>
    <definedName name="exit">#REF!</definedName>
    <definedName name="exit_own">'[27]Deal Summary'!#REF!</definedName>
    <definedName name="exitentvalue">[28]Transaction!#REF!</definedName>
    <definedName name="exitmult">#REF!</definedName>
    <definedName name="exitstart">#REF!</definedName>
    <definedName name="exitstep">#REF!</definedName>
    <definedName name="f">Word</definedName>
    <definedName name="F_1">#REF!</definedName>
    <definedName name="F_2">#REF!</definedName>
    <definedName name="F_2_2">#REF!</definedName>
    <definedName name="F_3">#REF!</definedName>
    <definedName name="F_3_2">#REF!</definedName>
    <definedName name="F_3_3">#REF!</definedName>
    <definedName name="F_4">#REF!</definedName>
    <definedName name="F_5">#REF!</definedName>
    <definedName name="F_5_2">#REF!</definedName>
    <definedName name="F_6">#REF!</definedName>
    <definedName name="F_7">#REF!</definedName>
    <definedName name="F_8">#REF!</definedName>
    <definedName name="FACTORS2">#REF!</definedName>
    <definedName name="FASB106">#REF!</definedName>
    <definedName name="FD">'[29]DCF Matrix'!#REF!</definedName>
    <definedName name="fds">'[30]FRCT INPUT-CFG'!$D$41:$H$41</definedName>
    <definedName name="FERNCUST">#REF!</definedName>
    <definedName name="FERNINC">#REF!</definedName>
    <definedName name="FERNUNIT">#REF!</definedName>
    <definedName name="FileName">[31]Sheet1!$D$2</definedName>
    <definedName name="FINAL">#REF!</definedName>
    <definedName name="financialcase">[7]Model!$D$8</definedName>
    <definedName name="Fincase">#REF!</definedName>
    <definedName name="finfees?">#REF!</definedName>
    <definedName name="fix">#REF!</definedName>
    <definedName name="fixed">[16]Controls!#REF!</definedName>
    <definedName name="fixedmargin">[7]Model!$AA$178</definedName>
    <definedName name="FLO">#REF!</definedName>
    <definedName name="FNAME">[19]Inputs!#REF!</definedName>
    <definedName name="FPUC_10_year">#REF!</definedName>
    <definedName name="FPUINC">[32]FPUINC!#REF!</definedName>
    <definedName name="FPUP1R">#REF!</definedName>
    <definedName name="FPUP2AL">#REF!</definedName>
    <definedName name="FPUP2L">#REF!</definedName>
    <definedName name="FROM_MERGER">[19]Inputs!#REF!</definedName>
    <definedName name="ftdexit">#REF!</definedName>
    <definedName name="ftdlev">[21]Transaction!#REF!</definedName>
    <definedName name="ftdpm">[21]Transaction!#REF!</definedName>
    <definedName name="ftdprice">[21]Transaction!#REF!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'[33]FRCT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[7]Model!$D$11</definedName>
    <definedName name="GRAPH">#REF!</definedName>
    <definedName name="growth">[10]DCEInputs!$I$24</definedName>
    <definedName name="h10IRR">[34]Model!#REF!</definedName>
    <definedName name="hdebtserv">[27]Rolex!#REF!</definedName>
    <definedName name="HedgeType">'[35]Financing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[19]Inputs!#REF!</definedName>
    <definedName name="incl_data">#REF!</definedName>
    <definedName name="INCOME01">#REF!</definedName>
    <definedName name="INCOME87">#REF!</definedName>
    <definedName name="INCREMCOS">#REF!</definedName>
    <definedName name="INCREMDELIV">#REF!</definedName>
    <definedName name="INCREMDTMILES">#REF!</definedName>
    <definedName name="INCREMINPUT">#REF!</definedName>
    <definedName name="INDEX">#REF!</definedName>
    <definedName name="industrial">[36]TRANSACTION!#REF!</definedName>
    <definedName name="inflation">'[7]Cost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[22]Schedules!#REF!</definedName>
    <definedName name="INT_FY86">#REF!</definedName>
    <definedName name="interco">[36]TRANSACTION!#REF!</definedName>
    <definedName name="INTERIM">#REF!</definedName>
    <definedName name="Intref">'[25]LBO FINS'!$E$216</definedName>
    <definedName name="Intsub">'[25]LBO Analysis'!$J$10</definedName>
    <definedName name="ipocase">[7]Model!$D$41</definedName>
    <definedName name="ipoyear">[7]Model!$D$49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'[8]JRM Model'!$A$191</definedName>
    <definedName name="jv">#REF!</definedName>
    <definedName name="k">#REF!</definedName>
    <definedName name="KDATE">#REF!</definedName>
    <definedName name="KKR_Deal_Fee">[37]Triggers!$E$23</definedName>
    <definedName name="l">[38]DE!#REF!</definedName>
    <definedName name="lbo">[39]LBOSourceUse!$D$7</definedName>
    <definedName name="LBO_MODEL">[40]TRANS!$D$10</definedName>
    <definedName name="LBO_PR1">#REF!</definedName>
    <definedName name="LBO_PR2">#REF!</definedName>
    <definedName name="LBO_PR4">#REF!</definedName>
    <definedName name="LBO_PR5">#REF!</definedName>
    <definedName name="LBO_PRICE">'[27]Trans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[41]Inputs!$P$27</definedName>
    <definedName name="legend">#REF!</definedName>
    <definedName name="lev">#REF!</definedName>
    <definedName name="levstep">#REF!</definedName>
    <definedName name="Lfdshares">[41]Inputs!$P$24</definedName>
    <definedName name="ListSheetsMacroButton">#REF!</definedName>
    <definedName name="Lmin">[41]Inputs!$P$29</definedName>
    <definedName name="Long_Term_Debt">[11]Inputs!$B$8</definedName>
    <definedName name="LOOP">#REF!</definedName>
    <definedName name="Lpref">[41]Inputs!$P$30</definedName>
    <definedName name="LTDEBT">#REF!</definedName>
    <definedName name="LTM">#REF!</definedName>
    <definedName name="LTM_EBITDA">[11]Inputs!$B$21</definedName>
    <definedName name="LTM_EBITDAR">[11]Inputs!$B$20</definedName>
    <definedName name="LTM_REVENUES">[11]Inputs!$B$19</definedName>
    <definedName name="Ltotdebt">[41]Inputs!$P$28</definedName>
    <definedName name="m_gen">[23]Lookups!#REF!</definedName>
    <definedName name="m_labor">[23]Lookups!#REF!</definedName>
    <definedName name="m_maniuf">[23]Lookups!#REF!</definedName>
    <definedName name="m_manuf">[23]Lookups!#REF!</definedName>
    <definedName name="m_mat">[23]Lookups!#REF!</definedName>
    <definedName name="m_ohead">[23]Lookups!#REF!</definedName>
    <definedName name="m_sell">[23]Lookups!#REF!</definedName>
    <definedName name="m_var">[23]Lookups!#REF!</definedName>
    <definedName name="Macro4">[42]!Macro4</definedName>
    <definedName name="MACROS">#REF!</definedName>
    <definedName name="mapping">[43]mapping!$A$2:$H$1143</definedName>
    <definedName name="MARCUST">#REF!</definedName>
    <definedName name="margin">[7]Model!$AA$180</definedName>
    <definedName name="MARINC">#REF!</definedName>
    <definedName name="Market_Equity">#REF!</definedName>
    <definedName name="MARUNIT">#REF!</definedName>
    <definedName name="master">[44]conrol!$B$11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[16]Fin_Assumptions!#REF!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[45]MODEL!$L$22</definedName>
    <definedName name="Minumum_Cash">#REF!</definedName>
    <definedName name="MKT_TEMP_DIR">[19]Inputs!#REF!</definedName>
    <definedName name="MKT_TEMP_FNAME">[19]Inputs!#REF!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[40]TRANS!$D$14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[27]Timex!#REF!</definedName>
    <definedName name="MULT_CHOICE">'[27]Trans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[11]Inputs!$B$14</definedName>
    <definedName name="NAME">[46]INPUT!$A$13:$B$30</definedName>
    <definedName name="NAMES">[19]Inputs!#REF!</definedName>
    <definedName name="NDC_TRAN_LOG">#REF!</definedName>
    <definedName name="NDCFORM">#REF!</definedName>
    <definedName name="Net_Debt">#REF!</definedName>
    <definedName name="NEW_GW_LIFE">'[27]Trans Assump'!#REF!</definedName>
    <definedName name="NEW_GW_TAX">'[27]Trans Assump'!#REF!</definedName>
    <definedName name="newcutoff">'[13]Summary History'!$C$3</definedName>
    <definedName name="newline">#REF!</definedName>
    <definedName name="newline2">#REF!</definedName>
    <definedName name="nextvsthis">#REF!</definedName>
    <definedName name="NOI">#REF!</definedName>
    <definedName name="nol">[16]Fin_Assumptions!#REF!</definedName>
    <definedName name="nol?">[21]Transaction!#REF!</definedName>
    <definedName name="note">[36]TRANSACTION!#REF!</definedName>
    <definedName name="NOTES">#REF!</definedName>
    <definedName name="novjv">#REF!</definedName>
    <definedName name="NumQtrs">#REF!</definedName>
    <definedName name="offer">'[39]Sources &amp; Uses'!$D$7</definedName>
    <definedName name="OFFER_PRICE">[19]Transinputs!$U$7</definedName>
    <definedName name="OLDGW">[19]Target!#REF!</definedName>
    <definedName name="opcase">#REF!</definedName>
    <definedName name="OPT_PROC">#REF!</definedName>
    <definedName name="Options">#REF!</definedName>
    <definedName name="OTA">#REF!</definedName>
    <definedName name="other_expense">[36]TRANSACTION!#REF!</definedName>
    <definedName name="OTHERTHANZONE6">#REF!</definedName>
    <definedName name="OUT_INT">#REF!</definedName>
    <definedName name="OUTPUTS">#REF!</definedName>
    <definedName name="ownership">[7]Model!$C$22</definedName>
    <definedName name="PAGE_5">#REF!</definedName>
    <definedName name="PAGE_6">#REF!</definedName>
    <definedName name="PAGE11">[47]Prepayments!#REF!</definedName>
    <definedName name="PAGE12">[47]Prepayments!#REF!</definedName>
    <definedName name="PAGE13">[47]Prepayments!#REF!</definedName>
    <definedName name="PAGE14">#REF!</definedName>
    <definedName name="PAGE15">[47]RateBase!#REF!</definedName>
    <definedName name="PAGE4">[19]Calcs:tainted!$B$57:$L$73</definedName>
    <definedName name="PATHNAME">#REF!</definedName>
    <definedName name="payment">[16]Controls!#REF!</definedName>
    <definedName name="PD">[22]Schedules!#REF!</definedName>
    <definedName name="pdate">[10]DCEInputs!$I$6</definedName>
    <definedName name="PERF">#REF!</definedName>
    <definedName name="PERFORMANCE">#REF!</definedName>
    <definedName name="pfbal">[27]Rolex!#REF!</definedName>
    <definedName name="PFFINGRAPH">#REF!</definedName>
    <definedName name="PIKK">'[48]Trans Assump'!$U$18</definedName>
    <definedName name="PIPELINE_INPUT">'[49]FPL Interconnect Actual'!$E$7:$P$53</definedName>
    <definedName name="pjname">{"Client Name or Project Name"}</definedName>
    <definedName name="PLANT">#REF!</definedName>
    <definedName name="PLANT_BAL2">#REF!</definedName>
    <definedName name="PMT">#REF!</definedName>
    <definedName name="PNAME">[19]Summary!#REF!</definedName>
    <definedName name="PP">#REF!</definedName>
    <definedName name="pprice">[37]Triggers!$E$13</definedName>
    <definedName name="pprice2">'[27]Deal Summary'!#REF!</definedName>
    <definedName name="PR_2006VS2005">#REF!</definedName>
    <definedName name="PR_CUR_QTR">#REF!</definedName>
    <definedName name="PR_YTD">#REF!</definedName>
    <definedName name="Preferred_Stock">[11]Inputs!$B$7</definedName>
    <definedName name="premium">[19]Transinputs!$U$13</definedName>
    <definedName name="PRICE_SENSE">#REF!</definedName>
    <definedName name="PRICE_SENSE2">#REF!</definedName>
    <definedName name="pricecase">[41]Buildup!$Z$374</definedName>
    <definedName name="PRINT">#REF!</definedName>
    <definedName name="_xlnm.Print_Area" localSheetId="0">'Flex Plt'!$A$1:$Z$81,'Flex Plt'!$AK$1:$AT$217</definedName>
    <definedName name="_xlnm.Print_Area">#REF!</definedName>
    <definedName name="PRINT_EXPLANATI">#REF!</definedName>
    <definedName name="Print_HardRock">[20]!Print_HardRock</definedName>
    <definedName name="PRINT_MENU">#REF!</definedName>
    <definedName name="_xlnm.Print_Titles" localSheetId="0">'Flex Plt'!$A:$A</definedName>
    <definedName name="_xlnm.Print_Titles">#REF!</definedName>
    <definedName name="Print_Valmax">[50]!Print_Valmax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_1">#REF!</definedName>
    <definedName name="PRODUCTION">#REF!</definedName>
    <definedName name="PROJ1">#REF!</definedName>
    <definedName name="PROJ2">#REF!</definedName>
    <definedName name="PROJCURV">#REF!</definedName>
    <definedName name="project">[39]Inputs!$D$5</definedName>
    <definedName name="Project_Name">[11]Inputs!$E$1</definedName>
    <definedName name="ProjectName">{"Client Name or Project Name"}</definedName>
    <definedName name="PROJGRAPH">#REF!</definedName>
    <definedName name="PROJNAME">'[51]Transaction Inputs'!$E$15</definedName>
    <definedName name="PRYTD">#REF!</definedName>
    <definedName name="Public">#REF!</definedName>
    <definedName name="pur">[14]Snow_recap!$R$9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[19]Acquiror!#REF!</definedName>
    <definedName name="qtrvsprqtr">#REF!</definedName>
    <definedName name="R_TableTotals">'[52]MA Comps'!#REF!</definedName>
    <definedName name="range">#REF!</definedName>
    <definedName name="RAS" hidden="1">[53]FxdChg!#REF!</definedName>
    <definedName name="RATE">#REF!</definedName>
    <definedName name="RATEBASE">#REF!</definedName>
    <definedName name="raw">[36]TRANSACTION!#REF!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[16]Controls!$E$8</definedName>
    <definedName name="relevered_beta">'[9]DCF Model'!#REF!</definedName>
    <definedName name="RELIEF">#REF!</definedName>
    <definedName name="residmult">[34]Model!#REF!</definedName>
    <definedName name="RET">#REF!</definedName>
    <definedName name="RET_BY_DIST">#REF!</definedName>
    <definedName name="rhtcase">#REF!</definedName>
    <definedName name="rhtoffer">#REF!</definedName>
    <definedName name="rhtprice">[54]Overview!$D$8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">#REF!</definedName>
    <definedName name="RORSCHED">#REF!</definedName>
    <definedName name="ROUNDED">#REF!</definedName>
    <definedName name="royalty">[16]Controls!#REF!</definedName>
    <definedName name="RUN">'[29]DCF Inputs'!#REF!</definedName>
    <definedName name="RUNTIME">#REF!</definedName>
    <definedName name="s">Word</definedName>
    <definedName name="SALE">[16]Fin_Assumptions!#REF!</definedName>
    <definedName name="SALES_1">#REF!</definedName>
    <definedName name="SANCUST">#REF!</definedName>
    <definedName name="SANINC">#REF!</definedName>
    <definedName name="SANUNIT">#REF!</definedName>
    <definedName name="scenario">'[27]Deal Summary'!#REF!</definedName>
    <definedName name="SCH5GAS">#REF!</definedName>
    <definedName name="SCHC19PG1">#REF!</definedName>
    <definedName name="SCHC19PG2">#REF!</definedName>
    <definedName name="SCHC22P1">#REF!</definedName>
    <definedName name="SCHC22P2">#REF!</definedName>
    <definedName name="SCHC24P1">#REF!</definedName>
    <definedName name="SCHC24P2">#REF!</definedName>
    <definedName name="SCHE3P1">#REF!</definedName>
    <definedName name="SCHE3P2">#REF!</definedName>
    <definedName name="SCHE3P3">#REF!</definedName>
    <definedName name="SCHE3P4">#REF!</definedName>
    <definedName name="SCHE6P1">#REF!</definedName>
    <definedName name="SCHE6P2">#REF!</definedName>
    <definedName name="SCHE6P3">#REF!</definedName>
    <definedName name="SCHE6P4">#REF!</definedName>
    <definedName name="sdfsdf">#REF!</definedName>
    <definedName name="sdfsdfsd">#REF!</definedName>
    <definedName name="secondary1">[7]Model!$D$56</definedName>
    <definedName name="secondary2">[7]Model!$D$59</definedName>
    <definedName name="secondary3">[7]Model!$D$62</definedName>
    <definedName name="secondarydiscount">[7]Model!$D$50</definedName>
    <definedName name="secondarymultiple">[7]Model!$D$51</definedName>
    <definedName name="secondarytiming">[7]Model!$D$45</definedName>
    <definedName name="seller_note_sweep">[36]TRANSACTION!#REF!</definedName>
    <definedName name="sellerfinancerate">[7]Model!$I$8</definedName>
    <definedName name="seniorcoupon">#REF!</definedName>
    <definedName name="SENSEPOOL">[19]Calcs:Summary!$M$34:$AI$122</definedName>
    <definedName name="SENSITIVE">#REF!</definedName>
    <definedName name="Sensitivity">#REF!</definedName>
    <definedName name="servdebt">[27]Earnings!#REF!</definedName>
    <definedName name="servicesconvention">#REF!</definedName>
    <definedName name="SET_ISS_PRICE">#REF!</definedName>
    <definedName name="SET_OFF_PRICE">#REF!</definedName>
    <definedName name="set_price">'[27]Deal Summary'!#REF!</definedName>
    <definedName name="shares">[55]DCEInputs!$M$13</definedName>
    <definedName name="Shares_Outstanding">[11]Inputs!$B$5</definedName>
    <definedName name="SHDATE">#REF!</definedName>
    <definedName name="Short_Term_Debt">[11]Inputs!$B$9</definedName>
    <definedName name="signcont">#REF!</definedName>
    <definedName name="signcontOther">#REF!</definedName>
    <definedName name="srecap">[37]Triggers!$E$21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'[56]DEL-updated'!$A$11:$T$372</definedName>
    <definedName name="support_A">#REF!</definedName>
    <definedName name="support_B">#REF!</definedName>
    <definedName name="support_C">#REF!</definedName>
    <definedName name="switch">[14]conrol!$B$16</definedName>
    <definedName name="syn">'[52]DCF - Ed'!#REF!</definedName>
    <definedName name="SYN_ON">'[27]Trans Assump'!#REF!</definedName>
    <definedName name="SYNOFF">'[29]DCF Inputs'!#REF!</definedName>
    <definedName name="SYNON">'[29]DCF Inputs'!#REF!</definedName>
    <definedName name="t1book">'[51]Target 1'!$W$26</definedName>
    <definedName name="t1cash">'[51]Target 1'!$W$8</definedName>
    <definedName name="t1debt">'[51]Target 1'!$W$22</definedName>
    <definedName name="t1ebitda">'[51]Target 1'!$G$25</definedName>
    <definedName name="T1RENTS">'[51]Target 1'!$G$23</definedName>
    <definedName name="t1revs">'[51]Target 1'!$G$20</definedName>
    <definedName name="t1shares">'[51]Share Calculations'!$K$29</definedName>
    <definedName name="Tar00Est">#REF!</definedName>
    <definedName name="Tar01Est">#REF!</definedName>
    <definedName name="Tar99Est">#REF!</definedName>
    <definedName name="targ1fy97">'[51]Target 1'!$E$11</definedName>
    <definedName name="targ1fy98">'[51]Target 1'!$E$11</definedName>
    <definedName name="targ1price">'[51]Transaction Calculations'!$I$22</definedName>
    <definedName name="targ1shares">'[51]Transaction Calculations'!$I$29</definedName>
    <definedName name="Targ52High">[57]Input!$K$63</definedName>
    <definedName name="Targ52Low">[57]Input!$K$64</definedName>
    <definedName name="TargCalEPS1">[57]Input!$K$68</definedName>
    <definedName name="TargCalEPS2">[57]Input!$K$69</definedName>
    <definedName name="TargCalEPS3">[57]Input!$K$70</definedName>
    <definedName name="TargEBITDA">[57]Input!$K$47</definedName>
    <definedName name="TARGET_NAME">[19]Target!#REF!</definedName>
    <definedName name="Target1">'[51]Transaction Inputs'!$E$19</definedName>
    <definedName name="TargetDebt">[57]Input!$K$54</definedName>
    <definedName name="tax">#REF!</definedName>
    <definedName name="Tax_Rate">#REF!</definedName>
    <definedName name="taxasset?">[21]Transaction!#REF!</definedName>
    <definedName name="taxassetswitch">[21]Transaction!#REF!</definedName>
    <definedName name="TAXES">#REF!</definedName>
    <definedName name="taxrate">#REF!</definedName>
    <definedName name="tbl">{2}</definedName>
    <definedName name="TEMPLATE_FILE">[19]Inputs!#REF!</definedName>
    <definedName name="tender">'[58]Trans Assump'!#REF!</definedName>
    <definedName name="ticker">'[10]SumComp-Nortel'!$D$1</definedName>
    <definedName name="ticker2">'[39]Side by Side'!#REF!</definedName>
    <definedName name="timepeiece">[57]Input!$E$9</definedName>
    <definedName name="TITLE">#REF!</definedName>
    <definedName name="TOTAL_ACQ">'[59]Units Sold Data'!$B$123:$J$123</definedName>
    <definedName name="TOTAL_AUS">'[59]Units Sold Data'!$B$69:$J$69</definedName>
    <definedName name="TOTAL_CAN">'[59]Units Sold Data'!$B$87:$J$87</definedName>
    <definedName name="TOTAL_FM">'[60]Total Products - FM'!$B$17:$J$17</definedName>
    <definedName name="TOTAL_NAT_L">'[59]Units Sold Data'!$B$105:$J$105</definedName>
    <definedName name="TOTAL_UK">'[59]Units Sold Data'!$B$51:$J$51</definedName>
    <definedName name="TOTAL_US">'[59]Units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[19]Target!#REF!</definedName>
    <definedName name="UNAMORT">#REF!</definedName>
    <definedName name="UNDER">#REF!</definedName>
    <definedName name="units">[44]conrol!$C$8</definedName>
    <definedName name="UPDATE">#REF!</definedName>
    <definedName name="UPDATE_MKT">#REF!</definedName>
    <definedName name="us_cpi">#REF!</definedName>
    <definedName name="USE_TEMP">[19]Inputs!#REF!</definedName>
    <definedName name="Useful_Life_of_Depreciable_PP_E">"PPElife"</definedName>
    <definedName name="usprice">[10]DCEInputs!$I$5</definedName>
    <definedName name="varyr1">'[61]var 10 11'!#REF!</definedName>
    <definedName name="VAT">#REF!</definedName>
    <definedName name="VCA">#REF!</definedName>
    <definedName name="w_sales">[23]Lookups!#REF!</definedName>
    <definedName name="wacc">#REF!</definedName>
    <definedName name="WATINC">#REF!</definedName>
    <definedName name="Weight_of_Equity">'[17]B&amp;W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[16]Fin_Assumptions!#REF!</definedName>
    <definedName name="yr1b">#REF!</definedName>
    <definedName name="z_Clear">#REF!,#REF!,#REF!,#REF!,#REF!,#REF!,#REF!,#REF!,#REF!,#REF!,#REF!,#REF!</definedName>
    <definedName name="z_Col10">[5]Main!$P$5:$P$56,[5]Main!$P$16:$P$132,[5]Main!$P$145:$P$199,[5]Main!$P$213:$P$234</definedName>
    <definedName name="z_Col11">[5]Main!$P$5:$P$56,[5]Main!$P$16:$P$132,[5]Main!$P$145:$P$199,[5]Main!$P$213:$P$234</definedName>
    <definedName name="z_Col12">[5]Main!$P$5:$P$56,[5]Main!$P$16:$P$132,[5]Main!$P$145:$P$199,[5]Main!$P$213:$P$234</definedName>
    <definedName name="z_Col13">[5]Main!$P$5:$P$56,[5]Main!$P$16:$P$132,[5]Main!$P$145:$P$199,[5]Main!$P$213:$P$234</definedName>
    <definedName name="z_Col14">[5]Main!$P$5:$P$56,[5]Main!$P$16:$P$132,[5]Main!$P$145:$P$199,[5]Main!$P$213:$P$234</definedName>
    <definedName name="z_Col5">[5]Main!$J$5:$O$56,[5]Main!$J$16:$O$132,[5]Main!$J$145:$O$199,[5]Main!$J$213:$O$234</definedName>
    <definedName name="z_Col6">[5]Main!$N$4:$O$56,[5]Main!$N$16:$O$132,[5]Main!$N$145:$O$199,[5]Main!$N$213:$O$234</definedName>
    <definedName name="z_Col7">[5]Main!#REF!,[5]Main!#REF!,[5]Main!#REF!,[5]Main!#REF!</definedName>
    <definedName name="z_Col9">[5]Main!$P$5:$P$56,[5]Main!$P$16:$P$132,[5]Main!$P$145:$P$199,[5]Main!$P$213:$P$234</definedName>
    <definedName name="z_DelOne">#REF!</definedName>
    <definedName name="z_DelTwo">#REF!</definedName>
    <definedName name="z_End">#REF!</definedName>
    <definedName name="z_End1">[5]Main!#REF!</definedName>
    <definedName name="z_EndA">[5]Main!#REF!</definedName>
    <definedName name="z_Endp1">[5]Main!#REF!</definedName>
    <definedName name="z_EndP2">[5]Main!#REF!</definedName>
    <definedName name="z_Industry">[5]Main!#REF!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[5]Main!$H$8:$S$56,[5]Main!$H$16:$S$132</definedName>
    <definedName name="z_Project_Name">[5]Main!#REF!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246" i="1" l="1"/>
  <c r="AQ246" i="1"/>
  <c r="AO246" i="1"/>
  <c r="AR245" i="1"/>
  <c r="AQ245" i="1"/>
  <c r="AO245" i="1"/>
  <c r="AR244" i="1"/>
  <c r="AQ244" i="1"/>
  <c r="AO244" i="1"/>
  <c r="AR243" i="1"/>
  <c r="AQ243" i="1"/>
  <c r="AO243" i="1"/>
  <c r="AR242" i="1"/>
  <c r="AQ242" i="1"/>
  <c r="AO242" i="1"/>
  <c r="AR241" i="1"/>
  <c r="AQ241" i="1"/>
  <c r="AO241" i="1"/>
  <c r="AR240" i="1"/>
  <c r="AQ240" i="1"/>
  <c r="AO240" i="1"/>
  <c r="AR239" i="1"/>
  <c r="AQ239" i="1"/>
  <c r="AO239" i="1"/>
  <c r="AR238" i="1"/>
  <c r="AQ238" i="1"/>
  <c r="AO238" i="1"/>
  <c r="AR237" i="1"/>
  <c r="AQ237" i="1"/>
  <c r="AO237" i="1"/>
  <c r="AR236" i="1"/>
  <c r="AQ236" i="1"/>
  <c r="AO236" i="1"/>
  <c r="AR235" i="1"/>
  <c r="AQ235" i="1"/>
  <c r="AO235" i="1"/>
  <c r="AR234" i="1"/>
  <c r="AQ234" i="1"/>
  <c r="AO234" i="1"/>
  <c r="AR231" i="1"/>
  <c r="AQ231" i="1"/>
  <c r="AO231" i="1"/>
  <c r="AR230" i="1"/>
  <c r="AQ230" i="1"/>
  <c r="AO230" i="1"/>
  <c r="AR229" i="1"/>
  <c r="AQ229" i="1"/>
  <c r="AO229" i="1"/>
  <c r="AR228" i="1"/>
  <c r="AQ228" i="1"/>
  <c r="AO228" i="1"/>
  <c r="AR227" i="1"/>
  <c r="AQ227" i="1"/>
  <c r="AO227" i="1"/>
  <c r="AR226" i="1"/>
  <c r="AQ226" i="1"/>
  <c r="AO226" i="1"/>
  <c r="AR225" i="1"/>
  <c r="AQ225" i="1"/>
  <c r="AO225" i="1"/>
  <c r="AR224" i="1"/>
  <c r="AQ224" i="1"/>
  <c r="AO224" i="1"/>
  <c r="AR223" i="1"/>
  <c r="AQ223" i="1"/>
  <c r="AO223" i="1"/>
  <c r="AR222" i="1"/>
  <c r="AQ222" i="1"/>
  <c r="AO222" i="1"/>
  <c r="AR221" i="1"/>
  <c r="AQ221" i="1"/>
  <c r="AO221" i="1"/>
  <c r="AR220" i="1"/>
  <c r="AQ220" i="1"/>
  <c r="AO220" i="1"/>
  <c r="AR219" i="1"/>
  <c r="AQ219" i="1"/>
  <c r="AO219" i="1"/>
  <c r="AR216" i="1"/>
  <c r="AQ216" i="1"/>
  <c r="AO216" i="1"/>
  <c r="AR215" i="1"/>
  <c r="AQ215" i="1"/>
  <c r="AO215" i="1"/>
  <c r="AR214" i="1"/>
  <c r="AQ214" i="1"/>
  <c r="AO214" i="1"/>
  <c r="AR213" i="1"/>
  <c r="AQ213" i="1"/>
  <c r="AO213" i="1"/>
  <c r="AR212" i="1"/>
  <c r="AQ212" i="1"/>
  <c r="AO212" i="1"/>
  <c r="AR211" i="1"/>
  <c r="AQ211" i="1"/>
  <c r="AO211" i="1"/>
  <c r="AR210" i="1"/>
  <c r="AQ210" i="1"/>
  <c r="AO210" i="1"/>
  <c r="AR209" i="1"/>
  <c r="AQ209" i="1"/>
  <c r="AO209" i="1"/>
  <c r="AR208" i="1"/>
  <c r="AQ208" i="1"/>
  <c r="AO208" i="1"/>
  <c r="AR207" i="1"/>
  <c r="AQ207" i="1"/>
  <c r="AO207" i="1"/>
  <c r="AR206" i="1"/>
  <c r="AQ206" i="1"/>
  <c r="AO206" i="1"/>
  <c r="AR205" i="1"/>
  <c r="AQ205" i="1"/>
  <c r="AO205" i="1"/>
  <c r="AR204" i="1"/>
  <c r="AQ204" i="1"/>
  <c r="AO204" i="1"/>
  <c r="AR203" i="1"/>
  <c r="AQ203" i="1"/>
  <c r="AO203" i="1"/>
  <c r="AR202" i="1"/>
  <c r="AQ202" i="1"/>
  <c r="AO202" i="1"/>
  <c r="AR201" i="1"/>
  <c r="AQ201" i="1"/>
  <c r="AO201" i="1"/>
  <c r="AR200" i="1"/>
  <c r="AQ200" i="1"/>
  <c r="AO200" i="1"/>
  <c r="AR199" i="1"/>
  <c r="AQ199" i="1"/>
  <c r="AO199" i="1"/>
  <c r="AR198" i="1"/>
  <c r="AQ198" i="1"/>
  <c r="AO198" i="1"/>
  <c r="AR197" i="1"/>
  <c r="AQ197" i="1"/>
  <c r="AO197" i="1"/>
  <c r="AR196" i="1"/>
  <c r="AQ196" i="1"/>
  <c r="AO196" i="1"/>
  <c r="AR195" i="1"/>
  <c r="AQ195" i="1"/>
  <c r="AO195" i="1"/>
  <c r="AR194" i="1"/>
  <c r="AQ194" i="1"/>
  <c r="AO194" i="1"/>
  <c r="AR193" i="1"/>
  <c r="AQ193" i="1"/>
  <c r="AO193" i="1"/>
  <c r="AR192" i="1"/>
  <c r="AQ192" i="1"/>
  <c r="AO192" i="1"/>
  <c r="AR191" i="1"/>
  <c r="AQ191" i="1"/>
  <c r="AO191" i="1"/>
  <c r="AR190" i="1"/>
  <c r="AQ190" i="1"/>
  <c r="AO190" i="1"/>
  <c r="AR189" i="1"/>
  <c r="AQ189" i="1"/>
  <c r="AO189" i="1"/>
  <c r="AR188" i="1"/>
  <c r="AQ188" i="1"/>
  <c r="AO188" i="1"/>
  <c r="AR187" i="1"/>
  <c r="AQ187" i="1"/>
  <c r="AO187" i="1"/>
  <c r="AR186" i="1"/>
  <c r="AQ186" i="1"/>
  <c r="AO186" i="1"/>
  <c r="AR185" i="1"/>
  <c r="AQ185" i="1"/>
  <c r="AO185" i="1"/>
  <c r="AR184" i="1"/>
  <c r="AQ184" i="1"/>
  <c r="AO184" i="1"/>
  <c r="AR183" i="1"/>
  <c r="AQ183" i="1"/>
  <c r="AO183" i="1"/>
  <c r="AR182" i="1"/>
  <c r="AQ182" i="1"/>
  <c r="AO182" i="1"/>
  <c r="AR181" i="1"/>
  <c r="AQ181" i="1"/>
  <c r="AO181" i="1"/>
  <c r="AR180" i="1"/>
  <c r="AQ180" i="1"/>
  <c r="AO180" i="1"/>
  <c r="AR179" i="1"/>
  <c r="AQ179" i="1"/>
  <c r="AO179" i="1"/>
  <c r="AR178" i="1"/>
  <c r="AQ178" i="1"/>
  <c r="AO178" i="1"/>
  <c r="AR177" i="1"/>
  <c r="AQ177" i="1"/>
  <c r="AO177" i="1"/>
  <c r="AR176" i="1"/>
  <c r="AQ176" i="1"/>
  <c r="AO176" i="1"/>
  <c r="AR175" i="1"/>
  <c r="AQ175" i="1"/>
  <c r="AO175" i="1"/>
  <c r="AR174" i="1"/>
  <c r="AQ174" i="1"/>
  <c r="AO174" i="1"/>
  <c r="AR173" i="1"/>
  <c r="AQ173" i="1"/>
  <c r="AO173" i="1"/>
  <c r="AR172" i="1"/>
  <c r="AQ172" i="1"/>
  <c r="AO172" i="1"/>
  <c r="AR171" i="1"/>
  <c r="AQ171" i="1"/>
  <c r="AO171" i="1"/>
  <c r="AR170" i="1"/>
  <c r="AQ170" i="1"/>
  <c r="AO170" i="1"/>
  <c r="AR169" i="1"/>
  <c r="AQ169" i="1"/>
  <c r="AO169" i="1"/>
  <c r="AR168" i="1"/>
  <c r="AQ168" i="1"/>
  <c r="AO168" i="1"/>
  <c r="AR167" i="1"/>
  <c r="AQ167" i="1"/>
  <c r="AO167" i="1"/>
  <c r="AR166" i="1"/>
  <c r="AQ166" i="1"/>
  <c r="AO166" i="1"/>
  <c r="AR165" i="1"/>
  <c r="AQ165" i="1"/>
  <c r="AO165" i="1"/>
  <c r="AR164" i="1"/>
  <c r="AQ164" i="1"/>
  <c r="AO164" i="1"/>
  <c r="AR163" i="1"/>
  <c r="AQ163" i="1"/>
  <c r="AO163" i="1"/>
  <c r="AR162" i="1"/>
  <c r="AQ162" i="1"/>
  <c r="AO162" i="1"/>
  <c r="AR161" i="1"/>
  <c r="AQ161" i="1"/>
  <c r="AO161" i="1"/>
  <c r="AR160" i="1"/>
  <c r="AQ160" i="1"/>
  <c r="AO160" i="1"/>
  <c r="AR159" i="1"/>
  <c r="AQ159" i="1"/>
  <c r="AO159" i="1"/>
  <c r="AR158" i="1"/>
  <c r="AQ158" i="1"/>
  <c r="AO158" i="1"/>
  <c r="AR157" i="1"/>
  <c r="AQ157" i="1"/>
  <c r="AO157" i="1"/>
  <c r="AR156" i="1"/>
  <c r="AQ156" i="1"/>
  <c r="AO156" i="1"/>
  <c r="AR155" i="1"/>
  <c r="AQ155" i="1"/>
  <c r="AO155" i="1"/>
  <c r="AR154" i="1"/>
  <c r="AQ154" i="1"/>
  <c r="AO154" i="1"/>
  <c r="AR153" i="1"/>
  <c r="AQ153" i="1"/>
  <c r="AO153" i="1"/>
  <c r="AR152" i="1"/>
  <c r="AQ152" i="1"/>
  <c r="AO152" i="1"/>
  <c r="AR151" i="1"/>
  <c r="AQ151" i="1"/>
  <c r="AO151" i="1"/>
  <c r="AR150" i="1"/>
  <c r="AQ150" i="1"/>
  <c r="AO150" i="1"/>
  <c r="AR149" i="1"/>
  <c r="AQ149" i="1"/>
  <c r="AO149" i="1"/>
  <c r="AR148" i="1"/>
  <c r="AQ148" i="1"/>
  <c r="AO148" i="1"/>
  <c r="AR147" i="1"/>
  <c r="AQ147" i="1"/>
  <c r="AO147" i="1"/>
  <c r="AR146" i="1"/>
  <c r="AQ146" i="1"/>
  <c r="AO146" i="1"/>
  <c r="AR145" i="1"/>
  <c r="AQ145" i="1"/>
  <c r="AO145" i="1"/>
  <c r="AR144" i="1"/>
  <c r="AQ144" i="1"/>
  <c r="AO144" i="1"/>
  <c r="AR143" i="1"/>
  <c r="AQ143" i="1"/>
  <c r="AO143" i="1"/>
  <c r="AR142" i="1"/>
  <c r="AQ142" i="1"/>
  <c r="AO142" i="1"/>
  <c r="AR141" i="1"/>
  <c r="AQ141" i="1"/>
  <c r="AO141" i="1"/>
  <c r="AR140" i="1"/>
  <c r="AQ140" i="1"/>
  <c r="AO140" i="1"/>
  <c r="AR139" i="1"/>
  <c r="AQ139" i="1"/>
  <c r="AO139" i="1"/>
  <c r="AR138" i="1"/>
  <c r="AQ138" i="1"/>
  <c r="AO138" i="1"/>
  <c r="AR137" i="1"/>
  <c r="AQ137" i="1"/>
  <c r="AO137" i="1"/>
  <c r="AR136" i="1"/>
  <c r="AQ136" i="1"/>
  <c r="AO136" i="1"/>
  <c r="AR135" i="1"/>
  <c r="AQ135" i="1"/>
  <c r="AO135" i="1"/>
  <c r="AR134" i="1"/>
  <c r="AQ134" i="1"/>
  <c r="AO134" i="1"/>
  <c r="AR133" i="1"/>
  <c r="AQ133" i="1"/>
  <c r="AO133" i="1"/>
  <c r="AR132" i="1"/>
  <c r="AQ132" i="1"/>
  <c r="AO132" i="1"/>
  <c r="AR131" i="1"/>
  <c r="AQ131" i="1"/>
  <c r="AO131" i="1"/>
  <c r="AR130" i="1"/>
  <c r="AQ130" i="1"/>
  <c r="AO130" i="1"/>
  <c r="AR129" i="1"/>
  <c r="AQ129" i="1"/>
  <c r="AO129" i="1"/>
  <c r="AR128" i="1"/>
  <c r="AQ128" i="1"/>
  <c r="AO128" i="1"/>
  <c r="AR127" i="1"/>
  <c r="AQ127" i="1"/>
  <c r="AO127" i="1"/>
  <c r="AR126" i="1"/>
  <c r="AQ126" i="1"/>
  <c r="AO126" i="1"/>
  <c r="AR125" i="1"/>
  <c r="AQ125" i="1"/>
  <c r="AO125" i="1"/>
  <c r="AR124" i="1"/>
  <c r="AQ124" i="1"/>
  <c r="AO124" i="1"/>
  <c r="AR123" i="1"/>
  <c r="AQ123" i="1"/>
  <c r="AO123" i="1"/>
  <c r="AR122" i="1"/>
  <c r="AQ122" i="1"/>
  <c r="AO122" i="1"/>
  <c r="AR121" i="1"/>
  <c r="AQ121" i="1"/>
  <c r="AO121" i="1"/>
  <c r="AR120" i="1"/>
  <c r="AQ120" i="1"/>
  <c r="AO120" i="1"/>
  <c r="AR119" i="1"/>
  <c r="AQ119" i="1"/>
  <c r="AO119" i="1"/>
  <c r="AR118" i="1"/>
  <c r="AQ118" i="1"/>
  <c r="AO118" i="1"/>
  <c r="AR117" i="1"/>
  <c r="AQ117" i="1"/>
  <c r="AO117" i="1"/>
  <c r="AR116" i="1"/>
  <c r="AQ116" i="1"/>
  <c r="AO116" i="1"/>
  <c r="AR115" i="1"/>
  <c r="AQ115" i="1"/>
  <c r="AO115" i="1"/>
  <c r="AR114" i="1"/>
  <c r="AQ114" i="1"/>
  <c r="AO114" i="1"/>
  <c r="AR113" i="1"/>
  <c r="AQ113" i="1"/>
  <c r="AO113" i="1"/>
  <c r="AR112" i="1"/>
  <c r="AQ112" i="1"/>
  <c r="AO112" i="1"/>
  <c r="AR111" i="1"/>
  <c r="AQ111" i="1"/>
  <c r="AO111" i="1"/>
  <c r="AR110" i="1"/>
  <c r="AQ110" i="1"/>
  <c r="AO110" i="1"/>
  <c r="AR109" i="1"/>
  <c r="AQ109" i="1"/>
  <c r="AO109" i="1"/>
  <c r="AR108" i="1"/>
  <c r="AQ108" i="1"/>
  <c r="AO108" i="1"/>
  <c r="AR107" i="1"/>
  <c r="AQ107" i="1"/>
  <c r="AO107" i="1"/>
  <c r="AR106" i="1"/>
  <c r="AQ106" i="1"/>
  <c r="AO106" i="1"/>
  <c r="AR105" i="1"/>
  <c r="AQ105" i="1"/>
  <c r="AO105" i="1"/>
  <c r="AR104" i="1"/>
  <c r="AQ104" i="1"/>
  <c r="AO104" i="1"/>
  <c r="AR103" i="1"/>
  <c r="AQ103" i="1"/>
  <c r="AO103" i="1"/>
  <c r="AR102" i="1"/>
  <c r="AQ102" i="1"/>
  <c r="AO102" i="1"/>
  <c r="AR101" i="1"/>
  <c r="AQ101" i="1"/>
  <c r="AO101" i="1"/>
  <c r="AR100" i="1"/>
  <c r="AQ100" i="1"/>
  <c r="AO100" i="1"/>
  <c r="AR99" i="1"/>
  <c r="AQ99" i="1"/>
  <c r="AO99" i="1"/>
  <c r="AR98" i="1"/>
  <c r="AQ98" i="1"/>
  <c r="AO98" i="1"/>
  <c r="AR97" i="1"/>
  <c r="AQ97" i="1"/>
  <c r="AO97" i="1"/>
  <c r="AR96" i="1"/>
  <c r="AQ96" i="1"/>
  <c r="AO96" i="1"/>
  <c r="AR95" i="1"/>
  <c r="AQ95" i="1"/>
  <c r="AO95" i="1"/>
  <c r="AR94" i="1"/>
  <c r="AQ94" i="1"/>
  <c r="AO94" i="1"/>
  <c r="AR93" i="1"/>
  <c r="AQ93" i="1"/>
  <c r="AO93" i="1"/>
  <c r="AR92" i="1"/>
  <c r="AQ92" i="1"/>
  <c r="AO92" i="1"/>
  <c r="AR91" i="1"/>
  <c r="AQ91" i="1"/>
  <c r="AO91" i="1"/>
  <c r="AR90" i="1"/>
  <c r="AQ90" i="1"/>
  <c r="AO90" i="1"/>
  <c r="AR89" i="1"/>
  <c r="AQ89" i="1"/>
  <c r="AO89" i="1"/>
  <c r="AR88" i="1"/>
  <c r="AQ88" i="1"/>
  <c r="AO88" i="1"/>
  <c r="AR87" i="1"/>
  <c r="AQ87" i="1"/>
  <c r="AO87" i="1"/>
  <c r="AR86" i="1"/>
  <c r="AQ86" i="1"/>
  <c r="AO86" i="1"/>
  <c r="AR85" i="1"/>
  <c r="AQ85" i="1"/>
  <c r="AO85" i="1"/>
  <c r="AR84" i="1"/>
  <c r="AQ84" i="1"/>
  <c r="AO84" i="1"/>
  <c r="AR83" i="1"/>
  <c r="AQ83" i="1"/>
  <c r="AO83" i="1"/>
  <c r="AR82" i="1"/>
  <c r="AQ82" i="1"/>
  <c r="AO82" i="1"/>
  <c r="AR81" i="1"/>
  <c r="AQ81" i="1"/>
  <c r="AO81" i="1"/>
  <c r="AR80" i="1"/>
  <c r="AQ80" i="1"/>
  <c r="AO80" i="1"/>
  <c r="AR79" i="1"/>
  <c r="AQ79" i="1"/>
  <c r="AO79" i="1"/>
  <c r="AR78" i="1"/>
  <c r="AQ78" i="1"/>
  <c r="AO78" i="1"/>
  <c r="AR77" i="1"/>
  <c r="AQ77" i="1"/>
  <c r="AO77" i="1"/>
  <c r="AR76" i="1"/>
  <c r="AQ76" i="1"/>
  <c r="AO76" i="1"/>
  <c r="AR75" i="1"/>
  <c r="AQ75" i="1"/>
  <c r="AO75" i="1"/>
  <c r="AR74" i="1"/>
  <c r="AQ74" i="1"/>
  <c r="AO74" i="1"/>
  <c r="AR73" i="1"/>
  <c r="AQ73" i="1"/>
  <c r="AO73" i="1"/>
  <c r="AR72" i="1"/>
  <c r="AQ72" i="1"/>
  <c r="AO72" i="1"/>
  <c r="AR71" i="1"/>
  <c r="AQ71" i="1"/>
  <c r="AO71" i="1"/>
  <c r="AR70" i="1"/>
  <c r="AQ70" i="1"/>
  <c r="AO70" i="1"/>
  <c r="AR69" i="1"/>
  <c r="AQ69" i="1"/>
  <c r="AO69" i="1"/>
  <c r="AR68" i="1"/>
  <c r="AQ68" i="1"/>
  <c r="AO68" i="1"/>
  <c r="AR67" i="1"/>
  <c r="AQ67" i="1"/>
  <c r="AO67" i="1"/>
  <c r="Y67" i="1"/>
  <c r="X67" i="1"/>
  <c r="W67" i="1"/>
  <c r="V67" i="1"/>
  <c r="U67" i="1"/>
  <c r="T67" i="1"/>
  <c r="S67" i="1"/>
  <c r="R67" i="1"/>
  <c r="Q67" i="1"/>
  <c r="P67" i="1"/>
  <c r="O67" i="1"/>
  <c r="N67" i="1"/>
  <c r="AR66" i="1"/>
  <c r="AQ66" i="1"/>
  <c r="AO66" i="1"/>
  <c r="AR65" i="1"/>
  <c r="AQ65" i="1"/>
  <c r="AO65" i="1"/>
  <c r="AR64" i="1"/>
  <c r="AQ64" i="1"/>
  <c r="AO64" i="1"/>
  <c r="AR63" i="1"/>
  <c r="AQ63" i="1"/>
  <c r="AO63" i="1"/>
  <c r="Y63" i="1"/>
  <c r="X63" i="1"/>
  <c r="W63" i="1"/>
  <c r="AR62" i="1"/>
  <c r="AQ62" i="1"/>
  <c r="AO62" i="1"/>
  <c r="AR61" i="1"/>
  <c r="AQ61" i="1"/>
  <c r="AO61" i="1"/>
  <c r="AR60" i="1"/>
  <c r="AQ60" i="1"/>
  <c r="AO60" i="1"/>
  <c r="AR59" i="1"/>
  <c r="AQ59" i="1"/>
  <c r="AO59" i="1"/>
  <c r="AR58" i="1"/>
  <c r="AQ58" i="1"/>
  <c r="AO58" i="1"/>
  <c r="AR57" i="1"/>
  <c r="AQ57" i="1"/>
  <c r="AO57" i="1"/>
  <c r="AR56" i="1"/>
  <c r="AQ56" i="1"/>
  <c r="AO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AR55" i="1"/>
  <c r="AQ55" i="1"/>
  <c r="AO55" i="1"/>
  <c r="AR54" i="1"/>
  <c r="AQ54" i="1"/>
  <c r="AO54" i="1"/>
  <c r="AR53" i="1"/>
  <c r="AQ53" i="1"/>
  <c r="AO53" i="1"/>
  <c r="Y53" i="1"/>
  <c r="E53" i="1"/>
  <c r="U53" i="1" s="1"/>
  <c r="AR52" i="1"/>
  <c r="AQ52" i="1"/>
  <c r="AO52" i="1"/>
  <c r="E52" i="1"/>
  <c r="X52" i="1" s="1"/>
  <c r="AR51" i="1"/>
  <c r="AQ51" i="1"/>
  <c r="AO51" i="1"/>
  <c r="AR50" i="1"/>
  <c r="AQ50" i="1"/>
  <c r="AO50" i="1"/>
  <c r="C50" i="1"/>
  <c r="AR49" i="1"/>
  <c r="AQ49" i="1"/>
  <c r="AO49" i="1"/>
  <c r="AR48" i="1"/>
  <c r="AQ48" i="1"/>
  <c r="AO48" i="1"/>
  <c r="AR47" i="1"/>
  <c r="AQ47" i="1"/>
  <c r="AO47" i="1"/>
  <c r="AR46" i="1"/>
  <c r="AQ46" i="1"/>
  <c r="AO46" i="1"/>
  <c r="AR45" i="1"/>
  <c r="AQ45" i="1"/>
  <c r="AO45" i="1"/>
  <c r="AK45" i="1"/>
  <c r="AK46" i="1" s="1"/>
  <c r="AK47" i="1" s="1"/>
  <c r="AK48" i="1" s="1"/>
  <c r="AK49" i="1" s="1"/>
  <c r="AK50" i="1" s="1"/>
  <c r="AK51" i="1" s="1"/>
  <c r="AK52" i="1" s="1"/>
  <c r="AK53" i="1" s="1"/>
  <c r="AK54" i="1" s="1"/>
  <c r="AK55" i="1" s="1"/>
  <c r="AK56" i="1" s="1"/>
  <c r="AK57" i="1" s="1"/>
  <c r="AK58" i="1" s="1"/>
  <c r="AK59" i="1" s="1"/>
  <c r="AK60" i="1" s="1"/>
  <c r="AR44" i="1"/>
  <c r="AQ44" i="1"/>
  <c r="AO44" i="1"/>
  <c r="AK44" i="1"/>
  <c r="AR43" i="1"/>
  <c r="AQ43" i="1"/>
  <c r="AO43" i="1"/>
  <c r="AR42" i="1"/>
  <c r="AQ42" i="1"/>
  <c r="AO42" i="1"/>
  <c r="AK42" i="1"/>
  <c r="AK43" i="1" s="1"/>
  <c r="AR41" i="1"/>
  <c r="AQ41" i="1"/>
  <c r="AO41" i="1"/>
  <c r="Y41" i="1"/>
  <c r="X41" i="1"/>
  <c r="W41" i="1"/>
  <c r="AR40" i="1"/>
  <c r="AQ40" i="1"/>
  <c r="AO40" i="1"/>
  <c r="AR39" i="1"/>
  <c r="AQ39" i="1"/>
  <c r="AO39" i="1"/>
  <c r="Y39" i="1"/>
  <c r="X39" i="1"/>
  <c r="W39" i="1"/>
  <c r="V39" i="1"/>
  <c r="U39" i="1"/>
  <c r="T39" i="1"/>
  <c r="AR38" i="1"/>
  <c r="AQ38" i="1"/>
  <c r="AO38" i="1"/>
  <c r="AR37" i="1"/>
  <c r="AQ37" i="1"/>
  <c r="AO37" i="1"/>
  <c r="Y37" i="1"/>
  <c r="X37" i="1"/>
  <c r="W37" i="1"/>
  <c r="V37" i="1"/>
  <c r="U37" i="1"/>
  <c r="T37" i="1"/>
  <c r="AR36" i="1"/>
  <c r="AQ36" i="1"/>
  <c r="AO36" i="1"/>
  <c r="AR35" i="1"/>
  <c r="AQ35" i="1"/>
  <c r="AO35" i="1"/>
  <c r="AR34" i="1"/>
  <c r="AQ34" i="1"/>
  <c r="AO34" i="1"/>
  <c r="AR33" i="1"/>
  <c r="AQ33" i="1"/>
  <c r="AO33" i="1"/>
  <c r="AR32" i="1"/>
  <c r="AQ32" i="1"/>
  <c r="AO32" i="1"/>
  <c r="AR31" i="1"/>
  <c r="AQ31" i="1"/>
  <c r="AO31" i="1"/>
  <c r="AR30" i="1"/>
  <c r="AQ30" i="1"/>
  <c r="AO30" i="1"/>
  <c r="AR29" i="1"/>
  <c r="AQ29" i="1"/>
  <c r="AO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AR28" i="1"/>
  <c r="AQ28" i="1"/>
  <c r="AO28" i="1"/>
  <c r="AR27" i="1"/>
  <c r="AQ27" i="1"/>
  <c r="AO27" i="1"/>
  <c r="AR26" i="1"/>
  <c r="AQ26" i="1"/>
  <c r="AO26" i="1"/>
  <c r="AR25" i="1"/>
  <c r="AQ25" i="1"/>
  <c r="AO25" i="1"/>
  <c r="C25" i="1"/>
  <c r="AR24" i="1"/>
  <c r="AQ24" i="1"/>
  <c r="AO24" i="1"/>
  <c r="E24" i="1"/>
  <c r="U24" i="1" s="1"/>
  <c r="AR23" i="1"/>
  <c r="AQ23" i="1"/>
  <c r="AO23" i="1"/>
  <c r="M23" i="1"/>
  <c r="E23" i="1"/>
  <c r="AR22" i="1"/>
  <c r="AQ22" i="1"/>
  <c r="AO22" i="1"/>
  <c r="K22" i="1"/>
  <c r="E22" i="1"/>
  <c r="U22" i="1" s="1"/>
  <c r="AR21" i="1"/>
  <c r="AQ21" i="1"/>
  <c r="AO21" i="1"/>
  <c r="E21" i="1"/>
  <c r="W21" i="1" s="1"/>
  <c r="AR20" i="1"/>
  <c r="AQ20" i="1"/>
  <c r="AO20" i="1"/>
  <c r="X20" i="1"/>
  <c r="S20" i="1"/>
  <c r="P20" i="1"/>
  <c r="K20" i="1"/>
  <c r="H20" i="1"/>
  <c r="E20" i="1"/>
  <c r="U20" i="1" s="1"/>
  <c r="AR19" i="1"/>
  <c r="AQ19" i="1"/>
  <c r="AO19" i="1"/>
  <c r="E19" i="1"/>
  <c r="W19" i="1" s="1"/>
  <c r="AR18" i="1"/>
  <c r="AQ18" i="1"/>
  <c r="AO18" i="1"/>
  <c r="AR17" i="1"/>
  <c r="AQ17" i="1"/>
  <c r="AO17" i="1"/>
  <c r="C17" i="1"/>
  <c r="AR16" i="1"/>
  <c r="AQ16" i="1"/>
  <c r="AO16" i="1"/>
  <c r="X16" i="1"/>
  <c r="V16" i="1"/>
  <c r="M16" i="1"/>
  <c r="L16" i="1"/>
  <c r="E16" i="1"/>
  <c r="W16" i="1" s="1"/>
  <c r="AR15" i="1"/>
  <c r="AQ15" i="1"/>
  <c r="AO15" i="1"/>
  <c r="L15" i="1"/>
  <c r="E15" i="1"/>
  <c r="W15" i="1" s="1"/>
  <c r="AR14" i="1"/>
  <c r="AQ14" i="1"/>
  <c r="AO14" i="1"/>
  <c r="X14" i="1"/>
  <c r="V14" i="1"/>
  <c r="U14" i="1"/>
  <c r="P14" i="1"/>
  <c r="M14" i="1"/>
  <c r="L14" i="1"/>
  <c r="J14" i="1"/>
  <c r="E14" i="1"/>
  <c r="W14" i="1" s="1"/>
  <c r="AR13" i="1"/>
  <c r="AQ13" i="1"/>
  <c r="AO13" i="1"/>
  <c r="U13" i="1"/>
  <c r="Q13" i="1"/>
  <c r="E13" i="1"/>
  <c r="Y13" i="1" s="1"/>
  <c r="AR12" i="1"/>
  <c r="AO12" i="1"/>
  <c r="X12" i="1"/>
  <c r="V12" i="1"/>
  <c r="M12" i="1"/>
  <c r="L12" i="1"/>
  <c r="E12" i="1"/>
  <c r="W12" i="1" s="1"/>
  <c r="AO11" i="1"/>
  <c r="H24" i="1" l="1"/>
  <c r="Q12" i="1"/>
  <c r="Q16" i="1"/>
  <c r="AR217" i="1"/>
  <c r="R12" i="1"/>
  <c r="R16" i="1"/>
  <c r="M22" i="1"/>
  <c r="X24" i="1"/>
  <c r="I12" i="1"/>
  <c r="T12" i="1"/>
  <c r="I13" i="1"/>
  <c r="H14" i="1"/>
  <c r="R14" i="1"/>
  <c r="I16" i="1"/>
  <c r="T16" i="1"/>
  <c r="M19" i="1"/>
  <c r="M25" i="1" s="1"/>
  <c r="M20" i="1"/>
  <c r="M21" i="1"/>
  <c r="S22" i="1"/>
  <c r="Z29" i="1"/>
  <c r="O53" i="1"/>
  <c r="S24" i="1"/>
  <c r="H12" i="1"/>
  <c r="Q14" i="1"/>
  <c r="H16" i="1"/>
  <c r="I53" i="1"/>
  <c r="J12" i="1"/>
  <c r="U12" i="1"/>
  <c r="M13" i="1"/>
  <c r="I14" i="1"/>
  <c r="T14" i="1"/>
  <c r="J16" i="1"/>
  <c r="U16" i="1"/>
  <c r="R19" i="1"/>
  <c r="X22" i="1"/>
  <c r="T53" i="1"/>
  <c r="AO232" i="1"/>
  <c r="AQ247" i="1"/>
  <c r="N12" i="1"/>
  <c r="Y12" i="1"/>
  <c r="N16" i="1"/>
  <c r="Y16" i="1"/>
  <c r="K24" i="1"/>
  <c r="AO217" i="1"/>
  <c r="AQ232" i="1"/>
  <c r="AR247" i="1"/>
  <c r="P12" i="1"/>
  <c r="N14" i="1"/>
  <c r="Y14" i="1"/>
  <c r="P16" i="1"/>
  <c r="H22" i="1"/>
  <c r="M24" i="1"/>
  <c r="Z56" i="1"/>
  <c r="AQ217" i="1"/>
  <c r="R15" i="1"/>
  <c r="R21" i="1"/>
  <c r="E25" i="1"/>
  <c r="X19" i="1"/>
  <c r="T19" i="1"/>
  <c r="P19" i="1"/>
  <c r="L19" i="1"/>
  <c r="H19" i="1"/>
  <c r="V19" i="1"/>
  <c r="Q19" i="1"/>
  <c r="K19" i="1"/>
  <c r="U19" i="1"/>
  <c r="O19" i="1"/>
  <c r="J19" i="1"/>
  <c r="Y19" i="1"/>
  <c r="S19" i="1"/>
  <c r="N19" i="1"/>
  <c r="I19" i="1"/>
  <c r="Y15" i="1"/>
  <c r="U15" i="1"/>
  <c r="U17" i="1" s="1"/>
  <c r="Q15" i="1"/>
  <c r="M15" i="1"/>
  <c r="M17" i="1" s="1"/>
  <c r="I15" i="1"/>
  <c r="I17" i="1" s="1"/>
  <c r="V15" i="1"/>
  <c r="P15" i="1"/>
  <c r="K15" i="1"/>
  <c r="T15" i="1"/>
  <c r="O15" i="1"/>
  <c r="J15" i="1"/>
  <c r="X15" i="1"/>
  <c r="S15" i="1"/>
  <c r="N15" i="1"/>
  <c r="H15" i="1"/>
  <c r="X21" i="1"/>
  <c r="T21" i="1"/>
  <c r="P21" i="1"/>
  <c r="L21" i="1"/>
  <c r="H21" i="1"/>
  <c r="V21" i="1"/>
  <c r="Q21" i="1"/>
  <c r="K21" i="1"/>
  <c r="U21" i="1"/>
  <c r="O21" i="1"/>
  <c r="J21" i="1"/>
  <c r="Y21" i="1"/>
  <c r="S21" i="1"/>
  <c r="N21" i="1"/>
  <c r="I21" i="1"/>
  <c r="X23" i="1"/>
  <c r="T23" i="1"/>
  <c r="P23" i="1"/>
  <c r="L23" i="1"/>
  <c r="H23" i="1"/>
  <c r="V23" i="1"/>
  <c r="Q23" i="1"/>
  <c r="K23" i="1"/>
  <c r="U23" i="1"/>
  <c r="O23" i="1"/>
  <c r="J23" i="1"/>
  <c r="W23" i="1"/>
  <c r="R23" i="1"/>
  <c r="Y23" i="1"/>
  <c r="S23" i="1"/>
  <c r="N23" i="1"/>
  <c r="I23" i="1"/>
  <c r="L52" i="1"/>
  <c r="Q52" i="1"/>
  <c r="K12" i="1"/>
  <c r="O12" i="1"/>
  <c r="S12" i="1"/>
  <c r="J13" i="1"/>
  <c r="J17" i="1" s="1"/>
  <c r="N13" i="1"/>
  <c r="R13" i="1"/>
  <c r="R17" i="1" s="1"/>
  <c r="V13" i="1"/>
  <c r="V17" i="1" s="1"/>
  <c r="I20" i="1"/>
  <c r="O20" i="1"/>
  <c r="T20" i="1"/>
  <c r="Y20" i="1"/>
  <c r="I22" i="1"/>
  <c r="O22" i="1"/>
  <c r="T22" i="1"/>
  <c r="Y22" i="1"/>
  <c r="I24" i="1"/>
  <c r="O24" i="1"/>
  <c r="T24" i="1"/>
  <c r="Y24" i="1"/>
  <c r="H52" i="1"/>
  <c r="M52" i="1"/>
  <c r="S52" i="1"/>
  <c r="K53" i="1"/>
  <c r="P53" i="1"/>
  <c r="V52" i="1"/>
  <c r="R52" i="1"/>
  <c r="N52" i="1"/>
  <c r="J52" i="1"/>
  <c r="J54" i="1" s="1"/>
  <c r="J57" i="1" s="1"/>
  <c r="W52" i="1"/>
  <c r="E54" i="1"/>
  <c r="K13" i="1"/>
  <c r="O13" i="1"/>
  <c r="S13" i="1"/>
  <c r="W13" i="1"/>
  <c r="W17" i="1" s="1"/>
  <c r="C27" i="1"/>
  <c r="P22" i="1"/>
  <c r="P24" i="1"/>
  <c r="I52" i="1"/>
  <c r="I54" i="1" s="1"/>
  <c r="I57" i="1" s="1"/>
  <c r="O52" i="1"/>
  <c r="O54" i="1" s="1"/>
  <c r="O57" i="1" s="1"/>
  <c r="T52" i="1"/>
  <c r="T54" i="1" s="1"/>
  <c r="T57" i="1" s="1"/>
  <c r="Y52" i="1"/>
  <c r="V53" i="1"/>
  <c r="R53" i="1"/>
  <c r="N53" i="1"/>
  <c r="J53" i="1"/>
  <c r="L53" i="1"/>
  <c r="Q53" i="1"/>
  <c r="W53" i="1"/>
  <c r="H13" i="1"/>
  <c r="L13" i="1"/>
  <c r="L17" i="1" s="1"/>
  <c r="P13" i="1"/>
  <c r="P17" i="1" s="1"/>
  <c r="T13" i="1"/>
  <c r="T17" i="1" s="1"/>
  <c r="X13" i="1"/>
  <c r="E17" i="1"/>
  <c r="E27" i="1" s="1"/>
  <c r="E30" i="1" s="1"/>
  <c r="V20" i="1"/>
  <c r="R20" i="1"/>
  <c r="N20" i="1"/>
  <c r="J20" i="1"/>
  <c r="L20" i="1"/>
  <c r="Q20" i="1"/>
  <c r="W20" i="1"/>
  <c r="V22" i="1"/>
  <c r="R22" i="1"/>
  <c r="N22" i="1"/>
  <c r="J22" i="1"/>
  <c r="L22" i="1"/>
  <c r="Q22" i="1"/>
  <c r="W22" i="1"/>
  <c r="V24" i="1"/>
  <c r="R24" i="1"/>
  <c r="N24" i="1"/>
  <c r="J24" i="1"/>
  <c r="L24" i="1"/>
  <c r="Q24" i="1"/>
  <c r="W24" i="1"/>
  <c r="K52" i="1"/>
  <c r="K54" i="1" s="1"/>
  <c r="K57" i="1" s="1"/>
  <c r="P52" i="1"/>
  <c r="U52" i="1"/>
  <c r="U54" i="1" s="1"/>
  <c r="U57" i="1" s="1"/>
  <c r="H53" i="1"/>
  <c r="M53" i="1"/>
  <c r="S53" i="1"/>
  <c r="X53" i="1"/>
  <c r="K14" i="1"/>
  <c r="O14" i="1"/>
  <c r="S14" i="1"/>
  <c r="K16" i="1"/>
  <c r="O16" i="1"/>
  <c r="S16" i="1"/>
  <c r="AR232" i="1"/>
  <c r="AO247" i="1"/>
  <c r="Z14" i="1" l="1"/>
  <c r="M27" i="1"/>
  <c r="M30" i="1" s="1"/>
  <c r="V54" i="1"/>
  <c r="V57" i="1" s="1"/>
  <c r="Z12" i="1"/>
  <c r="Q17" i="1"/>
  <c r="T25" i="1"/>
  <c r="T27" i="1" s="1"/>
  <c r="T30" i="1" s="1"/>
  <c r="Z53" i="1"/>
  <c r="R25" i="1"/>
  <c r="Y17" i="1"/>
  <c r="Z24" i="1"/>
  <c r="Z16" i="1"/>
  <c r="Z20" i="1"/>
  <c r="W25" i="1"/>
  <c r="W27" i="1" s="1"/>
  <c r="W30" i="1" s="1"/>
  <c r="X17" i="1"/>
  <c r="M54" i="1"/>
  <c r="M57" i="1" s="1"/>
  <c r="Z22" i="1"/>
  <c r="N17" i="1"/>
  <c r="W54" i="1"/>
  <c r="W57" i="1" s="1"/>
  <c r="V25" i="1"/>
  <c r="V27" i="1" s="1"/>
  <c r="V30" i="1" s="1"/>
  <c r="Z52" i="1"/>
  <c r="H54" i="1"/>
  <c r="Q54" i="1"/>
  <c r="Q57" i="1" s="1"/>
  <c r="Z15" i="1"/>
  <c r="S25" i="1"/>
  <c r="U25" i="1"/>
  <c r="U27" i="1" s="1"/>
  <c r="U30" i="1" s="1"/>
  <c r="Z19" i="1"/>
  <c r="H25" i="1"/>
  <c r="X25" i="1"/>
  <c r="X27" i="1" s="1"/>
  <c r="X30" i="1" s="1"/>
  <c r="K17" i="1"/>
  <c r="N25" i="1"/>
  <c r="AM216" i="1"/>
  <c r="AM212" i="1"/>
  <c r="AM223" i="1"/>
  <c r="AM219" i="1"/>
  <c r="AM158" i="1"/>
  <c r="AM154" i="1"/>
  <c r="AM189" i="1"/>
  <c r="AM185" i="1"/>
  <c r="AM123" i="1"/>
  <c r="AM119" i="1"/>
  <c r="AM195" i="1"/>
  <c r="AM191" i="1"/>
  <c r="AM132" i="1"/>
  <c r="AM128" i="1"/>
  <c r="AM86" i="1"/>
  <c r="AM82" i="1"/>
  <c r="AM107" i="1"/>
  <c r="AM103" i="1"/>
  <c r="AM105" i="1"/>
  <c r="AM104" i="1"/>
  <c r="AM73" i="1"/>
  <c r="AM72" i="1"/>
  <c r="AM14" i="1"/>
  <c r="AM50" i="1"/>
  <c r="AM60" i="1"/>
  <c r="AM49" i="1"/>
  <c r="AM18" i="1"/>
  <c r="AM69" i="1"/>
  <c r="AM57" i="1"/>
  <c r="AM54" i="1"/>
  <c r="P54" i="1"/>
  <c r="P57" i="1" s="1"/>
  <c r="Z13" i="1"/>
  <c r="H17" i="1"/>
  <c r="N54" i="1"/>
  <c r="N57" i="1" s="1"/>
  <c r="S17" i="1"/>
  <c r="S27" i="1" s="1"/>
  <c r="S30" i="1" s="1"/>
  <c r="L54" i="1"/>
  <c r="L57" i="1" s="1"/>
  <c r="Y25" i="1"/>
  <c r="Y27" i="1" s="1"/>
  <c r="Y30" i="1" s="1"/>
  <c r="K25" i="1"/>
  <c r="L25" i="1"/>
  <c r="L27" i="1" s="1"/>
  <c r="L30" i="1" s="1"/>
  <c r="R27" i="1"/>
  <c r="R30" i="1" s="1"/>
  <c r="O25" i="1"/>
  <c r="E57" i="1"/>
  <c r="AM241" i="1" s="1"/>
  <c r="Y54" i="1"/>
  <c r="Y57" i="1" s="1"/>
  <c r="X54" i="1"/>
  <c r="X57" i="1" s="1"/>
  <c r="R54" i="1"/>
  <c r="R57" i="1" s="1"/>
  <c r="S54" i="1"/>
  <c r="S57" i="1" s="1"/>
  <c r="O17" i="1"/>
  <c r="Z23" i="1"/>
  <c r="Z21" i="1"/>
  <c r="I25" i="1"/>
  <c r="I27" i="1" s="1"/>
  <c r="I30" i="1" s="1"/>
  <c r="J25" i="1"/>
  <c r="J27" i="1" s="1"/>
  <c r="J30" i="1" s="1"/>
  <c r="Q25" i="1"/>
  <c r="Q27" i="1" s="1"/>
  <c r="Q30" i="1" s="1"/>
  <c r="P25" i="1"/>
  <c r="P27" i="1" s="1"/>
  <c r="P30" i="1" s="1"/>
  <c r="AM20" i="1" l="1"/>
  <c r="AM61" i="1"/>
  <c r="AM16" i="1"/>
  <c r="AM80" i="1"/>
  <c r="AM112" i="1"/>
  <c r="AM133" i="1"/>
  <c r="AM98" i="1"/>
  <c r="AM144" i="1"/>
  <c r="AM207" i="1"/>
  <c r="AM135" i="1"/>
  <c r="AM201" i="1"/>
  <c r="AM170" i="1"/>
  <c r="AM164" i="1"/>
  <c r="AM229" i="1"/>
  <c r="AM12" i="1"/>
  <c r="AM27" i="1"/>
  <c r="AM67" i="1"/>
  <c r="AM31" i="1"/>
  <c r="AM81" i="1"/>
  <c r="AM113" i="1"/>
  <c r="AM137" i="1"/>
  <c r="AM102" i="1"/>
  <c r="AM148" i="1"/>
  <c r="AM211" i="1"/>
  <c r="AM139" i="1"/>
  <c r="AM205" i="1"/>
  <c r="AM174" i="1"/>
  <c r="AM168" i="1"/>
  <c r="AM234" i="1"/>
  <c r="AM63" i="1"/>
  <c r="AM121" i="1"/>
  <c r="AM32" i="1"/>
  <c r="AM33" i="1"/>
  <c r="AM114" i="1"/>
  <c r="AM151" i="1"/>
  <c r="AM186" i="1"/>
  <c r="AM180" i="1"/>
  <c r="AM23" i="1"/>
  <c r="AM75" i="1"/>
  <c r="AM118" i="1"/>
  <c r="AM163" i="1"/>
  <c r="AM228" i="1"/>
  <c r="AM155" i="1"/>
  <c r="AM226" i="1"/>
  <c r="AM190" i="1"/>
  <c r="AM184" i="1"/>
  <c r="AM237" i="1"/>
  <c r="AM13" i="1"/>
  <c r="AM15" i="1"/>
  <c r="AM149" i="1"/>
  <c r="AM160" i="1"/>
  <c r="AM222" i="1"/>
  <c r="AM246" i="1"/>
  <c r="AM41" i="1"/>
  <c r="AM34" i="1"/>
  <c r="AM35" i="1"/>
  <c r="AM153" i="1"/>
  <c r="AM28" i="1"/>
  <c r="AM36" i="1"/>
  <c r="AM30" i="1"/>
  <c r="AM44" i="1"/>
  <c r="AM96" i="1"/>
  <c r="AM87" i="1"/>
  <c r="AM66" i="1"/>
  <c r="AM126" i="1"/>
  <c r="AM175" i="1"/>
  <c r="AM239" i="1"/>
  <c r="AM169" i="1"/>
  <c r="AM138" i="1"/>
  <c r="AM202" i="1"/>
  <c r="AM196" i="1"/>
  <c r="N27" i="1"/>
  <c r="N30" i="1" s="1"/>
  <c r="AM88" i="1"/>
  <c r="AM224" i="1"/>
  <c r="AM89" i="1"/>
  <c r="AM43" i="1"/>
  <c r="AM56" i="1"/>
  <c r="AM46" i="1"/>
  <c r="AM48" i="1"/>
  <c r="AM58" i="1"/>
  <c r="AM97" i="1"/>
  <c r="AM91" i="1"/>
  <c r="AM70" i="1"/>
  <c r="AM129" i="1"/>
  <c r="AM179" i="1"/>
  <c r="AM240" i="1"/>
  <c r="AM173" i="1"/>
  <c r="AM142" i="1"/>
  <c r="AM206" i="1"/>
  <c r="AM200" i="1"/>
  <c r="AT243" i="1"/>
  <c r="AT239" i="1"/>
  <c r="AT235" i="1"/>
  <c r="AT244" i="1"/>
  <c r="AT240" i="1"/>
  <c r="AT236" i="1"/>
  <c r="AT231" i="1"/>
  <c r="AT227" i="1"/>
  <c r="AT223" i="1"/>
  <c r="AT219" i="1"/>
  <c r="AT214" i="1"/>
  <c r="AT210" i="1"/>
  <c r="AT206" i="1"/>
  <c r="AT202" i="1"/>
  <c r="AT198" i="1"/>
  <c r="AT194" i="1"/>
  <c r="AT190" i="1"/>
  <c r="AT186" i="1"/>
  <c r="AT182" i="1"/>
  <c r="AT178" i="1"/>
  <c r="AT174" i="1"/>
  <c r="AT170" i="1"/>
  <c r="AT166" i="1"/>
  <c r="AT162" i="1"/>
  <c r="AT228" i="1"/>
  <c r="AT224" i="1"/>
  <c r="AT220" i="1"/>
  <c r="AT215" i="1"/>
  <c r="AT211" i="1"/>
  <c r="AT207" i="1"/>
  <c r="AT203" i="1"/>
  <c r="AT199" i="1"/>
  <c r="AT195" i="1"/>
  <c r="AT191" i="1"/>
  <c r="AT187" i="1"/>
  <c r="AT183" i="1"/>
  <c r="AT179" i="1"/>
  <c r="AT175" i="1"/>
  <c r="AT171" i="1"/>
  <c r="AT167" i="1"/>
  <c r="AT163" i="1"/>
  <c r="AT160" i="1"/>
  <c r="AT156" i="1"/>
  <c r="AT152" i="1"/>
  <c r="AT148" i="1"/>
  <c r="AT144" i="1"/>
  <c r="AT140" i="1"/>
  <c r="AT136" i="1"/>
  <c r="AT132" i="1"/>
  <c r="AT230" i="1"/>
  <c r="AT226" i="1"/>
  <c r="AT222" i="1"/>
  <c r="AT213" i="1"/>
  <c r="AT209" i="1"/>
  <c r="AT205" i="1"/>
  <c r="AT201" i="1"/>
  <c r="AT197" i="1"/>
  <c r="AT193" i="1"/>
  <c r="AT189" i="1"/>
  <c r="AT185" i="1"/>
  <c r="AT181" i="1"/>
  <c r="AT177" i="1"/>
  <c r="AT173" i="1"/>
  <c r="AT169" i="1"/>
  <c r="AT165" i="1"/>
  <c r="AT161" i="1"/>
  <c r="AT157" i="1"/>
  <c r="AT153" i="1"/>
  <c r="AT149" i="1"/>
  <c r="AT145" i="1"/>
  <c r="AT141" i="1"/>
  <c r="AT137" i="1"/>
  <c r="AT133" i="1"/>
  <c r="AT129" i="1"/>
  <c r="AT125" i="1"/>
  <c r="AT121" i="1"/>
  <c r="AT229" i="1"/>
  <c r="AT225" i="1"/>
  <c r="AT221" i="1"/>
  <c r="AT216" i="1"/>
  <c r="AT212" i="1"/>
  <c r="AT208" i="1"/>
  <c r="AT204" i="1"/>
  <c r="AT200" i="1"/>
  <c r="AT196" i="1"/>
  <c r="AT192" i="1"/>
  <c r="AT188" i="1"/>
  <c r="AT184" i="1"/>
  <c r="AT180" i="1"/>
  <c r="AT176" i="1"/>
  <c r="AT172" i="1"/>
  <c r="AT168" i="1"/>
  <c r="AT164" i="1"/>
  <c r="AT158" i="1"/>
  <c r="AT154" i="1"/>
  <c r="AT150" i="1"/>
  <c r="AT146" i="1"/>
  <c r="AT142" i="1"/>
  <c r="AT138" i="1"/>
  <c r="AT134" i="1"/>
  <c r="AT130" i="1"/>
  <c r="AT126" i="1"/>
  <c r="AT122" i="1"/>
  <c r="AT246" i="1"/>
  <c r="AT245" i="1"/>
  <c r="AT238" i="1"/>
  <c r="AT237" i="1"/>
  <c r="AT119" i="1"/>
  <c r="AT116" i="1"/>
  <c r="AT112" i="1"/>
  <c r="AT108" i="1"/>
  <c r="AT104" i="1"/>
  <c r="AT100" i="1"/>
  <c r="AT96" i="1"/>
  <c r="AT92" i="1"/>
  <c r="AT88" i="1"/>
  <c r="AT84" i="1"/>
  <c r="AT80" i="1"/>
  <c r="AT76" i="1"/>
  <c r="AT72" i="1"/>
  <c r="AT68" i="1"/>
  <c r="AT64" i="1"/>
  <c r="AT61" i="1"/>
  <c r="AT159" i="1"/>
  <c r="AT155" i="1"/>
  <c r="AT151" i="1"/>
  <c r="AT147" i="1"/>
  <c r="AT143" i="1"/>
  <c r="AT139" i="1"/>
  <c r="AT135" i="1"/>
  <c r="AT131" i="1"/>
  <c r="AT128" i="1"/>
  <c r="AT127" i="1"/>
  <c r="AT124" i="1"/>
  <c r="AT123" i="1"/>
  <c r="AT117" i="1"/>
  <c r="AT113" i="1"/>
  <c r="AT109" i="1"/>
  <c r="AT105" i="1"/>
  <c r="AT101" i="1"/>
  <c r="AT97" i="1"/>
  <c r="AT93" i="1"/>
  <c r="AT89" i="1"/>
  <c r="AT85" i="1"/>
  <c r="AT81" i="1"/>
  <c r="AT77" i="1"/>
  <c r="AT73" i="1"/>
  <c r="AT242" i="1"/>
  <c r="AT241" i="1"/>
  <c r="AT234" i="1"/>
  <c r="AT69" i="1"/>
  <c r="AT65" i="1"/>
  <c r="AT58" i="1"/>
  <c r="AT55" i="1"/>
  <c r="AT54" i="1"/>
  <c r="AT53" i="1"/>
  <c r="AT52" i="1"/>
  <c r="AT51" i="1"/>
  <c r="AT50" i="1"/>
  <c r="AT45" i="1"/>
  <c r="AT41" i="1"/>
  <c r="AT28" i="1"/>
  <c r="AT23" i="1"/>
  <c r="AT21" i="1"/>
  <c r="AT19" i="1"/>
  <c r="AT17" i="1"/>
  <c r="AT120" i="1"/>
  <c r="AT118" i="1"/>
  <c r="AT115" i="1"/>
  <c r="AT114" i="1"/>
  <c r="AT111" i="1"/>
  <c r="AT110" i="1"/>
  <c r="AT107" i="1"/>
  <c r="AT106" i="1"/>
  <c r="AT103" i="1"/>
  <c r="AT102" i="1"/>
  <c r="AT99" i="1"/>
  <c r="AT98" i="1"/>
  <c r="AT95" i="1"/>
  <c r="AT94" i="1"/>
  <c r="AT91" i="1"/>
  <c r="AT90" i="1"/>
  <c r="AT87" i="1"/>
  <c r="AT86" i="1"/>
  <c r="AT70" i="1"/>
  <c r="AT46" i="1"/>
  <c r="AT44" i="1"/>
  <c r="AT42" i="1"/>
  <c r="AT39" i="1"/>
  <c r="AT37" i="1"/>
  <c r="AT36" i="1"/>
  <c r="AT34" i="1"/>
  <c r="AT32" i="1"/>
  <c r="AT29" i="1"/>
  <c r="AT27" i="1"/>
  <c r="AT24" i="1"/>
  <c r="AT22" i="1"/>
  <c r="AT20" i="1"/>
  <c r="AT18" i="1"/>
  <c r="AT14" i="1"/>
  <c r="AT83" i="1"/>
  <c r="AT82" i="1"/>
  <c r="AT75" i="1"/>
  <c r="AT74" i="1"/>
  <c r="AT67" i="1"/>
  <c r="AT60" i="1"/>
  <c r="AT56" i="1"/>
  <c r="AT47" i="1"/>
  <c r="AT26" i="1"/>
  <c r="AT13" i="1"/>
  <c r="AT79" i="1"/>
  <c r="AT63" i="1"/>
  <c r="AT62" i="1"/>
  <c r="AT49" i="1"/>
  <c r="AT38" i="1"/>
  <c r="AT30" i="1"/>
  <c r="AT25" i="1"/>
  <c r="AT66" i="1"/>
  <c r="AT59" i="1"/>
  <c r="AT48" i="1"/>
  <c r="AT43" i="1"/>
  <c r="AT40" i="1"/>
  <c r="AT35" i="1"/>
  <c r="AT33" i="1"/>
  <c r="AT31" i="1"/>
  <c r="AT16" i="1"/>
  <c r="AT12" i="1"/>
  <c r="AT78" i="1"/>
  <c r="AT71" i="1"/>
  <c r="AT57" i="1"/>
  <c r="AT15" i="1"/>
  <c r="AM26" i="1"/>
  <c r="AM45" i="1"/>
  <c r="AM40" i="1"/>
  <c r="AM11" i="1"/>
  <c r="AM22" i="1"/>
  <c r="AM37" i="1"/>
  <c r="AM51" i="1"/>
  <c r="AM62" i="1"/>
  <c r="AM19" i="1"/>
  <c r="AM55" i="1"/>
  <c r="AM25" i="1"/>
  <c r="AM38" i="1"/>
  <c r="AM64" i="1"/>
  <c r="AM76" i="1"/>
  <c r="AM84" i="1"/>
  <c r="AM92" i="1"/>
  <c r="AM100" i="1"/>
  <c r="AM108" i="1"/>
  <c r="AM116" i="1"/>
  <c r="AM79" i="1"/>
  <c r="AM95" i="1"/>
  <c r="AM111" i="1"/>
  <c r="AM141" i="1"/>
  <c r="AM157" i="1"/>
  <c r="AM74" i="1"/>
  <c r="AM90" i="1"/>
  <c r="AM106" i="1"/>
  <c r="AM122" i="1"/>
  <c r="AM130" i="1"/>
  <c r="AM136" i="1"/>
  <c r="AM152" i="1"/>
  <c r="AM167" i="1"/>
  <c r="AM183" i="1"/>
  <c r="AM199" i="1"/>
  <c r="AM215" i="1"/>
  <c r="AM235" i="1"/>
  <c r="AM243" i="1"/>
  <c r="AM127" i="1"/>
  <c r="AM143" i="1"/>
  <c r="AM159" i="1"/>
  <c r="AM177" i="1"/>
  <c r="AM193" i="1"/>
  <c r="AM209" i="1"/>
  <c r="AM230" i="1"/>
  <c r="AM146" i="1"/>
  <c r="AM162" i="1"/>
  <c r="AM178" i="1"/>
  <c r="AM194" i="1"/>
  <c r="AM210" i="1"/>
  <c r="AM227" i="1"/>
  <c r="AM172" i="1"/>
  <c r="AM188" i="1"/>
  <c r="AM204" i="1"/>
  <c r="AM221" i="1"/>
  <c r="AM238" i="1"/>
  <c r="H27" i="1"/>
  <c r="Z17" i="1"/>
  <c r="K27" i="1"/>
  <c r="K30" i="1" s="1"/>
  <c r="Z54" i="1"/>
  <c r="H57" i="1"/>
  <c r="Z57" i="1" s="1"/>
  <c r="O27" i="1"/>
  <c r="O30" i="1" s="1"/>
  <c r="X59" i="1"/>
  <c r="X61" i="1" s="1"/>
  <c r="T59" i="1"/>
  <c r="T61" i="1" s="1"/>
  <c r="P59" i="1"/>
  <c r="P61" i="1" s="1"/>
  <c r="W59" i="1"/>
  <c r="W61" i="1" s="1"/>
  <c r="Y59" i="1"/>
  <c r="Y61" i="1" s="1"/>
  <c r="Q59" i="1"/>
  <c r="Q61" i="1" s="1"/>
  <c r="V59" i="1"/>
  <c r="V61" i="1" s="1"/>
  <c r="O59" i="1"/>
  <c r="O61" i="1" s="1"/>
  <c r="U59" i="1"/>
  <c r="U61" i="1" s="1"/>
  <c r="N59" i="1"/>
  <c r="N61" i="1" s="1"/>
  <c r="S59" i="1"/>
  <c r="S61" i="1" s="1"/>
  <c r="AM52" i="1"/>
  <c r="AM71" i="1"/>
  <c r="AM59" i="1"/>
  <c r="AM47" i="1"/>
  <c r="AM17" i="1"/>
  <c r="AM24" i="1"/>
  <c r="AM42" i="1"/>
  <c r="AM53" i="1"/>
  <c r="AM65" i="1"/>
  <c r="AM21" i="1"/>
  <c r="AM120" i="1"/>
  <c r="AM29" i="1"/>
  <c r="AM39" i="1"/>
  <c r="AM68" i="1"/>
  <c r="AM77" i="1"/>
  <c r="AM85" i="1"/>
  <c r="AM93" i="1"/>
  <c r="AM101" i="1"/>
  <c r="AM109" i="1"/>
  <c r="AM117" i="1"/>
  <c r="AM83" i="1"/>
  <c r="AM99" i="1"/>
  <c r="AM115" i="1"/>
  <c r="AM145" i="1"/>
  <c r="AM161" i="1"/>
  <c r="AM78" i="1"/>
  <c r="AM94" i="1"/>
  <c r="AM110" i="1"/>
  <c r="AM125" i="1"/>
  <c r="AM124" i="1"/>
  <c r="AM140" i="1"/>
  <c r="AM156" i="1"/>
  <c r="AM171" i="1"/>
  <c r="AM187" i="1"/>
  <c r="AM203" i="1"/>
  <c r="AM220" i="1"/>
  <c r="AM236" i="1"/>
  <c r="AM244" i="1"/>
  <c r="AM131" i="1"/>
  <c r="AM147" i="1"/>
  <c r="AM165" i="1"/>
  <c r="AM181" i="1"/>
  <c r="AM197" i="1"/>
  <c r="AM213" i="1"/>
  <c r="AM134" i="1"/>
  <c r="AM150" i="1"/>
  <c r="AM166" i="1"/>
  <c r="AM182" i="1"/>
  <c r="AM198" i="1"/>
  <c r="AM214" i="1"/>
  <c r="AM231" i="1"/>
  <c r="AM176" i="1"/>
  <c r="AM192" i="1"/>
  <c r="AM208" i="1"/>
  <c r="AM225" i="1"/>
  <c r="AM242" i="1"/>
  <c r="AM245" i="1"/>
  <c r="Z25" i="1"/>
  <c r="AM247" i="1" l="1"/>
  <c r="R59" i="1"/>
  <c r="R61" i="1" s="1"/>
  <c r="AM232" i="1"/>
  <c r="AT217" i="1"/>
  <c r="AT232" i="1"/>
  <c r="AT247" i="1"/>
  <c r="AM217" i="1"/>
  <c r="Z27" i="1"/>
  <c r="H30" i="1"/>
  <c r="AN11" i="1" l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N29" i="1" s="1"/>
  <c r="AN30" i="1" s="1"/>
  <c r="AN31" i="1" s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3" i="1" s="1"/>
  <c r="AN44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55" i="1" s="1"/>
  <c r="AN56" i="1" s="1"/>
  <c r="AN57" i="1" s="1"/>
  <c r="AN58" i="1" s="1"/>
  <c r="AN59" i="1" s="1"/>
  <c r="AN60" i="1" s="1"/>
  <c r="AN61" i="1" s="1"/>
  <c r="AN62" i="1" s="1"/>
  <c r="AN63" i="1" s="1"/>
  <c r="AN64" i="1" s="1"/>
  <c r="AN65" i="1" s="1"/>
  <c r="AN66" i="1" s="1"/>
  <c r="AN67" i="1" s="1"/>
  <c r="AN68" i="1" s="1"/>
  <c r="AN69" i="1" s="1"/>
  <c r="AN70" i="1" s="1"/>
  <c r="AN71" i="1" s="1"/>
  <c r="AN72" i="1" s="1"/>
  <c r="AN73" i="1" s="1"/>
  <c r="AN74" i="1" s="1"/>
  <c r="AN75" i="1" s="1"/>
  <c r="AN76" i="1" s="1"/>
  <c r="AN77" i="1" s="1"/>
  <c r="AN78" i="1" s="1"/>
  <c r="AN79" i="1" s="1"/>
  <c r="AN80" i="1" s="1"/>
  <c r="AN81" i="1" s="1"/>
  <c r="AN82" i="1" s="1"/>
  <c r="AN83" i="1" s="1"/>
  <c r="AN84" i="1" s="1"/>
  <c r="AN85" i="1" s="1"/>
  <c r="AN86" i="1" s="1"/>
  <c r="AN87" i="1" s="1"/>
  <c r="AN88" i="1" s="1"/>
  <c r="AN89" i="1" s="1"/>
  <c r="AN90" i="1" s="1"/>
  <c r="AN91" i="1" s="1"/>
  <c r="AN92" i="1" s="1"/>
  <c r="AN93" i="1" s="1"/>
  <c r="AN94" i="1" s="1"/>
  <c r="AN95" i="1" s="1"/>
  <c r="AN96" i="1" s="1"/>
  <c r="AN97" i="1" s="1"/>
  <c r="AN98" i="1" s="1"/>
  <c r="AN99" i="1" s="1"/>
  <c r="AN100" i="1" s="1"/>
  <c r="AN101" i="1" s="1"/>
  <c r="AN102" i="1" s="1"/>
  <c r="AN103" i="1" s="1"/>
  <c r="AN104" i="1" s="1"/>
  <c r="AN105" i="1" s="1"/>
  <c r="AN106" i="1" s="1"/>
  <c r="AN107" i="1" s="1"/>
  <c r="AN108" i="1" s="1"/>
  <c r="AN109" i="1" s="1"/>
  <c r="AN110" i="1" s="1"/>
  <c r="AN111" i="1" s="1"/>
  <c r="AN112" i="1" s="1"/>
  <c r="AN113" i="1" s="1"/>
  <c r="AN114" i="1" s="1"/>
  <c r="AN115" i="1" s="1"/>
  <c r="AN116" i="1" s="1"/>
  <c r="AN117" i="1" s="1"/>
  <c r="AN118" i="1" s="1"/>
  <c r="AN119" i="1" s="1"/>
  <c r="AN120" i="1" s="1"/>
  <c r="AN121" i="1" s="1"/>
  <c r="AN122" i="1" s="1"/>
  <c r="AN123" i="1" s="1"/>
  <c r="AN124" i="1" s="1"/>
  <c r="AN125" i="1" s="1"/>
  <c r="AN126" i="1" s="1"/>
  <c r="AN127" i="1" s="1"/>
  <c r="AN128" i="1" s="1"/>
  <c r="AN129" i="1" s="1"/>
  <c r="AN130" i="1" s="1"/>
  <c r="AN131" i="1" s="1"/>
  <c r="AN132" i="1" s="1"/>
  <c r="AN133" i="1" s="1"/>
  <c r="AN134" i="1" s="1"/>
  <c r="AN135" i="1" s="1"/>
  <c r="AN136" i="1" s="1"/>
  <c r="AN137" i="1" s="1"/>
  <c r="AN138" i="1" s="1"/>
  <c r="AN139" i="1" s="1"/>
  <c r="AN140" i="1" s="1"/>
  <c r="AN141" i="1" s="1"/>
  <c r="AN142" i="1" s="1"/>
  <c r="AN143" i="1" s="1"/>
  <c r="AN144" i="1" s="1"/>
  <c r="AN145" i="1" s="1"/>
  <c r="AN146" i="1" s="1"/>
  <c r="AN147" i="1" s="1"/>
  <c r="AN148" i="1" s="1"/>
  <c r="AN149" i="1" s="1"/>
  <c r="AN150" i="1" s="1"/>
  <c r="AN151" i="1" s="1"/>
  <c r="AN152" i="1" s="1"/>
  <c r="AN153" i="1" s="1"/>
  <c r="AN154" i="1" s="1"/>
  <c r="AN155" i="1" s="1"/>
  <c r="AN156" i="1" s="1"/>
  <c r="AN157" i="1" s="1"/>
  <c r="AN158" i="1" s="1"/>
  <c r="AN159" i="1" s="1"/>
  <c r="AN160" i="1" s="1"/>
  <c r="AN161" i="1" s="1"/>
  <c r="AN162" i="1" s="1"/>
  <c r="AN163" i="1" s="1"/>
  <c r="AN164" i="1" s="1"/>
  <c r="AN165" i="1" s="1"/>
  <c r="AN166" i="1" s="1"/>
  <c r="AN167" i="1" s="1"/>
  <c r="AN168" i="1" s="1"/>
  <c r="AN169" i="1" s="1"/>
  <c r="AN170" i="1" s="1"/>
  <c r="AN171" i="1" s="1"/>
  <c r="AN172" i="1" s="1"/>
  <c r="AN173" i="1" s="1"/>
  <c r="AN174" i="1" s="1"/>
  <c r="AN175" i="1" s="1"/>
  <c r="AN176" i="1" s="1"/>
  <c r="AN177" i="1" s="1"/>
  <c r="AN178" i="1" s="1"/>
  <c r="AN179" i="1" s="1"/>
  <c r="AN180" i="1" s="1"/>
  <c r="AN181" i="1" s="1"/>
  <c r="AN182" i="1" s="1"/>
  <c r="AN183" i="1" s="1"/>
  <c r="AN184" i="1" s="1"/>
  <c r="AN185" i="1" s="1"/>
  <c r="AN186" i="1" s="1"/>
  <c r="AN187" i="1" s="1"/>
  <c r="AN188" i="1" s="1"/>
  <c r="AN189" i="1" s="1"/>
  <c r="AN190" i="1" s="1"/>
  <c r="AN191" i="1" s="1"/>
  <c r="AN192" i="1" s="1"/>
  <c r="AN193" i="1" s="1"/>
  <c r="AN194" i="1" s="1"/>
  <c r="AN195" i="1" s="1"/>
  <c r="AN196" i="1" s="1"/>
  <c r="AN197" i="1" s="1"/>
  <c r="AN198" i="1" s="1"/>
  <c r="AN199" i="1" s="1"/>
  <c r="AN200" i="1" s="1"/>
  <c r="AN201" i="1" s="1"/>
  <c r="AN202" i="1" s="1"/>
  <c r="AN203" i="1" s="1"/>
  <c r="AN204" i="1" s="1"/>
  <c r="Z30" i="1"/>
  <c r="V33" i="1"/>
  <c r="V35" i="1" s="1"/>
  <c r="X33" i="1"/>
  <c r="X35" i="1" s="1"/>
  <c r="W33" i="1"/>
  <c r="W35" i="1" s="1"/>
  <c r="P33" i="1"/>
  <c r="P35" i="1" s="1"/>
  <c r="U33" i="1"/>
  <c r="U35" i="1" s="1"/>
  <c r="R33" i="1"/>
  <c r="R35" i="1" s="1"/>
  <c r="S33" i="1"/>
  <c r="S35" i="1" s="1"/>
  <c r="Q33" i="1"/>
  <c r="Q35" i="1" s="1"/>
  <c r="N33" i="1"/>
  <c r="N35" i="1" s="1"/>
  <c r="T33" i="1"/>
  <c r="T35" i="1" s="1"/>
  <c r="Y33" i="1"/>
  <c r="Y35" i="1" s="1"/>
  <c r="O33" i="1"/>
  <c r="O35" i="1" s="1"/>
  <c r="AS246" i="1" l="1"/>
  <c r="AS242" i="1"/>
  <c r="AS238" i="1"/>
  <c r="AS234" i="1"/>
  <c r="AS243" i="1"/>
  <c r="AS239" i="1"/>
  <c r="AS235" i="1"/>
  <c r="AS230" i="1"/>
  <c r="AS226" i="1"/>
  <c r="AS222" i="1"/>
  <c r="AS213" i="1"/>
  <c r="AS209" i="1"/>
  <c r="AS205" i="1"/>
  <c r="AS201" i="1"/>
  <c r="AS197" i="1"/>
  <c r="AS193" i="1"/>
  <c r="AS189" i="1"/>
  <c r="AS185" i="1"/>
  <c r="AS181" i="1"/>
  <c r="AS177" i="1"/>
  <c r="AS173" i="1"/>
  <c r="AS169" i="1"/>
  <c r="AS165" i="1"/>
  <c r="AS245" i="1"/>
  <c r="AS241" i="1"/>
  <c r="AS237" i="1"/>
  <c r="AS159" i="1"/>
  <c r="AS155" i="1"/>
  <c r="AS151" i="1"/>
  <c r="AS147" i="1"/>
  <c r="AS244" i="1"/>
  <c r="AS240" i="1"/>
  <c r="AS236" i="1"/>
  <c r="AS228" i="1"/>
  <c r="AS224" i="1"/>
  <c r="AS220" i="1"/>
  <c r="AS215" i="1"/>
  <c r="AS211" i="1"/>
  <c r="AS207" i="1"/>
  <c r="AS203" i="1"/>
  <c r="AS199" i="1"/>
  <c r="AS195" i="1"/>
  <c r="AS191" i="1"/>
  <c r="AS187" i="1"/>
  <c r="AS183" i="1"/>
  <c r="AS179" i="1"/>
  <c r="AS175" i="1"/>
  <c r="AS171" i="1"/>
  <c r="AS167" i="1"/>
  <c r="AS163" i="1"/>
  <c r="AS160" i="1"/>
  <c r="AS156" i="1"/>
  <c r="AS152" i="1"/>
  <c r="AS148" i="1"/>
  <c r="AS161" i="1"/>
  <c r="AS157" i="1"/>
  <c r="AS153" i="1"/>
  <c r="AS149" i="1"/>
  <c r="AS145" i="1"/>
  <c r="AS216" i="1"/>
  <c r="AS214" i="1"/>
  <c r="AS212" i="1"/>
  <c r="AS210" i="1"/>
  <c r="AS208" i="1"/>
  <c r="AS206" i="1"/>
  <c r="AS204" i="1"/>
  <c r="AS202" i="1"/>
  <c r="AS200" i="1"/>
  <c r="AS198" i="1"/>
  <c r="AS196" i="1"/>
  <c r="AS194" i="1"/>
  <c r="AS192" i="1"/>
  <c r="AS190" i="1"/>
  <c r="AS188" i="1"/>
  <c r="AS186" i="1"/>
  <c r="AS184" i="1"/>
  <c r="AS182" i="1"/>
  <c r="AS180" i="1"/>
  <c r="AS178" i="1"/>
  <c r="AS176" i="1"/>
  <c r="AS174" i="1"/>
  <c r="AS172" i="1"/>
  <c r="AS170" i="1"/>
  <c r="AS168" i="1"/>
  <c r="AS166" i="1"/>
  <c r="AS164" i="1"/>
  <c r="AS162" i="1"/>
  <c r="AS158" i="1"/>
  <c r="AS154" i="1"/>
  <c r="AS150" i="1"/>
  <c r="AS146" i="1"/>
  <c r="AS231" i="1"/>
  <c r="AS223" i="1"/>
  <c r="AS221" i="1"/>
  <c r="AS219" i="1"/>
  <c r="AS229" i="1"/>
  <c r="AS227" i="1"/>
  <c r="AS225" i="1"/>
  <c r="AS132" i="1"/>
  <c r="AS128" i="1"/>
  <c r="AS124" i="1"/>
  <c r="AS129" i="1"/>
  <c r="AS125" i="1"/>
  <c r="AS121" i="1"/>
  <c r="AS130" i="1"/>
  <c r="AS126" i="1"/>
  <c r="AS122" i="1"/>
  <c r="AS127" i="1"/>
  <c r="AS131" i="1"/>
  <c r="AS123" i="1"/>
  <c r="AS143" i="1"/>
  <c r="AS139" i="1"/>
  <c r="AS135" i="1"/>
  <c r="AS144" i="1"/>
  <c r="AS140" i="1"/>
  <c r="AS136" i="1"/>
  <c r="AS141" i="1"/>
  <c r="AS137" i="1"/>
  <c r="AS133" i="1"/>
  <c r="AS142" i="1"/>
  <c r="AS138" i="1"/>
  <c r="AS134" i="1"/>
  <c r="AS83" i="1"/>
  <c r="AS79" i="1"/>
  <c r="AS75" i="1"/>
  <c r="AS71" i="1"/>
  <c r="AS67" i="1"/>
  <c r="AS63" i="1"/>
  <c r="AS60" i="1"/>
  <c r="AS59" i="1"/>
  <c r="AS58" i="1"/>
  <c r="AS57" i="1"/>
  <c r="AS84" i="1"/>
  <c r="AS80" i="1"/>
  <c r="AS76" i="1"/>
  <c r="AS72" i="1"/>
  <c r="AS61" i="1"/>
  <c r="AS78" i="1"/>
  <c r="AS68" i="1"/>
  <c r="AS65" i="1"/>
  <c r="AS62" i="1"/>
  <c r="AS53" i="1"/>
  <c r="AS51" i="1"/>
  <c r="AS49" i="1"/>
  <c r="AS77" i="1"/>
  <c r="AS70" i="1"/>
  <c r="AS81" i="1"/>
  <c r="AS66" i="1"/>
  <c r="AS55" i="1"/>
  <c r="AS48" i="1"/>
  <c r="AS82" i="1"/>
  <c r="AS74" i="1"/>
  <c r="AS69" i="1"/>
  <c r="AS64" i="1"/>
  <c r="AS56" i="1"/>
  <c r="AS54" i="1"/>
  <c r="AS52" i="1"/>
  <c r="AS47" i="1"/>
  <c r="AS73" i="1"/>
  <c r="AS50" i="1"/>
  <c r="AS95" i="1"/>
  <c r="AS91" i="1"/>
  <c r="AS87" i="1"/>
  <c r="AS96" i="1"/>
  <c r="AS92" i="1"/>
  <c r="AS88" i="1"/>
  <c r="AS94" i="1"/>
  <c r="AS90" i="1"/>
  <c r="AS86" i="1"/>
  <c r="AS93" i="1"/>
  <c r="AS89" i="1"/>
  <c r="AS85" i="1"/>
  <c r="AS120" i="1"/>
  <c r="AS115" i="1"/>
  <c r="AS111" i="1"/>
  <c r="AS119" i="1"/>
  <c r="AS116" i="1"/>
  <c r="AS112" i="1"/>
  <c r="AS118" i="1"/>
  <c r="AS114" i="1"/>
  <c r="AS110" i="1"/>
  <c r="AS117" i="1"/>
  <c r="AS113" i="1"/>
  <c r="AS109" i="1"/>
  <c r="AS107" i="1"/>
  <c r="AS103" i="1"/>
  <c r="AS99" i="1"/>
  <c r="AS108" i="1"/>
  <c r="AS104" i="1"/>
  <c r="AS100" i="1"/>
  <c r="AS106" i="1"/>
  <c r="AS102" i="1"/>
  <c r="AS98" i="1"/>
  <c r="AS105" i="1"/>
  <c r="AS101" i="1"/>
  <c r="AS97" i="1"/>
  <c r="AN205" i="1"/>
  <c r="AN206" i="1" s="1"/>
  <c r="AN207" i="1" s="1"/>
  <c r="AN208" i="1" s="1"/>
  <c r="AN209" i="1" s="1"/>
  <c r="AN210" i="1" s="1"/>
  <c r="AN211" i="1" s="1"/>
  <c r="AN212" i="1" s="1"/>
  <c r="AN213" i="1" s="1"/>
  <c r="AN214" i="1" s="1"/>
  <c r="AN215" i="1" s="1"/>
  <c r="AS247" i="1" l="1"/>
  <c r="AS232" i="1"/>
  <c r="AN216" i="1"/>
  <c r="AN219" i="1"/>
  <c r="AN217" i="1"/>
  <c r="AS217" i="1"/>
  <c r="AN220" i="1" l="1"/>
  <c r="AN221" i="1" s="1"/>
  <c r="AN222" i="1" s="1"/>
  <c r="AN223" i="1" s="1"/>
  <c r="AN224" i="1" s="1"/>
  <c r="AN225" i="1" s="1"/>
  <c r="AN226" i="1" s="1"/>
  <c r="AN227" i="1" s="1"/>
  <c r="AN228" i="1" s="1"/>
  <c r="AN229" i="1" s="1"/>
  <c r="AN230" i="1" s="1"/>
  <c r="AN234" i="1" l="1"/>
  <c r="AN231" i="1"/>
  <c r="AN232" i="1" s="1"/>
  <c r="AN235" i="1" l="1"/>
  <c r="AN236" i="1" s="1"/>
  <c r="AN237" i="1" s="1"/>
  <c r="AN238" i="1" s="1"/>
  <c r="AN239" i="1" s="1"/>
  <c r="AN240" i="1" s="1"/>
  <c r="AN241" i="1" s="1"/>
  <c r="AN242" i="1" s="1"/>
  <c r="AN243" i="1" s="1"/>
  <c r="AN244" i="1" s="1"/>
  <c r="AN245" i="1" s="1"/>
  <c r="AN246" i="1" s="1"/>
  <c r="AN2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AM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Agreed amount to last case
</t>
        </r>
      </text>
    </comment>
    <comment ref="AM5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Agreed to last rate case
</t>
        </r>
      </text>
    </comment>
    <comment ref="AN5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Agreed to last rate case
</t>
        </r>
      </text>
    </comment>
    <comment ref="AO5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This amount was removed from Cust. AR in the last rate case.
</t>
        </r>
      </text>
    </comment>
    <comment ref="AQ5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156,600 in revenue was removed from last case for these customers
</t>
        </r>
      </text>
    </comment>
    <comment ref="AR5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In last case 18,224.  This must have been updated in 2004
</t>
        </r>
      </text>
    </comment>
    <comment ref="AS5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Adj. 4327 in last case 
3,222 here.  Must have updated projection in 2004
</t>
        </r>
      </text>
    </comment>
    <comment ref="AT5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10,155 adjusted in last case.  This is close
</t>
        </r>
      </text>
    </comment>
  </commentList>
</comments>
</file>

<file path=xl/sharedStrings.xml><?xml version="1.0" encoding="utf-8"?>
<sst xmlns="http://schemas.openxmlformats.org/spreadsheetml/2006/main" count="87" uniqueCount="64">
  <si>
    <t>Commission Order PSC-98-1485 required that any plant, revenue,</t>
  </si>
  <si>
    <t>FLORIDA DIVISION</t>
  </si>
  <si>
    <t>Should we separate the flex service into a separate GL or a separate code?</t>
  </si>
  <si>
    <t>and expense related to the flexible gas service customers be</t>
  </si>
  <si>
    <t xml:space="preserve">            FLEXIBLE GAS SERVICE</t>
  </si>
  <si>
    <t>Can't back up O  &amp; M to Order.  Should we update</t>
  </si>
  <si>
    <t>FLEXIBLE GAS SERVICE</t>
  </si>
  <si>
    <t>removed from base rates.  The petition in Docket 980895 shows</t>
  </si>
  <si>
    <t>SUMMARY</t>
  </si>
  <si>
    <t>examples of how the effect on O &amp; M should be calculated.</t>
  </si>
  <si>
    <t>See June 2014 ROR file for the petition.</t>
  </si>
  <si>
    <t>PGS Interconnect</t>
  </si>
  <si>
    <t>Plant, working capital, acc. Dep., revenue and depreciation expense were traced to Dkt. 090125 removal.</t>
  </si>
  <si>
    <t>Calc.</t>
  </si>
  <si>
    <t>O &amp; M must have been updated in 2010.  Taxes Other Than Income were based on the tax rate x plant.</t>
  </si>
  <si>
    <t>Accm.</t>
  </si>
  <si>
    <t>Working</t>
  </si>
  <si>
    <t>Revenue was reconciled to the MARGIN REPORT.  This is how we verified no new customers.</t>
  </si>
  <si>
    <t>Installation</t>
  </si>
  <si>
    <t>Depr.</t>
  </si>
  <si>
    <t xml:space="preserve">Accm. </t>
  </si>
  <si>
    <t>Plant</t>
  </si>
  <si>
    <t>Capital</t>
  </si>
  <si>
    <t>Revenue</t>
  </si>
  <si>
    <t>O&amp;M Exp.</t>
  </si>
  <si>
    <t>PPT.</t>
  </si>
  <si>
    <t>Depr. Exp.</t>
  </si>
  <si>
    <t>Description</t>
  </si>
  <si>
    <t>Date</t>
  </si>
  <si>
    <t>Cost</t>
  </si>
  <si>
    <t>Proration</t>
  </si>
  <si>
    <t>Rate</t>
  </si>
  <si>
    <t>&lt;--- Insert new column for next 12ME period.</t>
  </si>
  <si>
    <t>5956 ft. 4" steel pipe</t>
  </si>
  <si>
    <t>June's ROR take formula time 1/2 year (formula *.5)</t>
  </si>
  <si>
    <t>11M meter install at interconnect</t>
  </si>
  <si>
    <t>December's ROR remove *.5 from formula since it’s a full year.</t>
  </si>
  <si>
    <t>Regulators for interconnect</t>
  </si>
  <si>
    <t>Actuator for Interconnect</t>
  </si>
  <si>
    <t>11M meter at Interconnect</t>
  </si>
  <si>
    <t>150 ft. 6" steel pipe</t>
  </si>
  <si>
    <t>Haines City N. gate revisions</t>
  </si>
  <si>
    <t>Regulators for Haines City N. gate station</t>
  </si>
  <si>
    <t>Odorizer at Haines City N. gate station</t>
  </si>
  <si>
    <t>21500 ft. 6" steel pipe gate to new 4" pipe</t>
  </si>
  <si>
    <t>Haines City N. gate station</t>
  </si>
  <si>
    <t>General Plant</t>
  </si>
  <si>
    <t>?</t>
  </si>
  <si>
    <t>Personal Property Taxes</t>
  </si>
  <si>
    <t>Basis</t>
  </si>
  <si>
    <t>Millage</t>
  </si>
  <si>
    <t>Calculated O&amp;M expenses</t>
  </si>
  <si>
    <t>Calculated Working Capital</t>
  </si>
  <si>
    <t>Revenues billed</t>
  </si>
  <si>
    <t>Georgia Pacific</t>
  </si>
  <si>
    <t>38000 ft steel pipe and appurtenances</t>
  </si>
  <si>
    <t>Contribution in aid of Construction</t>
  </si>
  <si>
    <t>100 ft 6" steel pipe</t>
  </si>
  <si>
    <t>City Gate Station</t>
  </si>
  <si>
    <t xml:space="preserve">Basis </t>
  </si>
  <si>
    <t>Calculated O&amp;M Expenses</t>
  </si>
  <si>
    <t>13 Month Average ----&gt;</t>
  </si>
  <si>
    <t>12ME ----&gt;</t>
  </si>
  <si>
    <t>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</si>
</sst>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&quot;$&quot;#,##0"/>
    <numFmt numFmtId="166" formatCode="&quot;$&quot;#,##0.00"/>
  </numFmts>
  <fonts count="6" x14ac:knownFonts="1"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2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17" fontId="1" fillId="0" borderId="0" xfId="0" applyNumberFormat="1" applyFont="1" applyFill="1" applyAlignment="1">
      <alignment horizontal="left"/>
    </xf>
    <xf numFmtId="165" fontId="1" fillId="0" borderId="0" xfId="0" applyNumberFormat="1" applyFont="1" applyFill="1"/>
    <xf numFmtId="17" fontId="1" fillId="0" borderId="0" xfId="0" applyNumberFormat="1" applyFont="1" applyFill="1"/>
    <xf numFmtId="166" fontId="1" fillId="0" borderId="0" xfId="0" applyNumberFormat="1" applyFont="1" applyFill="1"/>
    <xf numFmtId="10" fontId="1" fillId="0" borderId="0" xfId="0" applyNumberFormat="1" applyFont="1" applyFill="1"/>
    <xf numFmtId="166" fontId="3" fillId="0" borderId="0" xfId="0" applyNumberFormat="1" applyFont="1" applyFill="1"/>
    <xf numFmtId="166" fontId="3" fillId="0" borderId="0" xfId="0" applyNumberFormat="1" applyFont="1" applyFill="1" applyBorder="1"/>
    <xf numFmtId="166" fontId="1" fillId="0" borderId="1" xfId="0" applyNumberFormat="1" applyFont="1" applyFill="1" applyBorder="1"/>
    <xf numFmtId="166" fontId="1" fillId="0" borderId="2" xfId="0" applyNumberFormat="1" applyFont="1" applyFill="1" applyBorder="1"/>
    <xf numFmtId="166" fontId="2" fillId="0" borderId="0" xfId="0" applyNumberFormat="1" applyFont="1" applyFill="1"/>
    <xf numFmtId="0" fontId="3" fillId="0" borderId="0" xfId="0" applyFont="1" applyFill="1"/>
    <xf numFmtId="0" fontId="2" fillId="0" borderId="3" xfId="0" applyFont="1" applyFill="1" applyBorder="1"/>
    <xf numFmtId="0" fontId="1" fillId="0" borderId="3" xfId="0" applyFont="1" applyFill="1" applyBorder="1"/>
    <xf numFmtId="166" fontId="2" fillId="0" borderId="3" xfId="0" applyNumberFormat="1" applyFont="1" applyFill="1" applyBorder="1"/>
    <xf numFmtId="0" fontId="1" fillId="0" borderId="0" xfId="0" applyFont="1" applyFill="1" applyBorder="1"/>
    <xf numFmtId="0" fontId="1" fillId="0" borderId="4" xfId="0" applyFont="1" applyFill="1" applyBorder="1"/>
    <xf numFmtId="0" fontId="2" fillId="0" borderId="4" xfId="0" applyFont="1" applyFill="1" applyBorder="1" applyAlignment="1">
      <alignment horizontal="right"/>
    </xf>
    <xf numFmtId="166" fontId="1" fillId="0" borderId="4" xfId="0" applyNumberFormat="1" applyFont="1" applyFill="1" applyBorder="1"/>
    <xf numFmtId="17" fontId="1" fillId="2" borderId="5" xfId="0" applyNumberFormat="1" applyFont="1" applyFill="1" applyBorder="1" applyAlignment="1">
      <alignment horizontal="left"/>
    </xf>
    <xf numFmtId="0" fontId="1" fillId="2" borderId="6" xfId="0" applyFont="1" applyFill="1" applyBorder="1"/>
    <xf numFmtId="165" fontId="1" fillId="2" borderId="6" xfId="0" applyNumberFormat="1" applyFont="1" applyFill="1" applyBorder="1"/>
    <xf numFmtId="165" fontId="1" fillId="2" borderId="7" xfId="0" applyNumberFormat="1" applyFont="1" applyFill="1" applyBorder="1"/>
    <xf numFmtId="17" fontId="1" fillId="2" borderId="8" xfId="0" applyNumberFormat="1" applyFont="1" applyFill="1" applyBorder="1" applyAlignment="1">
      <alignment horizontal="left"/>
    </xf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" fillId="2" borderId="9" xfId="0" applyNumberFormat="1" applyFont="1" applyFill="1" applyBorder="1"/>
    <xf numFmtId="17" fontId="2" fillId="3" borderId="8" xfId="0" applyNumberFormat="1" applyFont="1" applyFill="1" applyBorder="1" applyAlignment="1">
      <alignment horizontal="left"/>
    </xf>
    <xf numFmtId="0" fontId="2" fillId="3" borderId="0" xfId="0" applyFont="1" applyFill="1" applyBorder="1"/>
    <xf numFmtId="165" fontId="2" fillId="3" borderId="0" xfId="0" applyNumberFormat="1" applyFont="1" applyFill="1" applyBorder="1"/>
    <xf numFmtId="0" fontId="1" fillId="3" borderId="10" xfId="0" applyFont="1" applyFill="1" applyBorder="1"/>
    <xf numFmtId="0" fontId="2" fillId="3" borderId="4" xfId="0" applyFont="1" applyFill="1" applyBorder="1" applyAlignment="1">
      <alignment horizontal="right"/>
    </xf>
    <xf numFmtId="166" fontId="2" fillId="3" borderId="4" xfId="0" applyNumberFormat="1" applyFont="1" applyFill="1" applyBorder="1"/>
    <xf numFmtId="166" fontId="1" fillId="0" borderId="11" xfId="0" applyNumberFormat="1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13" xfId="0" applyFont="1" applyFill="1" applyBorder="1"/>
    <xf numFmtId="166" fontId="1" fillId="2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25.xml" Id="rId26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41.xml" Id="rId42" /><Relationship Type="http://schemas.openxmlformats.org/officeDocument/2006/relationships/externalLink" Target="externalLinks/externalLink46.xml" Id="rId47" /><Relationship Type="http://schemas.openxmlformats.org/officeDocument/2006/relationships/externalLink" Target="externalLinks/externalLink49.xml" Id="rId50" /><Relationship Type="http://schemas.openxmlformats.org/officeDocument/2006/relationships/externalLink" Target="externalLinks/externalLink54.xml" Id="rId55" /><Relationship Type="http://schemas.openxmlformats.org/officeDocument/2006/relationships/theme" Target="theme/theme1.xml" Id="rId63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28.xml" Id="rId29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externalLink" Target="externalLinks/externalLink36.xml" Id="rId37" /><Relationship Type="http://schemas.openxmlformats.org/officeDocument/2006/relationships/externalLink" Target="externalLinks/externalLink39.xml" Id="rId40" /><Relationship Type="http://schemas.openxmlformats.org/officeDocument/2006/relationships/externalLink" Target="externalLinks/externalLink44.xml" Id="rId45" /><Relationship Type="http://schemas.openxmlformats.org/officeDocument/2006/relationships/externalLink" Target="externalLinks/externalLink52.xml" Id="rId53" /><Relationship Type="http://schemas.openxmlformats.org/officeDocument/2006/relationships/externalLink" Target="externalLinks/externalLink57.xml" Id="rId58" /><Relationship Type="http://schemas.openxmlformats.org/officeDocument/2006/relationships/calcChain" Target="calcChain.xml" Id="rId66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60.xml" Id="rId61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externalLink" Target="externalLinks/externalLink42.xml" Id="rId43" /><Relationship Type="http://schemas.openxmlformats.org/officeDocument/2006/relationships/externalLink" Target="externalLinks/externalLink47.xml" Id="rId48" /><Relationship Type="http://schemas.openxmlformats.org/officeDocument/2006/relationships/externalLink" Target="externalLinks/externalLink55.xml" Id="rId56" /><Relationship Type="http://schemas.openxmlformats.org/officeDocument/2006/relationships/styles" Target="styles.xml" Id="rId64" /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50.xml" Id="rId51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externalLink" Target="externalLinks/externalLink37.xml" Id="rId38" /><Relationship Type="http://schemas.openxmlformats.org/officeDocument/2006/relationships/externalLink" Target="externalLinks/externalLink45.xml" Id="rId46" /><Relationship Type="http://schemas.openxmlformats.org/officeDocument/2006/relationships/externalLink" Target="externalLinks/externalLink58.xml" Id="rId59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40.xml" Id="rId41" /><Relationship Type="http://schemas.openxmlformats.org/officeDocument/2006/relationships/externalLink" Target="externalLinks/externalLink53.xml" Id="rId54" /><Relationship Type="http://schemas.openxmlformats.org/officeDocument/2006/relationships/externalLink" Target="externalLinks/externalLink61.xml" Id="rId6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externalLink" Target="externalLinks/externalLink48.xml" Id="rId49" /><Relationship Type="http://schemas.openxmlformats.org/officeDocument/2006/relationships/externalLink" Target="externalLinks/externalLink56.xml" Id="rId57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43.xml" Id="rId44" /><Relationship Type="http://schemas.openxmlformats.org/officeDocument/2006/relationships/externalLink" Target="externalLinks/externalLink51.xml" Id="rId52" /><Relationship Type="http://schemas.openxmlformats.org/officeDocument/2006/relationships/externalLink" Target="externalLinks/externalLink59.xml" Id="rId60" /><Relationship Type="http://schemas.openxmlformats.org/officeDocument/2006/relationships/sharedStrings" Target="sharedStrings.xml" Id="rId65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38.xml" Id="rId39" /><Relationship Type="http://schemas.openxmlformats.org/officeDocument/2006/relationships/customXml" Target="/customXML/item2.xml" Id="imanage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781050</xdr:colOff>
      <xdr:row>232</xdr:row>
      <xdr:rowOff>38100</xdr:rowOff>
    </xdr:from>
    <xdr:to>
      <xdr:col>40</xdr:col>
      <xdr:colOff>142875</xdr:colOff>
      <xdr:row>234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765875" y="33204150"/>
          <a:ext cx="1000125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To</a:t>
          </a:r>
          <a:r>
            <a:rPr lang="en-US" sz="1100" baseline="0"/>
            <a:t> G1-4 CF b</a:t>
          </a:r>
          <a:endParaRPr lang="en-US" sz="1100"/>
        </a:p>
      </xdr:txBody>
    </xdr:sp>
    <xdr:clientData/>
  </xdr:twoCellAnchor>
  <xdr:twoCellAnchor>
    <xdr:from>
      <xdr:col>38</xdr:col>
      <xdr:colOff>466725</xdr:colOff>
      <xdr:row>247</xdr:row>
      <xdr:rowOff>76200</xdr:rowOff>
    </xdr:from>
    <xdr:to>
      <xdr:col>40</xdr:col>
      <xdr:colOff>371475</xdr:colOff>
      <xdr:row>251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451550" y="35385375"/>
          <a:ext cx="154305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G1-4 CF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40</xdr:col>
      <xdr:colOff>390525</xdr:colOff>
      <xdr:row>247</xdr:row>
      <xdr:rowOff>95250</xdr:rowOff>
    </xdr:from>
    <xdr:to>
      <xdr:col>42</xdr:col>
      <xdr:colOff>209550</xdr:colOff>
      <xdr:row>251</xdr:row>
      <xdr:rowOff>123825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3013650" y="35404425"/>
          <a:ext cx="14287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To G1-4 CF 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epartments%20&amp;%20Divisions\Florida%20Regulatory\Rate%20Proceedings\2022%20Natural%20Gas\MFR's\B%20Schedules%20Rate%20Bas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rtis_young.CPK/AppData/Local/Microsoft/Windows/Temporary%20Internet%20Files/Content.Outlook/4BJ31546/Cash%20Projections/Cash%20Projection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jcamfield/My%20Documents/FPU/Template_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epartments%20&amp;%20Divisions\Florida%20Regulatory\Gross%20Margin%20Forecast\2015\Gas\Gas%20Gross%20Margin%20Forecast%20-%2006-201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nnifer_starr/Local%20Settings/Temporary%20Internet%20Files/OLK36/FORECAST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epartments%20&amp;%20Divisions\Florida%20Regulatory\Gross%20Margin%20Budget\2016\FINAL%202016%20Electric%20Margin%20Budget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 1of2"/>
      <sheetName val="B-1 1 of 2 FN"/>
      <sheetName val="B-1 1 of 2 CF"/>
      <sheetName val="B-1 1 of 2 FI"/>
      <sheetName val="B-1 1 of 2 FT"/>
      <sheetName val="B-1 1of2 Common"/>
      <sheetName val="B-1 2of2 "/>
      <sheetName val="B-1 2 of 2 FN"/>
      <sheetName val="B-1 2 of 2 CF"/>
      <sheetName val="B-1 2 of 2 FI"/>
      <sheetName val="B-1 2 of 2 FT"/>
      <sheetName val="B-1 2of2 Common"/>
      <sheetName val="B-2 "/>
      <sheetName val="B-2 FN"/>
      <sheetName val="B-2 CF"/>
      <sheetName val="B-2 FI"/>
      <sheetName val="B-2 FT"/>
      <sheetName val="B-3"/>
      <sheetName val="B-3 FN"/>
      <sheetName val="B-3 CF"/>
      <sheetName val="B-3 FI"/>
      <sheetName val="B-3 FT"/>
      <sheetName val="B-3a "/>
      <sheetName val="B-3a FN"/>
      <sheetName val="B-3a CF"/>
      <sheetName val="B-3a FI "/>
      <sheetName val="B-3a FT "/>
      <sheetName val="B-4 "/>
      <sheetName val="B-4 FN"/>
      <sheetName val="B-4 CF"/>
      <sheetName val="B-4 FI"/>
      <sheetName val="B-4 FT"/>
      <sheetName val="B-5 1of3"/>
      <sheetName val="B-5 1of3a"/>
      <sheetName val="B-5 2of3"/>
      <sheetName val="B-5 3of3"/>
      <sheetName val="B-5 3of3a"/>
      <sheetName val="B-6 1of 2"/>
      <sheetName val="B-6 2of2"/>
      <sheetName val="B-7 1of2"/>
      <sheetName val="B-7 2of2"/>
      <sheetName val="B-8"/>
      <sheetName val="B-8 Supplement 1"/>
      <sheetName val="B-9"/>
      <sheetName val="B-9 FN"/>
      <sheetName val="B-9 CF"/>
      <sheetName val="B-9 FI"/>
      <sheetName val="B-9 FT"/>
      <sheetName val="B-10"/>
      <sheetName val="B-11 1of2"/>
      <sheetName val="B-11 2of2"/>
      <sheetName val="B-12"/>
      <sheetName val="B-13 1of 2 "/>
      <sheetName val="B-13 1 of 2 FC Common"/>
      <sheetName val="B-13 1of2 FN"/>
      <sheetName val="B-13 1of2 CF"/>
      <sheetName val="B-13 1of2 FI"/>
      <sheetName val="B-13 1of2 FT"/>
      <sheetName val="B-13 2of2"/>
      <sheetName val="B-13 2 of 2 FC"/>
      <sheetName val="B-13 2of2 FN"/>
      <sheetName val="B-13 2of2 CF"/>
      <sheetName val="B-13 2of2 FI"/>
      <sheetName val="B-13 2of2 FT"/>
      <sheetName val="B-14"/>
      <sheetName val="B-15"/>
      <sheetName val="B-16"/>
      <sheetName val="B-17 1of4"/>
      <sheetName val="B-17 1of4 FN"/>
      <sheetName val="B-17 1of4 CF"/>
      <sheetName val="B-17 1of4 FI"/>
      <sheetName val="B-17 1of4 FT"/>
      <sheetName val="B-17 2of4"/>
      <sheetName val="B-17 2of4 FN"/>
      <sheetName val="B-17 2of4 CF"/>
      <sheetName val="B-17 2of4 FI"/>
      <sheetName val="B-17 2of4 FT"/>
      <sheetName val="B-17 3of4"/>
      <sheetName val="B-17 4of4"/>
      <sheetName val="B-18 1of3"/>
      <sheetName val="B-18 1of3 FN"/>
      <sheetName val="B-18 1of3 CF"/>
      <sheetName val="B-18 1of3 FI"/>
      <sheetName val="B-18 1of 3 FT"/>
      <sheetName val="B-18 1of 3a FC"/>
      <sheetName val="B-18 2of3"/>
      <sheetName val="B-18 2of3 FN"/>
      <sheetName val="B-18 2of3 CF"/>
      <sheetName val="B-18 2of3 FI"/>
      <sheetName val="B-18 2of3 FT"/>
      <sheetName val="B-18 2of3a FC"/>
      <sheetName val="B-18 3of3"/>
      <sheetName val="B-18 3of3 FN"/>
      <sheetName val="B-18 3of3 CF"/>
      <sheetName val="B-18 3of3 FI"/>
      <sheetName val="B-18 3of3 FT"/>
      <sheetName val="B-18 3of3a F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>Page___of___</v>
          </cell>
        </row>
        <row r="4">
          <cell r="A4" t="str">
            <v>FLORIDA PUBLIC SERVICE COMMISSION</v>
          </cell>
          <cell r="E4" t="str">
            <v>EXPLANATION: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>1.</v>
          </cell>
          <cell r="B15" t="str">
            <v>Pre-tax Interest Coverage Ratio (x)</v>
          </cell>
        </row>
        <row r="17">
          <cell r="A17" t="str">
            <v>2.</v>
          </cell>
          <cell r="B17" t="str">
            <v>Earned Returns on Average Book Equity (%)</v>
          </cell>
        </row>
        <row r="19">
          <cell r="A19" t="str">
            <v>3.</v>
          </cell>
          <cell r="B19" t="str">
            <v>Book Value/Share ($)</v>
          </cell>
        </row>
        <row r="21">
          <cell r="A21" t="str">
            <v>4.</v>
          </cell>
          <cell r="B21" t="str">
            <v>Dividends/Share ($)</v>
          </cell>
        </row>
        <row r="23">
          <cell r="A23" t="str">
            <v>5.</v>
          </cell>
          <cell r="B23" t="str">
            <v>Earnings/Share ($)</v>
          </cell>
        </row>
        <row r="25">
          <cell r="A25" t="str">
            <v>6.</v>
          </cell>
          <cell r="B25" t="str">
            <v>Market Value/Share ($)</v>
          </cell>
        </row>
        <row r="27">
          <cell r="A27" t="str">
            <v>7.</v>
          </cell>
          <cell r="B27" t="str">
            <v>Market/Book Ratio (%)</v>
          </cell>
        </row>
        <row r="29">
          <cell r="A29" t="str">
            <v>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T249"/>
  <sheetViews>
    <sheetView tabSelected="1" zoomScaleNormal="100" zoomScaleSheetLayoutView="100" workbookViewId="0">
      <pane xSplit="7" ySplit="11" topLeftCell="AK201" activePane="bottomRight" state="frozen"/>
      <selection activeCell="D108" sqref="D108"/>
      <selection pane="topRight" activeCell="D108" sqref="D108"/>
      <selection pane="bottomLeft" activeCell="D108" sqref="D108"/>
      <selection pane="bottomRight" activeCell="AP208" sqref="AP208"/>
    </sheetView>
  </sheetViews>
  <sheetFormatPr defaultColWidth="9.140625" defaultRowHeight="11.25" x14ac:dyDescent="0.2"/>
  <cols>
    <col min="1" max="1" width="35.5703125" style="1" customWidth="1"/>
    <col min="2" max="2" width="11.140625" style="1" customWidth="1"/>
    <col min="3" max="3" width="12.28515625" style="1" customWidth="1"/>
    <col min="4" max="4" width="11.85546875" style="1" customWidth="1"/>
    <col min="5" max="5" width="13" style="1" customWidth="1"/>
    <col min="6" max="6" width="9.28515625" style="1" bestFit="1" customWidth="1"/>
    <col min="7" max="7" width="3.28515625" style="1" customWidth="1"/>
    <col min="8" max="8" width="11" style="1" bestFit="1" customWidth="1"/>
    <col min="9" max="9" width="11" style="1" customWidth="1"/>
    <col min="10" max="10" width="11.5703125" style="1" customWidth="1"/>
    <col min="11" max="25" width="13" style="1" customWidth="1"/>
    <col min="26" max="26" width="12.140625" style="1" customWidth="1"/>
    <col min="27" max="35" width="11" style="1" customWidth="1"/>
    <col min="36" max="37" width="9.140625" style="1"/>
    <col min="38" max="38" width="10.28515625" style="1" customWidth="1"/>
    <col min="39" max="40" width="12.28515625" style="1" customWidth="1"/>
    <col min="41" max="41" width="12" style="1" customWidth="1"/>
    <col min="42" max="42" width="12.140625" style="1" customWidth="1"/>
    <col min="43" max="43" width="14.140625" style="1" customWidth="1"/>
    <col min="44" max="44" width="11.140625" style="1" customWidth="1"/>
    <col min="45" max="45" width="10.42578125" style="1" customWidth="1"/>
    <col min="46" max="46" width="11.5703125" style="1" customWidth="1"/>
    <col min="47" max="16384" width="9.140625" style="1"/>
  </cols>
  <sheetData>
    <row r="1" spans="1:46" x14ac:dyDescent="0.2">
      <c r="A1" s="1" t="s">
        <v>0</v>
      </c>
      <c r="E1" s="2" t="s">
        <v>1</v>
      </c>
      <c r="H1" s="3" t="s">
        <v>2</v>
      </c>
      <c r="I1" s="3"/>
      <c r="J1" s="3"/>
      <c r="K1" s="3"/>
      <c r="AP1" s="2" t="s">
        <v>1</v>
      </c>
    </row>
    <row r="2" spans="1:46" x14ac:dyDescent="0.2">
      <c r="A2" s="1" t="s">
        <v>3</v>
      </c>
      <c r="E2" s="4" t="s">
        <v>4</v>
      </c>
      <c r="H2" s="3" t="s">
        <v>5</v>
      </c>
      <c r="I2" s="3"/>
      <c r="J2" s="3"/>
      <c r="K2" s="3"/>
      <c r="AP2" s="2" t="s">
        <v>6</v>
      </c>
    </row>
    <row r="3" spans="1:46" x14ac:dyDescent="0.2">
      <c r="A3" s="1" t="s">
        <v>7</v>
      </c>
      <c r="E3" s="5" t="s">
        <v>63</v>
      </c>
      <c r="AP3" s="2" t="s">
        <v>8</v>
      </c>
    </row>
    <row r="4" spans="1:46" x14ac:dyDescent="0.2">
      <c r="A4" s="1" t="s">
        <v>9</v>
      </c>
      <c r="AP4" s="5" t="s">
        <v>63</v>
      </c>
    </row>
    <row r="5" spans="1:46" x14ac:dyDescent="0.2">
      <c r="A5" s="1" t="s">
        <v>10</v>
      </c>
      <c r="E5" s="1" t="s">
        <v>11</v>
      </c>
    </row>
    <row r="6" spans="1:46" x14ac:dyDescent="0.2">
      <c r="A6" s="1" t="s">
        <v>12</v>
      </c>
      <c r="AN6" s="6"/>
      <c r="AO6" s="6" t="s">
        <v>13</v>
      </c>
    </row>
    <row r="7" spans="1:46" x14ac:dyDescent="0.2">
      <c r="A7" s="1" t="s">
        <v>14</v>
      </c>
      <c r="AN7" s="6" t="s">
        <v>15</v>
      </c>
      <c r="AO7" s="6" t="s">
        <v>16</v>
      </c>
      <c r="AR7" s="1" t="s">
        <v>13</v>
      </c>
    </row>
    <row r="8" spans="1:46" x14ac:dyDescent="0.2">
      <c r="A8" s="1" t="s">
        <v>17</v>
      </c>
      <c r="AN8" s="6"/>
      <c r="AO8" s="6"/>
    </row>
    <row r="9" spans="1:46" x14ac:dyDescent="0.2">
      <c r="A9" s="6"/>
      <c r="B9" s="7" t="s">
        <v>18</v>
      </c>
      <c r="C9" s="7"/>
      <c r="D9" s="7"/>
      <c r="F9" s="7" t="s">
        <v>19</v>
      </c>
      <c r="Z9" s="7" t="s">
        <v>20</v>
      </c>
      <c r="AA9" s="7"/>
      <c r="AB9" s="7"/>
      <c r="AC9" s="7"/>
      <c r="AD9" s="7"/>
      <c r="AE9" s="7"/>
      <c r="AF9" s="7"/>
      <c r="AG9" s="7"/>
      <c r="AH9" s="7"/>
      <c r="AI9" s="7"/>
      <c r="AM9" s="6" t="s">
        <v>21</v>
      </c>
      <c r="AN9" s="6" t="s">
        <v>19</v>
      </c>
      <c r="AO9" s="6" t="s">
        <v>22</v>
      </c>
      <c r="AQ9" s="1" t="s">
        <v>23</v>
      </c>
      <c r="AR9" s="1" t="s">
        <v>24</v>
      </c>
      <c r="AS9" s="6" t="s">
        <v>25</v>
      </c>
      <c r="AT9" s="1" t="s">
        <v>26</v>
      </c>
    </row>
    <row r="10" spans="1:46" x14ac:dyDescent="0.2">
      <c r="A10" s="6" t="s">
        <v>27</v>
      </c>
      <c r="B10" s="6" t="s">
        <v>28</v>
      </c>
      <c r="C10" s="6" t="s">
        <v>29</v>
      </c>
      <c r="D10" s="7" t="s">
        <v>30</v>
      </c>
      <c r="F10" s="7" t="s">
        <v>31</v>
      </c>
      <c r="H10" s="1">
        <v>2004</v>
      </c>
      <c r="I10" s="1">
        <v>2005</v>
      </c>
      <c r="J10" s="1">
        <v>2006</v>
      </c>
      <c r="K10" s="1">
        <v>2007</v>
      </c>
      <c r="L10" s="7">
        <v>2008</v>
      </c>
      <c r="M10" s="7">
        <v>2009</v>
      </c>
      <c r="N10" s="7">
        <v>2010</v>
      </c>
      <c r="O10" s="7">
        <v>2011</v>
      </c>
      <c r="P10" s="7">
        <v>2012</v>
      </c>
      <c r="Q10" s="7">
        <v>2013</v>
      </c>
      <c r="R10" s="7">
        <v>2014</v>
      </c>
      <c r="S10" s="7">
        <v>2015</v>
      </c>
      <c r="T10" s="7">
        <v>2016</v>
      </c>
      <c r="U10" s="7">
        <v>2017</v>
      </c>
      <c r="V10" s="7">
        <v>2018</v>
      </c>
      <c r="W10" s="7">
        <v>2019</v>
      </c>
      <c r="X10" s="7">
        <v>2020</v>
      </c>
      <c r="Y10" s="7">
        <v>2021</v>
      </c>
      <c r="Z10" s="7" t="s">
        <v>19</v>
      </c>
      <c r="AA10" s="8" t="s">
        <v>32</v>
      </c>
      <c r="AB10" s="7"/>
      <c r="AC10" s="7"/>
      <c r="AD10" s="7"/>
      <c r="AE10" s="7"/>
      <c r="AF10" s="7"/>
      <c r="AG10" s="7"/>
      <c r="AH10" s="7"/>
      <c r="AI10" s="7"/>
    </row>
    <row r="11" spans="1:46" x14ac:dyDescent="0.2">
      <c r="AK11" s="9">
        <v>38322</v>
      </c>
      <c r="AM11" s="10">
        <f t="shared" ref="AM11:AM74" si="0">$E$30+$E$57</f>
        <v>259136.3106</v>
      </c>
      <c r="AN11" s="10">
        <f>H30+H57</f>
        <v>3484.5641751181333</v>
      </c>
      <c r="AO11" s="10">
        <f t="shared" ref="AO11:AO74" si="1">$N$39+$N$65</f>
        <v>-9004</v>
      </c>
      <c r="AP11" s="10"/>
      <c r="AQ11" s="10"/>
      <c r="AR11" s="10"/>
      <c r="AS11" s="10"/>
      <c r="AT11" s="10"/>
    </row>
    <row r="12" spans="1:46" x14ac:dyDescent="0.2">
      <c r="A12" s="1" t="s">
        <v>33</v>
      </c>
      <c r="B12" s="11">
        <v>38234</v>
      </c>
      <c r="C12" s="12">
        <v>103849</v>
      </c>
      <c r="D12" s="13">
        <v>1</v>
      </c>
      <c r="E12" s="12">
        <f>C12*D12</f>
        <v>103849</v>
      </c>
      <c r="F12" s="1">
        <v>3.3000000000000002E-2</v>
      </c>
      <c r="G12" s="1">
        <v>3.3</v>
      </c>
      <c r="H12" s="12">
        <f>F12*E12*0.5</f>
        <v>1713.5085000000001</v>
      </c>
      <c r="I12" s="12">
        <f t="shared" ref="I12:L16" si="2">$E12*$F12</f>
        <v>3427.0170000000003</v>
      </c>
      <c r="J12" s="12">
        <f t="shared" si="2"/>
        <v>3427.0170000000003</v>
      </c>
      <c r="K12" s="12">
        <f t="shared" si="2"/>
        <v>3427.0170000000003</v>
      </c>
      <c r="L12" s="12">
        <f t="shared" si="2"/>
        <v>3427.0170000000003</v>
      </c>
      <c r="M12" s="12">
        <f t="shared" ref="M12:V16" si="3">($E12*$F12)</f>
        <v>3427.0170000000003</v>
      </c>
      <c r="N12" s="12">
        <f t="shared" si="3"/>
        <v>3427.0170000000003</v>
      </c>
      <c r="O12" s="12">
        <f t="shared" si="3"/>
        <v>3427.0170000000003</v>
      </c>
      <c r="P12" s="12">
        <f t="shared" si="3"/>
        <v>3427.0170000000003</v>
      </c>
      <c r="Q12" s="12">
        <f t="shared" si="3"/>
        <v>3427.0170000000003</v>
      </c>
      <c r="R12" s="12">
        <f t="shared" si="3"/>
        <v>3427.0170000000003</v>
      </c>
      <c r="S12" s="12">
        <f t="shared" si="3"/>
        <v>3427.0170000000003</v>
      </c>
      <c r="T12" s="12">
        <f t="shared" si="3"/>
        <v>3427.0170000000003</v>
      </c>
      <c r="U12" s="12">
        <f t="shared" si="3"/>
        <v>3427.0170000000003</v>
      </c>
      <c r="V12" s="12">
        <f t="shared" si="3"/>
        <v>3427.0170000000003</v>
      </c>
      <c r="W12" s="12">
        <f>($E12*$F12)</f>
        <v>3427.0170000000003</v>
      </c>
      <c r="X12" s="12">
        <f>($E12*$F12)</f>
        <v>3427.0170000000003</v>
      </c>
      <c r="Y12" s="12">
        <f>($E12*$F12)</f>
        <v>3427.0170000000003</v>
      </c>
      <c r="Z12" s="12">
        <f>SUM(H12:X12)</f>
        <v>56545.780500000001</v>
      </c>
      <c r="AA12" s="12" t="s">
        <v>34</v>
      </c>
      <c r="AB12" s="12"/>
      <c r="AC12" s="12"/>
      <c r="AD12" s="12"/>
      <c r="AE12" s="12"/>
      <c r="AF12" s="12"/>
      <c r="AG12" s="12"/>
      <c r="AH12" s="12"/>
      <c r="AI12" s="12"/>
      <c r="AK12" s="9">
        <v>38353</v>
      </c>
      <c r="AM12" s="10">
        <f t="shared" si="0"/>
        <v>259136.3106</v>
      </c>
      <c r="AN12" s="10">
        <f>AN11+AT12</f>
        <v>4326.530904168133</v>
      </c>
      <c r="AO12" s="10">
        <f t="shared" si="1"/>
        <v>-9004</v>
      </c>
      <c r="AP12" s="10"/>
      <c r="AQ12" s="10">
        <v>3250</v>
      </c>
      <c r="AR12" s="10">
        <f t="shared" ref="AR12:AR75" si="4">($N$37+$N$63)/12</f>
        <v>3765.3333333333335</v>
      </c>
      <c r="AS12" s="10">
        <v>409</v>
      </c>
      <c r="AT12" s="10">
        <f t="shared" ref="AT12:AT75" si="5">($I$30+$I$57)/12</f>
        <v>841.96672905000003</v>
      </c>
    </row>
    <row r="13" spans="1:46" x14ac:dyDescent="0.2">
      <c r="A13" s="1" t="s">
        <v>35</v>
      </c>
      <c r="B13" s="11">
        <v>38234</v>
      </c>
      <c r="C13" s="12">
        <v>14707</v>
      </c>
      <c r="D13" s="13">
        <v>1</v>
      </c>
      <c r="E13" s="12">
        <f t="shared" ref="E13:E24" si="6">C13*D13</f>
        <v>14707</v>
      </c>
      <c r="F13" s="1">
        <v>4.2999999999999997E-2</v>
      </c>
      <c r="G13" s="1">
        <v>3.4</v>
      </c>
      <c r="H13" s="12">
        <f>F13*E13*0.5</f>
        <v>316.20049999999998</v>
      </c>
      <c r="I13" s="12">
        <f t="shared" si="2"/>
        <v>632.40099999999995</v>
      </c>
      <c r="J13" s="12">
        <f t="shared" si="2"/>
        <v>632.40099999999995</v>
      </c>
      <c r="K13" s="12">
        <f t="shared" si="2"/>
        <v>632.40099999999995</v>
      </c>
      <c r="L13" s="12">
        <f t="shared" si="2"/>
        <v>632.40099999999995</v>
      </c>
      <c r="M13" s="12">
        <f t="shared" si="3"/>
        <v>632.40099999999995</v>
      </c>
      <c r="N13" s="12">
        <f t="shared" si="3"/>
        <v>632.40099999999995</v>
      </c>
      <c r="O13" s="12">
        <f t="shared" si="3"/>
        <v>632.40099999999995</v>
      </c>
      <c r="P13" s="12">
        <f t="shared" si="3"/>
        <v>632.40099999999995</v>
      </c>
      <c r="Q13" s="12">
        <f>($E13*$F13)</f>
        <v>632.40099999999995</v>
      </c>
      <c r="R13" s="12">
        <f t="shared" si="3"/>
        <v>632.40099999999995</v>
      </c>
      <c r="S13" s="12">
        <f t="shared" si="3"/>
        <v>632.40099999999995</v>
      </c>
      <c r="T13" s="12">
        <f t="shared" si="3"/>
        <v>632.40099999999995</v>
      </c>
      <c r="U13" s="12">
        <f t="shared" si="3"/>
        <v>632.40099999999995</v>
      </c>
      <c r="V13" s="12">
        <f t="shared" si="3"/>
        <v>632.40099999999995</v>
      </c>
      <c r="W13" s="12">
        <f>($E13*$F13)</f>
        <v>632.40099999999995</v>
      </c>
      <c r="X13" s="12">
        <f t="shared" ref="X13:X16" si="7">($E13*$F13)</f>
        <v>632.40099999999995</v>
      </c>
      <c r="Y13" s="12">
        <f>($E13*$F13)</f>
        <v>632.40099999999995</v>
      </c>
      <c r="Z13" s="12">
        <f t="shared" ref="Z13:Z16" si="8">SUM(H13:X13)</f>
        <v>10434.616499999998</v>
      </c>
      <c r="AA13" s="12" t="s">
        <v>36</v>
      </c>
      <c r="AB13" s="12"/>
      <c r="AC13" s="12"/>
      <c r="AD13" s="12"/>
      <c r="AE13" s="12"/>
      <c r="AF13" s="12"/>
      <c r="AG13" s="12"/>
      <c r="AH13" s="12"/>
      <c r="AI13" s="12"/>
      <c r="AK13" s="9">
        <v>38384</v>
      </c>
      <c r="AM13" s="10">
        <f t="shared" si="0"/>
        <v>259136.3106</v>
      </c>
      <c r="AN13" s="10">
        <f t="shared" ref="AN13:AN76" si="9">AN12+AT13</f>
        <v>5168.4976332181332</v>
      </c>
      <c r="AO13" s="10">
        <f t="shared" si="1"/>
        <v>-9004</v>
      </c>
      <c r="AP13" s="10"/>
      <c r="AQ13" s="10">
        <f>3250+9800</f>
        <v>13050</v>
      </c>
      <c r="AR13" s="10">
        <f t="shared" si="4"/>
        <v>3765.3333333333335</v>
      </c>
      <c r="AS13" s="10">
        <v>409</v>
      </c>
      <c r="AT13" s="10">
        <f t="shared" si="5"/>
        <v>841.96672905000003</v>
      </c>
    </row>
    <row r="14" spans="1:46" x14ac:dyDescent="0.2">
      <c r="A14" s="1" t="s">
        <v>37</v>
      </c>
      <c r="B14" s="11">
        <v>38234</v>
      </c>
      <c r="C14" s="12">
        <v>7463</v>
      </c>
      <c r="D14" s="13">
        <v>1</v>
      </c>
      <c r="E14" s="12">
        <f t="shared" si="6"/>
        <v>7463</v>
      </c>
      <c r="F14" s="1">
        <v>3.2000000000000001E-2</v>
      </c>
      <c r="G14" s="1">
        <v>3.3</v>
      </c>
      <c r="H14" s="12">
        <f>F14*E14*0.5</f>
        <v>119.408</v>
      </c>
      <c r="I14" s="12">
        <f t="shared" si="2"/>
        <v>238.816</v>
      </c>
      <c r="J14" s="12">
        <f t="shared" si="2"/>
        <v>238.816</v>
      </c>
      <c r="K14" s="12">
        <f t="shared" si="2"/>
        <v>238.816</v>
      </c>
      <c r="L14" s="12">
        <f t="shared" si="2"/>
        <v>238.816</v>
      </c>
      <c r="M14" s="12">
        <f t="shared" si="3"/>
        <v>238.816</v>
      </c>
      <c r="N14" s="12">
        <f t="shared" si="3"/>
        <v>238.816</v>
      </c>
      <c r="O14" s="12">
        <f t="shared" si="3"/>
        <v>238.816</v>
      </c>
      <c r="P14" s="12">
        <f t="shared" si="3"/>
        <v>238.816</v>
      </c>
      <c r="Q14" s="12">
        <f>($E14*$F14)</f>
        <v>238.816</v>
      </c>
      <c r="R14" s="12">
        <f t="shared" si="3"/>
        <v>238.816</v>
      </c>
      <c r="S14" s="12">
        <f t="shared" si="3"/>
        <v>238.816</v>
      </c>
      <c r="T14" s="12">
        <f t="shared" si="3"/>
        <v>238.816</v>
      </c>
      <c r="U14" s="12">
        <f t="shared" si="3"/>
        <v>238.816</v>
      </c>
      <c r="V14" s="12">
        <f t="shared" si="3"/>
        <v>238.816</v>
      </c>
      <c r="W14" s="12">
        <f>($E14*$F14)</f>
        <v>238.816</v>
      </c>
      <c r="X14" s="12">
        <f t="shared" si="7"/>
        <v>238.816</v>
      </c>
      <c r="Y14" s="12">
        <f>($E14*$F14)</f>
        <v>238.816</v>
      </c>
      <c r="Z14" s="12">
        <f t="shared" si="8"/>
        <v>3940.4639999999986</v>
      </c>
      <c r="AA14" s="12"/>
      <c r="AB14" s="12"/>
      <c r="AC14" s="12"/>
      <c r="AD14" s="12"/>
      <c r="AE14" s="12"/>
      <c r="AF14" s="12"/>
      <c r="AG14" s="12"/>
      <c r="AH14" s="12"/>
      <c r="AI14" s="12"/>
      <c r="AK14" s="9">
        <v>38412</v>
      </c>
      <c r="AM14" s="10">
        <f t="shared" si="0"/>
        <v>259136.3106</v>
      </c>
      <c r="AN14" s="10">
        <f t="shared" si="9"/>
        <v>6010.4643622681333</v>
      </c>
      <c r="AO14" s="10">
        <f t="shared" si="1"/>
        <v>-9004</v>
      </c>
      <c r="AP14" s="10"/>
      <c r="AQ14" s="10">
        <f t="shared" ref="AQ14:AQ77" si="10">3250+9800</f>
        <v>13050</v>
      </c>
      <c r="AR14" s="10">
        <f t="shared" si="4"/>
        <v>3765.3333333333335</v>
      </c>
      <c r="AS14" s="10">
        <v>409</v>
      </c>
      <c r="AT14" s="10">
        <f t="shared" si="5"/>
        <v>841.96672905000003</v>
      </c>
    </row>
    <row r="15" spans="1:46" x14ac:dyDescent="0.2">
      <c r="A15" s="1" t="s">
        <v>38</v>
      </c>
      <c r="B15" s="11">
        <v>38234</v>
      </c>
      <c r="C15" s="12">
        <v>7582</v>
      </c>
      <c r="D15" s="13">
        <v>1</v>
      </c>
      <c r="E15" s="12">
        <f t="shared" si="6"/>
        <v>7582</v>
      </c>
      <c r="F15" s="1">
        <v>4.2999999999999997E-2</v>
      </c>
      <c r="G15" s="1">
        <v>4.0999999999999996</v>
      </c>
      <c r="H15" s="12">
        <f>F15*E15*0.5</f>
        <v>163.01299999999998</v>
      </c>
      <c r="I15" s="12">
        <f t="shared" si="2"/>
        <v>326.02599999999995</v>
      </c>
      <c r="J15" s="12">
        <f t="shared" si="2"/>
        <v>326.02599999999995</v>
      </c>
      <c r="K15" s="12">
        <f t="shared" si="2"/>
        <v>326.02599999999995</v>
      </c>
      <c r="L15" s="12">
        <f t="shared" si="2"/>
        <v>326.02599999999995</v>
      </c>
      <c r="M15" s="12">
        <f t="shared" si="3"/>
        <v>326.02599999999995</v>
      </c>
      <c r="N15" s="12">
        <f t="shared" si="3"/>
        <v>326.02599999999995</v>
      </c>
      <c r="O15" s="12">
        <f t="shared" si="3"/>
        <v>326.02599999999995</v>
      </c>
      <c r="P15" s="12">
        <f t="shared" si="3"/>
        <v>326.02599999999995</v>
      </c>
      <c r="Q15" s="12">
        <f>($E15*$F15)</f>
        <v>326.02599999999995</v>
      </c>
      <c r="R15" s="12">
        <f t="shared" si="3"/>
        <v>326.02599999999995</v>
      </c>
      <c r="S15" s="12">
        <f t="shared" si="3"/>
        <v>326.02599999999995</v>
      </c>
      <c r="T15" s="12">
        <f t="shared" si="3"/>
        <v>326.02599999999995</v>
      </c>
      <c r="U15" s="12">
        <f t="shared" si="3"/>
        <v>326.02599999999995</v>
      </c>
      <c r="V15" s="12">
        <f t="shared" si="3"/>
        <v>326.02599999999995</v>
      </c>
      <c r="W15" s="12">
        <f>($E15*$F15)</f>
        <v>326.02599999999995</v>
      </c>
      <c r="X15" s="12">
        <f t="shared" si="7"/>
        <v>326.02599999999995</v>
      </c>
      <c r="Y15" s="12">
        <f>($E15*$F15)</f>
        <v>326.02599999999995</v>
      </c>
      <c r="Z15" s="12">
        <f t="shared" si="8"/>
        <v>5379.4289999999983</v>
      </c>
      <c r="AA15" s="12"/>
      <c r="AB15" s="12"/>
      <c r="AC15" s="12"/>
      <c r="AD15" s="12"/>
      <c r="AE15" s="12"/>
      <c r="AF15" s="12"/>
      <c r="AG15" s="12"/>
      <c r="AH15" s="12"/>
      <c r="AI15" s="12"/>
      <c r="AK15" s="9">
        <v>38443</v>
      </c>
      <c r="AM15" s="10">
        <f t="shared" si="0"/>
        <v>259136.3106</v>
      </c>
      <c r="AN15" s="10">
        <f t="shared" si="9"/>
        <v>6852.4310913181334</v>
      </c>
      <c r="AO15" s="10">
        <f t="shared" si="1"/>
        <v>-9004</v>
      </c>
      <c r="AP15" s="10"/>
      <c r="AQ15" s="10">
        <f t="shared" si="10"/>
        <v>13050</v>
      </c>
      <c r="AR15" s="10">
        <f t="shared" si="4"/>
        <v>3765.3333333333335</v>
      </c>
      <c r="AS15" s="10">
        <v>409</v>
      </c>
      <c r="AT15" s="10">
        <f t="shared" si="5"/>
        <v>841.96672905000003</v>
      </c>
    </row>
    <row r="16" spans="1:46" x14ac:dyDescent="0.2">
      <c r="A16" s="1" t="s">
        <v>39</v>
      </c>
      <c r="B16" s="11">
        <v>34943</v>
      </c>
      <c r="C16" s="14">
        <v>2501.6</v>
      </c>
      <c r="D16" s="13">
        <v>1</v>
      </c>
      <c r="E16" s="14">
        <f t="shared" si="6"/>
        <v>2501.6</v>
      </c>
      <c r="F16" s="1">
        <v>3.9E-2</v>
      </c>
      <c r="G16" s="1">
        <v>4</v>
      </c>
      <c r="H16" s="14">
        <f>F16*E16*0.333</f>
        <v>32.488279200000001</v>
      </c>
      <c r="I16" s="14">
        <f t="shared" si="2"/>
        <v>97.562399999999997</v>
      </c>
      <c r="J16" s="14">
        <f t="shared" si="2"/>
        <v>97.562399999999997</v>
      </c>
      <c r="K16" s="14">
        <f t="shared" si="2"/>
        <v>97.562399999999997</v>
      </c>
      <c r="L16" s="14">
        <f t="shared" si="2"/>
        <v>97.562399999999997</v>
      </c>
      <c r="M16" s="15">
        <f t="shared" si="3"/>
        <v>97.562399999999997</v>
      </c>
      <c r="N16" s="14">
        <f t="shared" si="3"/>
        <v>97.562399999999997</v>
      </c>
      <c r="O16" s="14">
        <f t="shared" si="3"/>
        <v>97.562399999999997</v>
      </c>
      <c r="P16" s="14">
        <f t="shared" si="3"/>
        <v>97.562399999999997</v>
      </c>
      <c r="Q16" s="14">
        <f>($E16*$F16)</f>
        <v>97.562399999999997</v>
      </c>
      <c r="R16" s="16">
        <f t="shared" si="3"/>
        <v>97.562399999999997</v>
      </c>
      <c r="S16" s="16">
        <f t="shared" si="3"/>
        <v>97.562399999999997</v>
      </c>
      <c r="T16" s="16">
        <f t="shared" si="3"/>
        <v>97.562399999999997</v>
      </c>
      <c r="U16" s="16">
        <f t="shared" si="3"/>
        <v>97.562399999999997</v>
      </c>
      <c r="V16" s="16">
        <f t="shared" si="3"/>
        <v>97.562399999999997</v>
      </c>
      <c r="W16" s="16">
        <f>($E16*$F16)</f>
        <v>97.562399999999997</v>
      </c>
      <c r="X16" s="16">
        <f t="shared" si="7"/>
        <v>97.562399999999997</v>
      </c>
      <c r="Y16" s="16">
        <f>($E16*$F16)</f>
        <v>97.562399999999997</v>
      </c>
      <c r="Z16" s="12">
        <f t="shared" si="8"/>
        <v>1593.4866792000003</v>
      </c>
      <c r="AA16" s="14"/>
      <c r="AB16" s="14"/>
      <c r="AC16" s="14"/>
      <c r="AD16" s="14"/>
      <c r="AE16" s="14"/>
      <c r="AF16" s="14"/>
      <c r="AG16" s="14"/>
      <c r="AH16" s="14"/>
      <c r="AI16" s="14"/>
      <c r="AK16" s="9">
        <v>38473</v>
      </c>
      <c r="AM16" s="10">
        <f t="shared" si="0"/>
        <v>259136.3106</v>
      </c>
      <c r="AN16" s="10">
        <f t="shared" si="9"/>
        <v>7694.3978203681336</v>
      </c>
      <c r="AO16" s="10">
        <f t="shared" si="1"/>
        <v>-9004</v>
      </c>
      <c r="AP16" s="10"/>
      <c r="AQ16" s="10">
        <f t="shared" si="10"/>
        <v>13050</v>
      </c>
      <c r="AR16" s="10">
        <f t="shared" si="4"/>
        <v>3765.3333333333335</v>
      </c>
      <c r="AS16" s="10">
        <v>409</v>
      </c>
      <c r="AT16" s="10">
        <f t="shared" si="5"/>
        <v>841.96672905000003</v>
      </c>
    </row>
    <row r="17" spans="1:46" x14ac:dyDescent="0.2">
      <c r="C17" s="12">
        <f>SUM(C12:C16)</f>
        <v>136102.6</v>
      </c>
      <c r="D17" s="13"/>
      <c r="E17" s="12">
        <f>SUM(E12:E16)</f>
        <v>136102.6</v>
      </c>
      <c r="H17" s="12">
        <f t="shared" ref="H17:Y17" si="11">SUM(H12:H16)</f>
        <v>2344.6182792</v>
      </c>
      <c r="I17" s="12">
        <f t="shared" si="11"/>
        <v>4721.8224</v>
      </c>
      <c r="J17" s="12">
        <f t="shared" si="11"/>
        <v>4721.8224</v>
      </c>
      <c r="K17" s="12">
        <f t="shared" si="11"/>
        <v>4721.8224</v>
      </c>
      <c r="L17" s="12">
        <f t="shared" si="11"/>
        <v>4721.8224</v>
      </c>
      <c r="M17" s="12">
        <f t="shared" si="11"/>
        <v>4721.8224</v>
      </c>
      <c r="N17" s="12">
        <f t="shared" si="11"/>
        <v>4721.8224</v>
      </c>
      <c r="O17" s="12">
        <f t="shared" si="11"/>
        <v>4721.8224</v>
      </c>
      <c r="P17" s="12">
        <f t="shared" si="11"/>
        <v>4721.8224</v>
      </c>
      <c r="Q17" s="12">
        <f t="shared" si="11"/>
        <v>4721.8224</v>
      </c>
      <c r="R17" s="12">
        <f t="shared" si="11"/>
        <v>4721.8224</v>
      </c>
      <c r="S17" s="12">
        <f t="shared" si="11"/>
        <v>4721.8224</v>
      </c>
      <c r="T17" s="12">
        <f t="shared" si="11"/>
        <v>4721.8224</v>
      </c>
      <c r="U17" s="12">
        <f t="shared" si="11"/>
        <v>4721.8224</v>
      </c>
      <c r="V17" s="12">
        <f t="shared" si="11"/>
        <v>4721.8224</v>
      </c>
      <c r="W17" s="12">
        <f t="shared" si="11"/>
        <v>4721.8224</v>
      </c>
      <c r="X17" s="12">
        <f t="shared" si="11"/>
        <v>4721.8224</v>
      </c>
      <c r="Y17" s="12">
        <f t="shared" si="11"/>
        <v>4721.8224</v>
      </c>
      <c r="Z17" s="17">
        <f>SUM(H17:X17)</f>
        <v>77893.776679199989</v>
      </c>
      <c r="AA17" s="12"/>
      <c r="AB17" s="12"/>
      <c r="AC17" s="12"/>
      <c r="AD17" s="12"/>
      <c r="AE17" s="12"/>
      <c r="AF17" s="12"/>
      <c r="AG17" s="12"/>
      <c r="AH17" s="12"/>
      <c r="AI17" s="12"/>
      <c r="AK17" s="9">
        <v>38504</v>
      </c>
      <c r="AM17" s="10">
        <f t="shared" si="0"/>
        <v>259136.3106</v>
      </c>
      <c r="AN17" s="10">
        <f t="shared" si="9"/>
        <v>8536.3645494181328</v>
      </c>
      <c r="AO17" s="10">
        <f t="shared" si="1"/>
        <v>-9004</v>
      </c>
      <c r="AP17" s="10"/>
      <c r="AQ17" s="10">
        <f t="shared" si="10"/>
        <v>13050</v>
      </c>
      <c r="AR17" s="10">
        <f t="shared" si="4"/>
        <v>3765.3333333333335</v>
      </c>
      <c r="AS17" s="10">
        <v>409</v>
      </c>
      <c r="AT17" s="10">
        <f t="shared" si="5"/>
        <v>841.96672905000003</v>
      </c>
    </row>
    <row r="18" spans="1:46" x14ac:dyDescent="0.2">
      <c r="C18" s="12"/>
      <c r="D18" s="13"/>
      <c r="E18" s="12"/>
      <c r="H18" s="12"/>
      <c r="I18" s="12"/>
      <c r="J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K18" s="9">
        <v>38534</v>
      </c>
      <c r="AM18" s="10">
        <f t="shared" si="0"/>
        <v>259136.3106</v>
      </c>
      <c r="AN18" s="10">
        <f t="shared" si="9"/>
        <v>9378.331278468133</v>
      </c>
      <c r="AO18" s="10">
        <f t="shared" si="1"/>
        <v>-9004</v>
      </c>
      <c r="AP18" s="10"/>
      <c r="AQ18" s="10">
        <f t="shared" si="10"/>
        <v>13050</v>
      </c>
      <c r="AR18" s="10">
        <f t="shared" si="4"/>
        <v>3765.3333333333335</v>
      </c>
      <c r="AS18" s="10">
        <v>409</v>
      </c>
      <c r="AT18" s="10">
        <f t="shared" si="5"/>
        <v>841.96672905000003</v>
      </c>
    </row>
    <row r="19" spans="1:46" x14ac:dyDescent="0.2">
      <c r="A19" s="1" t="s">
        <v>40</v>
      </c>
      <c r="B19" s="11">
        <v>38234</v>
      </c>
      <c r="C19" s="12">
        <v>23014</v>
      </c>
      <c r="D19" s="13">
        <v>0.16200000000000001</v>
      </c>
      <c r="E19" s="12">
        <f>C19*D19</f>
        <v>3728.268</v>
      </c>
      <c r="F19" s="1">
        <v>3.3000000000000002E-2</v>
      </c>
      <c r="H19" s="12">
        <f>F19*E19*0.5</f>
        <v>61.516422000000006</v>
      </c>
      <c r="I19" s="12">
        <f t="shared" ref="I19:L24" si="12">$E19*$F19</f>
        <v>123.03284400000001</v>
      </c>
      <c r="J19" s="12">
        <f t="shared" si="12"/>
        <v>123.03284400000001</v>
      </c>
      <c r="K19" s="12">
        <f t="shared" si="12"/>
        <v>123.03284400000001</v>
      </c>
      <c r="L19" s="12">
        <f t="shared" si="12"/>
        <v>123.03284400000001</v>
      </c>
      <c r="M19" s="12">
        <f t="shared" ref="M19:W24" si="13">($E19*$F19)</f>
        <v>123.03284400000001</v>
      </c>
      <c r="N19" s="12">
        <f t="shared" si="13"/>
        <v>123.03284400000001</v>
      </c>
      <c r="O19" s="12">
        <f t="shared" si="13"/>
        <v>123.03284400000001</v>
      </c>
      <c r="P19" s="12">
        <f t="shared" si="13"/>
        <v>123.03284400000001</v>
      </c>
      <c r="Q19" s="12">
        <f t="shared" si="13"/>
        <v>123.03284400000001</v>
      </c>
      <c r="R19" s="12">
        <f t="shared" si="13"/>
        <v>123.03284400000001</v>
      </c>
      <c r="S19" s="12">
        <f t="shared" si="13"/>
        <v>123.03284400000001</v>
      </c>
      <c r="T19" s="12">
        <f t="shared" si="13"/>
        <v>123.03284400000001</v>
      </c>
      <c r="U19" s="12">
        <f t="shared" si="13"/>
        <v>123.03284400000001</v>
      </c>
      <c r="V19" s="12">
        <f t="shared" si="13"/>
        <v>123.03284400000001</v>
      </c>
      <c r="W19" s="12">
        <f t="shared" si="13"/>
        <v>123.03284400000001</v>
      </c>
      <c r="X19" s="12">
        <f>($E19*$F19)</f>
        <v>123.03284400000001</v>
      </c>
      <c r="Y19" s="12">
        <f>($E19*$F19)</f>
        <v>123.03284400000001</v>
      </c>
      <c r="Z19" s="12">
        <f>SUM(H19:X19)</f>
        <v>2030.0419260000008</v>
      </c>
      <c r="AA19" s="12"/>
      <c r="AB19" s="12"/>
      <c r="AC19" s="12"/>
      <c r="AD19" s="12"/>
      <c r="AE19" s="12"/>
      <c r="AF19" s="12"/>
      <c r="AG19" s="12"/>
      <c r="AH19" s="12"/>
      <c r="AI19" s="12"/>
      <c r="AK19" s="9">
        <v>38565</v>
      </c>
      <c r="AM19" s="10">
        <f t="shared" si="0"/>
        <v>259136.3106</v>
      </c>
      <c r="AN19" s="10">
        <f t="shared" si="9"/>
        <v>10220.298007518133</v>
      </c>
      <c r="AO19" s="10">
        <f t="shared" si="1"/>
        <v>-9004</v>
      </c>
      <c r="AP19" s="10"/>
      <c r="AQ19" s="10">
        <f t="shared" si="10"/>
        <v>13050</v>
      </c>
      <c r="AR19" s="10">
        <f t="shared" si="4"/>
        <v>3765.3333333333335</v>
      </c>
      <c r="AS19" s="10">
        <v>409</v>
      </c>
      <c r="AT19" s="10">
        <f t="shared" si="5"/>
        <v>841.96672905000003</v>
      </c>
    </row>
    <row r="20" spans="1:46" x14ac:dyDescent="0.2">
      <c r="A20" s="1" t="s">
        <v>41</v>
      </c>
      <c r="B20" s="11">
        <v>38234</v>
      </c>
      <c r="C20" s="12">
        <v>25401</v>
      </c>
      <c r="D20" s="13">
        <v>0.16200000000000001</v>
      </c>
      <c r="E20" s="12">
        <f>C20*D20</f>
        <v>4114.9620000000004</v>
      </c>
      <c r="F20" s="1">
        <v>3.5999999999999997E-2</v>
      </c>
      <c r="G20" s="1">
        <v>3.5</v>
      </c>
      <c r="H20" s="12">
        <f>F20*E20*0.5</f>
        <v>74.069316000000001</v>
      </c>
      <c r="I20" s="12">
        <f t="shared" si="12"/>
        <v>148.138632</v>
      </c>
      <c r="J20" s="12">
        <f t="shared" si="12"/>
        <v>148.138632</v>
      </c>
      <c r="K20" s="12">
        <f t="shared" si="12"/>
        <v>148.138632</v>
      </c>
      <c r="L20" s="12">
        <f t="shared" si="12"/>
        <v>148.138632</v>
      </c>
      <c r="M20" s="12">
        <f t="shared" si="13"/>
        <v>148.138632</v>
      </c>
      <c r="N20" s="12">
        <f t="shared" si="13"/>
        <v>148.138632</v>
      </c>
      <c r="O20" s="12">
        <f t="shared" si="13"/>
        <v>148.138632</v>
      </c>
      <c r="P20" s="12">
        <f t="shared" si="13"/>
        <v>148.138632</v>
      </c>
      <c r="Q20" s="12">
        <f t="shared" si="13"/>
        <v>148.138632</v>
      </c>
      <c r="R20" s="12">
        <f t="shared" si="13"/>
        <v>148.138632</v>
      </c>
      <c r="S20" s="12">
        <f t="shared" si="13"/>
        <v>148.138632</v>
      </c>
      <c r="T20" s="12">
        <f t="shared" si="13"/>
        <v>148.138632</v>
      </c>
      <c r="U20" s="12">
        <f t="shared" si="13"/>
        <v>148.138632</v>
      </c>
      <c r="V20" s="12">
        <f t="shared" si="13"/>
        <v>148.138632</v>
      </c>
      <c r="W20" s="12">
        <f>($E20*$F20)</f>
        <v>148.138632</v>
      </c>
      <c r="X20" s="12">
        <f t="shared" ref="X20:X24" si="14">($E20*$F20)</f>
        <v>148.138632</v>
      </c>
      <c r="Y20" s="12">
        <f>($E20*$F20)</f>
        <v>148.138632</v>
      </c>
      <c r="Z20" s="12">
        <f t="shared" ref="Z20:Z25" si="15">SUM(H20:X20)</f>
        <v>2444.2874280000001</v>
      </c>
      <c r="AA20" s="12"/>
      <c r="AB20" s="12"/>
      <c r="AC20" s="12"/>
      <c r="AD20" s="12"/>
      <c r="AE20" s="12"/>
      <c r="AF20" s="12"/>
      <c r="AG20" s="12"/>
      <c r="AH20" s="12"/>
      <c r="AI20" s="12"/>
      <c r="AK20" s="9">
        <v>38596</v>
      </c>
      <c r="AM20" s="10">
        <f t="shared" si="0"/>
        <v>259136.3106</v>
      </c>
      <c r="AN20" s="10">
        <f t="shared" si="9"/>
        <v>11062.264736568133</v>
      </c>
      <c r="AO20" s="10">
        <f t="shared" si="1"/>
        <v>-9004</v>
      </c>
      <c r="AP20" s="10"/>
      <c r="AQ20" s="10">
        <f t="shared" si="10"/>
        <v>13050</v>
      </c>
      <c r="AR20" s="10">
        <f t="shared" si="4"/>
        <v>3765.3333333333335</v>
      </c>
      <c r="AS20" s="10">
        <v>409</v>
      </c>
      <c r="AT20" s="10">
        <f t="shared" si="5"/>
        <v>841.96672905000003</v>
      </c>
    </row>
    <row r="21" spans="1:46" x14ac:dyDescent="0.2">
      <c r="A21" s="1" t="s">
        <v>42</v>
      </c>
      <c r="B21" s="11">
        <v>38234</v>
      </c>
      <c r="C21" s="12">
        <v>9501</v>
      </c>
      <c r="D21" s="13">
        <v>0.16200000000000001</v>
      </c>
      <c r="E21" s="12">
        <f>C21*D21</f>
        <v>1539.162</v>
      </c>
      <c r="F21" s="1">
        <v>3.2000000000000001E-2</v>
      </c>
      <c r="H21" s="12">
        <f>F21*E21*0.5</f>
        <v>24.626592000000002</v>
      </c>
      <c r="I21" s="12">
        <f t="shared" si="12"/>
        <v>49.253184000000005</v>
      </c>
      <c r="J21" s="12">
        <f t="shared" si="12"/>
        <v>49.253184000000005</v>
      </c>
      <c r="K21" s="12">
        <f t="shared" si="12"/>
        <v>49.253184000000005</v>
      </c>
      <c r="L21" s="12">
        <f t="shared" si="12"/>
        <v>49.253184000000005</v>
      </c>
      <c r="M21" s="12">
        <f t="shared" si="13"/>
        <v>49.253184000000005</v>
      </c>
      <c r="N21" s="12">
        <f t="shared" si="13"/>
        <v>49.253184000000005</v>
      </c>
      <c r="O21" s="12">
        <f t="shared" si="13"/>
        <v>49.253184000000005</v>
      </c>
      <c r="P21" s="12">
        <f t="shared" si="13"/>
        <v>49.253184000000005</v>
      </c>
      <c r="Q21" s="12">
        <f t="shared" si="13"/>
        <v>49.253184000000005</v>
      </c>
      <c r="R21" s="12">
        <f t="shared" si="13"/>
        <v>49.253184000000005</v>
      </c>
      <c r="S21" s="12">
        <f t="shared" si="13"/>
        <v>49.253184000000005</v>
      </c>
      <c r="T21" s="12">
        <f t="shared" si="13"/>
        <v>49.253184000000005</v>
      </c>
      <c r="U21" s="12">
        <f t="shared" si="13"/>
        <v>49.253184000000005</v>
      </c>
      <c r="V21" s="12">
        <f t="shared" si="13"/>
        <v>49.253184000000005</v>
      </c>
      <c r="W21" s="12">
        <f>($E21*$F21)</f>
        <v>49.253184000000005</v>
      </c>
      <c r="X21" s="12">
        <f t="shared" si="14"/>
        <v>49.253184000000005</v>
      </c>
      <c r="Y21" s="12">
        <f>($E21*$F21)</f>
        <v>49.253184000000005</v>
      </c>
      <c r="Z21" s="12">
        <f t="shared" si="15"/>
        <v>812.67753600000037</v>
      </c>
      <c r="AA21" s="12"/>
      <c r="AB21" s="12"/>
      <c r="AC21" s="12"/>
      <c r="AD21" s="12"/>
      <c r="AE21" s="12"/>
      <c r="AF21" s="12"/>
      <c r="AG21" s="12"/>
      <c r="AH21" s="12"/>
      <c r="AI21" s="12"/>
      <c r="AK21" s="9">
        <v>38626</v>
      </c>
      <c r="AM21" s="10">
        <f t="shared" si="0"/>
        <v>259136.3106</v>
      </c>
      <c r="AN21" s="10">
        <f t="shared" si="9"/>
        <v>11904.231465618133</v>
      </c>
      <c r="AO21" s="10">
        <f t="shared" si="1"/>
        <v>-9004</v>
      </c>
      <c r="AP21" s="10"/>
      <c r="AQ21" s="10">
        <f t="shared" si="10"/>
        <v>13050</v>
      </c>
      <c r="AR21" s="10">
        <f t="shared" si="4"/>
        <v>3765.3333333333335</v>
      </c>
      <c r="AS21" s="10">
        <v>409</v>
      </c>
      <c r="AT21" s="10">
        <f t="shared" si="5"/>
        <v>841.96672905000003</v>
      </c>
    </row>
    <row r="22" spans="1:46" x14ac:dyDescent="0.2">
      <c r="A22" s="1" t="s">
        <v>43</v>
      </c>
      <c r="B22" s="11">
        <v>34213</v>
      </c>
      <c r="C22" s="12">
        <v>8349.5499999999993</v>
      </c>
      <c r="D22" s="13">
        <v>0.16200000000000001</v>
      </c>
      <c r="E22" s="12">
        <f>C22*D22</f>
        <v>1352.6270999999999</v>
      </c>
      <c r="F22" s="1">
        <v>3.5999999999999997E-2</v>
      </c>
      <c r="H22" s="12">
        <f>F22*E22*0.333</f>
        <v>16.215293674799998</v>
      </c>
      <c r="I22" s="12">
        <f t="shared" si="12"/>
        <v>48.694575599999993</v>
      </c>
      <c r="J22" s="12">
        <f t="shared" si="12"/>
        <v>48.694575599999993</v>
      </c>
      <c r="K22" s="12">
        <f t="shared" si="12"/>
        <v>48.694575599999993</v>
      </c>
      <c r="L22" s="12">
        <f t="shared" si="12"/>
        <v>48.694575599999993</v>
      </c>
      <c r="M22" s="12">
        <f t="shared" si="13"/>
        <v>48.694575599999993</v>
      </c>
      <c r="N22" s="12">
        <f t="shared" si="13"/>
        <v>48.694575599999993</v>
      </c>
      <c r="O22" s="12">
        <f t="shared" si="13"/>
        <v>48.694575599999993</v>
      </c>
      <c r="P22" s="12">
        <f t="shared" si="13"/>
        <v>48.694575599999993</v>
      </c>
      <c r="Q22" s="12">
        <f t="shared" si="13"/>
        <v>48.694575599999993</v>
      </c>
      <c r="R22" s="12">
        <f t="shared" si="13"/>
        <v>48.694575599999993</v>
      </c>
      <c r="S22" s="12">
        <f t="shared" si="13"/>
        <v>48.694575599999993</v>
      </c>
      <c r="T22" s="12">
        <f t="shared" si="13"/>
        <v>48.694575599999993</v>
      </c>
      <c r="U22" s="12">
        <f t="shared" si="13"/>
        <v>48.694575599999993</v>
      </c>
      <c r="V22" s="12">
        <f t="shared" si="13"/>
        <v>48.694575599999993</v>
      </c>
      <c r="W22" s="12">
        <f>($E22*$F22)</f>
        <v>48.694575599999993</v>
      </c>
      <c r="X22" s="12">
        <f t="shared" si="14"/>
        <v>48.694575599999993</v>
      </c>
      <c r="Y22" s="12">
        <f>($E22*$F22)</f>
        <v>48.694575599999993</v>
      </c>
      <c r="Z22" s="12">
        <f t="shared" si="15"/>
        <v>795.32850327480003</v>
      </c>
      <c r="AA22" s="12"/>
      <c r="AB22" s="12"/>
      <c r="AC22" s="12"/>
      <c r="AD22" s="12"/>
      <c r="AE22" s="12"/>
      <c r="AF22" s="12"/>
      <c r="AG22" s="12"/>
      <c r="AH22" s="12"/>
      <c r="AI22" s="12"/>
      <c r="AK22" s="9">
        <v>38657</v>
      </c>
      <c r="AM22" s="10">
        <f t="shared" si="0"/>
        <v>259136.3106</v>
      </c>
      <c r="AN22" s="10">
        <f t="shared" si="9"/>
        <v>12746.198194668134</v>
      </c>
      <c r="AO22" s="10">
        <f t="shared" si="1"/>
        <v>-9004</v>
      </c>
      <c r="AP22" s="10"/>
      <c r="AQ22" s="10">
        <f t="shared" si="10"/>
        <v>13050</v>
      </c>
      <c r="AR22" s="10">
        <f t="shared" si="4"/>
        <v>3765.3333333333335</v>
      </c>
      <c r="AS22" s="10">
        <v>409</v>
      </c>
      <c r="AT22" s="10">
        <f t="shared" si="5"/>
        <v>841.96672905000003</v>
      </c>
    </row>
    <row r="23" spans="1:46" x14ac:dyDescent="0.2">
      <c r="A23" s="1" t="s">
        <v>44</v>
      </c>
      <c r="B23" s="11">
        <v>34455</v>
      </c>
      <c r="C23" s="12">
        <v>100376</v>
      </c>
      <c r="D23" s="13">
        <v>0.16200000000000001</v>
      </c>
      <c r="E23" s="12">
        <f t="shared" si="6"/>
        <v>16260.912</v>
      </c>
      <c r="F23" s="1">
        <v>3.3000000000000002E-2</v>
      </c>
      <c r="H23" s="12">
        <f>F23*E23*0.333</f>
        <v>178.69116196800002</v>
      </c>
      <c r="I23" s="12">
        <f t="shared" si="12"/>
        <v>536.610096</v>
      </c>
      <c r="J23" s="12">
        <f t="shared" si="12"/>
        <v>536.610096</v>
      </c>
      <c r="K23" s="12">
        <f t="shared" si="12"/>
        <v>536.610096</v>
      </c>
      <c r="L23" s="12">
        <f t="shared" si="12"/>
        <v>536.610096</v>
      </c>
      <c r="M23" s="12">
        <f t="shared" si="13"/>
        <v>536.610096</v>
      </c>
      <c r="N23" s="12">
        <f t="shared" si="13"/>
        <v>536.610096</v>
      </c>
      <c r="O23" s="12">
        <f t="shared" si="13"/>
        <v>536.610096</v>
      </c>
      <c r="P23" s="12">
        <f t="shared" si="13"/>
        <v>536.610096</v>
      </c>
      <c r="Q23" s="12">
        <f t="shared" si="13"/>
        <v>536.610096</v>
      </c>
      <c r="R23" s="12">
        <f t="shared" si="13"/>
        <v>536.610096</v>
      </c>
      <c r="S23" s="12">
        <f t="shared" si="13"/>
        <v>536.610096</v>
      </c>
      <c r="T23" s="12">
        <f t="shared" si="13"/>
        <v>536.610096</v>
      </c>
      <c r="U23" s="12">
        <f t="shared" si="13"/>
        <v>536.610096</v>
      </c>
      <c r="V23" s="12">
        <f t="shared" si="13"/>
        <v>536.610096</v>
      </c>
      <c r="W23" s="12">
        <f>($E23*$F23)</f>
        <v>536.610096</v>
      </c>
      <c r="X23" s="12">
        <f t="shared" si="14"/>
        <v>536.610096</v>
      </c>
      <c r="Y23" s="12">
        <f>($E23*$F23)</f>
        <v>536.610096</v>
      </c>
      <c r="Z23" s="12">
        <f t="shared" si="15"/>
        <v>8764.4526979680013</v>
      </c>
      <c r="AA23" s="12"/>
      <c r="AB23" s="12"/>
      <c r="AC23" s="12"/>
      <c r="AD23" s="12"/>
      <c r="AE23" s="12"/>
      <c r="AF23" s="12"/>
      <c r="AG23" s="12"/>
      <c r="AH23" s="12"/>
      <c r="AI23" s="12"/>
      <c r="AK23" s="9">
        <v>38687</v>
      </c>
      <c r="AM23" s="10">
        <f t="shared" si="0"/>
        <v>259136.3106</v>
      </c>
      <c r="AN23" s="10">
        <f t="shared" si="9"/>
        <v>13588.164923718134</v>
      </c>
      <c r="AO23" s="10">
        <f t="shared" si="1"/>
        <v>-9004</v>
      </c>
      <c r="AP23" s="10"/>
      <c r="AQ23" s="10">
        <f t="shared" si="10"/>
        <v>13050</v>
      </c>
      <c r="AR23" s="10">
        <f t="shared" si="4"/>
        <v>3765.3333333333335</v>
      </c>
      <c r="AS23" s="10">
        <v>409</v>
      </c>
      <c r="AT23" s="10">
        <f t="shared" si="5"/>
        <v>841.96672905000003</v>
      </c>
    </row>
    <row r="24" spans="1:46" x14ac:dyDescent="0.2">
      <c r="A24" s="1" t="s">
        <v>45</v>
      </c>
      <c r="B24" s="11">
        <v>31564</v>
      </c>
      <c r="C24" s="14">
        <v>85732</v>
      </c>
      <c r="D24" s="13">
        <v>0.16200000000000001</v>
      </c>
      <c r="E24" s="14">
        <f t="shared" si="6"/>
        <v>13888.584000000001</v>
      </c>
      <c r="F24" s="1">
        <v>3.5999999999999997E-2</v>
      </c>
      <c r="H24" s="14">
        <f>F24*E24*0.333</f>
        <v>166.49634499199999</v>
      </c>
      <c r="I24" s="14">
        <f t="shared" si="12"/>
        <v>499.98902399999997</v>
      </c>
      <c r="J24" s="14">
        <f t="shared" si="12"/>
        <v>499.98902399999997</v>
      </c>
      <c r="K24" s="14">
        <f t="shared" si="12"/>
        <v>499.98902399999997</v>
      </c>
      <c r="L24" s="14">
        <f t="shared" si="12"/>
        <v>499.98902399999997</v>
      </c>
      <c r="M24" s="15">
        <f t="shared" si="13"/>
        <v>499.98902399999997</v>
      </c>
      <c r="N24" s="14">
        <f t="shared" si="13"/>
        <v>499.98902399999997</v>
      </c>
      <c r="O24" s="14">
        <f t="shared" si="13"/>
        <v>499.98902399999997</v>
      </c>
      <c r="P24" s="14">
        <f t="shared" si="13"/>
        <v>499.98902399999997</v>
      </c>
      <c r="Q24" s="16">
        <f t="shared" si="13"/>
        <v>499.98902399999997</v>
      </c>
      <c r="R24" s="16">
        <f t="shared" si="13"/>
        <v>499.98902399999997</v>
      </c>
      <c r="S24" s="16">
        <f t="shared" si="13"/>
        <v>499.98902399999997</v>
      </c>
      <c r="T24" s="16">
        <f t="shared" si="13"/>
        <v>499.98902399999997</v>
      </c>
      <c r="U24" s="16">
        <f t="shared" si="13"/>
        <v>499.98902399999997</v>
      </c>
      <c r="V24" s="16">
        <f t="shared" si="13"/>
        <v>499.98902399999997</v>
      </c>
      <c r="W24" s="16">
        <f>($E24*$F24)</f>
        <v>499.98902399999997</v>
      </c>
      <c r="X24" s="16">
        <f t="shared" si="14"/>
        <v>499.98902399999997</v>
      </c>
      <c r="Y24" s="16">
        <f>($E24*$F24)</f>
        <v>499.98902399999997</v>
      </c>
      <c r="Z24" s="12">
        <f t="shared" si="15"/>
        <v>8166.3207289920028</v>
      </c>
      <c r="AA24" s="14"/>
      <c r="AB24" s="14"/>
      <c r="AC24" s="14"/>
      <c r="AD24" s="14"/>
      <c r="AE24" s="14"/>
      <c r="AF24" s="14"/>
      <c r="AG24" s="14"/>
      <c r="AH24" s="14"/>
      <c r="AI24" s="14"/>
      <c r="AK24" s="9">
        <v>38718</v>
      </c>
      <c r="AM24" s="10">
        <f t="shared" si="0"/>
        <v>259136.3106</v>
      </c>
      <c r="AN24" s="10">
        <f t="shared" si="9"/>
        <v>14430.131652768134</v>
      </c>
      <c r="AO24" s="10">
        <f t="shared" si="1"/>
        <v>-9004</v>
      </c>
      <c r="AP24" s="10"/>
      <c r="AQ24" s="10">
        <f t="shared" si="10"/>
        <v>13050</v>
      </c>
      <c r="AR24" s="10">
        <f t="shared" si="4"/>
        <v>3765.3333333333335</v>
      </c>
      <c r="AS24" s="10">
        <v>392</v>
      </c>
      <c r="AT24" s="10">
        <f t="shared" si="5"/>
        <v>841.96672905000003</v>
      </c>
    </row>
    <row r="25" spans="1:46" x14ac:dyDescent="0.2">
      <c r="C25" s="12">
        <f>SUM(C19:C24)</f>
        <v>252373.55</v>
      </c>
      <c r="E25" s="12">
        <f>SUM(E19:E24)</f>
        <v>40884.515100000004</v>
      </c>
      <c r="H25" s="12">
        <f t="shared" ref="H25:Y25" si="16">SUM(H19:H24)</f>
        <v>521.61513063480004</v>
      </c>
      <c r="I25" s="12">
        <f t="shared" si="16"/>
        <v>1405.7183556</v>
      </c>
      <c r="J25" s="12">
        <f t="shared" si="16"/>
        <v>1405.7183556</v>
      </c>
      <c r="K25" s="12">
        <f t="shared" si="16"/>
        <v>1405.7183556</v>
      </c>
      <c r="L25" s="12">
        <f t="shared" si="16"/>
        <v>1405.7183556</v>
      </c>
      <c r="M25" s="12">
        <f t="shared" si="16"/>
        <v>1405.7183556</v>
      </c>
      <c r="N25" s="12">
        <f t="shared" si="16"/>
        <v>1405.7183556</v>
      </c>
      <c r="O25" s="12">
        <f t="shared" si="16"/>
        <v>1405.7183556</v>
      </c>
      <c r="P25" s="12">
        <f t="shared" si="16"/>
        <v>1405.7183556</v>
      </c>
      <c r="Q25" s="12">
        <f t="shared" si="16"/>
        <v>1405.7183556</v>
      </c>
      <c r="R25" s="12">
        <f t="shared" si="16"/>
        <v>1405.7183556</v>
      </c>
      <c r="S25" s="12">
        <f t="shared" si="16"/>
        <v>1405.7183556</v>
      </c>
      <c r="T25" s="12">
        <f t="shared" si="16"/>
        <v>1405.7183556</v>
      </c>
      <c r="U25" s="12">
        <f t="shared" si="16"/>
        <v>1405.7183556</v>
      </c>
      <c r="V25" s="12">
        <f t="shared" si="16"/>
        <v>1405.7183556</v>
      </c>
      <c r="W25" s="12">
        <f t="shared" si="16"/>
        <v>1405.7183556</v>
      </c>
      <c r="X25" s="12">
        <f t="shared" si="16"/>
        <v>1405.7183556</v>
      </c>
      <c r="Y25" s="12">
        <f t="shared" si="16"/>
        <v>1405.7183556</v>
      </c>
      <c r="Z25" s="17">
        <f t="shared" si="15"/>
        <v>23013.108820234804</v>
      </c>
      <c r="AA25" s="12"/>
      <c r="AB25" s="12"/>
      <c r="AC25" s="12"/>
      <c r="AD25" s="12"/>
      <c r="AE25" s="12"/>
      <c r="AF25" s="12"/>
      <c r="AG25" s="12"/>
      <c r="AH25" s="12"/>
      <c r="AI25" s="12"/>
      <c r="AK25" s="9">
        <v>38749</v>
      </c>
      <c r="AM25" s="10">
        <f t="shared" si="0"/>
        <v>259136.3106</v>
      </c>
      <c r="AN25" s="10">
        <f t="shared" si="9"/>
        <v>15272.098381818134</v>
      </c>
      <c r="AO25" s="10">
        <f t="shared" si="1"/>
        <v>-9004</v>
      </c>
      <c r="AP25" s="10"/>
      <c r="AQ25" s="10">
        <f t="shared" si="10"/>
        <v>13050</v>
      </c>
      <c r="AR25" s="10">
        <f t="shared" si="4"/>
        <v>3765.3333333333335</v>
      </c>
      <c r="AS25" s="10">
        <v>392</v>
      </c>
      <c r="AT25" s="10">
        <f t="shared" si="5"/>
        <v>841.96672905000003</v>
      </c>
    </row>
    <row r="26" spans="1:46" x14ac:dyDescent="0.2">
      <c r="C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K26" s="9">
        <v>38777</v>
      </c>
      <c r="AM26" s="10">
        <f t="shared" si="0"/>
        <v>259136.3106</v>
      </c>
      <c r="AN26" s="10">
        <f t="shared" si="9"/>
        <v>16114.065110868134</v>
      </c>
      <c r="AO26" s="10">
        <f t="shared" si="1"/>
        <v>-9004</v>
      </c>
      <c r="AP26" s="10"/>
      <c r="AQ26" s="10">
        <f t="shared" si="10"/>
        <v>13050</v>
      </c>
      <c r="AR26" s="10">
        <f t="shared" si="4"/>
        <v>3765.3333333333335</v>
      </c>
      <c r="AS26" s="10">
        <v>392</v>
      </c>
      <c r="AT26" s="10">
        <f t="shared" si="5"/>
        <v>841.96672905000003</v>
      </c>
    </row>
    <row r="27" spans="1:46" x14ac:dyDescent="0.2">
      <c r="C27" s="18">
        <f>C17+C25</f>
        <v>388476.15</v>
      </c>
      <c r="E27" s="12">
        <f>E17+E25</f>
        <v>176987.1151</v>
      </c>
      <c r="H27" s="12">
        <f t="shared" ref="H27:Y27" si="17">H17+H25</f>
        <v>2866.2334098348001</v>
      </c>
      <c r="I27" s="12">
        <f t="shared" si="17"/>
        <v>6127.5407556</v>
      </c>
      <c r="J27" s="12">
        <f t="shared" si="17"/>
        <v>6127.5407556</v>
      </c>
      <c r="K27" s="12">
        <f t="shared" si="17"/>
        <v>6127.5407556</v>
      </c>
      <c r="L27" s="12">
        <f t="shared" si="17"/>
        <v>6127.5407556</v>
      </c>
      <c r="M27" s="12">
        <f t="shared" si="17"/>
        <v>6127.5407556</v>
      </c>
      <c r="N27" s="12">
        <f t="shared" si="17"/>
        <v>6127.5407556</v>
      </c>
      <c r="O27" s="12">
        <f t="shared" si="17"/>
        <v>6127.5407556</v>
      </c>
      <c r="P27" s="12">
        <f t="shared" si="17"/>
        <v>6127.5407556</v>
      </c>
      <c r="Q27" s="12">
        <f t="shared" si="17"/>
        <v>6127.5407556</v>
      </c>
      <c r="R27" s="12">
        <f t="shared" si="17"/>
        <v>6127.5407556</v>
      </c>
      <c r="S27" s="12">
        <f t="shared" si="17"/>
        <v>6127.5407556</v>
      </c>
      <c r="T27" s="12">
        <f t="shared" si="17"/>
        <v>6127.5407556</v>
      </c>
      <c r="U27" s="12">
        <f t="shared" si="17"/>
        <v>6127.5407556</v>
      </c>
      <c r="V27" s="12">
        <f t="shared" si="17"/>
        <v>6127.5407556</v>
      </c>
      <c r="W27" s="12">
        <f t="shared" si="17"/>
        <v>6127.5407556</v>
      </c>
      <c r="X27" s="12">
        <f t="shared" si="17"/>
        <v>6127.5407556</v>
      </c>
      <c r="Y27" s="12">
        <f t="shared" si="17"/>
        <v>6127.5407556</v>
      </c>
      <c r="Z27" s="12">
        <f>SUM(H27:X27)</f>
        <v>100906.88549943479</v>
      </c>
      <c r="AA27" s="12"/>
      <c r="AB27" s="12"/>
      <c r="AC27" s="12"/>
      <c r="AD27" s="12"/>
      <c r="AE27" s="12"/>
      <c r="AF27" s="12"/>
      <c r="AG27" s="12"/>
      <c r="AH27" s="12"/>
      <c r="AI27" s="12"/>
      <c r="AK27" s="9">
        <v>38808</v>
      </c>
      <c r="AM27" s="10">
        <f t="shared" si="0"/>
        <v>259136.3106</v>
      </c>
      <c r="AN27" s="10">
        <f t="shared" si="9"/>
        <v>16956.031839918134</v>
      </c>
      <c r="AO27" s="10">
        <f t="shared" si="1"/>
        <v>-9004</v>
      </c>
      <c r="AP27" s="10"/>
      <c r="AQ27" s="10">
        <f t="shared" si="10"/>
        <v>13050</v>
      </c>
      <c r="AR27" s="10">
        <f t="shared" si="4"/>
        <v>3765.3333333333335</v>
      </c>
      <c r="AS27" s="10">
        <v>392</v>
      </c>
      <c r="AT27" s="10">
        <f t="shared" si="5"/>
        <v>841.96672905000003</v>
      </c>
    </row>
    <row r="28" spans="1:46" x14ac:dyDescent="0.2">
      <c r="AK28" s="9">
        <v>38838</v>
      </c>
      <c r="AM28" s="10">
        <f t="shared" si="0"/>
        <v>259136.3106</v>
      </c>
      <c r="AN28" s="10">
        <f t="shared" si="9"/>
        <v>17797.998568968134</v>
      </c>
      <c r="AO28" s="10">
        <f t="shared" si="1"/>
        <v>-9004</v>
      </c>
      <c r="AP28" s="10"/>
      <c r="AQ28" s="10">
        <f t="shared" si="10"/>
        <v>13050</v>
      </c>
      <c r="AR28" s="10">
        <f t="shared" si="4"/>
        <v>3765.3333333333335</v>
      </c>
      <c r="AS28" s="10">
        <v>392</v>
      </c>
      <c r="AT28" s="10">
        <f t="shared" si="5"/>
        <v>841.96672905000003</v>
      </c>
    </row>
    <row r="29" spans="1:46" x14ac:dyDescent="0.2">
      <c r="A29" s="1" t="s">
        <v>46</v>
      </c>
      <c r="E29" s="14">
        <v>11314</v>
      </c>
      <c r="F29" s="1">
        <v>0.1016</v>
      </c>
      <c r="G29" s="1" t="s">
        <v>47</v>
      </c>
      <c r="H29" s="14">
        <f>F29*E29*0.333</f>
        <v>382.78429919999996</v>
      </c>
      <c r="I29" s="14">
        <f>$E29*$F29</f>
        <v>1149.5023999999999</v>
      </c>
      <c r="J29" s="14">
        <f>$E29*$F29</f>
        <v>1149.5023999999999</v>
      </c>
      <c r="K29" s="14">
        <f>$E29*$F29</f>
        <v>1149.5023999999999</v>
      </c>
      <c r="L29" s="14">
        <f>$E29*$F29</f>
        <v>1149.5023999999999</v>
      </c>
      <c r="M29" s="15">
        <f t="shared" ref="M29:X29" si="18">($E29*$F29)</f>
        <v>1149.5023999999999</v>
      </c>
      <c r="N29" s="15">
        <f t="shared" si="18"/>
        <v>1149.5023999999999</v>
      </c>
      <c r="O29" s="15">
        <f t="shared" si="18"/>
        <v>1149.5023999999999</v>
      </c>
      <c r="P29" s="15">
        <f t="shared" si="18"/>
        <v>1149.5023999999999</v>
      </c>
      <c r="Q29" s="15">
        <f t="shared" si="18"/>
        <v>1149.5023999999999</v>
      </c>
      <c r="R29" s="15">
        <f t="shared" si="18"/>
        <v>1149.5023999999999</v>
      </c>
      <c r="S29" s="15">
        <f t="shared" si="18"/>
        <v>1149.5023999999999</v>
      </c>
      <c r="T29" s="15">
        <f t="shared" si="18"/>
        <v>1149.5023999999999</v>
      </c>
      <c r="U29" s="15">
        <f t="shared" si="18"/>
        <v>1149.5023999999999</v>
      </c>
      <c r="V29" s="15">
        <f t="shared" si="18"/>
        <v>1149.5023999999999</v>
      </c>
      <c r="W29" s="15">
        <f t="shared" si="18"/>
        <v>1149.5023999999999</v>
      </c>
      <c r="X29" s="15">
        <f t="shared" si="18"/>
        <v>1149.5023999999999</v>
      </c>
      <c r="Y29" s="15">
        <f>($E29*$F29)</f>
        <v>1149.5023999999999</v>
      </c>
      <c r="Z29" s="16">
        <f>SUM(H29:X29)</f>
        <v>18774.822699199998</v>
      </c>
      <c r="AA29" s="14"/>
      <c r="AB29" s="14"/>
      <c r="AC29" s="14"/>
      <c r="AD29" s="14"/>
      <c r="AE29" s="14"/>
      <c r="AF29" s="14"/>
      <c r="AG29" s="14"/>
      <c r="AH29" s="14"/>
      <c r="AI29" s="14"/>
      <c r="AK29" s="9">
        <v>38869</v>
      </c>
      <c r="AM29" s="10">
        <f t="shared" si="0"/>
        <v>259136.3106</v>
      </c>
      <c r="AN29" s="10">
        <f t="shared" si="9"/>
        <v>18639.965298018134</v>
      </c>
      <c r="AO29" s="10">
        <f t="shared" si="1"/>
        <v>-9004</v>
      </c>
      <c r="AP29" s="10"/>
      <c r="AQ29" s="10">
        <f t="shared" si="10"/>
        <v>13050</v>
      </c>
      <c r="AR29" s="10">
        <f t="shared" si="4"/>
        <v>3765.3333333333335</v>
      </c>
      <c r="AS29" s="10">
        <v>392</v>
      </c>
      <c r="AT29" s="10">
        <f t="shared" si="5"/>
        <v>841.96672905000003</v>
      </c>
    </row>
    <row r="30" spans="1:46" x14ac:dyDescent="0.2">
      <c r="E30" s="18">
        <f>SUM(E27:E29)</f>
        <v>188301.1151</v>
      </c>
      <c r="H30" s="18">
        <f t="shared" ref="H30:Y30" si="19">SUM(H27:H29)</f>
        <v>3249.0177090348002</v>
      </c>
      <c r="I30" s="18">
        <f t="shared" si="19"/>
        <v>7277.0431556000003</v>
      </c>
      <c r="J30" s="18">
        <f t="shared" si="19"/>
        <v>7277.0431556000003</v>
      </c>
      <c r="K30" s="18">
        <f t="shared" si="19"/>
        <v>7277.0431556000003</v>
      </c>
      <c r="L30" s="18">
        <f t="shared" si="19"/>
        <v>7277.0431556000003</v>
      </c>
      <c r="M30" s="18">
        <f t="shared" si="19"/>
        <v>7277.0431556000003</v>
      </c>
      <c r="N30" s="18">
        <f t="shared" si="19"/>
        <v>7277.0431556000003</v>
      </c>
      <c r="O30" s="18">
        <f t="shared" si="19"/>
        <v>7277.0431556000003</v>
      </c>
      <c r="P30" s="18">
        <f t="shared" si="19"/>
        <v>7277.0431556000003</v>
      </c>
      <c r="Q30" s="18">
        <f t="shared" si="19"/>
        <v>7277.0431556000003</v>
      </c>
      <c r="R30" s="18">
        <f t="shared" si="19"/>
        <v>7277.0431556000003</v>
      </c>
      <c r="S30" s="18">
        <f t="shared" si="19"/>
        <v>7277.0431556000003</v>
      </c>
      <c r="T30" s="18">
        <f t="shared" si="19"/>
        <v>7277.0431556000003</v>
      </c>
      <c r="U30" s="18">
        <f t="shared" si="19"/>
        <v>7277.0431556000003</v>
      </c>
      <c r="V30" s="18">
        <f t="shared" si="19"/>
        <v>7277.0431556000003</v>
      </c>
      <c r="W30" s="18">
        <f t="shared" si="19"/>
        <v>7277.0431556000003</v>
      </c>
      <c r="X30" s="18">
        <f t="shared" si="19"/>
        <v>7277.0431556000003</v>
      </c>
      <c r="Y30" s="18">
        <f t="shared" si="19"/>
        <v>7277.0431556000003</v>
      </c>
      <c r="Z30" s="16">
        <f>SUM(H30:X30)</f>
        <v>119681.70819863476</v>
      </c>
      <c r="AA30" s="18"/>
      <c r="AB30" s="18"/>
      <c r="AC30" s="18"/>
      <c r="AD30" s="18"/>
      <c r="AE30" s="18"/>
      <c r="AF30" s="18"/>
      <c r="AG30" s="18"/>
      <c r="AH30" s="18"/>
      <c r="AI30" s="18"/>
      <c r="AK30" s="9">
        <v>38899</v>
      </c>
      <c r="AM30" s="10">
        <f t="shared" si="0"/>
        <v>259136.3106</v>
      </c>
      <c r="AN30" s="10">
        <f t="shared" si="9"/>
        <v>19481.932027068135</v>
      </c>
      <c r="AO30" s="10">
        <f t="shared" si="1"/>
        <v>-9004</v>
      </c>
      <c r="AP30" s="10"/>
      <c r="AQ30" s="10">
        <f t="shared" si="10"/>
        <v>13050</v>
      </c>
      <c r="AR30" s="10">
        <f t="shared" si="4"/>
        <v>3765.3333333333335</v>
      </c>
      <c r="AS30" s="10">
        <v>392</v>
      </c>
      <c r="AT30" s="10">
        <f t="shared" si="5"/>
        <v>841.96672905000003</v>
      </c>
    </row>
    <row r="31" spans="1:46" x14ac:dyDescent="0.2"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K31" s="9">
        <v>38930</v>
      </c>
      <c r="AM31" s="10">
        <f t="shared" si="0"/>
        <v>259136.3106</v>
      </c>
      <c r="AN31" s="10">
        <f t="shared" si="9"/>
        <v>20323.898756118135</v>
      </c>
      <c r="AO31" s="10">
        <f t="shared" si="1"/>
        <v>-9004</v>
      </c>
      <c r="AP31" s="10"/>
      <c r="AQ31" s="10">
        <f t="shared" si="10"/>
        <v>13050</v>
      </c>
      <c r="AR31" s="10">
        <f t="shared" si="4"/>
        <v>3765.3333333333335</v>
      </c>
      <c r="AS31" s="10">
        <v>392</v>
      </c>
      <c r="AT31" s="10">
        <f t="shared" si="5"/>
        <v>841.96672905000003</v>
      </c>
    </row>
    <row r="32" spans="1:46" x14ac:dyDescent="0.2">
      <c r="A32" s="2" t="s">
        <v>48</v>
      </c>
      <c r="AK32" s="9">
        <v>38961</v>
      </c>
      <c r="AM32" s="10">
        <f t="shared" si="0"/>
        <v>259136.3106</v>
      </c>
      <c r="AN32" s="10">
        <f t="shared" si="9"/>
        <v>21165.865485168135</v>
      </c>
      <c r="AO32" s="10">
        <f t="shared" si="1"/>
        <v>-9004</v>
      </c>
      <c r="AP32" s="10"/>
      <c r="AQ32" s="10">
        <f t="shared" si="10"/>
        <v>13050</v>
      </c>
      <c r="AR32" s="10">
        <f t="shared" si="4"/>
        <v>3765.3333333333335</v>
      </c>
      <c r="AS32" s="10">
        <v>392</v>
      </c>
      <c r="AT32" s="10">
        <f t="shared" si="5"/>
        <v>841.96672905000003</v>
      </c>
    </row>
    <row r="33" spans="1:46" x14ac:dyDescent="0.2">
      <c r="A33" s="7" t="s">
        <v>49</v>
      </c>
      <c r="K33" s="12"/>
      <c r="N33" s="12">
        <f>+$E30-$H30-$I30-$J30-$K30-$L30-$M30-$N30</f>
        <v>141389.83845736523</v>
      </c>
      <c r="O33" s="12">
        <f>+$E30-$H30-$I30-$J30-$K30-$L30-$M30-$N30-$O30</f>
        <v>134112.79530176523</v>
      </c>
      <c r="P33" s="12">
        <f>+$E30-$H30-$I30-$J30-$K30-$L30-$M30-$N30-$O30-$P30</f>
        <v>126835.75214616524</v>
      </c>
      <c r="Q33" s="12">
        <f>+$E30-$H30-$I30-$J30-$K30-$L30-$M30-$N30-$O30-$P30-$Q30</f>
        <v>119558.70899056524</v>
      </c>
      <c r="R33" s="12">
        <f>+$E30-$H30-$I30-$J30-$K30-$L30-$M30-$N30-$O30-$P30-$Q30-$R30</f>
        <v>112281.66583496524</v>
      </c>
      <c r="S33" s="12">
        <f>+$E30-$H30-$I30-$J30-$K30-$L30-$M30-$N30-$O30-$P30-$Q30-$R30-$S30</f>
        <v>105004.62267936525</v>
      </c>
      <c r="T33" s="12">
        <f>+$E30-$H30-$I30-$J30-$K30-$L30-$M30-$N30-$O30-$P30-$Q30-$R30-$S30-T30</f>
        <v>97727.579523765249</v>
      </c>
      <c r="U33" s="12">
        <f>+$E30-$H30-$I30-$J30-$K30-$L30-$M30-$N30-$O30-$P30-$Q30-$R30-$S30-$T30-U30</f>
        <v>90450.536368165252</v>
      </c>
      <c r="V33" s="12">
        <f>+$E30-$H30-$I30-$J30-$K30-$L30-$M30-$N30-$O30-$P30-$Q30-$R30-$S30-$T30-$U30-V30</f>
        <v>83173.493212565256</v>
      </c>
      <c r="W33" s="12">
        <f>+$E30-$H30-$I30-$J30-$K30-$L30-$M30-$N30-$O30-$P30-$Q30-$R30-$S30-$T30-$U30-$V30-W30</f>
        <v>75896.450056965259</v>
      </c>
      <c r="X33" s="12">
        <f>+$E30-$H30-$I30-$J30-$K30-$L30-$M30-$N30-$O30-$P30-$Q30-$R30-$S30-$T30-$U30-$V30-$W30-$X30</f>
        <v>68619.406901365262</v>
      </c>
      <c r="Y33" s="12">
        <f>+$E30-$H30-$I30-$J30-$K30-$L30-$M30-$N30-$O30-$P30-$Q30-$R30-$S30-$T30-$U30-$V30-$W30-$X30</f>
        <v>68619.406901365262</v>
      </c>
      <c r="AK33" s="9">
        <v>38991</v>
      </c>
      <c r="AM33" s="10">
        <f t="shared" si="0"/>
        <v>259136.3106</v>
      </c>
      <c r="AN33" s="10">
        <f t="shared" si="9"/>
        <v>22007.832214218135</v>
      </c>
      <c r="AO33" s="10">
        <f t="shared" si="1"/>
        <v>-9004</v>
      </c>
      <c r="AP33" s="10"/>
      <c r="AQ33" s="10">
        <f t="shared" si="10"/>
        <v>13050</v>
      </c>
      <c r="AR33" s="10">
        <f t="shared" si="4"/>
        <v>3765.3333333333335</v>
      </c>
      <c r="AS33" s="10">
        <v>392</v>
      </c>
      <c r="AT33" s="10">
        <f t="shared" si="5"/>
        <v>841.96672905000003</v>
      </c>
    </row>
    <row r="34" spans="1:46" x14ac:dyDescent="0.2">
      <c r="A34" s="7" t="s">
        <v>50</v>
      </c>
      <c r="K34" s="19"/>
      <c r="N34" s="19">
        <v>0.02</v>
      </c>
      <c r="O34" s="19">
        <v>0.02</v>
      </c>
      <c r="P34" s="19">
        <v>0.02</v>
      </c>
      <c r="Q34" s="19">
        <v>0.02</v>
      </c>
      <c r="R34" s="19">
        <v>0.02</v>
      </c>
      <c r="S34" s="19">
        <v>0.02</v>
      </c>
      <c r="T34" s="19">
        <v>0.02</v>
      </c>
      <c r="U34" s="19">
        <v>0.02</v>
      </c>
      <c r="V34" s="19">
        <v>0.02</v>
      </c>
      <c r="W34" s="19">
        <v>0.02</v>
      </c>
      <c r="X34" s="19">
        <v>0.02</v>
      </c>
      <c r="Y34" s="19">
        <v>0.02</v>
      </c>
      <c r="AK34" s="9">
        <v>39022</v>
      </c>
      <c r="AM34" s="10">
        <f t="shared" si="0"/>
        <v>259136.3106</v>
      </c>
      <c r="AN34" s="10">
        <f t="shared" si="9"/>
        <v>22849.798943268135</v>
      </c>
      <c r="AO34" s="10">
        <f t="shared" si="1"/>
        <v>-9004</v>
      </c>
      <c r="AP34" s="10"/>
      <c r="AQ34" s="10">
        <f t="shared" si="10"/>
        <v>13050</v>
      </c>
      <c r="AR34" s="10">
        <f t="shared" si="4"/>
        <v>3765.3333333333335</v>
      </c>
      <c r="AS34" s="10">
        <v>392</v>
      </c>
      <c r="AT34" s="10">
        <f t="shared" si="5"/>
        <v>841.96672905000003</v>
      </c>
    </row>
    <row r="35" spans="1:46" x14ac:dyDescent="0.2">
      <c r="K35" s="18"/>
      <c r="N35" s="18">
        <f t="shared" ref="N35:U35" si="20">(N34*N33)/12</f>
        <v>235.64973076227537</v>
      </c>
      <c r="O35" s="18">
        <f t="shared" si="20"/>
        <v>223.52132550294206</v>
      </c>
      <c r="P35" s="18">
        <f t="shared" si="20"/>
        <v>211.39292024360873</v>
      </c>
      <c r="Q35" s="18">
        <f t="shared" si="20"/>
        <v>199.26451498427539</v>
      </c>
      <c r="R35" s="18">
        <f t="shared" si="20"/>
        <v>187.13610972494209</v>
      </c>
      <c r="S35" s="18">
        <f t="shared" si="20"/>
        <v>175.00770446560875</v>
      </c>
      <c r="T35" s="18">
        <f t="shared" si="20"/>
        <v>162.87929920627542</v>
      </c>
      <c r="U35" s="18">
        <f t="shared" si="20"/>
        <v>150.75089394694209</v>
      </c>
      <c r="V35" s="18">
        <f>(V34*V33)/12</f>
        <v>138.62248868760875</v>
      </c>
      <c r="W35" s="18">
        <f>(W34*W33)/12</f>
        <v>126.49408342827543</v>
      </c>
      <c r="X35" s="18">
        <f>(X34*X33)/12</f>
        <v>114.36567816894211</v>
      </c>
      <c r="Y35" s="18">
        <f>(Y34*Y33)/12</f>
        <v>114.36567816894211</v>
      </c>
      <c r="AK35" s="9">
        <v>39052</v>
      </c>
      <c r="AM35" s="10">
        <f t="shared" si="0"/>
        <v>259136.3106</v>
      </c>
      <c r="AN35" s="10">
        <f t="shared" si="9"/>
        <v>23691.765672318135</v>
      </c>
      <c r="AO35" s="10">
        <f t="shared" si="1"/>
        <v>-9004</v>
      </c>
      <c r="AP35" s="10"/>
      <c r="AQ35" s="10">
        <f t="shared" si="10"/>
        <v>13050</v>
      </c>
      <c r="AR35" s="10">
        <f t="shared" si="4"/>
        <v>3765.3333333333335</v>
      </c>
      <c r="AS35" s="10">
        <v>392</v>
      </c>
      <c r="AT35" s="10">
        <f t="shared" si="5"/>
        <v>841.96672905000003</v>
      </c>
    </row>
    <row r="36" spans="1:46" x14ac:dyDescent="0.2">
      <c r="AK36" s="9">
        <v>39083</v>
      </c>
      <c r="AM36" s="10">
        <f t="shared" si="0"/>
        <v>259136.3106</v>
      </c>
      <c r="AN36" s="10">
        <f t="shared" si="9"/>
        <v>24533.732401368135</v>
      </c>
      <c r="AO36" s="10">
        <f t="shared" si="1"/>
        <v>-9004</v>
      </c>
      <c r="AP36" s="10"/>
      <c r="AQ36" s="10">
        <f t="shared" si="10"/>
        <v>13050</v>
      </c>
      <c r="AR36" s="10">
        <f t="shared" si="4"/>
        <v>3765.3333333333335</v>
      </c>
      <c r="AS36" s="10">
        <v>392</v>
      </c>
      <c r="AT36" s="10">
        <f t="shared" si="5"/>
        <v>841.96672905000003</v>
      </c>
    </row>
    <row r="37" spans="1:46" x14ac:dyDescent="0.2">
      <c r="A37" s="2" t="s">
        <v>51</v>
      </c>
      <c r="K37" s="18"/>
      <c r="N37" s="18">
        <v>17634</v>
      </c>
      <c r="O37" s="18">
        <v>17634</v>
      </c>
      <c r="P37" s="18">
        <v>17634</v>
      </c>
      <c r="Q37" s="18">
        <v>17634</v>
      </c>
      <c r="R37" s="18">
        <v>17634</v>
      </c>
      <c r="S37" s="18">
        <v>17634</v>
      </c>
      <c r="T37" s="18">
        <f>17634</f>
        <v>17634</v>
      </c>
      <c r="U37" s="18">
        <f>17634</f>
        <v>17634</v>
      </c>
      <c r="V37" s="18">
        <f>17634</f>
        <v>17634</v>
      </c>
      <c r="W37" s="18">
        <f>17634</f>
        <v>17634</v>
      </c>
      <c r="X37" s="18">
        <f>17634</f>
        <v>17634</v>
      </c>
      <c r="Y37" s="18">
        <f>17634</f>
        <v>17634</v>
      </c>
      <c r="AK37" s="9">
        <v>39114</v>
      </c>
      <c r="AM37" s="10">
        <f t="shared" si="0"/>
        <v>259136.3106</v>
      </c>
      <c r="AN37" s="10">
        <f t="shared" si="9"/>
        <v>25375.699130418136</v>
      </c>
      <c r="AO37" s="10">
        <f t="shared" si="1"/>
        <v>-9004</v>
      </c>
      <c r="AP37" s="10"/>
      <c r="AQ37" s="10">
        <f t="shared" si="10"/>
        <v>13050</v>
      </c>
      <c r="AR37" s="10">
        <f t="shared" si="4"/>
        <v>3765.3333333333335</v>
      </c>
      <c r="AS37" s="10">
        <v>392</v>
      </c>
      <c r="AT37" s="10">
        <f t="shared" si="5"/>
        <v>841.96672905000003</v>
      </c>
    </row>
    <row r="38" spans="1:46" x14ac:dyDescent="0.2">
      <c r="AK38" s="9">
        <v>39142</v>
      </c>
      <c r="AM38" s="10">
        <f t="shared" si="0"/>
        <v>259136.3106</v>
      </c>
      <c r="AN38" s="10">
        <f t="shared" si="9"/>
        <v>26217.665859468136</v>
      </c>
      <c r="AO38" s="10">
        <f t="shared" si="1"/>
        <v>-9004</v>
      </c>
      <c r="AP38" s="10"/>
      <c r="AQ38" s="10">
        <f t="shared" si="10"/>
        <v>13050</v>
      </c>
      <c r="AR38" s="10">
        <f t="shared" si="4"/>
        <v>3765.3333333333335</v>
      </c>
      <c r="AS38" s="10">
        <v>392</v>
      </c>
      <c r="AT38" s="10">
        <f t="shared" si="5"/>
        <v>841.96672905000003</v>
      </c>
    </row>
    <row r="39" spans="1:46" x14ac:dyDescent="0.2">
      <c r="A39" s="2" t="s">
        <v>52</v>
      </c>
      <c r="K39" s="18"/>
      <c r="N39" s="18">
        <v>-3514</v>
      </c>
      <c r="O39" s="18">
        <v>-3514</v>
      </c>
      <c r="P39" s="18">
        <v>-3514</v>
      </c>
      <c r="Q39" s="18">
        <v>-3514</v>
      </c>
      <c r="R39" s="18">
        <v>-3514</v>
      </c>
      <c r="S39" s="18">
        <v>-3514</v>
      </c>
      <c r="T39" s="18">
        <f t="shared" ref="T39:Y39" si="21">-3514</f>
        <v>-3514</v>
      </c>
      <c r="U39" s="18">
        <f t="shared" si="21"/>
        <v>-3514</v>
      </c>
      <c r="V39" s="18">
        <f t="shared" si="21"/>
        <v>-3514</v>
      </c>
      <c r="W39" s="18">
        <f t="shared" si="21"/>
        <v>-3514</v>
      </c>
      <c r="X39" s="18">
        <f t="shared" si="21"/>
        <v>-3514</v>
      </c>
      <c r="Y39" s="18">
        <f t="shared" si="21"/>
        <v>-3514</v>
      </c>
      <c r="AK39" s="9">
        <v>39173</v>
      </c>
      <c r="AM39" s="10">
        <f t="shared" si="0"/>
        <v>259136.3106</v>
      </c>
      <c r="AN39" s="10">
        <f t="shared" si="9"/>
        <v>27059.632588518136</v>
      </c>
      <c r="AO39" s="10">
        <f t="shared" si="1"/>
        <v>-9004</v>
      </c>
      <c r="AP39" s="10"/>
      <c r="AQ39" s="10">
        <f t="shared" si="10"/>
        <v>13050</v>
      </c>
      <c r="AR39" s="10">
        <f t="shared" si="4"/>
        <v>3765.3333333333335</v>
      </c>
      <c r="AS39" s="10">
        <v>392</v>
      </c>
      <c r="AT39" s="10">
        <f t="shared" si="5"/>
        <v>841.96672905000003</v>
      </c>
    </row>
    <row r="40" spans="1:46" x14ac:dyDescent="0.2">
      <c r="AK40" s="9">
        <v>39203</v>
      </c>
      <c r="AM40" s="10">
        <f t="shared" si="0"/>
        <v>259136.3106</v>
      </c>
      <c r="AN40" s="10">
        <f t="shared" si="9"/>
        <v>27901.599317568136</v>
      </c>
      <c r="AO40" s="10">
        <f t="shared" si="1"/>
        <v>-9004</v>
      </c>
      <c r="AP40" s="10"/>
      <c r="AQ40" s="10">
        <f t="shared" si="10"/>
        <v>13050</v>
      </c>
      <c r="AR40" s="10">
        <f t="shared" si="4"/>
        <v>3765.3333333333335</v>
      </c>
      <c r="AS40" s="10">
        <v>392</v>
      </c>
      <c r="AT40" s="10">
        <f t="shared" si="5"/>
        <v>841.96672905000003</v>
      </c>
    </row>
    <row r="41" spans="1:46" ht="12" thickBot="1" x14ac:dyDescent="0.25">
      <c r="A41" s="20" t="s">
        <v>53</v>
      </c>
      <c r="B41" s="21"/>
      <c r="C41" s="21"/>
      <c r="D41" s="21"/>
      <c r="E41" s="21"/>
      <c r="F41" s="21"/>
      <c r="G41" s="21"/>
      <c r="H41" s="21"/>
      <c r="I41" s="21"/>
      <c r="J41" s="21"/>
      <c r="K41" s="22"/>
      <c r="L41" s="21"/>
      <c r="M41" s="21"/>
      <c r="N41" s="22">
        <v>39000</v>
      </c>
      <c r="O41" s="22">
        <v>39000</v>
      </c>
      <c r="P41" s="22">
        <v>39000</v>
      </c>
      <c r="Q41" s="22">
        <v>39000</v>
      </c>
      <c r="R41" s="22">
        <v>39000</v>
      </c>
      <c r="S41" s="22">
        <v>39000</v>
      </c>
      <c r="T41" s="22">
        <v>39000</v>
      </c>
      <c r="U41" s="22">
        <v>39000</v>
      </c>
      <c r="V41" s="22">
        <v>39000</v>
      </c>
      <c r="W41" s="22">
        <f>39000</f>
        <v>39000</v>
      </c>
      <c r="X41" s="22">
        <f>39000</f>
        <v>39000</v>
      </c>
      <c r="Y41" s="22">
        <f>39000</f>
        <v>39000</v>
      </c>
      <c r="Z41" s="21"/>
      <c r="AA41" s="23"/>
      <c r="AB41" s="23"/>
      <c r="AC41" s="23"/>
      <c r="AD41" s="23"/>
      <c r="AE41" s="23"/>
      <c r="AF41" s="23"/>
      <c r="AG41" s="23"/>
      <c r="AH41" s="23"/>
      <c r="AI41" s="23"/>
      <c r="AK41" s="9">
        <v>39263</v>
      </c>
      <c r="AM41" s="10">
        <f t="shared" si="0"/>
        <v>259136.3106</v>
      </c>
      <c r="AN41" s="10">
        <f t="shared" si="9"/>
        <v>28743.566046618136</v>
      </c>
      <c r="AO41" s="10">
        <f t="shared" si="1"/>
        <v>-9004</v>
      </c>
      <c r="AP41" s="10"/>
      <c r="AQ41" s="10">
        <f t="shared" si="10"/>
        <v>13050</v>
      </c>
      <c r="AR41" s="10">
        <f t="shared" si="4"/>
        <v>3765.3333333333335</v>
      </c>
      <c r="AS41" s="10">
        <v>392</v>
      </c>
      <c r="AT41" s="10">
        <f t="shared" si="5"/>
        <v>841.96672905000003</v>
      </c>
    </row>
    <row r="42" spans="1:46" x14ac:dyDescent="0.2">
      <c r="AK42" s="9">
        <f t="shared" ref="AK42:AK60" si="22">+AK41+29</f>
        <v>39292</v>
      </c>
      <c r="AM42" s="10">
        <f t="shared" si="0"/>
        <v>259136.3106</v>
      </c>
      <c r="AN42" s="10">
        <f t="shared" si="9"/>
        <v>29585.532775668136</v>
      </c>
      <c r="AO42" s="10">
        <f t="shared" si="1"/>
        <v>-9004</v>
      </c>
      <c r="AP42" s="10"/>
      <c r="AQ42" s="10">
        <f t="shared" si="10"/>
        <v>13050</v>
      </c>
      <c r="AR42" s="10">
        <f t="shared" si="4"/>
        <v>3765.3333333333335</v>
      </c>
      <c r="AS42" s="10">
        <v>392</v>
      </c>
      <c r="AT42" s="10">
        <f t="shared" si="5"/>
        <v>841.96672905000003</v>
      </c>
    </row>
    <row r="43" spans="1:46" x14ac:dyDescent="0.2">
      <c r="E43" s="1" t="s">
        <v>54</v>
      </c>
      <c r="AK43" s="9">
        <f t="shared" si="22"/>
        <v>39321</v>
      </c>
      <c r="AM43" s="10">
        <f t="shared" si="0"/>
        <v>259136.3106</v>
      </c>
      <c r="AN43" s="10">
        <f t="shared" si="9"/>
        <v>30427.499504718136</v>
      </c>
      <c r="AO43" s="10">
        <f t="shared" si="1"/>
        <v>-9004</v>
      </c>
      <c r="AP43" s="10"/>
      <c r="AQ43" s="10">
        <f t="shared" si="10"/>
        <v>13050</v>
      </c>
      <c r="AR43" s="10">
        <f t="shared" si="4"/>
        <v>3765.3333333333335</v>
      </c>
      <c r="AS43" s="10">
        <v>392</v>
      </c>
      <c r="AT43" s="10">
        <f t="shared" si="5"/>
        <v>841.96672905000003</v>
      </c>
    </row>
    <row r="44" spans="1:46" x14ac:dyDescent="0.2">
      <c r="AK44" s="9">
        <f t="shared" si="22"/>
        <v>39350</v>
      </c>
      <c r="AM44" s="10">
        <f t="shared" si="0"/>
        <v>259136.3106</v>
      </c>
      <c r="AN44" s="10">
        <f t="shared" si="9"/>
        <v>31269.466233768137</v>
      </c>
      <c r="AO44" s="10">
        <f t="shared" si="1"/>
        <v>-9004</v>
      </c>
      <c r="AP44" s="10"/>
      <c r="AQ44" s="10">
        <f t="shared" si="10"/>
        <v>13050</v>
      </c>
      <c r="AR44" s="10">
        <f t="shared" si="4"/>
        <v>3765.3333333333335</v>
      </c>
      <c r="AS44" s="10">
        <v>392</v>
      </c>
      <c r="AT44" s="10">
        <f t="shared" si="5"/>
        <v>841.96672905000003</v>
      </c>
    </row>
    <row r="45" spans="1:46" x14ac:dyDescent="0.2">
      <c r="A45" s="6"/>
      <c r="B45" s="7" t="s">
        <v>18</v>
      </c>
      <c r="C45" s="7"/>
      <c r="D45" s="7"/>
      <c r="F45" s="7" t="s">
        <v>19</v>
      </c>
      <c r="Z45" s="7" t="s">
        <v>20</v>
      </c>
      <c r="AA45" s="7"/>
      <c r="AB45" s="7"/>
      <c r="AC45" s="7"/>
      <c r="AD45" s="7"/>
      <c r="AE45" s="7"/>
      <c r="AF45" s="7"/>
      <c r="AG45" s="7"/>
      <c r="AH45" s="7"/>
      <c r="AI45" s="7"/>
      <c r="AK45" s="9">
        <f t="shared" si="22"/>
        <v>39379</v>
      </c>
      <c r="AM45" s="10">
        <f t="shared" si="0"/>
        <v>259136.3106</v>
      </c>
      <c r="AN45" s="10">
        <f t="shared" si="9"/>
        <v>32111.432962818137</v>
      </c>
      <c r="AO45" s="10">
        <f t="shared" si="1"/>
        <v>-9004</v>
      </c>
      <c r="AP45" s="10"/>
      <c r="AQ45" s="10">
        <f t="shared" si="10"/>
        <v>13050</v>
      </c>
      <c r="AR45" s="10">
        <f t="shared" si="4"/>
        <v>3765.3333333333335</v>
      </c>
      <c r="AS45" s="10">
        <v>392</v>
      </c>
      <c r="AT45" s="10">
        <f t="shared" si="5"/>
        <v>841.96672905000003</v>
      </c>
    </row>
    <row r="46" spans="1:46" x14ac:dyDescent="0.2">
      <c r="A46" s="6" t="s">
        <v>27</v>
      </c>
      <c r="B46" s="6" t="s">
        <v>28</v>
      </c>
      <c r="C46" s="6" t="s">
        <v>29</v>
      </c>
      <c r="D46" s="7" t="s">
        <v>30</v>
      </c>
      <c r="F46" s="7" t="s">
        <v>31</v>
      </c>
      <c r="H46" s="1">
        <v>2004</v>
      </c>
      <c r="I46" s="1">
        <v>2005</v>
      </c>
      <c r="J46" s="1">
        <v>2006</v>
      </c>
      <c r="K46" s="1">
        <v>2007</v>
      </c>
      <c r="L46" s="1">
        <v>2008</v>
      </c>
      <c r="M46" s="7">
        <v>2009</v>
      </c>
      <c r="N46" s="7">
        <v>2010</v>
      </c>
      <c r="O46" s="7">
        <v>2011</v>
      </c>
      <c r="P46" s="7">
        <v>2012</v>
      </c>
      <c r="Q46" s="7">
        <v>2013</v>
      </c>
      <c r="R46" s="7">
        <v>2014</v>
      </c>
      <c r="S46" s="7">
        <v>2015</v>
      </c>
      <c r="T46" s="7">
        <v>2016</v>
      </c>
      <c r="U46" s="7">
        <v>2017</v>
      </c>
      <c r="V46" s="7">
        <v>2018</v>
      </c>
      <c r="W46" s="7">
        <v>2019</v>
      </c>
      <c r="X46" s="7">
        <v>2020</v>
      </c>
      <c r="Y46" s="7">
        <v>2021</v>
      </c>
      <c r="Z46" s="7" t="s">
        <v>19</v>
      </c>
      <c r="AA46" s="7"/>
      <c r="AB46" s="7"/>
      <c r="AC46" s="7"/>
      <c r="AD46" s="7"/>
      <c r="AE46" s="7"/>
      <c r="AF46" s="7"/>
      <c r="AG46" s="7"/>
      <c r="AH46" s="7"/>
      <c r="AI46" s="7"/>
      <c r="AK46" s="9">
        <f t="shared" si="22"/>
        <v>39408</v>
      </c>
      <c r="AM46" s="10">
        <f t="shared" si="0"/>
        <v>259136.3106</v>
      </c>
      <c r="AN46" s="10">
        <f t="shared" si="9"/>
        <v>32953.399691868137</v>
      </c>
      <c r="AO46" s="10">
        <f t="shared" si="1"/>
        <v>-9004</v>
      </c>
      <c r="AP46" s="10"/>
      <c r="AQ46" s="10">
        <f t="shared" si="10"/>
        <v>13050</v>
      </c>
      <c r="AR46" s="10">
        <f t="shared" si="4"/>
        <v>3765.3333333333335</v>
      </c>
      <c r="AS46" s="10">
        <v>392</v>
      </c>
      <c r="AT46" s="10">
        <f t="shared" si="5"/>
        <v>841.96672905000003</v>
      </c>
    </row>
    <row r="47" spans="1:46" x14ac:dyDescent="0.2">
      <c r="AK47" s="9">
        <f t="shared" si="22"/>
        <v>39437</v>
      </c>
      <c r="AM47" s="10">
        <f t="shared" si="0"/>
        <v>259136.3106</v>
      </c>
      <c r="AN47" s="10">
        <f t="shared" si="9"/>
        <v>33795.366420918137</v>
      </c>
      <c r="AO47" s="10">
        <f t="shared" si="1"/>
        <v>-9004</v>
      </c>
      <c r="AP47" s="10"/>
      <c r="AQ47" s="10">
        <f t="shared" si="10"/>
        <v>13050</v>
      </c>
      <c r="AR47" s="10">
        <f t="shared" si="4"/>
        <v>3765.3333333333335</v>
      </c>
      <c r="AS47" s="10">
        <f t="shared" ref="AS47:AS84" si="23">+$N$35+$N$61</f>
        <v>325.05023655546984</v>
      </c>
      <c r="AT47" s="10">
        <f t="shared" si="5"/>
        <v>841.96672905000003</v>
      </c>
    </row>
    <row r="48" spans="1:46" x14ac:dyDescent="0.2">
      <c r="A48" s="1" t="s">
        <v>55</v>
      </c>
      <c r="B48" s="11">
        <v>38325</v>
      </c>
      <c r="C48" s="12">
        <v>606823</v>
      </c>
      <c r="AK48" s="9">
        <f t="shared" si="22"/>
        <v>39466</v>
      </c>
      <c r="AM48" s="10">
        <f t="shared" si="0"/>
        <v>259136.3106</v>
      </c>
      <c r="AN48" s="10">
        <f t="shared" si="9"/>
        <v>34637.333149968137</v>
      </c>
      <c r="AO48" s="10">
        <f t="shared" si="1"/>
        <v>-9004</v>
      </c>
      <c r="AP48" s="10"/>
      <c r="AQ48" s="10">
        <f t="shared" si="10"/>
        <v>13050</v>
      </c>
      <c r="AR48" s="10">
        <f t="shared" si="4"/>
        <v>3765.3333333333335</v>
      </c>
      <c r="AS48" s="10">
        <f t="shared" si="23"/>
        <v>325.05023655546984</v>
      </c>
      <c r="AT48" s="10">
        <f t="shared" si="5"/>
        <v>841.96672905000003</v>
      </c>
    </row>
    <row r="49" spans="1:46" x14ac:dyDescent="0.2">
      <c r="A49" s="1" t="s">
        <v>56</v>
      </c>
      <c r="C49" s="14">
        <v>-606823</v>
      </c>
      <c r="AK49" s="9">
        <f t="shared" si="22"/>
        <v>39495</v>
      </c>
      <c r="AM49" s="10">
        <f t="shared" si="0"/>
        <v>259136.3106</v>
      </c>
      <c r="AN49" s="10">
        <f t="shared" si="9"/>
        <v>35479.299879018137</v>
      </c>
      <c r="AO49" s="10">
        <f t="shared" si="1"/>
        <v>-9004</v>
      </c>
      <c r="AP49" s="10"/>
      <c r="AQ49" s="10">
        <f t="shared" si="10"/>
        <v>13050</v>
      </c>
      <c r="AR49" s="10">
        <f t="shared" si="4"/>
        <v>3765.3333333333335</v>
      </c>
      <c r="AS49" s="10">
        <f t="shared" si="23"/>
        <v>325.05023655546984</v>
      </c>
      <c r="AT49" s="10">
        <f t="shared" si="5"/>
        <v>841.96672905000003</v>
      </c>
    </row>
    <row r="50" spans="1:46" x14ac:dyDescent="0.2">
      <c r="C50" s="12">
        <f>SUM(C48:C49)</f>
        <v>0</v>
      </c>
      <c r="AK50" s="9">
        <f t="shared" si="22"/>
        <v>39524</v>
      </c>
      <c r="AM50" s="10">
        <f t="shared" si="0"/>
        <v>259136.3106</v>
      </c>
      <c r="AN50" s="10">
        <f t="shared" si="9"/>
        <v>36321.266608068137</v>
      </c>
      <c r="AO50" s="10">
        <f t="shared" si="1"/>
        <v>-9004</v>
      </c>
      <c r="AP50" s="10"/>
      <c r="AQ50" s="10">
        <f t="shared" si="10"/>
        <v>13050</v>
      </c>
      <c r="AR50" s="10">
        <f t="shared" si="4"/>
        <v>3765.3333333333335</v>
      </c>
      <c r="AS50" s="10">
        <f t="shared" si="23"/>
        <v>325.05023655546984</v>
      </c>
      <c r="AT50" s="10">
        <f t="shared" si="5"/>
        <v>841.96672905000003</v>
      </c>
    </row>
    <row r="51" spans="1:46" x14ac:dyDescent="0.2">
      <c r="C51" s="12"/>
      <c r="AK51" s="9">
        <f t="shared" si="22"/>
        <v>39553</v>
      </c>
      <c r="AM51" s="10">
        <f t="shared" si="0"/>
        <v>259136.3106</v>
      </c>
      <c r="AN51" s="10">
        <f t="shared" si="9"/>
        <v>37163.233337118138</v>
      </c>
      <c r="AO51" s="10">
        <f t="shared" si="1"/>
        <v>-9004</v>
      </c>
      <c r="AP51" s="10"/>
      <c r="AQ51" s="10">
        <f t="shared" si="10"/>
        <v>13050</v>
      </c>
      <c r="AR51" s="10">
        <f t="shared" si="4"/>
        <v>3765.3333333333335</v>
      </c>
      <c r="AS51" s="10">
        <f t="shared" si="23"/>
        <v>325.05023655546984</v>
      </c>
      <c r="AT51" s="10">
        <f t="shared" si="5"/>
        <v>841.96672905000003</v>
      </c>
    </row>
    <row r="52" spans="1:46" x14ac:dyDescent="0.2">
      <c r="A52" s="1" t="s">
        <v>57</v>
      </c>
      <c r="B52" s="1">
        <v>1998</v>
      </c>
      <c r="C52" s="12">
        <v>1550</v>
      </c>
      <c r="D52" s="13">
        <v>0.58130000000000004</v>
      </c>
      <c r="E52" s="12">
        <f>C52*D52</f>
        <v>901.0150000000001</v>
      </c>
      <c r="F52" s="1">
        <v>3.3000000000000002E-2</v>
      </c>
      <c r="H52" s="12">
        <f>E52*F52/12</f>
        <v>2.4777912500000006</v>
      </c>
      <c r="I52" s="12">
        <f t="shared" ref="I52:L53" si="24">$E52*$F52</f>
        <v>29.733495000000005</v>
      </c>
      <c r="J52" s="12">
        <f t="shared" si="24"/>
        <v>29.733495000000005</v>
      </c>
      <c r="K52" s="12">
        <f t="shared" si="24"/>
        <v>29.733495000000005</v>
      </c>
      <c r="L52" s="12">
        <f t="shared" si="24"/>
        <v>29.733495000000005</v>
      </c>
      <c r="M52" s="12">
        <f t="shared" ref="M52:X53" si="25">($E52*$F52)</f>
        <v>29.733495000000005</v>
      </c>
      <c r="N52" s="12">
        <f t="shared" si="25"/>
        <v>29.733495000000005</v>
      </c>
      <c r="O52" s="12">
        <f t="shared" si="25"/>
        <v>29.733495000000005</v>
      </c>
      <c r="P52" s="12">
        <f t="shared" si="25"/>
        <v>29.733495000000005</v>
      </c>
      <c r="Q52" s="12">
        <f t="shared" si="25"/>
        <v>29.733495000000005</v>
      </c>
      <c r="R52" s="12">
        <f t="shared" si="25"/>
        <v>29.733495000000005</v>
      </c>
      <c r="S52" s="12">
        <f t="shared" si="25"/>
        <v>29.733495000000005</v>
      </c>
      <c r="T52" s="12">
        <f t="shared" si="25"/>
        <v>29.733495000000005</v>
      </c>
      <c r="U52" s="12">
        <f t="shared" si="25"/>
        <v>29.733495000000005</v>
      </c>
      <c r="V52" s="12">
        <f t="shared" si="25"/>
        <v>29.733495000000005</v>
      </c>
      <c r="W52" s="12">
        <f t="shared" si="25"/>
        <v>29.733495000000005</v>
      </c>
      <c r="X52" s="12">
        <f>($E52*$F52)</f>
        <v>29.733495000000005</v>
      </c>
      <c r="Y52" s="12">
        <f>($E52*$F52)</f>
        <v>29.733495000000005</v>
      </c>
      <c r="Z52" s="12">
        <f>SUM(H52:X52)</f>
        <v>478.21371125000007</v>
      </c>
      <c r="AK52" s="9">
        <f t="shared" si="22"/>
        <v>39582</v>
      </c>
      <c r="AM52" s="10">
        <f t="shared" si="0"/>
        <v>259136.3106</v>
      </c>
      <c r="AN52" s="10">
        <f t="shared" si="9"/>
        <v>38005.200066168138</v>
      </c>
      <c r="AO52" s="10">
        <f t="shared" si="1"/>
        <v>-9004</v>
      </c>
      <c r="AP52" s="10"/>
      <c r="AQ52" s="10">
        <f t="shared" si="10"/>
        <v>13050</v>
      </c>
      <c r="AR52" s="10">
        <f t="shared" si="4"/>
        <v>3765.3333333333335</v>
      </c>
      <c r="AS52" s="10">
        <f t="shared" si="23"/>
        <v>325.05023655546984</v>
      </c>
      <c r="AT52" s="10">
        <f t="shared" si="5"/>
        <v>841.96672905000003</v>
      </c>
    </row>
    <row r="53" spans="1:46" x14ac:dyDescent="0.2">
      <c r="A53" s="1" t="s">
        <v>58</v>
      </c>
      <c r="B53" s="1">
        <v>1998</v>
      </c>
      <c r="C53" s="12">
        <v>112985</v>
      </c>
      <c r="D53" s="13">
        <v>0.58130000000000004</v>
      </c>
      <c r="E53" s="14">
        <f>C53*D53</f>
        <v>65678.180500000002</v>
      </c>
      <c r="F53" s="1">
        <v>3.5999999999999997E-2</v>
      </c>
      <c r="H53" s="14">
        <f>E53*F53/12</f>
        <v>197.03454150000002</v>
      </c>
      <c r="I53" s="14">
        <f t="shared" si="24"/>
        <v>2364.4144980000001</v>
      </c>
      <c r="J53" s="14">
        <f t="shared" si="24"/>
        <v>2364.4144980000001</v>
      </c>
      <c r="K53" s="14">
        <f t="shared" si="24"/>
        <v>2364.4144980000001</v>
      </c>
      <c r="L53" s="14">
        <f t="shared" si="24"/>
        <v>2364.4144980000001</v>
      </c>
      <c r="M53" s="14">
        <f t="shared" si="25"/>
        <v>2364.4144980000001</v>
      </c>
      <c r="N53" s="14">
        <f t="shared" si="25"/>
        <v>2364.4144980000001</v>
      </c>
      <c r="O53" s="14">
        <f t="shared" si="25"/>
        <v>2364.4144980000001</v>
      </c>
      <c r="P53" s="14">
        <f t="shared" si="25"/>
        <v>2364.4144980000001</v>
      </c>
      <c r="Q53" s="14">
        <f t="shared" si="25"/>
        <v>2364.4144980000001</v>
      </c>
      <c r="R53" s="14">
        <f t="shared" si="25"/>
        <v>2364.4144980000001</v>
      </c>
      <c r="S53" s="14">
        <f t="shared" si="25"/>
        <v>2364.4144980000001</v>
      </c>
      <c r="T53" s="14">
        <f t="shared" si="25"/>
        <v>2364.4144980000001</v>
      </c>
      <c r="U53" s="14">
        <f t="shared" si="25"/>
        <v>2364.4144980000001</v>
      </c>
      <c r="V53" s="14">
        <f t="shared" si="25"/>
        <v>2364.4144980000001</v>
      </c>
      <c r="W53" s="12">
        <f t="shared" si="25"/>
        <v>2364.4144980000001</v>
      </c>
      <c r="X53" s="12">
        <f t="shared" si="25"/>
        <v>2364.4144980000001</v>
      </c>
      <c r="Y53" s="12">
        <f>($E53*$F53)</f>
        <v>2364.4144980000001</v>
      </c>
      <c r="Z53" s="12">
        <f t="shared" ref="Z53:Z54" si="26">SUM(H53:X53)</f>
        <v>38027.666509499984</v>
      </c>
      <c r="AK53" s="9">
        <f t="shared" si="22"/>
        <v>39611</v>
      </c>
      <c r="AM53" s="10">
        <f t="shared" si="0"/>
        <v>259136.3106</v>
      </c>
      <c r="AN53" s="10">
        <f t="shared" si="9"/>
        <v>38847.166795218138</v>
      </c>
      <c r="AO53" s="10">
        <f t="shared" si="1"/>
        <v>-9004</v>
      </c>
      <c r="AP53" s="10"/>
      <c r="AQ53" s="10">
        <f t="shared" si="10"/>
        <v>13050</v>
      </c>
      <c r="AR53" s="10">
        <f t="shared" si="4"/>
        <v>3765.3333333333335</v>
      </c>
      <c r="AS53" s="10">
        <f t="shared" si="23"/>
        <v>325.05023655546984</v>
      </c>
      <c r="AT53" s="10">
        <f t="shared" si="5"/>
        <v>841.96672905000003</v>
      </c>
    </row>
    <row r="54" spans="1:46" x14ac:dyDescent="0.2">
      <c r="E54" s="12">
        <f>SUM(E52:E53)</f>
        <v>66579.195500000002</v>
      </c>
      <c r="H54" s="12">
        <f t="shared" ref="H54:M54" si="27">SUM(H52:H53)</f>
        <v>199.51233275000001</v>
      </c>
      <c r="I54" s="12">
        <f t="shared" si="27"/>
        <v>2394.147993</v>
      </c>
      <c r="J54" s="12">
        <f t="shared" si="27"/>
        <v>2394.147993</v>
      </c>
      <c r="K54" s="12">
        <f t="shared" si="27"/>
        <v>2394.147993</v>
      </c>
      <c r="L54" s="12">
        <f t="shared" si="27"/>
        <v>2394.147993</v>
      </c>
      <c r="M54" s="12">
        <f t="shared" si="27"/>
        <v>2394.147993</v>
      </c>
      <c r="N54" s="12">
        <f t="shared" ref="N54:T54" si="28">SUM(N48:N53)</f>
        <v>2394.147993</v>
      </c>
      <c r="O54" s="12">
        <f t="shared" si="28"/>
        <v>2394.147993</v>
      </c>
      <c r="P54" s="12">
        <f t="shared" si="28"/>
        <v>2394.147993</v>
      </c>
      <c r="Q54" s="12">
        <f t="shared" si="28"/>
        <v>2394.147993</v>
      </c>
      <c r="R54" s="12">
        <f t="shared" si="28"/>
        <v>2394.147993</v>
      </c>
      <c r="S54" s="12">
        <f t="shared" si="28"/>
        <v>2394.147993</v>
      </c>
      <c r="T54" s="12">
        <f t="shared" si="28"/>
        <v>2394.147993</v>
      </c>
      <c r="U54" s="12">
        <f>SUM(U48:U53)</f>
        <v>2394.147993</v>
      </c>
      <c r="V54" s="12">
        <f>SUM(V48:V53)</f>
        <v>2394.147993</v>
      </c>
      <c r="W54" s="12">
        <f>SUM(W48:W53)</f>
        <v>2394.147993</v>
      </c>
      <c r="X54" s="12">
        <f>($E54*$F54)</f>
        <v>0</v>
      </c>
      <c r="Y54" s="12">
        <f>($E54*$F54)</f>
        <v>0</v>
      </c>
      <c r="Z54" s="12">
        <f t="shared" si="26"/>
        <v>36111.732227749992</v>
      </c>
      <c r="AK54" s="9">
        <f t="shared" si="22"/>
        <v>39640</v>
      </c>
      <c r="AM54" s="10">
        <f t="shared" si="0"/>
        <v>259136.3106</v>
      </c>
      <c r="AN54" s="10">
        <f t="shared" si="9"/>
        <v>39689.133524268138</v>
      </c>
      <c r="AO54" s="10">
        <f t="shared" si="1"/>
        <v>-9004</v>
      </c>
      <c r="AP54" s="10"/>
      <c r="AQ54" s="10">
        <f t="shared" si="10"/>
        <v>13050</v>
      </c>
      <c r="AR54" s="10">
        <f t="shared" si="4"/>
        <v>3765.3333333333335</v>
      </c>
      <c r="AS54" s="10">
        <f t="shared" si="23"/>
        <v>325.05023655546984</v>
      </c>
      <c r="AT54" s="10">
        <f t="shared" si="5"/>
        <v>841.96672905000003</v>
      </c>
    </row>
    <row r="55" spans="1:46" x14ac:dyDescent="0.2">
      <c r="AK55" s="9">
        <f t="shared" si="22"/>
        <v>39669</v>
      </c>
      <c r="AM55" s="10">
        <f t="shared" si="0"/>
        <v>259136.3106</v>
      </c>
      <c r="AN55" s="10">
        <f t="shared" si="9"/>
        <v>40531.100253318138</v>
      </c>
      <c r="AO55" s="10">
        <f t="shared" si="1"/>
        <v>-9004</v>
      </c>
      <c r="AP55" s="10"/>
      <c r="AQ55" s="10">
        <f t="shared" si="10"/>
        <v>13050</v>
      </c>
      <c r="AR55" s="10">
        <f t="shared" si="4"/>
        <v>3765.3333333333335</v>
      </c>
      <c r="AS55" s="10">
        <f t="shared" si="23"/>
        <v>325.05023655546984</v>
      </c>
      <c r="AT55" s="10">
        <f t="shared" si="5"/>
        <v>841.96672905000003</v>
      </c>
    </row>
    <row r="56" spans="1:46" x14ac:dyDescent="0.2">
      <c r="A56" s="1" t="s">
        <v>46</v>
      </c>
      <c r="E56" s="14">
        <v>4256</v>
      </c>
      <c r="F56" s="1">
        <v>0.1016</v>
      </c>
      <c r="H56" s="14">
        <f>E56*F56/12</f>
        <v>36.03413333333333</v>
      </c>
      <c r="I56" s="14">
        <f>$E56*$F56</f>
        <v>432.40959999999995</v>
      </c>
      <c r="J56" s="14">
        <f>$E56*$F56</f>
        <v>432.40959999999995</v>
      </c>
      <c r="K56" s="14">
        <f>$E56*$F56</f>
        <v>432.40959999999995</v>
      </c>
      <c r="L56" s="14">
        <f>$E56*$F56</f>
        <v>432.40959999999995</v>
      </c>
      <c r="M56" s="14">
        <f t="shared" ref="M56:X56" si="29">($E56*$F56)</f>
        <v>432.40959999999995</v>
      </c>
      <c r="N56" s="15">
        <f t="shared" si="29"/>
        <v>432.40959999999995</v>
      </c>
      <c r="O56" s="15">
        <f t="shared" si="29"/>
        <v>432.40959999999995</v>
      </c>
      <c r="P56" s="15">
        <f t="shared" si="29"/>
        <v>432.40959999999995</v>
      </c>
      <c r="Q56" s="15">
        <f t="shared" si="29"/>
        <v>432.40959999999995</v>
      </c>
      <c r="R56" s="15">
        <f t="shared" si="29"/>
        <v>432.40959999999995</v>
      </c>
      <c r="S56" s="15">
        <f t="shared" si="29"/>
        <v>432.40959999999995</v>
      </c>
      <c r="T56" s="15">
        <f t="shared" si="29"/>
        <v>432.40959999999995</v>
      </c>
      <c r="U56" s="15">
        <f t="shared" si="29"/>
        <v>432.40959999999995</v>
      </c>
      <c r="V56" s="15">
        <f t="shared" si="29"/>
        <v>432.40959999999995</v>
      </c>
      <c r="W56" s="15">
        <f t="shared" si="29"/>
        <v>432.40959999999995</v>
      </c>
      <c r="X56" s="12">
        <f t="shared" si="29"/>
        <v>432.40959999999995</v>
      </c>
      <c r="Y56" s="12">
        <f>($E56*$F56)</f>
        <v>432.40959999999995</v>
      </c>
      <c r="Z56" s="16">
        <f>SUM(H56:X56)</f>
        <v>6954.5877333333328</v>
      </c>
      <c r="AK56" s="9">
        <f t="shared" si="22"/>
        <v>39698</v>
      </c>
      <c r="AM56" s="10">
        <f t="shared" si="0"/>
        <v>259136.3106</v>
      </c>
      <c r="AN56" s="10">
        <f t="shared" si="9"/>
        <v>41373.066982368138</v>
      </c>
      <c r="AO56" s="10">
        <f t="shared" si="1"/>
        <v>-9004</v>
      </c>
      <c r="AP56" s="10"/>
      <c r="AQ56" s="10">
        <f t="shared" si="10"/>
        <v>13050</v>
      </c>
      <c r="AR56" s="10">
        <f t="shared" si="4"/>
        <v>3765.3333333333335</v>
      </c>
      <c r="AS56" s="10">
        <f t="shared" si="23"/>
        <v>325.05023655546984</v>
      </c>
      <c r="AT56" s="10">
        <f t="shared" si="5"/>
        <v>841.96672905000003</v>
      </c>
    </row>
    <row r="57" spans="1:46" x14ac:dyDescent="0.2">
      <c r="E57" s="18">
        <f>SUM(E54:E56)</f>
        <v>70835.195500000002</v>
      </c>
      <c r="H57" s="18">
        <f t="shared" ref="H57:Y57" si="30">SUM(H54:H56)</f>
        <v>235.54646608333334</v>
      </c>
      <c r="I57" s="18">
        <f t="shared" si="30"/>
        <v>2826.557593</v>
      </c>
      <c r="J57" s="18">
        <f t="shared" si="30"/>
        <v>2826.557593</v>
      </c>
      <c r="K57" s="18">
        <f t="shared" si="30"/>
        <v>2826.557593</v>
      </c>
      <c r="L57" s="18">
        <f t="shared" si="30"/>
        <v>2826.557593</v>
      </c>
      <c r="M57" s="18">
        <f t="shared" si="30"/>
        <v>2826.557593</v>
      </c>
      <c r="N57" s="18">
        <f t="shared" si="30"/>
        <v>2826.557593</v>
      </c>
      <c r="O57" s="18">
        <f t="shared" si="30"/>
        <v>2826.557593</v>
      </c>
      <c r="P57" s="18">
        <f t="shared" si="30"/>
        <v>2826.557593</v>
      </c>
      <c r="Q57" s="18">
        <f t="shared" si="30"/>
        <v>2826.557593</v>
      </c>
      <c r="R57" s="18">
        <f t="shared" si="30"/>
        <v>2826.557593</v>
      </c>
      <c r="S57" s="18">
        <f t="shared" si="30"/>
        <v>2826.557593</v>
      </c>
      <c r="T57" s="18">
        <f t="shared" si="30"/>
        <v>2826.557593</v>
      </c>
      <c r="U57" s="18">
        <f t="shared" si="30"/>
        <v>2826.557593</v>
      </c>
      <c r="V57" s="18">
        <f t="shared" si="30"/>
        <v>2826.557593</v>
      </c>
      <c r="W57" s="18">
        <f t="shared" si="30"/>
        <v>2826.557593</v>
      </c>
      <c r="X57" s="18">
        <f t="shared" si="30"/>
        <v>432.40959999999995</v>
      </c>
      <c r="Y57" s="18">
        <f t="shared" si="30"/>
        <v>432.40959999999995</v>
      </c>
      <c r="Z57" s="12">
        <f>SUM(H57:X57)</f>
        <v>43066.319961083333</v>
      </c>
      <c r="AK57" s="9">
        <f t="shared" si="22"/>
        <v>39727</v>
      </c>
      <c r="AM57" s="10">
        <f t="shared" si="0"/>
        <v>259136.3106</v>
      </c>
      <c r="AN57" s="10">
        <f t="shared" si="9"/>
        <v>42215.033711418138</v>
      </c>
      <c r="AO57" s="10">
        <f t="shared" si="1"/>
        <v>-9004</v>
      </c>
      <c r="AP57" s="10"/>
      <c r="AQ57" s="10">
        <f t="shared" si="10"/>
        <v>13050</v>
      </c>
      <c r="AR57" s="10">
        <f t="shared" si="4"/>
        <v>3765.3333333333335</v>
      </c>
      <c r="AS57" s="10">
        <f t="shared" si="23"/>
        <v>325.05023655546984</v>
      </c>
      <c r="AT57" s="10">
        <f t="shared" si="5"/>
        <v>841.96672905000003</v>
      </c>
    </row>
    <row r="58" spans="1:46" x14ac:dyDescent="0.2">
      <c r="A58" s="2" t="s">
        <v>48</v>
      </c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K58" s="9">
        <f t="shared" si="22"/>
        <v>39756</v>
      </c>
      <c r="AM58" s="10">
        <f t="shared" si="0"/>
        <v>259136.3106</v>
      </c>
      <c r="AN58" s="10">
        <f t="shared" si="9"/>
        <v>43057.000440468139</v>
      </c>
      <c r="AO58" s="10">
        <f t="shared" si="1"/>
        <v>-9004</v>
      </c>
      <c r="AP58" s="10"/>
      <c r="AQ58" s="10">
        <f t="shared" si="10"/>
        <v>13050</v>
      </c>
      <c r="AR58" s="10">
        <f t="shared" si="4"/>
        <v>3765.3333333333335</v>
      </c>
      <c r="AS58" s="10">
        <f t="shared" si="23"/>
        <v>325.05023655546984</v>
      </c>
      <c r="AT58" s="10">
        <f t="shared" si="5"/>
        <v>841.96672905000003</v>
      </c>
    </row>
    <row r="59" spans="1:46" x14ac:dyDescent="0.2">
      <c r="A59" s="7" t="s">
        <v>59</v>
      </c>
      <c r="K59" s="12"/>
      <c r="N59" s="12">
        <f>+$E57-$H57-$I57-$J57-$K57-$L57-$M57-$N57</f>
        <v>53640.303475916669</v>
      </c>
      <c r="O59" s="12">
        <f>+$E57-$H57-$I57-$J57-$K57-$L57-$M57-$N57-$O57</f>
        <v>50813.745882916672</v>
      </c>
      <c r="P59" s="12">
        <f>+$E57-$H57-$I57-$J57-$K57-$L57-$M57-$N57-$O57-$P57</f>
        <v>47987.188289916674</v>
      </c>
      <c r="Q59" s="12">
        <f>+$E57-$H57-$I57-$J57-$K57-$L57-$M57-$N57-$O57-$P57-$Q57</f>
        <v>45160.630696916676</v>
      </c>
      <c r="R59" s="12">
        <f>+$E57-$H57-$I57-$J57-$K57-$L57-$M57-$N57-$O57-$P57-$Q57-$R57</f>
        <v>42334.073103916679</v>
      </c>
      <c r="S59" s="12">
        <f>+$E57-$H57-$I57-$J57-$K57-$L57-$M57-$N57-$O57-$P57-$Q57-$R57-$S57</f>
        <v>39507.515510916681</v>
      </c>
      <c r="T59" s="12">
        <f>+$E57-$H57-$I57-$J57-$K57-$L57-$M57-$N57-$O57-$P57-$Q57-$R57-$S57-$T57</f>
        <v>36680.957917916683</v>
      </c>
      <c r="U59" s="12">
        <f>+$E57-$H57-$I57-$J57-$K57-$L57-$M57-$N57-$O57-$P57-$Q57-$R57-$S57-$T57-$U57</f>
        <v>33854.400324916685</v>
      </c>
      <c r="V59" s="12">
        <f>+$E57-$H57-$I57-$J57-$K57-$L57-$M57-$N57-$O57-$P57-$Q57-$R57-$S57-$T57-$U57-$V57</f>
        <v>31027.842731916684</v>
      </c>
      <c r="W59" s="12">
        <f>+$E57-$H57-$I57-$J57-$K57-$L57-$M57-$N57-$O57-$P57-$Q57-$R57-$S57-$T57-$U57-$V57-$W57</f>
        <v>28201.285138916683</v>
      </c>
      <c r="X59" s="12">
        <f>+$E57-$H57-$I57-$J57-$K57-$L57-$M57-$N57-$O57-$P57-$Q57-$R57-$S57-$T57-$U57-$V57-$W57-$X57</f>
        <v>27768.875538916684</v>
      </c>
      <c r="Y59" s="12">
        <f>+$E57-$H57-$I57-$J57-$K57-$L57-$M57-$N57-$O57-$P57-$Q57-$R57-$S57-$T57-$U57-$V57-$W57-$X57-$Y57</f>
        <v>27336.465938916685</v>
      </c>
      <c r="AA59" s="14"/>
      <c r="AB59" s="14"/>
      <c r="AC59" s="14"/>
      <c r="AD59" s="14"/>
      <c r="AE59" s="14"/>
      <c r="AF59" s="14"/>
      <c r="AG59" s="14"/>
      <c r="AH59" s="14"/>
      <c r="AI59" s="14"/>
      <c r="AK59" s="9">
        <f t="shared" si="22"/>
        <v>39785</v>
      </c>
      <c r="AM59" s="10">
        <f t="shared" si="0"/>
        <v>259136.3106</v>
      </c>
      <c r="AN59" s="10">
        <f t="shared" si="9"/>
        <v>43898.967169518139</v>
      </c>
      <c r="AO59" s="10">
        <f t="shared" si="1"/>
        <v>-9004</v>
      </c>
      <c r="AP59" s="10"/>
      <c r="AQ59" s="10">
        <f t="shared" si="10"/>
        <v>13050</v>
      </c>
      <c r="AR59" s="10">
        <f t="shared" si="4"/>
        <v>3765.3333333333335</v>
      </c>
      <c r="AS59" s="10">
        <f t="shared" si="23"/>
        <v>325.05023655546984</v>
      </c>
      <c r="AT59" s="10">
        <f t="shared" si="5"/>
        <v>841.96672905000003</v>
      </c>
    </row>
    <row r="60" spans="1:46" x14ac:dyDescent="0.2">
      <c r="A60" s="7" t="s">
        <v>50</v>
      </c>
      <c r="K60" s="19"/>
      <c r="N60" s="19">
        <v>0.02</v>
      </c>
      <c r="O60" s="19">
        <v>0.02</v>
      </c>
      <c r="P60" s="19">
        <v>0.02</v>
      </c>
      <c r="Q60" s="19">
        <v>0.02</v>
      </c>
      <c r="R60" s="19">
        <v>0.02</v>
      </c>
      <c r="S60" s="19">
        <v>0.02</v>
      </c>
      <c r="T60" s="19">
        <v>0.02</v>
      </c>
      <c r="U60" s="19">
        <v>0.02</v>
      </c>
      <c r="V60" s="19">
        <v>0.02</v>
      </c>
      <c r="W60" s="19">
        <v>0.02</v>
      </c>
      <c r="X60" s="19">
        <v>0.02</v>
      </c>
      <c r="Y60" s="19">
        <v>0.02</v>
      </c>
      <c r="AA60" s="12"/>
      <c r="AB60" s="12"/>
      <c r="AC60" s="12"/>
      <c r="AD60" s="12"/>
      <c r="AE60" s="12"/>
      <c r="AF60" s="12"/>
      <c r="AG60" s="12"/>
      <c r="AH60" s="12"/>
      <c r="AI60" s="12"/>
      <c r="AK60" s="9">
        <f t="shared" si="22"/>
        <v>39814</v>
      </c>
      <c r="AM60" s="10">
        <f t="shared" si="0"/>
        <v>259136.3106</v>
      </c>
      <c r="AN60" s="10">
        <f t="shared" si="9"/>
        <v>44740.933898568139</v>
      </c>
      <c r="AO60" s="10">
        <f t="shared" si="1"/>
        <v>-9004</v>
      </c>
      <c r="AP60" s="10"/>
      <c r="AQ60" s="10">
        <f t="shared" si="10"/>
        <v>13050</v>
      </c>
      <c r="AR60" s="10">
        <f t="shared" si="4"/>
        <v>3765.3333333333335</v>
      </c>
      <c r="AS60" s="10">
        <f t="shared" si="23"/>
        <v>325.05023655546984</v>
      </c>
      <c r="AT60" s="10">
        <f t="shared" si="5"/>
        <v>841.96672905000003</v>
      </c>
    </row>
    <row r="61" spans="1:46" x14ac:dyDescent="0.2">
      <c r="K61" s="18"/>
      <c r="N61" s="18">
        <f t="shared" ref="N61:U61" si="31">(N59*N60)/12</f>
        <v>89.400505793194455</v>
      </c>
      <c r="O61" s="18">
        <f t="shared" si="31"/>
        <v>84.689576471527786</v>
      </c>
      <c r="P61" s="18">
        <f t="shared" si="31"/>
        <v>79.978647149861118</v>
      </c>
      <c r="Q61" s="18">
        <f t="shared" si="31"/>
        <v>75.267717828194463</v>
      </c>
      <c r="R61" s="18">
        <f t="shared" si="31"/>
        <v>70.556788506527795</v>
      </c>
      <c r="S61" s="18">
        <f t="shared" si="31"/>
        <v>65.845859184861141</v>
      </c>
      <c r="T61" s="18">
        <f t="shared" si="31"/>
        <v>61.134929863194479</v>
      </c>
      <c r="U61" s="18">
        <f t="shared" si="31"/>
        <v>56.424000541527811</v>
      </c>
      <c r="V61" s="18">
        <f>(V59*V60)/12</f>
        <v>51.713071219861142</v>
      </c>
      <c r="W61" s="18">
        <f>(W59*W60)/12</f>
        <v>47.002141898194473</v>
      </c>
      <c r="X61" s="18">
        <f>(X59*X60)/12</f>
        <v>46.281459231527805</v>
      </c>
      <c r="Y61" s="18">
        <f>(Y59*Y60)/12</f>
        <v>45.560776564861136</v>
      </c>
      <c r="AK61" s="9">
        <v>39872</v>
      </c>
      <c r="AM61" s="10">
        <f t="shared" si="0"/>
        <v>259136.3106</v>
      </c>
      <c r="AN61" s="10">
        <f t="shared" si="9"/>
        <v>45582.900627618139</v>
      </c>
      <c r="AO61" s="10">
        <f t="shared" si="1"/>
        <v>-9004</v>
      </c>
      <c r="AP61" s="10"/>
      <c r="AQ61" s="10">
        <f t="shared" si="10"/>
        <v>13050</v>
      </c>
      <c r="AR61" s="10">
        <f t="shared" si="4"/>
        <v>3765.3333333333335</v>
      </c>
      <c r="AS61" s="10">
        <f t="shared" si="23"/>
        <v>325.05023655546984</v>
      </c>
      <c r="AT61" s="10">
        <f t="shared" si="5"/>
        <v>841.96672905000003</v>
      </c>
    </row>
    <row r="62" spans="1:46" x14ac:dyDescent="0.2">
      <c r="AA62" s="14"/>
      <c r="AB62" s="14"/>
      <c r="AC62" s="14"/>
      <c r="AD62" s="14"/>
      <c r="AE62" s="14"/>
      <c r="AF62" s="14"/>
      <c r="AG62" s="14"/>
      <c r="AH62" s="14"/>
      <c r="AI62" s="14"/>
      <c r="AK62" s="9">
        <v>39901</v>
      </c>
      <c r="AM62" s="10">
        <f t="shared" si="0"/>
        <v>259136.3106</v>
      </c>
      <c r="AN62" s="10">
        <f t="shared" si="9"/>
        <v>46424.867356668139</v>
      </c>
      <c r="AO62" s="10">
        <f t="shared" si="1"/>
        <v>-9004</v>
      </c>
      <c r="AP62" s="10"/>
      <c r="AQ62" s="10">
        <f t="shared" si="10"/>
        <v>13050</v>
      </c>
      <c r="AR62" s="10">
        <f t="shared" si="4"/>
        <v>3765.3333333333335</v>
      </c>
      <c r="AS62" s="10">
        <f t="shared" si="23"/>
        <v>325.05023655546984</v>
      </c>
      <c r="AT62" s="10">
        <f t="shared" si="5"/>
        <v>841.96672905000003</v>
      </c>
    </row>
    <row r="63" spans="1:46" x14ac:dyDescent="0.2">
      <c r="A63" s="2" t="s">
        <v>60</v>
      </c>
      <c r="K63" s="18"/>
      <c r="N63" s="18">
        <v>27550</v>
      </c>
      <c r="O63" s="18">
        <v>27550</v>
      </c>
      <c r="P63" s="18">
        <v>27550</v>
      </c>
      <c r="Q63" s="18">
        <v>27550</v>
      </c>
      <c r="R63" s="18">
        <v>27550</v>
      </c>
      <c r="S63" s="18">
        <v>27550</v>
      </c>
      <c r="T63" s="18">
        <v>27550</v>
      </c>
      <c r="U63" s="18">
        <v>27550</v>
      </c>
      <c r="V63" s="18">
        <v>27550</v>
      </c>
      <c r="W63" s="18">
        <f>27550</f>
        <v>27550</v>
      </c>
      <c r="X63" s="18">
        <f>27550</f>
        <v>27550</v>
      </c>
      <c r="Y63" s="18">
        <f>27550</f>
        <v>27550</v>
      </c>
      <c r="AA63" s="18"/>
      <c r="AB63" s="18"/>
      <c r="AC63" s="18"/>
      <c r="AD63" s="18"/>
      <c r="AE63" s="18"/>
      <c r="AF63" s="18"/>
      <c r="AG63" s="18"/>
      <c r="AH63" s="18"/>
      <c r="AI63" s="18"/>
      <c r="AK63" s="9">
        <v>39930</v>
      </c>
      <c r="AM63" s="10">
        <f t="shared" si="0"/>
        <v>259136.3106</v>
      </c>
      <c r="AN63" s="10">
        <f t="shared" si="9"/>
        <v>47266.834085718139</v>
      </c>
      <c r="AO63" s="10">
        <f t="shared" si="1"/>
        <v>-9004</v>
      </c>
      <c r="AP63" s="10"/>
      <c r="AQ63" s="10">
        <f t="shared" si="10"/>
        <v>13050</v>
      </c>
      <c r="AR63" s="10">
        <f t="shared" si="4"/>
        <v>3765.3333333333335</v>
      </c>
      <c r="AS63" s="10">
        <f t="shared" si="23"/>
        <v>325.05023655546984</v>
      </c>
      <c r="AT63" s="10">
        <f t="shared" si="5"/>
        <v>841.96672905000003</v>
      </c>
    </row>
    <row r="64" spans="1:46" x14ac:dyDescent="0.2">
      <c r="A64" s="2"/>
      <c r="K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AA64" s="12"/>
      <c r="AB64" s="12"/>
      <c r="AC64" s="12"/>
      <c r="AD64" s="12"/>
      <c r="AE64" s="12"/>
      <c r="AF64" s="12"/>
      <c r="AG64" s="12"/>
      <c r="AH64" s="12"/>
      <c r="AI64" s="12"/>
      <c r="AK64" s="9">
        <v>39959</v>
      </c>
      <c r="AM64" s="10">
        <f t="shared" si="0"/>
        <v>259136.3106</v>
      </c>
      <c r="AN64" s="10">
        <f t="shared" si="9"/>
        <v>48108.800814768139</v>
      </c>
      <c r="AO64" s="10">
        <f t="shared" si="1"/>
        <v>-9004</v>
      </c>
      <c r="AP64" s="10"/>
      <c r="AQ64" s="10">
        <f t="shared" si="10"/>
        <v>13050</v>
      </c>
      <c r="AR64" s="10">
        <f t="shared" si="4"/>
        <v>3765.3333333333335</v>
      </c>
      <c r="AS64" s="10">
        <f t="shared" si="23"/>
        <v>325.05023655546984</v>
      </c>
      <c r="AT64" s="10">
        <f t="shared" si="5"/>
        <v>841.96672905000003</v>
      </c>
    </row>
    <row r="65" spans="1:46" x14ac:dyDescent="0.2">
      <c r="A65" s="2" t="s">
        <v>52</v>
      </c>
      <c r="K65" s="18"/>
      <c r="N65" s="18">
        <v>-5490</v>
      </c>
      <c r="O65" s="18">
        <v>-5490</v>
      </c>
      <c r="P65" s="18">
        <v>-5490</v>
      </c>
      <c r="Q65" s="18">
        <v>-5490</v>
      </c>
      <c r="R65" s="18">
        <v>-5490</v>
      </c>
      <c r="S65" s="18">
        <v>-5490</v>
      </c>
      <c r="T65" s="18">
        <v>-5490</v>
      </c>
      <c r="U65" s="18">
        <v>-5490</v>
      </c>
      <c r="V65" s="18">
        <v>-5490</v>
      </c>
      <c r="W65" s="18">
        <v>-5490</v>
      </c>
      <c r="X65" s="18">
        <v>-5490</v>
      </c>
      <c r="Y65" s="18">
        <v>-5490</v>
      </c>
      <c r="AK65" s="9">
        <v>39988</v>
      </c>
      <c r="AM65" s="10">
        <f t="shared" si="0"/>
        <v>259136.3106</v>
      </c>
      <c r="AN65" s="10">
        <f t="shared" si="9"/>
        <v>48950.76754381814</v>
      </c>
      <c r="AO65" s="10">
        <f t="shared" si="1"/>
        <v>-9004</v>
      </c>
      <c r="AP65" s="10"/>
      <c r="AQ65" s="10">
        <f t="shared" si="10"/>
        <v>13050</v>
      </c>
      <c r="AR65" s="10">
        <f t="shared" si="4"/>
        <v>3765.3333333333335</v>
      </c>
      <c r="AS65" s="10">
        <f t="shared" si="23"/>
        <v>325.05023655546984</v>
      </c>
      <c r="AT65" s="10">
        <f t="shared" si="5"/>
        <v>841.96672905000003</v>
      </c>
    </row>
    <row r="66" spans="1:46" x14ac:dyDescent="0.2">
      <c r="AK66" s="9">
        <v>40017</v>
      </c>
      <c r="AM66" s="10">
        <f t="shared" si="0"/>
        <v>259136.3106</v>
      </c>
      <c r="AN66" s="10">
        <f t="shared" si="9"/>
        <v>49792.73427286814</v>
      </c>
      <c r="AO66" s="10">
        <f t="shared" si="1"/>
        <v>-9004</v>
      </c>
      <c r="AP66" s="10"/>
      <c r="AQ66" s="10">
        <f t="shared" si="10"/>
        <v>13050</v>
      </c>
      <c r="AR66" s="10">
        <f t="shared" si="4"/>
        <v>3765.3333333333335</v>
      </c>
      <c r="AS66" s="10">
        <f t="shared" si="23"/>
        <v>325.05023655546984</v>
      </c>
      <c r="AT66" s="10">
        <f t="shared" si="5"/>
        <v>841.96672905000003</v>
      </c>
    </row>
    <row r="67" spans="1:46" x14ac:dyDescent="0.2">
      <c r="A67" s="2" t="s">
        <v>53</v>
      </c>
      <c r="K67" s="18"/>
      <c r="N67" s="18">
        <f t="shared" ref="N67:V67" si="32">9800*12</f>
        <v>117600</v>
      </c>
      <c r="O67" s="18">
        <f t="shared" si="32"/>
        <v>117600</v>
      </c>
      <c r="P67" s="18">
        <f t="shared" si="32"/>
        <v>117600</v>
      </c>
      <c r="Q67" s="18">
        <f t="shared" si="32"/>
        <v>117600</v>
      </c>
      <c r="R67" s="18">
        <f t="shared" si="32"/>
        <v>117600</v>
      </c>
      <c r="S67" s="18">
        <f t="shared" si="32"/>
        <v>117600</v>
      </c>
      <c r="T67" s="18">
        <f t="shared" si="32"/>
        <v>117600</v>
      </c>
      <c r="U67" s="18">
        <f t="shared" si="32"/>
        <v>117600</v>
      </c>
      <c r="V67" s="18">
        <f t="shared" si="32"/>
        <v>117600</v>
      </c>
      <c r="W67" s="18">
        <f>9800*12</f>
        <v>117600</v>
      </c>
      <c r="X67" s="18">
        <f>9800*12</f>
        <v>117600</v>
      </c>
      <c r="Y67" s="18">
        <f>9800*12</f>
        <v>117600</v>
      </c>
      <c r="AK67" s="9">
        <v>40046</v>
      </c>
      <c r="AM67" s="10">
        <f t="shared" si="0"/>
        <v>259136.3106</v>
      </c>
      <c r="AN67" s="10">
        <f t="shared" si="9"/>
        <v>50634.70100191814</v>
      </c>
      <c r="AO67" s="10">
        <f t="shared" si="1"/>
        <v>-9004</v>
      </c>
      <c r="AP67" s="10"/>
      <c r="AQ67" s="10">
        <f t="shared" si="10"/>
        <v>13050</v>
      </c>
      <c r="AR67" s="10">
        <f t="shared" si="4"/>
        <v>3765.3333333333335</v>
      </c>
      <c r="AS67" s="10">
        <f t="shared" si="23"/>
        <v>325.05023655546984</v>
      </c>
      <c r="AT67" s="10">
        <f t="shared" si="5"/>
        <v>841.96672905000003</v>
      </c>
    </row>
    <row r="68" spans="1:46" x14ac:dyDescent="0.2">
      <c r="AK68" s="9">
        <v>40075</v>
      </c>
      <c r="AM68" s="10">
        <f t="shared" si="0"/>
        <v>259136.3106</v>
      </c>
      <c r="AN68" s="10">
        <f t="shared" si="9"/>
        <v>51476.66773096814</v>
      </c>
      <c r="AO68" s="10">
        <f t="shared" si="1"/>
        <v>-9004</v>
      </c>
      <c r="AP68" s="10"/>
      <c r="AQ68" s="10">
        <f t="shared" si="10"/>
        <v>13050</v>
      </c>
      <c r="AR68" s="10">
        <f t="shared" si="4"/>
        <v>3765.3333333333335</v>
      </c>
      <c r="AS68" s="10">
        <f t="shared" si="23"/>
        <v>325.05023655546984</v>
      </c>
      <c r="AT68" s="10">
        <f t="shared" si="5"/>
        <v>841.96672905000003</v>
      </c>
    </row>
    <row r="69" spans="1:46" x14ac:dyDescent="0.2">
      <c r="AK69" s="9">
        <v>40104</v>
      </c>
      <c r="AM69" s="10">
        <f t="shared" si="0"/>
        <v>259136.3106</v>
      </c>
      <c r="AN69" s="10">
        <f t="shared" si="9"/>
        <v>52318.63446001814</v>
      </c>
      <c r="AO69" s="10">
        <f t="shared" si="1"/>
        <v>-9004</v>
      </c>
      <c r="AP69" s="10"/>
      <c r="AQ69" s="10">
        <f t="shared" si="10"/>
        <v>13050</v>
      </c>
      <c r="AR69" s="10">
        <f t="shared" si="4"/>
        <v>3765.3333333333335</v>
      </c>
      <c r="AS69" s="10">
        <f t="shared" si="23"/>
        <v>325.05023655546984</v>
      </c>
      <c r="AT69" s="10">
        <f t="shared" si="5"/>
        <v>841.96672905000003</v>
      </c>
    </row>
    <row r="70" spans="1:46" x14ac:dyDescent="0.2">
      <c r="AK70" s="9">
        <v>40133</v>
      </c>
      <c r="AM70" s="10">
        <f t="shared" si="0"/>
        <v>259136.3106</v>
      </c>
      <c r="AN70" s="10">
        <f t="shared" si="9"/>
        <v>53160.60118906814</v>
      </c>
      <c r="AO70" s="10">
        <f t="shared" si="1"/>
        <v>-9004</v>
      </c>
      <c r="AP70" s="10"/>
      <c r="AQ70" s="10">
        <f t="shared" si="10"/>
        <v>13050</v>
      </c>
      <c r="AR70" s="10">
        <f t="shared" si="4"/>
        <v>3765.3333333333335</v>
      </c>
      <c r="AS70" s="10">
        <f t="shared" si="23"/>
        <v>325.05023655546984</v>
      </c>
      <c r="AT70" s="10">
        <f t="shared" si="5"/>
        <v>841.96672905000003</v>
      </c>
    </row>
    <row r="71" spans="1:46" x14ac:dyDescent="0.2">
      <c r="AK71" s="9">
        <v>40162</v>
      </c>
      <c r="AM71" s="10">
        <f t="shared" si="0"/>
        <v>259136.3106</v>
      </c>
      <c r="AN71" s="10">
        <f t="shared" si="9"/>
        <v>54002.56791811814</v>
      </c>
      <c r="AO71" s="10">
        <f t="shared" si="1"/>
        <v>-9004</v>
      </c>
      <c r="AP71" s="10"/>
      <c r="AQ71" s="10">
        <f t="shared" si="10"/>
        <v>13050</v>
      </c>
      <c r="AR71" s="10">
        <f t="shared" si="4"/>
        <v>3765.3333333333335</v>
      </c>
      <c r="AS71" s="10">
        <f t="shared" si="23"/>
        <v>325.05023655546984</v>
      </c>
      <c r="AT71" s="10">
        <f t="shared" si="5"/>
        <v>841.96672905000003</v>
      </c>
    </row>
    <row r="72" spans="1:46" x14ac:dyDescent="0.2">
      <c r="AK72" s="9">
        <v>40191</v>
      </c>
      <c r="AM72" s="10">
        <f t="shared" si="0"/>
        <v>259136.3106</v>
      </c>
      <c r="AN72" s="10">
        <f t="shared" si="9"/>
        <v>54844.534647168141</v>
      </c>
      <c r="AO72" s="10">
        <f t="shared" si="1"/>
        <v>-9004</v>
      </c>
      <c r="AP72" s="10"/>
      <c r="AQ72" s="10">
        <f t="shared" si="10"/>
        <v>13050</v>
      </c>
      <c r="AR72" s="10">
        <f t="shared" si="4"/>
        <v>3765.3333333333335</v>
      </c>
      <c r="AS72" s="10">
        <f t="shared" si="23"/>
        <v>325.05023655546984</v>
      </c>
      <c r="AT72" s="10">
        <f t="shared" si="5"/>
        <v>841.96672905000003</v>
      </c>
    </row>
    <row r="73" spans="1:46" x14ac:dyDescent="0.2">
      <c r="AK73" s="9">
        <v>40220</v>
      </c>
      <c r="AM73" s="10">
        <f t="shared" si="0"/>
        <v>259136.3106</v>
      </c>
      <c r="AN73" s="10">
        <f t="shared" si="9"/>
        <v>55686.501376218141</v>
      </c>
      <c r="AO73" s="10">
        <f t="shared" si="1"/>
        <v>-9004</v>
      </c>
      <c r="AP73" s="10"/>
      <c r="AQ73" s="10">
        <f t="shared" si="10"/>
        <v>13050</v>
      </c>
      <c r="AR73" s="10">
        <f t="shared" si="4"/>
        <v>3765.3333333333335</v>
      </c>
      <c r="AS73" s="10">
        <f t="shared" si="23"/>
        <v>325.05023655546984</v>
      </c>
      <c r="AT73" s="10">
        <f t="shared" si="5"/>
        <v>841.96672905000003</v>
      </c>
    </row>
    <row r="74" spans="1:46" x14ac:dyDescent="0.2">
      <c r="AK74" s="9">
        <v>40249</v>
      </c>
      <c r="AM74" s="10">
        <f t="shared" si="0"/>
        <v>259136.3106</v>
      </c>
      <c r="AN74" s="10">
        <f t="shared" si="9"/>
        <v>56528.468105268141</v>
      </c>
      <c r="AO74" s="10">
        <f t="shared" si="1"/>
        <v>-9004</v>
      </c>
      <c r="AP74" s="10"/>
      <c r="AQ74" s="10">
        <f t="shared" si="10"/>
        <v>13050</v>
      </c>
      <c r="AR74" s="10">
        <f t="shared" si="4"/>
        <v>3765.3333333333335</v>
      </c>
      <c r="AS74" s="10">
        <f t="shared" si="23"/>
        <v>325.05023655546984</v>
      </c>
      <c r="AT74" s="10">
        <f t="shared" si="5"/>
        <v>841.96672905000003</v>
      </c>
    </row>
    <row r="75" spans="1:46" x14ac:dyDescent="0.2">
      <c r="AK75" s="9">
        <v>40278</v>
      </c>
      <c r="AM75" s="10">
        <f t="shared" ref="AM75:AM111" si="33">$E$30+$E$57</f>
        <v>259136.3106</v>
      </c>
      <c r="AN75" s="10">
        <f t="shared" si="9"/>
        <v>57370.434834318141</v>
      </c>
      <c r="AO75" s="10">
        <f t="shared" ref="AO75:AO85" si="34">$N$39+$N$65</f>
        <v>-9004</v>
      </c>
      <c r="AP75" s="10"/>
      <c r="AQ75" s="10">
        <f t="shared" si="10"/>
        <v>13050</v>
      </c>
      <c r="AR75" s="10">
        <f t="shared" si="4"/>
        <v>3765.3333333333335</v>
      </c>
      <c r="AS75" s="10">
        <f t="shared" si="23"/>
        <v>325.05023655546984</v>
      </c>
      <c r="AT75" s="10">
        <f t="shared" si="5"/>
        <v>841.96672905000003</v>
      </c>
    </row>
    <row r="76" spans="1:46" x14ac:dyDescent="0.2">
      <c r="AK76" s="9">
        <v>40307</v>
      </c>
      <c r="AM76" s="10">
        <f t="shared" si="33"/>
        <v>259136.3106</v>
      </c>
      <c r="AN76" s="10">
        <f t="shared" si="9"/>
        <v>58212.401563368141</v>
      </c>
      <c r="AO76" s="10">
        <f t="shared" si="34"/>
        <v>-9004</v>
      </c>
      <c r="AP76" s="10"/>
      <c r="AQ76" s="10">
        <f t="shared" si="10"/>
        <v>13050</v>
      </c>
      <c r="AR76" s="10">
        <f t="shared" ref="AR76:AR84" si="35">($N$37+$N$63)/12</f>
        <v>3765.3333333333335</v>
      </c>
      <c r="AS76" s="10">
        <f t="shared" si="23"/>
        <v>325.05023655546984</v>
      </c>
      <c r="AT76" s="10">
        <f t="shared" ref="AT76:AT111" si="36">($I$30+$I$57)/12</f>
        <v>841.96672905000003</v>
      </c>
    </row>
    <row r="77" spans="1:46" x14ac:dyDescent="0.2">
      <c r="AK77" s="9">
        <v>40336</v>
      </c>
      <c r="AM77" s="10">
        <f t="shared" si="33"/>
        <v>259136.3106</v>
      </c>
      <c r="AN77" s="10">
        <f t="shared" ref="AN77:AN140" si="37">AN76+AT77</f>
        <v>59054.368292418141</v>
      </c>
      <c r="AO77" s="10">
        <f t="shared" si="34"/>
        <v>-9004</v>
      </c>
      <c r="AP77" s="10"/>
      <c r="AQ77" s="10">
        <f t="shared" si="10"/>
        <v>13050</v>
      </c>
      <c r="AR77" s="10">
        <f t="shared" si="35"/>
        <v>3765.3333333333335</v>
      </c>
      <c r="AS77" s="10">
        <f t="shared" si="23"/>
        <v>325.05023655546984</v>
      </c>
      <c r="AT77" s="10">
        <f t="shared" si="36"/>
        <v>841.96672905000003</v>
      </c>
    </row>
    <row r="78" spans="1:46" x14ac:dyDescent="0.2">
      <c r="AK78" s="9">
        <v>40365</v>
      </c>
      <c r="AM78" s="10">
        <f t="shared" si="33"/>
        <v>259136.3106</v>
      </c>
      <c r="AN78" s="10">
        <f t="shared" si="37"/>
        <v>59896.335021468141</v>
      </c>
      <c r="AO78" s="10">
        <f t="shared" si="34"/>
        <v>-9004</v>
      </c>
      <c r="AP78" s="10"/>
      <c r="AQ78" s="10">
        <f t="shared" ref="AQ78:AQ142" si="38">3250+9800</f>
        <v>13050</v>
      </c>
      <c r="AR78" s="10">
        <f t="shared" si="35"/>
        <v>3765.3333333333335</v>
      </c>
      <c r="AS78" s="10">
        <f t="shared" si="23"/>
        <v>325.05023655546984</v>
      </c>
      <c r="AT78" s="10">
        <f t="shared" si="36"/>
        <v>841.96672905000003</v>
      </c>
    </row>
    <row r="79" spans="1:46" x14ac:dyDescent="0.2">
      <c r="AK79" s="9">
        <v>40394</v>
      </c>
      <c r="AM79" s="10">
        <f t="shared" si="33"/>
        <v>259136.3106</v>
      </c>
      <c r="AN79" s="10">
        <f t="shared" si="37"/>
        <v>60738.301750518141</v>
      </c>
      <c r="AO79" s="10">
        <f t="shared" si="34"/>
        <v>-9004</v>
      </c>
      <c r="AP79" s="10"/>
      <c r="AQ79" s="10">
        <f t="shared" si="38"/>
        <v>13050</v>
      </c>
      <c r="AR79" s="10">
        <f t="shared" si="35"/>
        <v>3765.3333333333335</v>
      </c>
      <c r="AS79" s="10">
        <f t="shared" si="23"/>
        <v>325.05023655546984</v>
      </c>
      <c r="AT79" s="10">
        <f t="shared" si="36"/>
        <v>841.96672905000003</v>
      </c>
    </row>
    <row r="80" spans="1:46" x14ac:dyDescent="0.2">
      <c r="AK80" s="9">
        <v>40423</v>
      </c>
      <c r="AM80" s="10">
        <f t="shared" si="33"/>
        <v>259136.3106</v>
      </c>
      <c r="AN80" s="10">
        <f t="shared" si="37"/>
        <v>61580.268479568142</v>
      </c>
      <c r="AO80" s="10">
        <f t="shared" si="34"/>
        <v>-9004</v>
      </c>
      <c r="AP80" s="10"/>
      <c r="AQ80" s="10">
        <f t="shared" si="38"/>
        <v>13050</v>
      </c>
      <c r="AR80" s="10">
        <f t="shared" si="35"/>
        <v>3765.3333333333335</v>
      </c>
      <c r="AS80" s="10">
        <f t="shared" si="23"/>
        <v>325.05023655546984</v>
      </c>
      <c r="AT80" s="10">
        <f t="shared" si="36"/>
        <v>841.96672905000003</v>
      </c>
    </row>
    <row r="81" spans="37:46" x14ac:dyDescent="0.2">
      <c r="AK81" s="9">
        <v>40452</v>
      </c>
      <c r="AM81" s="10">
        <f t="shared" si="33"/>
        <v>259136.3106</v>
      </c>
      <c r="AN81" s="10">
        <f t="shared" si="37"/>
        <v>62422.235208618142</v>
      </c>
      <c r="AO81" s="10">
        <f t="shared" si="34"/>
        <v>-9004</v>
      </c>
      <c r="AP81" s="10"/>
      <c r="AQ81" s="10">
        <f t="shared" si="38"/>
        <v>13050</v>
      </c>
      <c r="AR81" s="10">
        <f t="shared" si="35"/>
        <v>3765.3333333333335</v>
      </c>
      <c r="AS81" s="10">
        <f t="shared" si="23"/>
        <v>325.05023655546984</v>
      </c>
      <c r="AT81" s="10">
        <f t="shared" si="36"/>
        <v>841.96672905000003</v>
      </c>
    </row>
    <row r="82" spans="37:46" x14ac:dyDescent="0.2">
      <c r="AK82" s="9">
        <v>40481</v>
      </c>
      <c r="AM82" s="10">
        <f t="shared" si="33"/>
        <v>259136.3106</v>
      </c>
      <c r="AN82" s="10">
        <f t="shared" si="37"/>
        <v>63264.201937668142</v>
      </c>
      <c r="AO82" s="10">
        <f t="shared" si="34"/>
        <v>-9004</v>
      </c>
      <c r="AP82" s="10"/>
      <c r="AQ82" s="10">
        <f t="shared" si="38"/>
        <v>13050</v>
      </c>
      <c r="AR82" s="10">
        <f t="shared" si="35"/>
        <v>3765.3333333333335</v>
      </c>
      <c r="AS82" s="10">
        <f t="shared" si="23"/>
        <v>325.05023655546984</v>
      </c>
      <c r="AT82" s="10">
        <f t="shared" si="36"/>
        <v>841.96672905000003</v>
      </c>
    </row>
    <row r="83" spans="37:46" x14ac:dyDescent="0.2">
      <c r="AK83" s="9">
        <v>40510</v>
      </c>
      <c r="AM83" s="10">
        <f t="shared" si="33"/>
        <v>259136.3106</v>
      </c>
      <c r="AN83" s="10">
        <f t="shared" si="37"/>
        <v>64106.168666718142</v>
      </c>
      <c r="AO83" s="10">
        <f t="shared" si="34"/>
        <v>-9004</v>
      </c>
      <c r="AP83" s="10"/>
      <c r="AQ83" s="10">
        <f t="shared" si="38"/>
        <v>13050</v>
      </c>
      <c r="AR83" s="10">
        <f t="shared" si="35"/>
        <v>3765.3333333333335</v>
      </c>
      <c r="AS83" s="10">
        <f t="shared" si="23"/>
        <v>325.05023655546984</v>
      </c>
      <c r="AT83" s="10">
        <f t="shared" si="36"/>
        <v>841.96672905000003</v>
      </c>
    </row>
    <row r="84" spans="37:46" x14ac:dyDescent="0.2">
      <c r="AK84" s="9">
        <v>40539</v>
      </c>
      <c r="AM84" s="10">
        <f t="shared" si="33"/>
        <v>259136.3106</v>
      </c>
      <c r="AN84" s="10">
        <f t="shared" si="37"/>
        <v>64948.135395768142</v>
      </c>
      <c r="AO84" s="10">
        <f>$N$39+$N$65</f>
        <v>-9004</v>
      </c>
      <c r="AP84" s="10"/>
      <c r="AQ84" s="10">
        <f t="shared" si="38"/>
        <v>13050</v>
      </c>
      <c r="AR84" s="10">
        <f t="shared" si="35"/>
        <v>3765.3333333333335</v>
      </c>
      <c r="AS84" s="10">
        <f t="shared" si="23"/>
        <v>325.05023655546984</v>
      </c>
      <c r="AT84" s="10">
        <f t="shared" si="36"/>
        <v>841.96672905000003</v>
      </c>
    </row>
    <row r="85" spans="37:46" x14ac:dyDescent="0.2">
      <c r="AK85" s="9">
        <v>40568</v>
      </c>
      <c r="AM85" s="10">
        <f t="shared" si="33"/>
        <v>259136.3106</v>
      </c>
      <c r="AN85" s="10">
        <f t="shared" si="37"/>
        <v>65790.102124818135</v>
      </c>
      <c r="AO85" s="10">
        <f t="shared" si="34"/>
        <v>-9004</v>
      </c>
      <c r="AP85" s="10"/>
      <c r="AQ85" s="10">
        <f t="shared" si="38"/>
        <v>13050</v>
      </c>
      <c r="AR85" s="10">
        <f>($O$37+$O$63)/12</f>
        <v>3765.3333333333335</v>
      </c>
      <c r="AS85" s="10">
        <f>+$O$35+$O$61</f>
        <v>308.21090197446983</v>
      </c>
      <c r="AT85" s="10">
        <f t="shared" si="36"/>
        <v>841.96672905000003</v>
      </c>
    </row>
    <row r="86" spans="37:46" x14ac:dyDescent="0.2">
      <c r="AK86" s="9">
        <v>40597</v>
      </c>
      <c r="AM86" s="10">
        <f t="shared" si="33"/>
        <v>259136.3106</v>
      </c>
      <c r="AN86" s="10">
        <f t="shared" si="37"/>
        <v>66632.068853868128</v>
      </c>
      <c r="AO86" s="10">
        <f t="shared" ref="AO86:AO149" si="39">$O$39+$O$65</f>
        <v>-9004</v>
      </c>
      <c r="AP86" s="10"/>
      <c r="AQ86" s="10">
        <f t="shared" si="38"/>
        <v>13050</v>
      </c>
      <c r="AR86" s="10">
        <f t="shared" ref="AR86:AR149" si="40">($O$37+$O$63)/12</f>
        <v>3765.3333333333335</v>
      </c>
      <c r="AS86" s="10">
        <f t="shared" ref="AS86:AS96" si="41">+$O$35+$O$61</f>
        <v>308.21090197446983</v>
      </c>
      <c r="AT86" s="10">
        <f t="shared" si="36"/>
        <v>841.96672905000003</v>
      </c>
    </row>
    <row r="87" spans="37:46" x14ac:dyDescent="0.2">
      <c r="AK87" s="9">
        <v>40626</v>
      </c>
      <c r="AM87" s="10">
        <f t="shared" si="33"/>
        <v>259136.3106</v>
      </c>
      <c r="AN87" s="10">
        <f t="shared" si="37"/>
        <v>67474.035582918121</v>
      </c>
      <c r="AO87" s="10">
        <f t="shared" si="39"/>
        <v>-9004</v>
      </c>
      <c r="AP87" s="10"/>
      <c r="AQ87" s="10">
        <f t="shared" si="38"/>
        <v>13050</v>
      </c>
      <c r="AR87" s="10">
        <f t="shared" si="40"/>
        <v>3765.3333333333335</v>
      </c>
      <c r="AS87" s="10">
        <f t="shared" si="41"/>
        <v>308.21090197446983</v>
      </c>
      <c r="AT87" s="10">
        <f t="shared" si="36"/>
        <v>841.96672905000003</v>
      </c>
    </row>
    <row r="88" spans="37:46" x14ac:dyDescent="0.2">
      <c r="AK88" s="9">
        <v>40655</v>
      </c>
      <c r="AM88" s="10">
        <f t="shared" si="33"/>
        <v>259136.3106</v>
      </c>
      <c r="AN88" s="10">
        <f t="shared" si="37"/>
        <v>68316.002311968114</v>
      </c>
      <c r="AO88" s="10">
        <f t="shared" si="39"/>
        <v>-9004</v>
      </c>
      <c r="AP88" s="10"/>
      <c r="AQ88" s="10">
        <f t="shared" si="38"/>
        <v>13050</v>
      </c>
      <c r="AR88" s="10">
        <f t="shared" si="40"/>
        <v>3765.3333333333335</v>
      </c>
      <c r="AS88" s="10">
        <f t="shared" si="41"/>
        <v>308.21090197446983</v>
      </c>
      <c r="AT88" s="10">
        <f t="shared" si="36"/>
        <v>841.96672905000003</v>
      </c>
    </row>
    <row r="89" spans="37:46" x14ac:dyDescent="0.2">
      <c r="AK89" s="9">
        <v>40684</v>
      </c>
      <c r="AM89" s="10">
        <f t="shared" si="33"/>
        <v>259136.3106</v>
      </c>
      <c r="AN89" s="10">
        <f t="shared" si="37"/>
        <v>69157.969041018107</v>
      </c>
      <c r="AO89" s="10">
        <f t="shared" si="39"/>
        <v>-9004</v>
      </c>
      <c r="AP89" s="10"/>
      <c r="AQ89" s="10">
        <f t="shared" si="38"/>
        <v>13050</v>
      </c>
      <c r="AR89" s="10">
        <f t="shared" si="40"/>
        <v>3765.3333333333335</v>
      </c>
      <c r="AS89" s="10">
        <f t="shared" si="41"/>
        <v>308.21090197446983</v>
      </c>
      <c r="AT89" s="10">
        <f t="shared" si="36"/>
        <v>841.96672905000003</v>
      </c>
    </row>
    <row r="90" spans="37:46" x14ac:dyDescent="0.2">
      <c r="AK90" s="9">
        <v>40713</v>
      </c>
      <c r="AM90" s="10">
        <f t="shared" si="33"/>
        <v>259136.3106</v>
      </c>
      <c r="AN90" s="10">
        <f t="shared" si="37"/>
        <v>69999.935770068099</v>
      </c>
      <c r="AO90" s="10">
        <f t="shared" si="39"/>
        <v>-9004</v>
      </c>
      <c r="AP90" s="10"/>
      <c r="AQ90" s="10">
        <f t="shared" si="38"/>
        <v>13050</v>
      </c>
      <c r="AR90" s="10">
        <f t="shared" si="40"/>
        <v>3765.3333333333335</v>
      </c>
      <c r="AS90" s="10">
        <f t="shared" si="41"/>
        <v>308.21090197446983</v>
      </c>
      <c r="AT90" s="10">
        <f t="shared" si="36"/>
        <v>841.96672905000003</v>
      </c>
    </row>
    <row r="91" spans="37:46" x14ac:dyDescent="0.2">
      <c r="AK91" s="9">
        <v>40742</v>
      </c>
      <c r="AM91" s="10">
        <f t="shared" si="33"/>
        <v>259136.3106</v>
      </c>
      <c r="AN91" s="10">
        <f t="shared" si="37"/>
        <v>70841.902499118092</v>
      </c>
      <c r="AO91" s="10">
        <f t="shared" si="39"/>
        <v>-9004</v>
      </c>
      <c r="AP91" s="10"/>
      <c r="AQ91" s="10">
        <f t="shared" si="38"/>
        <v>13050</v>
      </c>
      <c r="AR91" s="10">
        <f t="shared" si="40"/>
        <v>3765.3333333333335</v>
      </c>
      <c r="AS91" s="10">
        <f t="shared" si="41"/>
        <v>308.21090197446983</v>
      </c>
      <c r="AT91" s="10">
        <f t="shared" si="36"/>
        <v>841.96672905000003</v>
      </c>
    </row>
    <row r="92" spans="37:46" x14ac:dyDescent="0.2">
      <c r="AK92" s="9">
        <v>40771</v>
      </c>
      <c r="AM92" s="10">
        <f t="shared" si="33"/>
        <v>259136.3106</v>
      </c>
      <c r="AN92" s="10">
        <f t="shared" si="37"/>
        <v>71683.869228168085</v>
      </c>
      <c r="AO92" s="10">
        <f t="shared" si="39"/>
        <v>-9004</v>
      </c>
      <c r="AP92" s="10"/>
      <c r="AQ92" s="10">
        <f t="shared" si="38"/>
        <v>13050</v>
      </c>
      <c r="AR92" s="10">
        <f t="shared" si="40"/>
        <v>3765.3333333333335</v>
      </c>
      <c r="AS92" s="10">
        <f t="shared" si="41"/>
        <v>308.21090197446983</v>
      </c>
      <c r="AT92" s="10">
        <f t="shared" si="36"/>
        <v>841.96672905000003</v>
      </c>
    </row>
    <row r="93" spans="37:46" x14ac:dyDescent="0.2">
      <c r="AK93" s="9">
        <v>40800</v>
      </c>
      <c r="AM93" s="10">
        <f t="shared" si="33"/>
        <v>259136.3106</v>
      </c>
      <c r="AN93" s="10">
        <f t="shared" si="37"/>
        <v>72525.835957218078</v>
      </c>
      <c r="AO93" s="10">
        <f t="shared" si="39"/>
        <v>-9004</v>
      </c>
      <c r="AP93" s="10"/>
      <c r="AQ93" s="10">
        <f t="shared" si="38"/>
        <v>13050</v>
      </c>
      <c r="AR93" s="10">
        <f t="shared" si="40"/>
        <v>3765.3333333333335</v>
      </c>
      <c r="AS93" s="10">
        <f t="shared" si="41"/>
        <v>308.21090197446983</v>
      </c>
      <c r="AT93" s="10">
        <f t="shared" si="36"/>
        <v>841.96672905000003</v>
      </c>
    </row>
    <row r="94" spans="37:46" x14ac:dyDescent="0.2">
      <c r="AK94" s="9">
        <v>40829</v>
      </c>
      <c r="AM94" s="10">
        <f t="shared" si="33"/>
        <v>259136.3106</v>
      </c>
      <c r="AN94" s="10">
        <f t="shared" si="37"/>
        <v>73367.802686268071</v>
      </c>
      <c r="AO94" s="10">
        <f t="shared" si="39"/>
        <v>-9004</v>
      </c>
      <c r="AP94" s="10"/>
      <c r="AQ94" s="10">
        <f t="shared" si="38"/>
        <v>13050</v>
      </c>
      <c r="AR94" s="10">
        <f t="shared" si="40"/>
        <v>3765.3333333333335</v>
      </c>
      <c r="AS94" s="10">
        <f t="shared" si="41"/>
        <v>308.21090197446983</v>
      </c>
      <c r="AT94" s="10">
        <f t="shared" si="36"/>
        <v>841.96672905000003</v>
      </c>
    </row>
    <row r="95" spans="37:46" x14ac:dyDescent="0.2">
      <c r="AK95" s="9">
        <v>40858</v>
      </c>
      <c r="AM95" s="10">
        <f t="shared" si="33"/>
        <v>259136.3106</v>
      </c>
      <c r="AN95" s="10">
        <f t="shared" si="37"/>
        <v>74209.769415318064</v>
      </c>
      <c r="AO95" s="10">
        <f t="shared" si="39"/>
        <v>-9004</v>
      </c>
      <c r="AP95" s="10"/>
      <c r="AQ95" s="10">
        <f t="shared" si="38"/>
        <v>13050</v>
      </c>
      <c r="AR95" s="10">
        <f t="shared" si="40"/>
        <v>3765.3333333333335</v>
      </c>
      <c r="AS95" s="10">
        <f t="shared" si="41"/>
        <v>308.21090197446983</v>
      </c>
      <c r="AT95" s="10">
        <f t="shared" si="36"/>
        <v>841.96672905000003</v>
      </c>
    </row>
    <row r="96" spans="37:46" x14ac:dyDescent="0.2">
      <c r="AK96" s="9">
        <v>40887</v>
      </c>
      <c r="AM96" s="10">
        <f t="shared" si="33"/>
        <v>259136.3106</v>
      </c>
      <c r="AN96" s="10">
        <f t="shared" si="37"/>
        <v>75051.736144368057</v>
      </c>
      <c r="AO96" s="10">
        <f t="shared" si="39"/>
        <v>-9004</v>
      </c>
      <c r="AP96" s="10"/>
      <c r="AQ96" s="10">
        <f t="shared" si="38"/>
        <v>13050</v>
      </c>
      <c r="AR96" s="10">
        <f t="shared" si="40"/>
        <v>3765.3333333333335</v>
      </c>
      <c r="AS96" s="10">
        <f t="shared" si="41"/>
        <v>308.21090197446983</v>
      </c>
      <c r="AT96" s="10">
        <f t="shared" si="36"/>
        <v>841.96672905000003</v>
      </c>
    </row>
    <row r="97" spans="37:46" x14ac:dyDescent="0.2">
      <c r="AK97" s="9">
        <v>40916</v>
      </c>
      <c r="AM97" s="10">
        <f t="shared" si="33"/>
        <v>259136.3106</v>
      </c>
      <c r="AN97" s="10">
        <f t="shared" si="37"/>
        <v>75893.702873418049</v>
      </c>
      <c r="AO97" s="10">
        <f t="shared" si="39"/>
        <v>-9004</v>
      </c>
      <c r="AP97" s="10"/>
      <c r="AQ97" s="10">
        <f t="shared" si="38"/>
        <v>13050</v>
      </c>
      <c r="AR97" s="10">
        <f t="shared" si="40"/>
        <v>3765.3333333333335</v>
      </c>
      <c r="AS97" s="10">
        <f>+$P$35+$P$61</f>
        <v>291.37156739346983</v>
      </c>
      <c r="AT97" s="10">
        <f t="shared" si="36"/>
        <v>841.96672905000003</v>
      </c>
    </row>
    <row r="98" spans="37:46" x14ac:dyDescent="0.2">
      <c r="AK98" s="9">
        <v>40945</v>
      </c>
      <c r="AM98" s="10">
        <f t="shared" si="33"/>
        <v>259136.3106</v>
      </c>
      <c r="AN98" s="10">
        <f t="shared" si="37"/>
        <v>76735.669602468042</v>
      </c>
      <c r="AO98" s="10">
        <f t="shared" si="39"/>
        <v>-9004</v>
      </c>
      <c r="AP98" s="10"/>
      <c r="AQ98" s="10">
        <f t="shared" si="38"/>
        <v>13050</v>
      </c>
      <c r="AR98" s="10">
        <f t="shared" si="40"/>
        <v>3765.3333333333335</v>
      </c>
      <c r="AS98" s="10">
        <f t="shared" ref="AS98:AS108" si="42">+$P$35+$P$61</f>
        <v>291.37156739346983</v>
      </c>
      <c r="AT98" s="10">
        <f t="shared" si="36"/>
        <v>841.96672905000003</v>
      </c>
    </row>
    <row r="99" spans="37:46" x14ac:dyDescent="0.2">
      <c r="AK99" s="9">
        <v>40974</v>
      </c>
      <c r="AM99" s="10">
        <f t="shared" si="33"/>
        <v>259136.3106</v>
      </c>
      <c r="AN99" s="10">
        <f t="shared" si="37"/>
        <v>77577.636331518035</v>
      </c>
      <c r="AO99" s="10">
        <f t="shared" si="39"/>
        <v>-9004</v>
      </c>
      <c r="AP99" s="10"/>
      <c r="AQ99" s="10">
        <f t="shared" si="38"/>
        <v>13050</v>
      </c>
      <c r="AR99" s="10">
        <f t="shared" si="40"/>
        <v>3765.3333333333335</v>
      </c>
      <c r="AS99" s="10">
        <f t="shared" si="42"/>
        <v>291.37156739346983</v>
      </c>
      <c r="AT99" s="10">
        <f t="shared" si="36"/>
        <v>841.96672905000003</v>
      </c>
    </row>
    <row r="100" spans="37:46" x14ac:dyDescent="0.2">
      <c r="AK100" s="9">
        <v>41003</v>
      </c>
      <c r="AM100" s="10">
        <f t="shared" si="33"/>
        <v>259136.3106</v>
      </c>
      <c r="AN100" s="10">
        <f t="shared" si="37"/>
        <v>78419.603060568028</v>
      </c>
      <c r="AO100" s="10">
        <f t="shared" si="39"/>
        <v>-9004</v>
      </c>
      <c r="AP100" s="10"/>
      <c r="AQ100" s="10">
        <f t="shared" si="38"/>
        <v>13050</v>
      </c>
      <c r="AR100" s="10">
        <f t="shared" si="40"/>
        <v>3765.3333333333335</v>
      </c>
      <c r="AS100" s="10">
        <f t="shared" si="42"/>
        <v>291.37156739346983</v>
      </c>
      <c r="AT100" s="10">
        <f t="shared" si="36"/>
        <v>841.96672905000003</v>
      </c>
    </row>
    <row r="101" spans="37:46" x14ac:dyDescent="0.2">
      <c r="AK101" s="9">
        <v>41032</v>
      </c>
      <c r="AM101" s="10">
        <f t="shared" si="33"/>
        <v>259136.3106</v>
      </c>
      <c r="AN101" s="10">
        <f t="shared" si="37"/>
        <v>79261.569789618021</v>
      </c>
      <c r="AO101" s="10">
        <f t="shared" si="39"/>
        <v>-9004</v>
      </c>
      <c r="AP101" s="10"/>
      <c r="AQ101" s="10">
        <f t="shared" si="38"/>
        <v>13050</v>
      </c>
      <c r="AR101" s="10">
        <f t="shared" si="40"/>
        <v>3765.3333333333335</v>
      </c>
      <c r="AS101" s="10">
        <f t="shared" si="42"/>
        <v>291.37156739346983</v>
      </c>
      <c r="AT101" s="10">
        <f t="shared" si="36"/>
        <v>841.96672905000003</v>
      </c>
    </row>
    <row r="102" spans="37:46" x14ac:dyDescent="0.2">
      <c r="AK102" s="9">
        <v>41061</v>
      </c>
      <c r="AM102" s="10">
        <f t="shared" si="33"/>
        <v>259136.3106</v>
      </c>
      <c r="AN102" s="10">
        <f t="shared" si="37"/>
        <v>80103.536518668014</v>
      </c>
      <c r="AO102" s="10">
        <f t="shared" si="39"/>
        <v>-9004</v>
      </c>
      <c r="AP102" s="10"/>
      <c r="AQ102" s="10">
        <f t="shared" si="38"/>
        <v>13050</v>
      </c>
      <c r="AR102" s="10">
        <f t="shared" si="40"/>
        <v>3765.3333333333335</v>
      </c>
      <c r="AS102" s="10">
        <f t="shared" si="42"/>
        <v>291.37156739346983</v>
      </c>
      <c r="AT102" s="10">
        <f t="shared" si="36"/>
        <v>841.96672905000003</v>
      </c>
    </row>
    <row r="103" spans="37:46" x14ac:dyDescent="0.2">
      <c r="AK103" s="9">
        <v>41091</v>
      </c>
      <c r="AM103" s="10">
        <f t="shared" si="33"/>
        <v>259136.3106</v>
      </c>
      <c r="AN103" s="10">
        <f t="shared" si="37"/>
        <v>80945.503247718007</v>
      </c>
      <c r="AO103" s="10">
        <f t="shared" si="39"/>
        <v>-9004</v>
      </c>
      <c r="AP103" s="10"/>
      <c r="AQ103" s="10">
        <f t="shared" si="38"/>
        <v>13050</v>
      </c>
      <c r="AR103" s="10">
        <f t="shared" si="40"/>
        <v>3765.3333333333335</v>
      </c>
      <c r="AS103" s="10">
        <f t="shared" si="42"/>
        <v>291.37156739346983</v>
      </c>
      <c r="AT103" s="10">
        <f t="shared" si="36"/>
        <v>841.96672905000003</v>
      </c>
    </row>
    <row r="104" spans="37:46" x14ac:dyDescent="0.2">
      <c r="AK104" s="9">
        <v>41122</v>
      </c>
      <c r="AM104" s="10">
        <f t="shared" si="33"/>
        <v>259136.3106</v>
      </c>
      <c r="AN104" s="10">
        <f t="shared" si="37"/>
        <v>81787.469976767999</v>
      </c>
      <c r="AO104" s="10">
        <f t="shared" si="39"/>
        <v>-9004</v>
      </c>
      <c r="AP104" s="10"/>
      <c r="AQ104" s="10">
        <f t="shared" si="38"/>
        <v>13050</v>
      </c>
      <c r="AR104" s="10">
        <f t="shared" si="40"/>
        <v>3765.3333333333335</v>
      </c>
      <c r="AS104" s="10">
        <f t="shared" si="42"/>
        <v>291.37156739346983</v>
      </c>
      <c r="AT104" s="10">
        <f t="shared" si="36"/>
        <v>841.96672905000003</v>
      </c>
    </row>
    <row r="105" spans="37:46" x14ac:dyDescent="0.2">
      <c r="AK105" s="9">
        <v>41153</v>
      </c>
      <c r="AM105" s="10">
        <f t="shared" si="33"/>
        <v>259136.3106</v>
      </c>
      <c r="AN105" s="10">
        <f t="shared" si="37"/>
        <v>82629.436705817992</v>
      </c>
      <c r="AO105" s="10">
        <f t="shared" si="39"/>
        <v>-9004</v>
      </c>
      <c r="AP105" s="10"/>
      <c r="AQ105" s="10">
        <f t="shared" si="38"/>
        <v>13050</v>
      </c>
      <c r="AR105" s="10">
        <f t="shared" si="40"/>
        <v>3765.3333333333335</v>
      </c>
      <c r="AS105" s="10">
        <f t="shared" si="42"/>
        <v>291.37156739346983</v>
      </c>
      <c r="AT105" s="10">
        <f t="shared" si="36"/>
        <v>841.96672905000003</v>
      </c>
    </row>
    <row r="106" spans="37:46" x14ac:dyDescent="0.2">
      <c r="AK106" s="9">
        <v>41184</v>
      </c>
      <c r="AM106" s="10">
        <f t="shared" si="33"/>
        <v>259136.3106</v>
      </c>
      <c r="AN106" s="10">
        <f t="shared" si="37"/>
        <v>83471.403434867985</v>
      </c>
      <c r="AO106" s="10">
        <f t="shared" si="39"/>
        <v>-9004</v>
      </c>
      <c r="AP106" s="10"/>
      <c r="AQ106" s="10">
        <f t="shared" si="38"/>
        <v>13050</v>
      </c>
      <c r="AR106" s="10">
        <f t="shared" si="40"/>
        <v>3765.3333333333335</v>
      </c>
      <c r="AS106" s="10">
        <f t="shared" si="42"/>
        <v>291.37156739346983</v>
      </c>
      <c r="AT106" s="10">
        <f t="shared" si="36"/>
        <v>841.96672905000003</v>
      </c>
    </row>
    <row r="107" spans="37:46" x14ac:dyDescent="0.2">
      <c r="AK107" s="9">
        <v>41215</v>
      </c>
      <c r="AM107" s="10">
        <f t="shared" si="33"/>
        <v>259136.3106</v>
      </c>
      <c r="AN107" s="10">
        <f t="shared" si="37"/>
        <v>84313.370163917978</v>
      </c>
      <c r="AO107" s="10">
        <f t="shared" si="39"/>
        <v>-9004</v>
      </c>
      <c r="AP107" s="10"/>
      <c r="AQ107" s="10">
        <f t="shared" si="38"/>
        <v>13050</v>
      </c>
      <c r="AR107" s="10">
        <f t="shared" si="40"/>
        <v>3765.3333333333335</v>
      </c>
      <c r="AS107" s="10">
        <f t="shared" si="42"/>
        <v>291.37156739346983</v>
      </c>
      <c r="AT107" s="10">
        <f t="shared" si="36"/>
        <v>841.96672905000003</v>
      </c>
    </row>
    <row r="108" spans="37:46" x14ac:dyDescent="0.2">
      <c r="AK108" s="9">
        <v>41246</v>
      </c>
      <c r="AM108" s="10">
        <f t="shared" si="33"/>
        <v>259136.3106</v>
      </c>
      <c r="AN108" s="10">
        <f t="shared" si="37"/>
        <v>85155.336892967971</v>
      </c>
      <c r="AO108" s="10">
        <f t="shared" si="39"/>
        <v>-9004</v>
      </c>
      <c r="AP108" s="10"/>
      <c r="AQ108" s="10">
        <f t="shared" si="38"/>
        <v>13050</v>
      </c>
      <c r="AR108" s="10">
        <f t="shared" si="40"/>
        <v>3765.3333333333335</v>
      </c>
      <c r="AS108" s="10">
        <f t="shared" si="42"/>
        <v>291.37156739346983</v>
      </c>
      <c r="AT108" s="10">
        <f t="shared" si="36"/>
        <v>841.96672905000003</v>
      </c>
    </row>
    <row r="109" spans="37:46" x14ac:dyDescent="0.2">
      <c r="AK109" s="9">
        <v>41277</v>
      </c>
      <c r="AM109" s="10">
        <f t="shared" si="33"/>
        <v>259136.3106</v>
      </c>
      <c r="AN109" s="10">
        <f t="shared" si="37"/>
        <v>85997.303622017964</v>
      </c>
      <c r="AO109" s="10">
        <f t="shared" si="39"/>
        <v>-9004</v>
      </c>
      <c r="AP109" s="10"/>
      <c r="AQ109" s="10">
        <f t="shared" si="38"/>
        <v>13050</v>
      </c>
      <c r="AR109" s="10">
        <f t="shared" si="40"/>
        <v>3765.3333333333335</v>
      </c>
      <c r="AS109" s="10">
        <f>+$Q$35+$Q$61</f>
        <v>274.53223281246983</v>
      </c>
      <c r="AT109" s="10">
        <f t="shared" si="36"/>
        <v>841.96672905000003</v>
      </c>
    </row>
    <row r="110" spans="37:46" x14ac:dyDescent="0.2">
      <c r="AK110" s="9">
        <v>41308</v>
      </c>
      <c r="AM110" s="10">
        <f t="shared" si="33"/>
        <v>259136.3106</v>
      </c>
      <c r="AN110" s="10">
        <f t="shared" si="37"/>
        <v>86839.270351067957</v>
      </c>
      <c r="AO110" s="10">
        <f t="shared" si="39"/>
        <v>-9004</v>
      </c>
      <c r="AP110" s="10"/>
      <c r="AQ110" s="10">
        <f t="shared" si="38"/>
        <v>13050</v>
      </c>
      <c r="AR110" s="10">
        <f t="shared" si="40"/>
        <v>3765.3333333333335</v>
      </c>
      <c r="AS110" s="10">
        <f t="shared" ref="AS110:AS120" si="43">+$Q$35+$Q$61</f>
        <v>274.53223281246983</v>
      </c>
      <c r="AT110" s="10">
        <f t="shared" si="36"/>
        <v>841.96672905000003</v>
      </c>
    </row>
    <row r="111" spans="37:46" x14ac:dyDescent="0.2">
      <c r="AK111" s="9">
        <v>41339</v>
      </c>
      <c r="AM111" s="10">
        <f t="shared" si="33"/>
        <v>259136.3106</v>
      </c>
      <c r="AN111" s="10">
        <f t="shared" si="37"/>
        <v>87681.23708011795</v>
      </c>
      <c r="AO111" s="10">
        <f t="shared" si="39"/>
        <v>-9004</v>
      </c>
      <c r="AP111" s="10"/>
      <c r="AQ111" s="10">
        <f t="shared" si="38"/>
        <v>13050</v>
      </c>
      <c r="AR111" s="10">
        <f t="shared" si="40"/>
        <v>3765.3333333333335</v>
      </c>
      <c r="AS111" s="10">
        <f t="shared" si="43"/>
        <v>274.53223281246983</v>
      </c>
      <c r="AT111" s="10">
        <f t="shared" si="36"/>
        <v>841.96672905000003</v>
      </c>
    </row>
    <row r="112" spans="37:46" x14ac:dyDescent="0.2">
      <c r="AK112" s="9">
        <v>41370</v>
      </c>
      <c r="AM112" s="10">
        <f>$E$30+$E$57</f>
        <v>259136.3106</v>
      </c>
      <c r="AN112" s="10">
        <f t="shared" si="37"/>
        <v>88523.203809167942</v>
      </c>
      <c r="AO112" s="10">
        <f t="shared" si="39"/>
        <v>-9004</v>
      </c>
      <c r="AP112" s="10"/>
      <c r="AQ112" s="10">
        <f t="shared" si="38"/>
        <v>13050</v>
      </c>
      <c r="AR112" s="10">
        <f t="shared" si="40"/>
        <v>3765.3333333333335</v>
      </c>
      <c r="AS112" s="10">
        <f t="shared" si="43"/>
        <v>274.53223281246983</v>
      </c>
      <c r="AT112" s="10">
        <f>($I$30+$I$57)/12</f>
        <v>841.96672905000003</v>
      </c>
    </row>
    <row r="113" spans="37:46" x14ac:dyDescent="0.2">
      <c r="AK113" s="9">
        <v>41401</v>
      </c>
      <c r="AM113" s="10">
        <f>$E$30+$E$57</f>
        <v>259136.3106</v>
      </c>
      <c r="AN113" s="10">
        <f t="shared" si="37"/>
        <v>89365.170538217935</v>
      </c>
      <c r="AO113" s="10">
        <f t="shared" si="39"/>
        <v>-9004</v>
      </c>
      <c r="AP113" s="10"/>
      <c r="AQ113" s="10">
        <f t="shared" si="38"/>
        <v>13050</v>
      </c>
      <c r="AR113" s="10">
        <f t="shared" si="40"/>
        <v>3765.3333333333335</v>
      </c>
      <c r="AS113" s="10">
        <f t="shared" si="43"/>
        <v>274.53223281246983</v>
      </c>
      <c r="AT113" s="10">
        <f>($I$30+$I$57)/12</f>
        <v>841.96672905000003</v>
      </c>
    </row>
    <row r="114" spans="37:46" x14ac:dyDescent="0.2">
      <c r="AK114" s="9">
        <v>41432</v>
      </c>
      <c r="AM114" s="10">
        <f>$E$30+$E$57</f>
        <v>259136.3106</v>
      </c>
      <c r="AN114" s="10">
        <f t="shared" si="37"/>
        <v>90207.137267267928</v>
      </c>
      <c r="AO114" s="10">
        <f t="shared" si="39"/>
        <v>-9004</v>
      </c>
      <c r="AP114" s="10"/>
      <c r="AQ114" s="10">
        <f t="shared" si="38"/>
        <v>13050</v>
      </c>
      <c r="AR114" s="10">
        <f t="shared" si="40"/>
        <v>3765.3333333333335</v>
      </c>
      <c r="AS114" s="10">
        <f t="shared" si="43"/>
        <v>274.53223281246983</v>
      </c>
      <c r="AT114" s="10">
        <f>($I$30+$I$57)/12</f>
        <v>841.96672905000003</v>
      </c>
    </row>
    <row r="115" spans="37:46" x14ac:dyDescent="0.2">
      <c r="AK115" s="9">
        <v>41463</v>
      </c>
      <c r="AM115" s="10">
        <f>$E$30+$E$57</f>
        <v>259136.3106</v>
      </c>
      <c r="AN115" s="10">
        <f t="shared" si="37"/>
        <v>91049.103996317921</v>
      </c>
      <c r="AO115" s="10">
        <f t="shared" si="39"/>
        <v>-9004</v>
      </c>
      <c r="AP115" s="10"/>
      <c r="AQ115" s="10">
        <f t="shared" si="38"/>
        <v>13050</v>
      </c>
      <c r="AR115" s="10">
        <f t="shared" si="40"/>
        <v>3765.3333333333335</v>
      </c>
      <c r="AS115" s="10">
        <f t="shared" si="43"/>
        <v>274.53223281246983</v>
      </c>
      <c r="AT115" s="10">
        <f>($I$30+$I$57)/12</f>
        <v>841.96672905000003</v>
      </c>
    </row>
    <row r="116" spans="37:46" x14ac:dyDescent="0.2">
      <c r="AK116" s="9">
        <v>41494</v>
      </c>
      <c r="AM116" s="10">
        <f t="shared" ref="AM116:AM179" si="44">$E$30+$E$57</f>
        <v>259136.3106</v>
      </c>
      <c r="AN116" s="10">
        <f t="shared" si="37"/>
        <v>91891.070725367914</v>
      </c>
      <c r="AO116" s="10">
        <f t="shared" si="39"/>
        <v>-9004</v>
      </c>
      <c r="AP116" s="10"/>
      <c r="AQ116" s="10">
        <f t="shared" si="38"/>
        <v>13050</v>
      </c>
      <c r="AR116" s="10">
        <f t="shared" si="40"/>
        <v>3765.3333333333335</v>
      </c>
      <c r="AS116" s="10">
        <f t="shared" si="43"/>
        <v>274.53223281246983</v>
      </c>
      <c r="AT116" s="10">
        <f t="shared" ref="AT116:AT179" si="45">($I$30+$I$57)/12</f>
        <v>841.96672905000003</v>
      </c>
    </row>
    <row r="117" spans="37:46" x14ac:dyDescent="0.2">
      <c r="AK117" s="9">
        <v>41525</v>
      </c>
      <c r="AM117" s="10">
        <f t="shared" si="44"/>
        <v>259136.3106</v>
      </c>
      <c r="AN117" s="10">
        <f t="shared" si="37"/>
        <v>92733.037454417907</v>
      </c>
      <c r="AO117" s="10">
        <f t="shared" si="39"/>
        <v>-9004</v>
      </c>
      <c r="AP117" s="10"/>
      <c r="AQ117" s="10">
        <f t="shared" si="38"/>
        <v>13050</v>
      </c>
      <c r="AR117" s="10">
        <f t="shared" si="40"/>
        <v>3765.3333333333335</v>
      </c>
      <c r="AS117" s="10">
        <f t="shared" si="43"/>
        <v>274.53223281246983</v>
      </c>
      <c r="AT117" s="10">
        <f t="shared" si="45"/>
        <v>841.96672905000003</v>
      </c>
    </row>
    <row r="118" spans="37:46" x14ac:dyDescent="0.2">
      <c r="AK118" s="9">
        <v>41556</v>
      </c>
      <c r="AM118" s="10">
        <f t="shared" si="44"/>
        <v>259136.3106</v>
      </c>
      <c r="AN118" s="10">
        <f t="shared" si="37"/>
        <v>93575.0041834679</v>
      </c>
      <c r="AO118" s="10">
        <f t="shared" si="39"/>
        <v>-9004</v>
      </c>
      <c r="AP118" s="10"/>
      <c r="AQ118" s="10">
        <f t="shared" si="38"/>
        <v>13050</v>
      </c>
      <c r="AR118" s="10">
        <f t="shared" si="40"/>
        <v>3765.3333333333335</v>
      </c>
      <c r="AS118" s="10">
        <f t="shared" si="43"/>
        <v>274.53223281246983</v>
      </c>
      <c r="AT118" s="10">
        <f t="shared" si="45"/>
        <v>841.96672905000003</v>
      </c>
    </row>
    <row r="119" spans="37:46" x14ac:dyDescent="0.2">
      <c r="AK119" s="9">
        <v>41587</v>
      </c>
      <c r="AM119" s="10">
        <f t="shared" si="44"/>
        <v>259136.3106</v>
      </c>
      <c r="AN119" s="10">
        <f t="shared" si="37"/>
        <v>94416.970912517892</v>
      </c>
      <c r="AO119" s="10">
        <f t="shared" si="39"/>
        <v>-9004</v>
      </c>
      <c r="AP119" s="10"/>
      <c r="AQ119" s="10">
        <f t="shared" si="38"/>
        <v>13050</v>
      </c>
      <c r="AR119" s="10">
        <f t="shared" si="40"/>
        <v>3765.3333333333335</v>
      </c>
      <c r="AS119" s="10">
        <f t="shared" si="43"/>
        <v>274.53223281246983</v>
      </c>
      <c r="AT119" s="10">
        <f t="shared" si="45"/>
        <v>841.96672905000003</v>
      </c>
    </row>
    <row r="120" spans="37:46" x14ac:dyDescent="0.2">
      <c r="AK120" s="9">
        <v>41618</v>
      </c>
      <c r="AM120" s="10">
        <f t="shared" si="44"/>
        <v>259136.3106</v>
      </c>
      <c r="AN120" s="10">
        <f t="shared" si="37"/>
        <v>95258.937641567885</v>
      </c>
      <c r="AO120" s="10">
        <f t="shared" si="39"/>
        <v>-9004</v>
      </c>
      <c r="AP120" s="10"/>
      <c r="AQ120" s="10">
        <f t="shared" si="38"/>
        <v>13050</v>
      </c>
      <c r="AR120" s="10">
        <f t="shared" si="40"/>
        <v>3765.3333333333335</v>
      </c>
      <c r="AS120" s="10">
        <f t="shared" si="43"/>
        <v>274.53223281246983</v>
      </c>
      <c r="AT120" s="10">
        <f t="shared" si="45"/>
        <v>841.96672905000003</v>
      </c>
    </row>
    <row r="121" spans="37:46" x14ac:dyDescent="0.2">
      <c r="AK121" s="9">
        <v>41653</v>
      </c>
      <c r="AM121" s="10">
        <f t="shared" si="44"/>
        <v>259136.3106</v>
      </c>
      <c r="AN121" s="10">
        <f t="shared" si="37"/>
        <v>96100.904370617878</v>
      </c>
      <c r="AO121" s="10">
        <f t="shared" si="39"/>
        <v>-9004</v>
      </c>
      <c r="AP121" s="10"/>
      <c r="AQ121" s="10">
        <f t="shared" si="38"/>
        <v>13050</v>
      </c>
      <c r="AR121" s="10">
        <f t="shared" si="40"/>
        <v>3765.3333333333335</v>
      </c>
      <c r="AS121" s="10">
        <f>+$R$35+$R$61</f>
        <v>257.69289823146988</v>
      </c>
      <c r="AT121" s="10">
        <f t="shared" si="45"/>
        <v>841.96672905000003</v>
      </c>
    </row>
    <row r="122" spans="37:46" x14ac:dyDescent="0.2">
      <c r="AK122" s="9">
        <v>41684</v>
      </c>
      <c r="AM122" s="10">
        <f t="shared" si="44"/>
        <v>259136.3106</v>
      </c>
      <c r="AN122" s="10">
        <f t="shared" si="37"/>
        <v>96942.871099667871</v>
      </c>
      <c r="AO122" s="10">
        <f t="shared" si="39"/>
        <v>-9004</v>
      </c>
      <c r="AP122" s="10"/>
      <c r="AQ122" s="10">
        <f t="shared" si="38"/>
        <v>13050</v>
      </c>
      <c r="AR122" s="10">
        <f t="shared" si="40"/>
        <v>3765.3333333333335</v>
      </c>
      <c r="AS122" s="10">
        <f t="shared" ref="AS122:AS132" si="46">+$R$35+$R$61</f>
        <v>257.69289823146988</v>
      </c>
      <c r="AT122" s="10">
        <f t="shared" si="45"/>
        <v>841.96672905000003</v>
      </c>
    </row>
    <row r="123" spans="37:46" x14ac:dyDescent="0.2">
      <c r="AK123" s="9">
        <v>41712</v>
      </c>
      <c r="AM123" s="10">
        <f t="shared" si="44"/>
        <v>259136.3106</v>
      </c>
      <c r="AN123" s="10">
        <f t="shared" si="37"/>
        <v>97784.837828717864</v>
      </c>
      <c r="AO123" s="10">
        <f t="shared" si="39"/>
        <v>-9004</v>
      </c>
      <c r="AP123" s="10"/>
      <c r="AQ123" s="10">
        <f t="shared" si="38"/>
        <v>13050</v>
      </c>
      <c r="AR123" s="10">
        <f t="shared" si="40"/>
        <v>3765.3333333333335</v>
      </c>
      <c r="AS123" s="10">
        <f t="shared" si="46"/>
        <v>257.69289823146988</v>
      </c>
      <c r="AT123" s="10">
        <f t="shared" si="45"/>
        <v>841.96672905000003</v>
      </c>
    </row>
    <row r="124" spans="37:46" x14ac:dyDescent="0.2">
      <c r="AK124" s="9">
        <v>41743</v>
      </c>
      <c r="AM124" s="10">
        <f t="shared" si="44"/>
        <v>259136.3106</v>
      </c>
      <c r="AN124" s="10">
        <f t="shared" si="37"/>
        <v>98626.804557767857</v>
      </c>
      <c r="AO124" s="10">
        <f t="shared" si="39"/>
        <v>-9004</v>
      </c>
      <c r="AP124" s="10"/>
      <c r="AQ124" s="10">
        <f t="shared" si="38"/>
        <v>13050</v>
      </c>
      <c r="AR124" s="10">
        <f t="shared" si="40"/>
        <v>3765.3333333333335</v>
      </c>
      <c r="AS124" s="10">
        <f t="shared" si="46"/>
        <v>257.69289823146988</v>
      </c>
      <c r="AT124" s="10">
        <f t="shared" si="45"/>
        <v>841.96672905000003</v>
      </c>
    </row>
    <row r="125" spans="37:46" x14ac:dyDescent="0.2">
      <c r="AK125" s="9">
        <v>41773</v>
      </c>
      <c r="AM125" s="10">
        <f t="shared" si="44"/>
        <v>259136.3106</v>
      </c>
      <c r="AN125" s="10">
        <f t="shared" si="37"/>
        <v>99468.77128681785</v>
      </c>
      <c r="AO125" s="10">
        <f t="shared" si="39"/>
        <v>-9004</v>
      </c>
      <c r="AP125" s="10"/>
      <c r="AQ125" s="10">
        <f t="shared" si="38"/>
        <v>13050</v>
      </c>
      <c r="AR125" s="10">
        <f t="shared" si="40"/>
        <v>3765.3333333333335</v>
      </c>
      <c r="AS125" s="10">
        <f t="shared" si="46"/>
        <v>257.69289823146988</v>
      </c>
      <c r="AT125" s="10">
        <f t="shared" si="45"/>
        <v>841.96672905000003</v>
      </c>
    </row>
    <row r="126" spans="37:46" x14ac:dyDescent="0.2">
      <c r="AK126" s="9">
        <v>41791</v>
      </c>
      <c r="AM126" s="10">
        <f t="shared" si="44"/>
        <v>259136.3106</v>
      </c>
      <c r="AN126" s="10">
        <f t="shared" si="37"/>
        <v>100310.73801586784</v>
      </c>
      <c r="AO126" s="10">
        <f t="shared" si="39"/>
        <v>-9004</v>
      </c>
      <c r="AP126" s="10"/>
      <c r="AQ126" s="10">
        <f t="shared" si="38"/>
        <v>13050</v>
      </c>
      <c r="AR126" s="10">
        <f t="shared" si="40"/>
        <v>3765.3333333333335</v>
      </c>
      <c r="AS126" s="10">
        <f t="shared" si="46"/>
        <v>257.69289823146988</v>
      </c>
      <c r="AT126" s="10">
        <f t="shared" si="45"/>
        <v>841.96672905000003</v>
      </c>
    </row>
    <row r="127" spans="37:46" x14ac:dyDescent="0.2">
      <c r="AK127" s="9">
        <v>41821</v>
      </c>
      <c r="AM127" s="10">
        <f t="shared" si="44"/>
        <v>259136.3106</v>
      </c>
      <c r="AN127" s="10">
        <f t="shared" si="37"/>
        <v>101152.70474491784</v>
      </c>
      <c r="AO127" s="10">
        <f t="shared" si="39"/>
        <v>-9004</v>
      </c>
      <c r="AP127" s="10"/>
      <c r="AQ127" s="10">
        <f t="shared" si="38"/>
        <v>13050</v>
      </c>
      <c r="AR127" s="10">
        <f t="shared" si="40"/>
        <v>3765.3333333333335</v>
      </c>
      <c r="AS127" s="10">
        <f t="shared" si="46"/>
        <v>257.69289823146988</v>
      </c>
      <c r="AT127" s="10">
        <f t="shared" si="45"/>
        <v>841.96672905000003</v>
      </c>
    </row>
    <row r="128" spans="37:46" x14ac:dyDescent="0.2">
      <c r="AK128" s="9">
        <v>41852</v>
      </c>
      <c r="AM128" s="10">
        <f t="shared" si="44"/>
        <v>259136.3106</v>
      </c>
      <c r="AN128" s="10">
        <f t="shared" si="37"/>
        <v>101994.67147396783</v>
      </c>
      <c r="AO128" s="10">
        <f t="shared" si="39"/>
        <v>-9004</v>
      </c>
      <c r="AP128" s="10"/>
      <c r="AQ128" s="10">
        <f t="shared" si="38"/>
        <v>13050</v>
      </c>
      <c r="AR128" s="10">
        <f t="shared" si="40"/>
        <v>3765.3333333333335</v>
      </c>
      <c r="AS128" s="10">
        <f t="shared" si="46"/>
        <v>257.69289823146988</v>
      </c>
      <c r="AT128" s="10">
        <f t="shared" si="45"/>
        <v>841.96672905000003</v>
      </c>
    </row>
    <row r="129" spans="37:46" x14ac:dyDescent="0.2">
      <c r="AK129" s="9">
        <v>41883</v>
      </c>
      <c r="AM129" s="10">
        <f t="shared" si="44"/>
        <v>259136.3106</v>
      </c>
      <c r="AN129" s="10">
        <f t="shared" si="37"/>
        <v>102836.63820301782</v>
      </c>
      <c r="AO129" s="10">
        <f t="shared" si="39"/>
        <v>-9004</v>
      </c>
      <c r="AP129" s="10"/>
      <c r="AQ129" s="10">
        <f t="shared" si="38"/>
        <v>13050</v>
      </c>
      <c r="AR129" s="10">
        <f t="shared" si="40"/>
        <v>3765.3333333333335</v>
      </c>
      <c r="AS129" s="10">
        <f t="shared" si="46"/>
        <v>257.69289823146988</v>
      </c>
      <c r="AT129" s="10">
        <f t="shared" si="45"/>
        <v>841.96672905000003</v>
      </c>
    </row>
    <row r="130" spans="37:46" x14ac:dyDescent="0.2">
      <c r="AK130" s="9">
        <v>41913</v>
      </c>
      <c r="AM130" s="10">
        <f t="shared" si="44"/>
        <v>259136.3106</v>
      </c>
      <c r="AN130" s="10">
        <f t="shared" si="37"/>
        <v>103678.60493206781</v>
      </c>
      <c r="AO130" s="10">
        <f t="shared" si="39"/>
        <v>-9004</v>
      </c>
      <c r="AP130" s="10"/>
      <c r="AQ130" s="10">
        <f t="shared" si="38"/>
        <v>13050</v>
      </c>
      <c r="AR130" s="10">
        <f t="shared" si="40"/>
        <v>3765.3333333333335</v>
      </c>
      <c r="AS130" s="10">
        <f t="shared" si="46"/>
        <v>257.69289823146988</v>
      </c>
      <c r="AT130" s="10">
        <f t="shared" si="45"/>
        <v>841.96672905000003</v>
      </c>
    </row>
    <row r="131" spans="37:46" x14ac:dyDescent="0.2">
      <c r="AK131" s="9">
        <v>41944</v>
      </c>
      <c r="AM131" s="10">
        <f t="shared" si="44"/>
        <v>259136.3106</v>
      </c>
      <c r="AN131" s="10">
        <f t="shared" si="37"/>
        <v>104520.57166111781</v>
      </c>
      <c r="AO131" s="10">
        <f t="shared" si="39"/>
        <v>-9004</v>
      </c>
      <c r="AP131" s="10"/>
      <c r="AQ131" s="10">
        <f t="shared" si="38"/>
        <v>13050</v>
      </c>
      <c r="AR131" s="10">
        <f t="shared" si="40"/>
        <v>3765.3333333333335</v>
      </c>
      <c r="AS131" s="10">
        <f t="shared" si="46"/>
        <v>257.69289823146988</v>
      </c>
      <c r="AT131" s="10">
        <f t="shared" si="45"/>
        <v>841.96672905000003</v>
      </c>
    </row>
    <row r="132" spans="37:46" x14ac:dyDescent="0.2">
      <c r="AK132" s="9">
        <v>41974</v>
      </c>
      <c r="AM132" s="10">
        <f t="shared" si="44"/>
        <v>259136.3106</v>
      </c>
      <c r="AN132" s="10">
        <f t="shared" si="37"/>
        <v>105362.5383901678</v>
      </c>
      <c r="AO132" s="10">
        <f t="shared" si="39"/>
        <v>-9004</v>
      </c>
      <c r="AP132" s="10"/>
      <c r="AQ132" s="10">
        <f t="shared" si="38"/>
        <v>13050</v>
      </c>
      <c r="AR132" s="10">
        <f t="shared" si="40"/>
        <v>3765.3333333333335</v>
      </c>
      <c r="AS132" s="10">
        <f t="shared" si="46"/>
        <v>257.69289823146988</v>
      </c>
      <c r="AT132" s="10">
        <f t="shared" si="45"/>
        <v>841.96672905000003</v>
      </c>
    </row>
    <row r="133" spans="37:46" x14ac:dyDescent="0.2">
      <c r="AK133" s="9">
        <v>42005</v>
      </c>
      <c r="AM133" s="10">
        <f t="shared" si="44"/>
        <v>259136.3106</v>
      </c>
      <c r="AN133" s="10">
        <f t="shared" si="37"/>
        <v>106204.50511921779</v>
      </c>
      <c r="AO133" s="10">
        <f t="shared" si="39"/>
        <v>-9004</v>
      </c>
      <c r="AP133" s="10"/>
      <c r="AQ133" s="10">
        <f t="shared" si="38"/>
        <v>13050</v>
      </c>
      <c r="AR133" s="10">
        <f t="shared" si="40"/>
        <v>3765.3333333333335</v>
      </c>
      <c r="AS133" s="10">
        <f>+$S$35+$S$61</f>
        <v>240.85356365046988</v>
      </c>
      <c r="AT133" s="10">
        <f t="shared" si="45"/>
        <v>841.96672905000003</v>
      </c>
    </row>
    <row r="134" spans="37:46" x14ac:dyDescent="0.2">
      <c r="AK134" s="9">
        <v>42036</v>
      </c>
      <c r="AM134" s="10">
        <f t="shared" si="44"/>
        <v>259136.3106</v>
      </c>
      <c r="AN134" s="10">
        <f t="shared" si="37"/>
        <v>107046.47184826779</v>
      </c>
      <c r="AO134" s="10">
        <f t="shared" si="39"/>
        <v>-9004</v>
      </c>
      <c r="AP134" s="10"/>
      <c r="AQ134" s="10">
        <f t="shared" si="38"/>
        <v>13050</v>
      </c>
      <c r="AR134" s="10">
        <f t="shared" si="40"/>
        <v>3765.3333333333335</v>
      </c>
      <c r="AS134" s="10">
        <f t="shared" ref="AS134:AS144" si="47">+$S$35+$S$61</f>
        <v>240.85356365046988</v>
      </c>
      <c r="AT134" s="10">
        <f t="shared" si="45"/>
        <v>841.96672905000003</v>
      </c>
    </row>
    <row r="135" spans="37:46" x14ac:dyDescent="0.2">
      <c r="AK135" s="9">
        <v>42064</v>
      </c>
      <c r="AM135" s="10">
        <f t="shared" si="44"/>
        <v>259136.3106</v>
      </c>
      <c r="AN135" s="10">
        <f t="shared" si="37"/>
        <v>107888.43857731778</v>
      </c>
      <c r="AO135" s="10">
        <f t="shared" si="39"/>
        <v>-9004</v>
      </c>
      <c r="AP135" s="10"/>
      <c r="AQ135" s="10">
        <f t="shared" si="38"/>
        <v>13050</v>
      </c>
      <c r="AR135" s="10">
        <f t="shared" si="40"/>
        <v>3765.3333333333335</v>
      </c>
      <c r="AS135" s="10">
        <f t="shared" si="47"/>
        <v>240.85356365046988</v>
      </c>
      <c r="AT135" s="10">
        <f t="shared" si="45"/>
        <v>841.96672905000003</v>
      </c>
    </row>
    <row r="136" spans="37:46" x14ac:dyDescent="0.2">
      <c r="AK136" s="9">
        <v>42095</v>
      </c>
      <c r="AM136" s="10">
        <f t="shared" si="44"/>
        <v>259136.3106</v>
      </c>
      <c r="AN136" s="10">
        <f t="shared" si="37"/>
        <v>108730.40530636777</v>
      </c>
      <c r="AO136" s="10">
        <f t="shared" si="39"/>
        <v>-9004</v>
      </c>
      <c r="AP136" s="10"/>
      <c r="AQ136" s="10">
        <f t="shared" si="38"/>
        <v>13050</v>
      </c>
      <c r="AR136" s="10">
        <f t="shared" si="40"/>
        <v>3765.3333333333335</v>
      </c>
      <c r="AS136" s="10">
        <f t="shared" si="47"/>
        <v>240.85356365046988</v>
      </c>
      <c r="AT136" s="10">
        <f t="shared" si="45"/>
        <v>841.96672905000003</v>
      </c>
    </row>
    <row r="137" spans="37:46" x14ac:dyDescent="0.2">
      <c r="AK137" s="9">
        <v>42125</v>
      </c>
      <c r="AM137" s="10">
        <f t="shared" si="44"/>
        <v>259136.3106</v>
      </c>
      <c r="AN137" s="10">
        <f t="shared" si="37"/>
        <v>109572.37203541776</v>
      </c>
      <c r="AO137" s="10">
        <f t="shared" si="39"/>
        <v>-9004</v>
      </c>
      <c r="AP137" s="10"/>
      <c r="AQ137" s="10">
        <f t="shared" si="38"/>
        <v>13050</v>
      </c>
      <c r="AR137" s="10">
        <f t="shared" si="40"/>
        <v>3765.3333333333335</v>
      </c>
      <c r="AS137" s="10">
        <f t="shared" si="47"/>
        <v>240.85356365046988</v>
      </c>
      <c r="AT137" s="10">
        <f t="shared" si="45"/>
        <v>841.96672905000003</v>
      </c>
    </row>
    <row r="138" spans="37:46" x14ac:dyDescent="0.2">
      <c r="AK138" s="9">
        <v>42156</v>
      </c>
      <c r="AM138" s="10">
        <f t="shared" si="44"/>
        <v>259136.3106</v>
      </c>
      <c r="AN138" s="10">
        <f t="shared" si="37"/>
        <v>110414.33876446776</v>
      </c>
      <c r="AO138" s="10">
        <f t="shared" si="39"/>
        <v>-9004</v>
      </c>
      <c r="AP138" s="10"/>
      <c r="AQ138" s="10">
        <f t="shared" si="38"/>
        <v>13050</v>
      </c>
      <c r="AR138" s="10">
        <f t="shared" si="40"/>
        <v>3765.3333333333335</v>
      </c>
      <c r="AS138" s="10">
        <f t="shared" si="47"/>
        <v>240.85356365046988</v>
      </c>
      <c r="AT138" s="10">
        <f t="shared" si="45"/>
        <v>841.96672905000003</v>
      </c>
    </row>
    <row r="139" spans="37:46" x14ac:dyDescent="0.2">
      <c r="AK139" s="9">
        <v>42186</v>
      </c>
      <c r="AM139" s="10">
        <f t="shared" si="44"/>
        <v>259136.3106</v>
      </c>
      <c r="AN139" s="10">
        <f t="shared" si="37"/>
        <v>111256.30549351775</v>
      </c>
      <c r="AO139" s="10">
        <f t="shared" si="39"/>
        <v>-9004</v>
      </c>
      <c r="AP139" s="10"/>
      <c r="AQ139" s="10">
        <f t="shared" si="38"/>
        <v>13050</v>
      </c>
      <c r="AR139" s="10">
        <f t="shared" si="40"/>
        <v>3765.3333333333335</v>
      </c>
      <c r="AS139" s="10">
        <f t="shared" si="47"/>
        <v>240.85356365046988</v>
      </c>
      <c r="AT139" s="10">
        <f t="shared" si="45"/>
        <v>841.96672905000003</v>
      </c>
    </row>
    <row r="140" spans="37:46" x14ac:dyDescent="0.2">
      <c r="AK140" s="9">
        <v>42217</v>
      </c>
      <c r="AM140" s="10">
        <f t="shared" si="44"/>
        <v>259136.3106</v>
      </c>
      <c r="AN140" s="10">
        <f t="shared" si="37"/>
        <v>112098.27222256774</v>
      </c>
      <c r="AO140" s="10">
        <f t="shared" si="39"/>
        <v>-9004</v>
      </c>
      <c r="AP140" s="10"/>
      <c r="AQ140" s="10">
        <f t="shared" si="38"/>
        <v>13050</v>
      </c>
      <c r="AR140" s="10">
        <f t="shared" si="40"/>
        <v>3765.3333333333335</v>
      </c>
      <c r="AS140" s="10">
        <f t="shared" si="47"/>
        <v>240.85356365046988</v>
      </c>
      <c r="AT140" s="10">
        <f t="shared" si="45"/>
        <v>841.96672905000003</v>
      </c>
    </row>
    <row r="141" spans="37:46" x14ac:dyDescent="0.2">
      <c r="AK141" s="9">
        <v>42248</v>
      </c>
      <c r="AM141" s="10">
        <f t="shared" si="44"/>
        <v>259136.3106</v>
      </c>
      <c r="AN141" s="10">
        <f t="shared" ref="AN141:AN204" si="48">AN140+AT141</f>
        <v>112940.23895161774</v>
      </c>
      <c r="AO141" s="10">
        <f t="shared" si="39"/>
        <v>-9004</v>
      </c>
      <c r="AP141" s="10"/>
      <c r="AQ141" s="10">
        <f t="shared" si="38"/>
        <v>13050</v>
      </c>
      <c r="AR141" s="10">
        <f t="shared" si="40"/>
        <v>3765.3333333333335</v>
      </c>
      <c r="AS141" s="10">
        <f t="shared" si="47"/>
        <v>240.85356365046988</v>
      </c>
      <c r="AT141" s="10">
        <f t="shared" si="45"/>
        <v>841.96672905000003</v>
      </c>
    </row>
    <row r="142" spans="37:46" x14ac:dyDescent="0.2">
      <c r="AK142" s="9">
        <v>42278</v>
      </c>
      <c r="AM142" s="10">
        <f t="shared" si="44"/>
        <v>259136.3106</v>
      </c>
      <c r="AN142" s="10">
        <f t="shared" si="48"/>
        <v>113782.20568066773</v>
      </c>
      <c r="AO142" s="10">
        <f t="shared" si="39"/>
        <v>-9004</v>
      </c>
      <c r="AP142" s="10"/>
      <c r="AQ142" s="10">
        <f t="shared" si="38"/>
        <v>13050</v>
      </c>
      <c r="AR142" s="10">
        <f t="shared" si="40"/>
        <v>3765.3333333333335</v>
      </c>
      <c r="AS142" s="10">
        <f t="shared" si="47"/>
        <v>240.85356365046988</v>
      </c>
      <c r="AT142" s="10">
        <f t="shared" si="45"/>
        <v>841.96672905000003</v>
      </c>
    </row>
    <row r="143" spans="37:46" x14ac:dyDescent="0.2">
      <c r="AK143" s="9">
        <v>42309</v>
      </c>
      <c r="AM143" s="10">
        <f t="shared" si="44"/>
        <v>259136.3106</v>
      </c>
      <c r="AN143" s="10">
        <f t="shared" si="48"/>
        <v>114624.17240971772</v>
      </c>
      <c r="AO143" s="10">
        <f t="shared" si="39"/>
        <v>-9004</v>
      </c>
      <c r="AP143" s="10"/>
      <c r="AQ143" s="10">
        <f t="shared" ref="AQ143:AQ206" si="49">3250+9800</f>
        <v>13050</v>
      </c>
      <c r="AR143" s="10">
        <f t="shared" si="40"/>
        <v>3765.3333333333335</v>
      </c>
      <c r="AS143" s="10">
        <f t="shared" si="47"/>
        <v>240.85356365046988</v>
      </c>
      <c r="AT143" s="10">
        <f t="shared" si="45"/>
        <v>841.96672905000003</v>
      </c>
    </row>
    <row r="144" spans="37:46" x14ac:dyDescent="0.2">
      <c r="AK144" s="9">
        <v>42339</v>
      </c>
      <c r="AM144" s="10">
        <f t="shared" si="44"/>
        <v>259136.3106</v>
      </c>
      <c r="AN144" s="10">
        <f t="shared" si="48"/>
        <v>115466.13913876771</v>
      </c>
      <c r="AO144" s="10">
        <f t="shared" si="39"/>
        <v>-9004</v>
      </c>
      <c r="AP144" s="10"/>
      <c r="AQ144" s="10">
        <f t="shared" si="49"/>
        <v>13050</v>
      </c>
      <c r="AR144" s="10">
        <f t="shared" si="40"/>
        <v>3765.3333333333335</v>
      </c>
      <c r="AS144" s="10">
        <f t="shared" si="47"/>
        <v>240.85356365046988</v>
      </c>
      <c r="AT144" s="10">
        <f t="shared" si="45"/>
        <v>841.96672905000003</v>
      </c>
    </row>
    <row r="145" spans="37:46" x14ac:dyDescent="0.2">
      <c r="AK145" s="9">
        <v>42370</v>
      </c>
      <c r="AM145" s="10">
        <f t="shared" si="44"/>
        <v>259136.3106</v>
      </c>
      <c r="AN145" s="10">
        <f t="shared" si="48"/>
        <v>116308.10586781771</v>
      </c>
      <c r="AO145" s="10">
        <f t="shared" si="39"/>
        <v>-9004</v>
      </c>
      <c r="AP145" s="10"/>
      <c r="AQ145" s="10">
        <f t="shared" si="49"/>
        <v>13050</v>
      </c>
      <c r="AR145" s="10">
        <f t="shared" si="40"/>
        <v>3765.3333333333335</v>
      </c>
      <c r="AS145" s="10">
        <f>+$T$35+$T$61</f>
        <v>224.01422906946991</v>
      </c>
      <c r="AT145" s="10">
        <f t="shared" si="45"/>
        <v>841.96672905000003</v>
      </c>
    </row>
    <row r="146" spans="37:46" x14ac:dyDescent="0.2">
      <c r="AK146" s="9">
        <v>42401</v>
      </c>
      <c r="AM146" s="10">
        <f t="shared" si="44"/>
        <v>259136.3106</v>
      </c>
      <c r="AN146" s="10">
        <f t="shared" si="48"/>
        <v>117150.0725968677</v>
      </c>
      <c r="AO146" s="10">
        <f t="shared" si="39"/>
        <v>-9004</v>
      </c>
      <c r="AP146" s="10"/>
      <c r="AQ146" s="10">
        <f t="shared" si="49"/>
        <v>13050</v>
      </c>
      <c r="AR146" s="10">
        <f t="shared" si="40"/>
        <v>3765.3333333333335</v>
      </c>
      <c r="AS146" s="10">
        <f t="shared" ref="AS146:AS211" si="50">+$T$35+$T$61</f>
        <v>224.01422906946991</v>
      </c>
      <c r="AT146" s="10">
        <f t="shared" si="45"/>
        <v>841.96672905000003</v>
      </c>
    </row>
    <row r="147" spans="37:46" x14ac:dyDescent="0.2">
      <c r="AK147" s="9">
        <v>42430</v>
      </c>
      <c r="AM147" s="10">
        <f t="shared" si="44"/>
        <v>259136.3106</v>
      </c>
      <c r="AN147" s="10">
        <f t="shared" si="48"/>
        <v>117992.03932591769</v>
      </c>
      <c r="AO147" s="10">
        <f t="shared" si="39"/>
        <v>-9004</v>
      </c>
      <c r="AP147" s="10"/>
      <c r="AQ147" s="10">
        <f t="shared" si="49"/>
        <v>13050</v>
      </c>
      <c r="AR147" s="10">
        <f t="shared" si="40"/>
        <v>3765.3333333333335</v>
      </c>
      <c r="AS147" s="10">
        <f t="shared" si="50"/>
        <v>224.01422906946991</v>
      </c>
      <c r="AT147" s="10">
        <f t="shared" si="45"/>
        <v>841.96672905000003</v>
      </c>
    </row>
    <row r="148" spans="37:46" x14ac:dyDescent="0.2">
      <c r="AK148" s="9">
        <v>42461</v>
      </c>
      <c r="AM148" s="10">
        <f t="shared" si="44"/>
        <v>259136.3106</v>
      </c>
      <c r="AN148" s="10">
        <f t="shared" si="48"/>
        <v>118834.00605496769</v>
      </c>
      <c r="AO148" s="10">
        <f t="shared" si="39"/>
        <v>-9004</v>
      </c>
      <c r="AP148" s="10"/>
      <c r="AQ148" s="10">
        <f t="shared" si="49"/>
        <v>13050</v>
      </c>
      <c r="AR148" s="10">
        <f t="shared" si="40"/>
        <v>3765.3333333333335</v>
      </c>
      <c r="AS148" s="10">
        <f t="shared" si="50"/>
        <v>224.01422906946991</v>
      </c>
      <c r="AT148" s="10">
        <f t="shared" si="45"/>
        <v>841.96672905000003</v>
      </c>
    </row>
    <row r="149" spans="37:46" x14ac:dyDescent="0.2">
      <c r="AK149" s="9">
        <v>42491</v>
      </c>
      <c r="AM149" s="10">
        <f t="shared" si="44"/>
        <v>259136.3106</v>
      </c>
      <c r="AN149" s="10">
        <f t="shared" si="48"/>
        <v>119675.97278401768</v>
      </c>
      <c r="AO149" s="10">
        <f t="shared" si="39"/>
        <v>-9004</v>
      </c>
      <c r="AP149" s="10"/>
      <c r="AQ149" s="10">
        <f t="shared" si="49"/>
        <v>13050</v>
      </c>
      <c r="AR149" s="10">
        <f t="shared" si="40"/>
        <v>3765.3333333333335</v>
      </c>
      <c r="AS149" s="10">
        <f t="shared" si="50"/>
        <v>224.01422906946991</v>
      </c>
      <c r="AT149" s="10">
        <f t="shared" si="45"/>
        <v>841.96672905000003</v>
      </c>
    </row>
    <row r="150" spans="37:46" x14ac:dyDescent="0.2">
      <c r="AK150" s="9">
        <v>42522</v>
      </c>
      <c r="AM150" s="10">
        <f t="shared" si="44"/>
        <v>259136.3106</v>
      </c>
      <c r="AN150" s="10">
        <f t="shared" si="48"/>
        <v>120517.93951306767</v>
      </c>
      <c r="AO150" s="10">
        <f t="shared" ref="AO150:AO213" si="51">$O$39+$O$65</f>
        <v>-9004</v>
      </c>
      <c r="AP150" s="10"/>
      <c r="AQ150" s="10">
        <f t="shared" si="49"/>
        <v>13050</v>
      </c>
      <c r="AR150" s="10">
        <f t="shared" ref="AR150:AR213" si="52">($O$37+$O$63)/12</f>
        <v>3765.3333333333335</v>
      </c>
      <c r="AS150" s="10">
        <f t="shared" si="50"/>
        <v>224.01422906946991</v>
      </c>
      <c r="AT150" s="10">
        <f t="shared" si="45"/>
        <v>841.96672905000003</v>
      </c>
    </row>
    <row r="151" spans="37:46" x14ac:dyDescent="0.2">
      <c r="AK151" s="9">
        <v>42552</v>
      </c>
      <c r="AM151" s="10">
        <f t="shared" si="44"/>
        <v>259136.3106</v>
      </c>
      <c r="AN151" s="10">
        <f t="shared" si="48"/>
        <v>121359.90624211766</v>
      </c>
      <c r="AO151" s="10">
        <f t="shared" si="51"/>
        <v>-9004</v>
      </c>
      <c r="AP151" s="10"/>
      <c r="AQ151" s="10">
        <f t="shared" si="49"/>
        <v>13050</v>
      </c>
      <c r="AR151" s="10">
        <f t="shared" si="52"/>
        <v>3765.3333333333335</v>
      </c>
      <c r="AS151" s="10">
        <f t="shared" si="50"/>
        <v>224.01422906946991</v>
      </c>
      <c r="AT151" s="10">
        <f t="shared" si="45"/>
        <v>841.96672905000003</v>
      </c>
    </row>
    <row r="152" spans="37:46" x14ac:dyDescent="0.2">
      <c r="AK152" s="9">
        <v>42583</v>
      </c>
      <c r="AM152" s="10">
        <f t="shared" si="44"/>
        <v>259136.3106</v>
      </c>
      <c r="AN152" s="10">
        <f t="shared" si="48"/>
        <v>122201.87297116766</v>
      </c>
      <c r="AO152" s="10">
        <f t="shared" si="51"/>
        <v>-9004</v>
      </c>
      <c r="AP152" s="10"/>
      <c r="AQ152" s="10">
        <f t="shared" si="49"/>
        <v>13050</v>
      </c>
      <c r="AR152" s="10">
        <f t="shared" si="52"/>
        <v>3765.3333333333335</v>
      </c>
      <c r="AS152" s="10">
        <f t="shared" si="50"/>
        <v>224.01422906946991</v>
      </c>
      <c r="AT152" s="10">
        <f t="shared" si="45"/>
        <v>841.96672905000003</v>
      </c>
    </row>
    <row r="153" spans="37:46" x14ac:dyDescent="0.2">
      <c r="AK153" s="9">
        <v>42614</v>
      </c>
      <c r="AM153" s="10">
        <f t="shared" si="44"/>
        <v>259136.3106</v>
      </c>
      <c r="AN153" s="10">
        <f t="shared" si="48"/>
        <v>123043.83970021765</v>
      </c>
      <c r="AO153" s="10">
        <f t="shared" si="51"/>
        <v>-9004</v>
      </c>
      <c r="AP153" s="10"/>
      <c r="AQ153" s="10">
        <f t="shared" si="49"/>
        <v>13050</v>
      </c>
      <c r="AR153" s="10">
        <f t="shared" si="52"/>
        <v>3765.3333333333335</v>
      </c>
      <c r="AS153" s="10">
        <f t="shared" si="50"/>
        <v>224.01422906946991</v>
      </c>
      <c r="AT153" s="10">
        <f t="shared" si="45"/>
        <v>841.96672905000003</v>
      </c>
    </row>
    <row r="154" spans="37:46" x14ac:dyDescent="0.2">
      <c r="AK154" s="9">
        <v>42644</v>
      </c>
      <c r="AM154" s="10">
        <f t="shared" si="44"/>
        <v>259136.3106</v>
      </c>
      <c r="AN154" s="10">
        <f t="shared" si="48"/>
        <v>123885.80642926764</v>
      </c>
      <c r="AO154" s="10">
        <f t="shared" si="51"/>
        <v>-9004</v>
      </c>
      <c r="AP154" s="10"/>
      <c r="AQ154" s="10">
        <f t="shared" si="49"/>
        <v>13050</v>
      </c>
      <c r="AR154" s="10">
        <f t="shared" si="52"/>
        <v>3765.3333333333335</v>
      </c>
      <c r="AS154" s="10">
        <f t="shared" si="50"/>
        <v>224.01422906946991</v>
      </c>
      <c r="AT154" s="10">
        <f t="shared" si="45"/>
        <v>841.96672905000003</v>
      </c>
    </row>
    <row r="155" spans="37:46" x14ac:dyDescent="0.2">
      <c r="AK155" s="9">
        <v>42675</v>
      </c>
      <c r="AM155" s="10">
        <f t="shared" si="44"/>
        <v>259136.3106</v>
      </c>
      <c r="AN155" s="10">
        <f t="shared" si="48"/>
        <v>124727.77315831764</v>
      </c>
      <c r="AO155" s="10">
        <f t="shared" si="51"/>
        <v>-9004</v>
      </c>
      <c r="AP155" s="10"/>
      <c r="AQ155" s="10">
        <f t="shared" si="49"/>
        <v>13050</v>
      </c>
      <c r="AR155" s="10">
        <f t="shared" si="52"/>
        <v>3765.3333333333335</v>
      </c>
      <c r="AS155" s="10">
        <f t="shared" si="50"/>
        <v>224.01422906946991</v>
      </c>
      <c r="AT155" s="10">
        <f t="shared" si="45"/>
        <v>841.96672905000003</v>
      </c>
    </row>
    <row r="156" spans="37:46" x14ac:dyDescent="0.2">
      <c r="AK156" s="9">
        <v>42705</v>
      </c>
      <c r="AM156" s="10">
        <f t="shared" si="44"/>
        <v>259136.3106</v>
      </c>
      <c r="AN156" s="10">
        <f t="shared" si="48"/>
        <v>125569.73988736763</v>
      </c>
      <c r="AO156" s="10">
        <f t="shared" si="51"/>
        <v>-9004</v>
      </c>
      <c r="AP156" s="10"/>
      <c r="AQ156" s="10">
        <f t="shared" si="49"/>
        <v>13050</v>
      </c>
      <c r="AR156" s="10">
        <f t="shared" si="52"/>
        <v>3765.3333333333335</v>
      </c>
      <c r="AS156" s="10">
        <f t="shared" si="50"/>
        <v>224.01422906946991</v>
      </c>
      <c r="AT156" s="10">
        <f t="shared" si="45"/>
        <v>841.96672905000003</v>
      </c>
    </row>
    <row r="157" spans="37:46" x14ac:dyDescent="0.2">
      <c r="AK157" s="9">
        <v>42736</v>
      </c>
      <c r="AM157" s="10">
        <f t="shared" si="44"/>
        <v>259136.3106</v>
      </c>
      <c r="AN157" s="10">
        <f t="shared" si="48"/>
        <v>126411.70661641762</v>
      </c>
      <c r="AO157" s="10">
        <f t="shared" si="51"/>
        <v>-9004</v>
      </c>
      <c r="AP157" s="10"/>
      <c r="AQ157" s="10">
        <f t="shared" si="49"/>
        <v>13050</v>
      </c>
      <c r="AR157" s="10">
        <f t="shared" si="52"/>
        <v>3765.3333333333335</v>
      </c>
      <c r="AS157" s="10">
        <f t="shared" si="50"/>
        <v>224.01422906946991</v>
      </c>
      <c r="AT157" s="10">
        <f t="shared" si="45"/>
        <v>841.96672905000003</v>
      </c>
    </row>
    <row r="158" spans="37:46" x14ac:dyDescent="0.2">
      <c r="AK158" s="9">
        <v>42767</v>
      </c>
      <c r="AM158" s="10">
        <f t="shared" si="44"/>
        <v>259136.3106</v>
      </c>
      <c r="AN158" s="10">
        <f t="shared" si="48"/>
        <v>127253.67334546761</v>
      </c>
      <c r="AO158" s="10">
        <f t="shared" si="51"/>
        <v>-9004</v>
      </c>
      <c r="AP158" s="10"/>
      <c r="AQ158" s="10">
        <f t="shared" si="49"/>
        <v>13050</v>
      </c>
      <c r="AR158" s="10">
        <f t="shared" si="52"/>
        <v>3765.3333333333335</v>
      </c>
      <c r="AS158" s="10">
        <f t="shared" si="50"/>
        <v>224.01422906946991</v>
      </c>
      <c r="AT158" s="10">
        <f t="shared" si="45"/>
        <v>841.96672905000003</v>
      </c>
    </row>
    <row r="159" spans="37:46" x14ac:dyDescent="0.2">
      <c r="AK159" s="9">
        <v>42795</v>
      </c>
      <c r="AM159" s="10">
        <f t="shared" si="44"/>
        <v>259136.3106</v>
      </c>
      <c r="AN159" s="10">
        <f t="shared" si="48"/>
        <v>128095.64007451761</v>
      </c>
      <c r="AO159" s="10">
        <f t="shared" si="51"/>
        <v>-9004</v>
      </c>
      <c r="AP159" s="10"/>
      <c r="AQ159" s="10">
        <f t="shared" si="49"/>
        <v>13050</v>
      </c>
      <c r="AR159" s="10">
        <f t="shared" si="52"/>
        <v>3765.3333333333335</v>
      </c>
      <c r="AS159" s="10">
        <f t="shared" si="50"/>
        <v>224.01422906946991</v>
      </c>
      <c r="AT159" s="10">
        <f t="shared" si="45"/>
        <v>841.96672905000003</v>
      </c>
    </row>
    <row r="160" spans="37:46" x14ac:dyDescent="0.2">
      <c r="AK160" s="9">
        <v>42826</v>
      </c>
      <c r="AM160" s="10">
        <f t="shared" si="44"/>
        <v>259136.3106</v>
      </c>
      <c r="AN160" s="10">
        <f t="shared" si="48"/>
        <v>128937.6068035676</v>
      </c>
      <c r="AO160" s="10">
        <f t="shared" si="51"/>
        <v>-9004</v>
      </c>
      <c r="AP160" s="10"/>
      <c r="AQ160" s="10">
        <f t="shared" si="49"/>
        <v>13050</v>
      </c>
      <c r="AR160" s="10">
        <f t="shared" si="52"/>
        <v>3765.3333333333335</v>
      </c>
      <c r="AS160" s="10">
        <f t="shared" si="50"/>
        <v>224.01422906946991</v>
      </c>
      <c r="AT160" s="10">
        <f t="shared" si="45"/>
        <v>841.96672905000003</v>
      </c>
    </row>
    <row r="161" spans="37:46" x14ac:dyDescent="0.2">
      <c r="AK161" s="9">
        <v>42856</v>
      </c>
      <c r="AM161" s="10">
        <f t="shared" si="44"/>
        <v>259136.3106</v>
      </c>
      <c r="AN161" s="10">
        <f t="shared" si="48"/>
        <v>129779.57353261759</v>
      </c>
      <c r="AO161" s="10">
        <f t="shared" si="51"/>
        <v>-9004</v>
      </c>
      <c r="AP161" s="10"/>
      <c r="AQ161" s="10">
        <f t="shared" si="49"/>
        <v>13050</v>
      </c>
      <c r="AR161" s="10">
        <f t="shared" si="52"/>
        <v>3765.3333333333335</v>
      </c>
      <c r="AS161" s="10">
        <f t="shared" si="50"/>
        <v>224.01422906946991</v>
      </c>
      <c r="AT161" s="10">
        <f t="shared" si="45"/>
        <v>841.96672905000003</v>
      </c>
    </row>
    <row r="162" spans="37:46" x14ac:dyDescent="0.2">
      <c r="AK162" s="9">
        <v>42887</v>
      </c>
      <c r="AM162" s="10">
        <f t="shared" si="44"/>
        <v>259136.3106</v>
      </c>
      <c r="AN162" s="10">
        <f t="shared" si="48"/>
        <v>130621.54026166759</v>
      </c>
      <c r="AO162" s="10">
        <f t="shared" si="51"/>
        <v>-9004</v>
      </c>
      <c r="AP162" s="10"/>
      <c r="AQ162" s="10">
        <f t="shared" si="49"/>
        <v>13050</v>
      </c>
      <c r="AR162" s="10">
        <f t="shared" si="52"/>
        <v>3765.3333333333335</v>
      </c>
      <c r="AS162" s="10">
        <f t="shared" si="50"/>
        <v>224.01422906946991</v>
      </c>
      <c r="AT162" s="10">
        <f t="shared" si="45"/>
        <v>841.96672905000003</v>
      </c>
    </row>
    <row r="163" spans="37:46" x14ac:dyDescent="0.2">
      <c r="AK163" s="9">
        <v>42917</v>
      </c>
      <c r="AM163" s="10">
        <f t="shared" si="44"/>
        <v>259136.3106</v>
      </c>
      <c r="AN163" s="10">
        <f t="shared" si="48"/>
        <v>131463.50699071758</v>
      </c>
      <c r="AO163" s="10">
        <f t="shared" si="51"/>
        <v>-9004</v>
      </c>
      <c r="AP163" s="10"/>
      <c r="AQ163" s="10">
        <f t="shared" si="49"/>
        <v>13050</v>
      </c>
      <c r="AR163" s="10">
        <f t="shared" si="52"/>
        <v>3765.3333333333335</v>
      </c>
      <c r="AS163" s="10">
        <f t="shared" si="50"/>
        <v>224.01422906946991</v>
      </c>
      <c r="AT163" s="10">
        <f t="shared" si="45"/>
        <v>841.96672905000003</v>
      </c>
    </row>
    <row r="164" spans="37:46" x14ac:dyDescent="0.2">
      <c r="AK164" s="9">
        <v>42948</v>
      </c>
      <c r="AM164" s="10">
        <f t="shared" si="44"/>
        <v>259136.3106</v>
      </c>
      <c r="AN164" s="10">
        <f t="shared" si="48"/>
        <v>132305.47371976759</v>
      </c>
      <c r="AO164" s="10">
        <f t="shared" si="51"/>
        <v>-9004</v>
      </c>
      <c r="AP164" s="10"/>
      <c r="AQ164" s="10">
        <f t="shared" si="49"/>
        <v>13050</v>
      </c>
      <c r="AR164" s="10">
        <f t="shared" si="52"/>
        <v>3765.3333333333335</v>
      </c>
      <c r="AS164" s="10">
        <f t="shared" si="50"/>
        <v>224.01422906946991</v>
      </c>
      <c r="AT164" s="10">
        <f t="shared" si="45"/>
        <v>841.96672905000003</v>
      </c>
    </row>
    <row r="165" spans="37:46" x14ac:dyDescent="0.2">
      <c r="AK165" s="9">
        <v>42979</v>
      </c>
      <c r="AM165" s="10">
        <f t="shared" si="44"/>
        <v>259136.3106</v>
      </c>
      <c r="AN165" s="10">
        <f t="shared" si="48"/>
        <v>133147.44044881759</v>
      </c>
      <c r="AO165" s="10">
        <f t="shared" si="51"/>
        <v>-9004</v>
      </c>
      <c r="AP165" s="10"/>
      <c r="AQ165" s="10">
        <f t="shared" si="49"/>
        <v>13050</v>
      </c>
      <c r="AR165" s="10">
        <f t="shared" si="52"/>
        <v>3765.3333333333335</v>
      </c>
      <c r="AS165" s="10">
        <f t="shared" si="50"/>
        <v>224.01422906946991</v>
      </c>
      <c r="AT165" s="10">
        <f t="shared" si="45"/>
        <v>841.96672905000003</v>
      </c>
    </row>
    <row r="166" spans="37:46" x14ac:dyDescent="0.2">
      <c r="AK166" s="9">
        <v>43009</v>
      </c>
      <c r="AM166" s="10">
        <f t="shared" si="44"/>
        <v>259136.3106</v>
      </c>
      <c r="AN166" s="10">
        <f t="shared" si="48"/>
        <v>133989.4071778676</v>
      </c>
      <c r="AO166" s="10">
        <f t="shared" si="51"/>
        <v>-9004</v>
      </c>
      <c r="AP166" s="10"/>
      <c r="AQ166" s="10">
        <f t="shared" si="49"/>
        <v>13050</v>
      </c>
      <c r="AR166" s="10">
        <f t="shared" si="52"/>
        <v>3765.3333333333335</v>
      </c>
      <c r="AS166" s="10">
        <f t="shared" si="50"/>
        <v>224.01422906946991</v>
      </c>
      <c r="AT166" s="10">
        <f t="shared" si="45"/>
        <v>841.96672905000003</v>
      </c>
    </row>
    <row r="167" spans="37:46" x14ac:dyDescent="0.2">
      <c r="AK167" s="9">
        <v>43040</v>
      </c>
      <c r="AM167" s="10">
        <f t="shared" si="44"/>
        <v>259136.3106</v>
      </c>
      <c r="AN167" s="10">
        <f t="shared" si="48"/>
        <v>134831.37390691761</v>
      </c>
      <c r="AO167" s="10">
        <f t="shared" si="51"/>
        <v>-9004</v>
      </c>
      <c r="AP167" s="10"/>
      <c r="AQ167" s="10">
        <f t="shared" si="49"/>
        <v>13050</v>
      </c>
      <c r="AR167" s="10">
        <f t="shared" si="52"/>
        <v>3765.3333333333335</v>
      </c>
      <c r="AS167" s="10">
        <f t="shared" si="50"/>
        <v>224.01422906946991</v>
      </c>
      <c r="AT167" s="10">
        <f t="shared" si="45"/>
        <v>841.96672905000003</v>
      </c>
    </row>
    <row r="168" spans="37:46" x14ac:dyDescent="0.2">
      <c r="AK168" s="9">
        <v>43070</v>
      </c>
      <c r="AM168" s="10">
        <f t="shared" si="44"/>
        <v>259136.3106</v>
      </c>
      <c r="AN168" s="10">
        <f t="shared" si="48"/>
        <v>135673.34063596762</v>
      </c>
      <c r="AO168" s="10">
        <f t="shared" si="51"/>
        <v>-9004</v>
      </c>
      <c r="AP168" s="10"/>
      <c r="AQ168" s="10">
        <f t="shared" si="49"/>
        <v>13050</v>
      </c>
      <c r="AR168" s="10">
        <f t="shared" si="52"/>
        <v>3765.3333333333335</v>
      </c>
      <c r="AS168" s="10">
        <f t="shared" si="50"/>
        <v>224.01422906946991</v>
      </c>
      <c r="AT168" s="10">
        <f t="shared" si="45"/>
        <v>841.96672905000003</v>
      </c>
    </row>
    <row r="169" spans="37:46" x14ac:dyDescent="0.2">
      <c r="AK169" s="9">
        <v>43101</v>
      </c>
      <c r="AM169" s="10">
        <f t="shared" si="44"/>
        <v>259136.3106</v>
      </c>
      <c r="AN169" s="10">
        <f t="shared" si="48"/>
        <v>136515.30736501762</v>
      </c>
      <c r="AO169" s="10">
        <f t="shared" si="51"/>
        <v>-9004</v>
      </c>
      <c r="AP169" s="10"/>
      <c r="AQ169" s="10">
        <f t="shared" si="49"/>
        <v>13050</v>
      </c>
      <c r="AR169" s="10">
        <f t="shared" si="52"/>
        <v>3765.3333333333335</v>
      </c>
      <c r="AS169" s="10">
        <f t="shared" si="50"/>
        <v>224.01422906946991</v>
      </c>
      <c r="AT169" s="10">
        <f t="shared" si="45"/>
        <v>841.96672905000003</v>
      </c>
    </row>
    <row r="170" spans="37:46" x14ac:dyDescent="0.2">
      <c r="AK170" s="9">
        <v>43132</v>
      </c>
      <c r="AM170" s="10">
        <f t="shared" si="44"/>
        <v>259136.3106</v>
      </c>
      <c r="AN170" s="10">
        <f t="shared" si="48"/>
        <v>137357.27409406763</v>
      </c>
      <c r="AO170" s="10">
        <f t="shared" si="51"/>
        <v>-9004</v>
      </c>
      <c r="AP170" s="10"/>
      <c r="AQ170" s="10">
        <f t="shared" si="49"/>
        <v>13050</v>
      </c>
      <c r="AR170" s="10">
        <f t="shared" si="52"/>
        <v>3765.3333333333335</v>
      </c>
      <c r="AS170" s="10">
        <f t="shared" si="50"/>
        <v>224.01422906946991</v>
      </c>
      <c r="AT170" s="10">
        <f t="shared" si="45"/>
        <v>841.96672905000003</v>
      </c>
    </row>
    <row r="171" spans="37:46" x14ac:dyDescent="0.2">
      <c r="AK171" s="9">
        <v>43160</v>
      </c>
      <c r="AM171" s="10">
        <f t="shared" si="44"/>
        <v>259136.3106</v>
      </c>
      <c r="AN171" s="10">
        <f t="shared" si="48"/>
        <v>138199.24082311764</v>
      </c>
      <c r="AO171" s="10">
        <f t="shared" si="51"/>
        <v>-9004</v>
      </c>
      <c r="AP171" s="10"/>
      <c r="AQ171" s="10">
        <f t="shared" si="49"/>
        <v>13050</v>
      </c>
      <c r="AR171" s="10">
        <f t="shared" si="52"/>
        <v>3765.3333333333335</v>
      </c>
      <c r="AS171" s="10">
        <f t="shared" si="50"/>
        <v>224.01422906946991</v>
      </c>
      <c r="AT171" s="10">
        <f t="shared" si="45"/>
        <v>841.96672905000003</v>
      </c>
    </row>
    <row r="172" spans="37:46" x14ac:dyDescent="0.2">
      <c r="AK172" s="9">
        <v>43191</v>
      </c>
      <c r="AM172" s="10">
        <f t="shared" si="44"/>
        <v>259136.3106</v>
      </c>
      <c r="AN172" s="10">
        <f t="shared" si="48"/>
        <v>139041.20755216765</v>
      </c>
      <c r="AO172" s="10">
        <f t="shared" si="51"/>
        <v>-9004</v>
      </c>
      <c r="AP172" s="10"/>
      <c r="AQ172" s="10">
        <f t="shared" si="49"/>
        <v>13050</v>
      </c>
      <c r="AR172" s="10">
        <f t="shared" si="52"/>
        <v>3765.3333333333335</v>
      </c>
      <c r="AS172" s="10">
        <f t="shared" si="50"/>
        <v>224.01422906946991</v>
      </c>
      <c r="AT172" s="10">
        <f t="shared" si="45"/>
        <v>841.96672905000003</v>
      </c>
    </row>
    <row r="173" spans="37:46" x14ac:dyDescent="0.2">
      <c r="AK173" s="9">
        <v>43221</v>
      </c>
      <c r="AM173" s="10">
        <f t="shared" si="44"/>
        <v>259136.3106</v>
      </c>
      <c r="AN173" s="10">
        <f t="shared" si="48"/>
        <v>139883.17428121765</v>
      </c>
      <c r="AO173" s="10">
        <f t="shared" si="51"/>
        <v>-9004</v>
      </c>
      <c r="AP173" s="10"/>
      <c r="AQ173" s="10">
        <f t="shared" si="49"/>
        <v>13050</v>
      </c>
      <c r="AR173" s="10">
        <f t="shared" si="52"/>
        <v>3765.3333333333335</v>
      </c>
      <c r="AS173" s="10">
        <f t="shared" si="50"/>
        <v>224.01422906946991</v>
      </c>
      <c r="AT173" s="10">
        <f t="shared" si="45"/>
        <v>841.96672905000003</v>
      </c>
    </row>
    <row r="174" spans="37:46" x14ac:dyDescent="0.2">
      <c r="AK174" s="9">
        <v>43252</v>
      </c>
      <c r="AM174" s="10">
        <f t="shared" si="44"/>
        <v>259136.3106</v>
      </c>
      <c r="AN174" s="10">
        <f t="shared" si="48"/>
        <v>140725.14101026766</v>
      </c>
      <c r="AO174" s="10">
        <f t="shared" si="51"/>
        <v>-9004</v>
      </c>
      <c r="AP174" s="10"/>
      <c r="AQ174" s="10">
        <f t="shared" si="49"/>
        <v>13050</v>
      </c>
      <c r="AR174" s="10">
        <f t="shared" si="52"/>
        <v>3765.3333333333335</v>
      </c>
      <c r="AS174" s="10">
        <f t="shared" si="50"/>
        <v>224.01422906946991</v>
      </c>
      <c r="AT174" s="10">
        <f t="shared" si="45"/>
        <v>841.96672905000003</v>
      </c>
    </row>
    <row r="175" spans="37:46" x14ac:dyDescent="0.2">
      <c r="AK175" s="9">
        <v>43282</v>
      </c>
      <c r="AM175" s="10">
        <f t="shared" si="44"/>
        <v>259136.3106</v>
      </c>
      <c r="AN175" s="10">
        <f t="shared" si="48"/>
        <v>141567.10773931767</v>
      </c>
      <c r="AO175" s="10">
        <f t="shared" si="51"/>
        <v>-9004</v>
      </c>
      <c r="AP175" s="10"/>
      <c r="AQ175" s="10">
        <f t="shared" si="49"/>
        <v>13050</v>
      </c>
      <c r="AR175" s="10">
        <f t="shared" si="52"/>
        <v>3765.3333333333335</v>
      </c>
      <c r="AS175" s="10">
        <f t="shared" si="50"/>
        <v>224.01422906946991</v>
      </c>
      <c r="AT175" s="10">
        <f t="shared" si="45"/>
        <v>841.96672905000003</v>
      </c>
    </row>
    <row r="176" spans="37:46" x14ac:dyDescent="0.2">
      <c r="AK176" s="9">
        <v>43313</v>
      </c>
      <c r="AM176" s="10">
        <f t="shared" si="44"/>
        <v>259136.3106</v>
      </c>
      <c r="AN176" s="10">
        <f t="shared" si="48"/>
        <v>142409.07446836767</v>
      </c>
      <c r="AO176" s="10">
        <f t="shared" si="51"/>
        <v>-9004</v>
      </c>
      <c r="AP176" s="10"/>
      <c r="AQ176" s="10">
        <f t="shared" si="49"/>
        <v>13050</v>
      </c>
      <c r="AR176" s="10">
        <f t="shared" si="52"/>
        <v>3765.3333333333335</v>
      </c>
      <c r="AS176" s="10">
        <f t="shared" si="50"/>
        <v>224.01422906946991</v>
      </c>
      <c r="AT176" s="10">
        <f t="shared" si="45"/>
        <v>841.96672905000003</v>
      </c>
    </row>
    <row r="177" spans="37:46" x14ac:dyDescent="0.2">
      <c r="AK177" s="9">
        <v>43344</v>
      </c>
      <c r="AM177" s="10">
        <f t="shared" si="44"/>
        <v>259136.3106</v>
      </c>
      <c r="AN177" s="10">
        <f t="shared" si="48"/>
        <v>143251.04119741768</v>
      </c>
      <c r="AO177" s="10">
        <f t="shared" si="51"/>
        <v>-9004</v>
      </c>
      <c r="AP177" s="10"/>
      <c r="AQ177" s="10">
        <f t="shared" si="49"/>
        <v>13050</v>
      </c>
      <c r="AR177" s="10">
        <f t="shared" si="52"/>
        <v>3765.3333333333335</v>
      </c>
      <c r="AS177" s="10">
        <f t="shared" si="50"/>
        <v>224.01422906946991</v>
      </c>
      <c r="AT177" s="10">
        <f t="shared" si="45"/>
        <v>841.96672905000003</v>
      </c>
    </row>
    <row r="178" spans="37:46" x14ac:dyDescent="0.2">
      <c r="AK178" s="9">
        <v>43374</v>
      </c>
      <c r="AM178" s="10">
        <f t="shared" si="44"/>
        <v>259136.3106</v>
      </c>
      <c r="AN178" s="10">
        <f t="shared" si="48"/>
        <v>144093.00792646769</v>
      </c>
      <c r="AO178" s="10">
        <f t="shared" si="51"/>
        <v>-9004</v>
      </c>
      <c r="AP178" s="10"/>
      <c r="AQ178" s="10">
        <f t="shared" si="49"/>
        <v>13050</v>
      </c>
      <c r="AR178" s="10">
        <f t="shared" si="52"/>
        <v>3765.3333333333335</v>
      </c>
      <c r="AS178" s="10">
        <f t="shared" si="50"/>
        <v>224.01422906946991</v>
      </c>
      <c r="AT178" s="10">
        <f t="shared" si="45"/>
        <v>841.96672905000003</v>
      </c>
    </row>
    <row r="179" spans="37:46" x14ac:dyDescent="0.2">
      <c r="AK179" s="9">
        <v>43405</v>
      </c>
      <c r="AM179" s="10">
        <f t="shared" si="44"/>
        <v>259136.3106</v>
      </c>
      <c r="AN179" s="10">
        <f t="shared" si="48"/>
        <v>144934.9746555177</v>
      </c>
      <c r="AO179" s="10">
        <f t="shared" si="51"/>
        <v>-9004</v>
      </c>
      <c r="AP179" s="10"/>
      <c r="AQ179" s="10">
        <f t="shared" si="49"/>
        <v>13050</v>
      </c>
      <c r="AR179" s="10">
        <f t="shared" si="52"/>
        <v>3765.3333333333335</v>
      </c>
      <c r="AS179" s="10">
        <f t="shared" si="50"/>
        <v>224.01422906946991</v>
      </c>
      <c r="AT179" s="10">
        <f t="shared" si="45"/>
        <v>841.96672905000003</v>
      </c>
    </row>
    <row r="180" spans="37:46" x14ac:dyDescent="0.2">
      <c r="AK180" s="9">
        <v>43435</v>
      </c>
      <c r="AM180" s="10">
        <f t="shared" ref="AM180:AM216" si="53">$E$30+$E$57</f>
        <v>259136.3106</v>
      </c>
      <c r="AN180" s="10">
        <f t="shared" si="48"/>
        <v>145776.9413845677</v>
      </c>
      <c r="AO180" s="10">
        <f t="shared" si="51"/>
        <v>-9004</v>
      </c>
      <c r="AP180" s="10"/>
      <c r="AQ180" s="10">
        <f t="shared" si="49"/>
        <v>13050</v>
      </c>
      <c r="AR180" s="10">
        <f t="shared" si="52"/>
        <v>3765.3333333333335</v>
      </c>
      <c r="AS180" s="10">
        <f t="shared" si="50"/>
        <v>224.01422906946991</v>
      </c>
      <c r="AT180" s="10">
        <f t="shared" ref="AT180:AT216" si="54">($I$30+$I$57)/12</f>
        <v>841.96672905000003</v>
      </c>
    </row>
    <row r="181" spans="37:46" x14ac:dyDescent="0.2">
      <c r="AK181" s="9">
        <v>43466</v>
      </c>
      <c r="AM181" s="10">
        <f t="shared" si="53"/>
        <v>259136.3106</v>
      </c>
      <c r="AN181" s="10">
        <f t="shared" si="48"/>
        <v>146618.90811361771</v>
      </c>
      <c r="AO181" s="10">
        <f t="shared" si="51"/>
        <v>-9004</v>
      </c>
      <c r="AP181" s="10"/>
      <c r="AQ181" s="10">
        <f t="shared" si="49"/>
        <v>13050</v>
      </c>
      <c r="AR181" s="10">
        <f t="shared" si="52"/>
        <v>3765.3333333333335</v>
      </c>
      <c r="AS181" s="10">
        <f t="shared" si="50"/>
        <v>224.01422906946991</v>
      </c>
      <c r="AT181" s="10">
        <f t="shared" si="54"/>
        <v>841.96672905000003</v>
      </c>
    </row>
    <row r="182" spans="37:46" x14ac:dyDescent="0.2">
      <c r="AK182" s="9">
        <v>43497</v>
      </c>
      <c r="AM182" s="10">
        <f t="shared" si="53"/>
        <v>259136.3106</v>
      </c>
      <c r="AN182" s="10">
        <f t="shared" si="48"/>
        <v>147460.87484266772</v>
      </c>
      <c r="AO182" s="10">
        <f t="shared" si="51"/>
        <v>-9004</v>
      </c>
      <c r="AP182" s="10"/>
      <c r="AQ182" s="10">
        <f t="shared" si="49"/>
        <v>13050</v>
      </c>
      <c r="AR182" s="10">
        <f t="shared" si="52"/>
        <v>3765.3333333333335</v>
      </c>
      <c r="AS182" s="10">
        <f t="shared" si="50"/>
        <v>224.01422906946991</v>
      </c>
      <c r="AT182" s="10">
        <f t="shared" si="54"/>
        <v>841.96672905000003</v>
      </c>
    </row>
    <row r="183" spans="37:46" x14ac:dyDescent="0.2">
      <c r="AK183" s="9">
        <v>43525</v>
      </c>
      <c r="AM183" s="10">
        <f t="shared" si="53"/>
        <v>259136.3106</v>
      </c>
      <c r="AN183" s="10">
        <f t="shared" si="48"/>
        <v>148302.84157171773</v>
      </c>
      <c r="AO183" s="10">
        <f t="shared" si="51"/>
        <v>-9004</v>
      </c>
      <c r="AP183" s="10"/>
      <c r="AQ183" s="10">
        <f t="shared" si="49"/>
        <v>13050</v>
      </c>
      <c r="AR183" s="10">
        <f t="shared" si="52"/>
        <v>3765.3333333333335</v>
      </c>
      <c r="AS183" s="10">
        <f t="shared" si="50"/>
        <v>224.01422906946991</v>
      </c>
      <c r="AT183" s="10">
        <f t="shared" si="54"/>
        <v>841.96672905000003</v>
      </c>
    </row>
    <row r="184" spans="37:46" x14ac:dyDescent="0.2">
      <c r="AK184" s="9">
        <v>43556</v>
      </c>
      <c r="AM184" s="10">
        <f t="shared" si="53"/>
        <v>259136.3106</v>
      </c>
      <c r="AN184" s="10">
        <f t="shared" si="48"/>
        <v>149144.80830076773</v>
      </c>
      <c r="AO184" s="10">
        <f t="shared" si="51"/>
        <v>-9004</v>
      </c>
      <c r="AP184" s="10"/>
      <c r="AQ184" s="10">
        <f t="shared" si="49"/>
        <v>13050</v>
      </c>
      <c r="AR184" s="10">
        <f t="shared" si="52"/>
        <v>3765.3333333333335</v>
      </c>
      <c r="AS184" s="10">
        <f t="shared" si="50"/>
        <v>224.01422906946991</v>
      </c>
      <c r="AT184" s="10">
        <f t="shared" si="54"/>
        <v>841.96672905000003</v>
      </c>
    </row>
    <row r="185" spans="37:46" x14ac:dyDescent="0.2">
      <c r="AK185" s="9">
        <v>43586</v>
      </c>
      <c r="AM185" s="10">
        <f t="shared" si="53"/>
        <v>259136.3106</v>
      </c>
      <c r="AN185" s="10">
        <f t="shared" si="48"/>
        <v>149986.77502981774</v>
      </c>
      <c r="AO185" s="10">
        <f t="shared" si="51"/>
        <v>-9004</v>
      </c>
      <c r="AP185" s="10"/>
      <c r="AQ185" s="10">
        <f t="shared" si="49"/>
        <v>13050</v>
      </c>
      <c r="AR185" s="10">
        <f t="shared" si="52"/>
        <v>3765.3333333333335</v>
      </c>
      <c r="AS185" s="10">
        <f t="shared" si="50"/>
        <v>224.01422906946991</v>
      </c>
      <c r="AT185" s="10">
        <f t="shared" si="54"/>
        <v>841.96672905000003</v>
      </c>
    </row>
    <row r="186" spans="37:46" x14ac:dyDescent="0.2">
      <c r="AK186" s="9">
        <v>43617</v>
      </c>
      <c r="AM186" s="10">
        <f t="shared" si="53"/>
        <v>259136.3106</v>
      </c>
      <c r="AN186" s="10">
        <f t="shared" si="48"/>
        <v>150828.74175886775</v>
      </c>
      <c r="AO186" s="10">
        <f t="shared" si="51"/>
        <v>-9004</v>
      </c>
      <c r="AP186" s="10"/>
      <c r="AQ186" s="10">
        <f t="shared" si="49"/>
        <v>13050</v>
      </c>
      <c r="AR186" s="10">
        <f t="shared" si="52"/>
        <v>3765.3333333333335</v>
      </c>
      <c r="AS186" s="10">
        <f t="shared" si="50"/>
        <v>224.01422906946991</v>
      </c>
      <c r="AT186" s="10">
        <f t="shared" si="54"/>
        <v>841.96672905000003</v>
      </c>
    </row>
    <row r="187" spans="37:46" x14ac:dyDescent="0.2">
      <c r="AK187" s="9">
        <v>43647</v>
      </c>
      <c r="AM187" s="10">
        <f t="shared" si="53"/>
        <v>259136.3106</v>
      </c>
      <c r="AN187" s="10">
        <f t="shared" si="48"/>
        <v>151670.70848791776</v>
      </c>
      <c r="AO187" s="10">
        <f t="shared" si="51"/>
        <v>-9004</v>
      </c>
      <c r="AP187" s="10"/>
      <c r="AQ187" s="10">
        <f t="shared" si="49"/>
        <v>13050</v>
      </c>
      <c r="AR187" s="10">
        <f t="shared" si="52"/>
        <v>3765.3333333333335</v>
      </c>
      <c r="AS187" s="10">
        <f t="shared" si="50"/>
        <v>224.01422906946991</v>
      </c>
      <c r="AT187" s="10">
        <f t="shared" si="54"/>
        <v>841.96672905000003</v>
      </c>
    </row>
    <row r="188" spans="37:46" x14ac:dyDescent="0.2">
      <c r="AK188" s="9">
        <v>43678</v>
      </c>
      <c r="AM188" s="10">
        <f t="shared" si="53"/>
        <v>259136.3106</v>
      </c>
      <c r="AN188" s="10">
        <f t="shared" si="48"/>
        <v>152512.67521696776</v>
      </c>
      <c r="AO188" s="10">
        <f t="shared" si="51"/>
        <v>-9004</v>
      </c>
      <c r="AP188" s="10"/>
      <c r="AQ188" s="10">
        <f t="shared" si="49"/>
        <v>13050</v>
      </c>
      <c r="AR188" s="10">
        <f t="shared" si="52"/>
        <v>3765.3333333333335</v>
      </c>
      <c r="AS188" s="10">
        <f t="shared" si="50"/>
        <v>224.01422906946991</v>
      </c>
      <c r="AT188" s="10">
        <f t="shared" si="54"/>
        <v>841.96672905000003</v>
      </c>
    </row>
    <row r="189" spans="37:46" x14ac:dyDescent="0.2">
      <c r="AK189" s="9">
        <v>43709</v>
      </c>
      <c r="AM189" s="10">
        <f t="shared" si="53"/>
        <v>259136.3106</v>
      </c>
      <c r="AN189" s="10">
        <f t="shared" si="48"/>
        <v>153354.64194601777</v>
      </c>
      <c r="AO189" s="10">
        <f t="shared" si="51"/>
        <v>-9004</v>
      </c>
      <c r="AP189" s="10"/>
      <c r="AQ189" s="10">
        <f t="shared" si="49"/>
        <v>13050</v>
      </c>
      <c r="AR189" s="10">
        <f t="shared" si="52"/>
        <v>3765.3333333333335</v>
      </c>
      <c r="AS189" s="10">
        <f t="shared" si="50"/>
        <v>224.01422906946991</v>
      </c>
      <c r="AT189" s="10">
        <f t="shared" si="54"/>
        <v>841.96672905000003</v>
      </c>
    </row>
    <row r="190" spans="37:46" x14ac:dyDescent="0.2">
      <c r="AK190" s="9">
        <v>43739</v>
      </c>
      <c r="AM190" s="10">
        <f t="shared" si="53"/>
        <v>259136.3106</v>
      </c>
      <c r="AN190" s="10">
        <f t="shared" si="48"/>
        <v>154196.60867506778</v>
      </c>
      <c r="AO190" s="10">
        <f t="shared" si="51"/>
        <v>-9004</v>
      </c>
      <c r="AP190" s="10"/>
      <c r="AQ190" s="10">
        <f t="shared" si="49"/>
        <v>13050</v>
      </c>
      <c r="AR190" s="10">
        <f t="shared" si="52"/>
        <v>3765.3333333333335</v>
      </c>
      <c r="AS190" s="10">
        <f t="shared" si="50"/>
        <v>224.01422906946991</v>
      </c>
      <c r="AT190" s="10">
        <f t="shared" si="54"/>
        <v>841.96672905000003</v>
      </c>
    </row>
    <row r="191" spans="37:46" x14ac:dyDescent="0.2">
      <c r="AK191" s="9">
        <v>43770</v>
      </c>
      <c r="AM191" s="10">
        <f t="shared" si="53"/>
        <v>259136.3106</v>
      </c>
      <c r="AN191" s="10">
        <f t="shared" si="48"/>
        <v>155038.57540411779</v>
      </c>
      <c r="AO191" s="10">
        <f t="shared" si="51"/>
        <v>-9004</v>
      </c>
      <c r="AP191" s="10"/>
      <c r="AQ191" s="10">
        <f t="shared" si="49"/>
        <v>13050</v>
      </c>
      <c r="AR191" s="10">
        <f t="shared" si="52"/>
        <v>3765.3333333333335</v>
      </c>
      <c r="AS191" s="10">
        <f t="shared" si="50"/>
        <v>224.01422906946991</v>
      </c>
      <c r="AT191" s="10">
        <f t="shared" si="54"/>
        <v>841.96672905000003</v>
      </c>
    </row>
    <row r="192" spans="37:46" x14ac:dyDescent="0.2">
      <c r="AK192" s="9">
        <v>43800</v>
      </c>
      <c r="AM192" s="10">
        <f t="shared" si="53"/>
        <v>259136.3106</v>
      </c>
      <c r="AN192" s="10">
        <f t="shared" si="48"/>
        <v>155880.54213316779</v>
      </c>
      <c r="AO192" s="10">
        <f t="shared" si="51"/>
        <v>-9004</v>
      </c>
      <c r="AP192" s="10"/>
      <c r="AQ192" s="10">
        <f t="shared" si="49"/>
        <v>13050</v>
      </c>
      <c r="AR192" s="10">
        <f t="shared" si="52"/>
        <v>3765.3333333333335</v>
      </c>
      <c r="AS192" s="10">
        <f t="shared" si="50"/>
        <v>224.01422906946991</v>
      </c>
      <c r="AT192" s="10">
        <f t="shared" si="54"/>
        <v>841.96672905000003</v>
      </c>
    </row>
    <row r="193" spans="37:46" x14ac:dyDescent="0.2">
      <c r="AK193" s="9">
        <v>43831</v>
      </c>
      <c r="AM193" s="10">
        <f t="shared" si="53"/>
        <v>259136.3106</v>
      </c>
      <c r="AN193" s="10">
        <f t="shared" si="48"/>
        <v>156722.5088622178</v>
      </c>
      <c r="AO193" s="10">
        <f t="shared" si="51"/>
        <v>-9004</v>
      </c>
      <c r="AP193" s="10"/>
      <c r="AQ193" s="10">
        <f t="shared" si="49"/>
        <v>13050</v>
      </c>
      <c r="AR193" s="10">
        <f t="shared" si="52"/>
        <v>3765.3333333333335</v>
      </c>
      <c r="AS193" s="10">
        <f t="shared" si="50"/>
        <v>224.01422906946991</v>
      </c>
      <c r="AT193" s="10">
        <f t="shared" si="54"/>
        <v>841.96672905000003</v>
      </c>
    </row>
    <row r="194" spans="37:46" x14ac:dyDescent="0.2">
      <c r="AK194" s="9">
        <v>43862</v>
      </c>
      <c r="AM194" s="10">
        <f t="shared" si="53"/>
        <v>259136.3106</v>
      </c>
      <c r="AN194" s="10">
        <f t="shared" si="48"/>
        <v>157564.47559126781</v>
      </c>
      <c r="AO194" s="10">
        <f t="shared" si="51"/>
        <v>-9004</v>
      </c>
      <c r="AP194" s="10"/>
      <c r="AQ194" s="10">
        <f t="shared" si="49"/>
        <v>13050</v>
      </c>
      <c r="AR194" s="10">
        <f t="shared" si="52"/>
        <v>3765.3333333333335</v>
      </c>
      <c r="AS194" s="10">
        <f t="shared" si="50"/>
        <v>224.01422906946991</v>
      </c>
      <c r="AT194" s="10">
        <f t="shared" si="54"/>
        <v>841.96672905000003</v>
      </c>
    </row>
    <row r="195" spans="37:46" x14ac:dyDescent="0.2">
      <c r="AK195" s="9">
        <v>43891</v>
      </c>
      <c r="AM195" s="10">
        <f t="shared" si="53"/>
        <v>259136.3106</v>
      </c>
      <c r="AN195" s="10">
        <f t="shared" si="48"/>
        <v>158406.44232031782</v>
      </c>
      <c r="AO195" s="10">
        <f t="shared" si="51"/>
        <v>-9004</v>
      </c>
      <c r="AP195" s="10"/>
      <c r="AQ195" s="10">
        <f t="shared" si="49"/>
        <v>13050</v>
      </c>
      <c r="AR195" s="10">
        <f t="shared" si="52"/>
        <v>3765.3333333333335</v>
      </c>
      <c r="AS195" s="10">
        <f t="shared" si="50"/>
        <v>224.01422906946991</v>
      </c>
      <c r="AT195" s="10">
        <f t="shared" si="54"/>
        <v>841.96672905000003</v>
      </c>
    </row>
    <row r="196" spans="37:46" x14ac:dyDescent="0.2">
      <c r="AK196" s="9">
        <v>43922</v>
      </c>
      <c r="AM196" s="10">
        <f t="shared" si="53"/>
        <v>259136.3106</v>
      </c>
      <c r="AN196" s="10">
        <f t="shared" si="48"/>
        <v>159248.40904936782</v>
      </c>
      <c r="AO196" s="10">
        <f t="shared" si="51"/>
        <v>-9004</v>
      </c>
      <c r="AP196" s="10"/>
      <c r="AQ196" s="10">
        <f t="shared" si="49"/>
        <v>13050</v>
      </c>
      <c r="AR196" s="10">
        <f t="shared" si="52"/>
        <v>3765.3333333333335</v>
      </c>
      <c r="AS196" s="10">
        <f t="shared" si="50"/>
        <v>224.01422906946991</v>
      </c>
      <c r="AT196" s="10">
        <f t="shared" si="54"/>
        <v>841.96672905000003</v>
      </c>
    </row>
    <row r="197" spans="37:46" x14ac:dyDescent="0.2">
      <c r="AK197" s="9">
        <v>43952</v>
      </c>
      <c r="AM197" s="10">
        <f t="shared" si="53"/>
        <v>259136.3106</v>
      </c>
      <c r="AN197" s="10">
        <f t="shared" si="48"/>
        <v>160090.37577841783</v>
      </c>
      <c r="AO197" s="10">
        <f t="shared" si="51"/>
        <v>-9004</v>
      </c>
      <c r="AP197" s="10"/>
      <c r="AQ197" s="10">
        <f t="shared" si="49"/>
        <v>13050</v>
      </c>
      <c r="AR197" s="10">
        <f t="shared" si="52"/>
        <v>3765.3333333333335</v>
      </c>
      <c r="AS197" s="10">
        <f t="shared" si="50"/>
        <v>224.01422906946991</v>
      </c>
      <c r="AT197" s="10">
        <f t="shared" si="54"/>
        <v>841.96672905000003</v>
      </c>
    </row>
    <row r="198" spans="37:46" x14ac:dyDescent="0.2">
      <c r="AK198" s="9">
        <v>43983</v>
      </c>
      <c r="AM198" s="10">
        <f t="shared" si="53"/>
        <v>259136.3106</v>
      </c>
      <c r="AN198" s="10">
        <f t="shared" si="48"/>
        <v>160932.34250746784</v>
      </c>
      <c r="AO198" s="10">
        <f t="shared" si="51"/>
        <v>-9004</v>
      </c>
      <c r="AP198" s="10"/>
      <c r="AQ198" s="10">
        <f t="shared" si="49"/>
        <v>13050</v>
      </c>
      <c r="AR198" s="10">
        <f t="shared" si="52"/>
        <v>3765.3333333333335</v>
      </c>
      <c r="AS198" s="10">
        <f t="shared" si="50"/>
        <v>224.01422906946991</v>
      </c>
      <c r="AT198" s="10">
        <f t="shared" si="54"/>
        <v>841.96672905000003</v>
      </c>
    </row>
    <row r="199" spans="37:46" x14ac:dyDescent="0.2">
      <c r="AK199" s="9">
        <v>44013</v>
      </c>
      <c r="AM199" s="10">
        <f t="shared" si="53"/>
        <v>259136.3106</v>
      </c>
      <c r="AN199" s="10">
        <f t="shared" si="48"/>
        <v>161774.30923651785</v>
      </c>
      <c r="AO199" s="10">
        <f t="shared" si="51"/>
        <v>-9004</v>
      </c>
      <c r="AP199" s="10"/>
      <c r="AQ199" s="10">
        <f t="shared" si="49"/>
        <v>13050</v>
      </c>
      <c r="AR199" s="10">
        <f t="shared" si="52"/>
        <v>3765.3333333333335</v>
      </c>
      <c r="AS199" s="10">
        <f t="shared" si="50"/>
        <v>224.01422906946991</v>
      </c>
      <c r="AT199" s="10">
        <f t="shared" si="54"/>
        <v>841.96672905000003</v>
      </c>
    </row>
    <row r="200" spans="37:46" x14ac:dyDescent="0.2">
      <c r="AK200" s="9">
        <v>44044</v>
      </c>
      <c r="AM200" s="10">
        <f t="shared" si="53"/>
        <v>259136.3106</v>
      </c>
      <c r="AN200" s="10">
        <f t="shared" si="48"/>
        <v>162616.27596556785</v>
      </c>
      <c r="AO200" s="10">
        <f t="shared" si="51"/>
        <v>-9004</v>
      </c>
      <c r="AP200" s="10"/>
      <c r="AQ200" s="10">
        <f t="shared" si="49"/>
        <v>13050</v>
      </c>
      <c r="AR200" s="10">
        <f t="shared" si="52"/>
        <v>3765.3333333333335</v>
      </c>
      <c r="AS200" s="10">
        <f t="shared" si="50"/>
        <v>224.01422906946991</v>
      </c>
      <c r="AT200" s="10">
        <f t="shared" si="54"/>
        <v>841.96672905000003</v>
      </c>
    </row>
    <row r="201" spans="37:46" x14ac:dyDescent="0.2">
      <c r="AK201" s="9">
        <v>44075</v>
      </c>
      <c r="AM201" s="10">
        <f t="shared" si="53"/>
        <v>259136.3106</v>
      </c>
      <c r="AN201" s="10">
        <f t="shared" si="48"/>
        <v>163458.24269461786</v>
      </c>
      <c r="AO201" s="10">
        <f t="shared" si="51"/>
        <v>-9004</v>
      </c>
      <c r="AP201" s="10"/>
      <c r="AQ201" s="10">
        <f t="shared" si="49"/>
        <v>13050</v>
      </c>
      <c r="AR201" s="10">
        <f t="shared" si="52"/>
        <v>3765.3333333333335</v>
      </c>
      <c r="AS201" s="10">
        <f t="shared" si="50"/>
        <v>224.01422906946991</v>
      </c>
      <c r="AT201" s="10">
        <f t="shared" si="54"/>
        <v>841.96672905000003</v>
      </c>
    </row>
    <row r="202" spans="37:46" x14ac:dyDescent="0.2">
      <c r="AK202" s="9">
        <v>44105</v>
      </c>
      <c r="AM202" s="10">
        <f t="shared" si="53"/>
        <v>259136.3106</v>
      </c>
      <c r="AN202" s="10">
        <f t="shared" si="48"/>
        <v>164300.20942366787</v>
      </c>
      <c r="AO202" s="10">
        <f t="shared" si="51"/>
        <v>-9004</v>
      </c>
      <c r="AP202" s="10"/>
      <c r="AQ202" s="10">
        <f t="shared" si="49"/>
        <v>13050</v>
      </c>
      <c r="AR202" s="10">
        <f t="shared" si="52"/>
        <v>3765.3333333333335</v>
      </c>
      <c r="AS202" s="10">
        <f t="shared" si="50"/>
        <v>224.01422906946991</v>
      </c>
      <c r="AT202" s="10">
        <f t="shared" si="54"/>
        <v>841.96672905000003</v>
      </c>
    </row>
    <row r="203" spans="37:46" x14ac:dyDescent="0.2">
      <c r="AK203" s="9">
        <v>44136</v>
      </c>
      <c r="AM203" s="10">
        <f t="shared" si="53"/>
        <v>259136.3106</v>
      </c>
      <c r="AN203" s="10">
        <f t="shared" si="48"/>
        <v>165142.17615271788</v>
      </c>
      <c r="AO203" s="10">
        <f t="shared" si="51"/>
        <v>-9004</v>
      </c>
      <c r="AP203" s="10"/>
      <c r="AQ203" s="10">
        <f t="shared" si="49"/>
        <v>13050</v>
      </c>
      <c r="AR203" s="10">
        <f t="shared" si="52"/>
        <v>3765.3333333333335</v>
      </c>
      <c r="AS203" s="10">
        <f t="shared" si="50"/>
        <v>224.01422906946991</v>
      </c>
      <c r="AT203" s="10">
        <f t="shared" si="54"/>
        <v>841.96672905000003</v>
      </c>
    </row>
    <row r="204" spans="37:46" x14ac:dyDescent="0.2">
      <c r="AK204" s="9">
        <v>44166</v>
      </c>
      <c r="AM204" s="10">
        <f t="shared" si="53"/>
        <v>259136.3106</v>
      </c>
      <c r="AN204" s="10">
        <f t="shared" si="48"/>
        <v>165984.14288176788</v>
      </c>
      <c r="AO204" s="10">
        <f t="shared" si="51"/>
        <v>-9004</v>
      </c>
      <c r="AP204" s="10"/>
      <c r="AQ204" s="10">
        <f t="shared" si="49"/>
        <v>13050</v>
      </c>
      <c r="AR204" s="10">
        <f t="shared" si="52"/>
        <v>3765.3333333333335</v>
      </c>
      <c r="AS204" s="10">
        <f t="shared" si="50"/>
        <v>224.01422906946991</v>
      </c>
      <c r="AT204" s="10">
        <f t="shared" si="54"/>
        <v>841.96672905000003</v>
      </c>
    </row>
    <row r="205" spans="37:46" x14ac:dyDescent="0.2">
      <c r="AK205" s="9">
        <v>44197</v>
      </c>
      <c r="AM205" s="10">
        <f t="shared" si="53"/>
        <v>259136.3106</v>
      </c>
      <c r="AN205" s="10">
        <f t="shared" ref="AN205:AN215" si="55">AN204+AT205</f>
        <v>166826.10961081789</v>
      </c>
      <c r="AO205" s="10">
        <f t="shared" si="51"/>
        <v>-9004</v>
      </c>
      <c r="AP205" s="10"/>
      <c r="AQ205" s="10">
        <f t="shared" si="49"/>
        <v>13050</v>
      </c>
      <c r="AR205" s="10">
        <f t="shared" si="52"/>
        <v>3765.3333333333335</v>
      </c>
      <c r="AS205" s="10">
        <f t="shared" si="50"/>
        <v>224.01422906946991</v>
      </c>
      <c r="AT205" s="10">
        <f t="shared" si="54"/>
        <v>841.96672905000003</v>
      </c>
    </row>
    <row r="206" spans="37:46" x14ac:dyDescent="0.2">
      <c r="AK206" s="9">
        <v>44228</v>
      </c>
      <c r="AM206" s="10">
        <f t="shared" si="53"/>
        <v>259136.3106</v>
      </c>
      <c r="AN206" s="10">
        <f t="shared" si="55"/>
        <v>167668.0763398679</v>
      </c>
      <c r="AO206" s="10">
        <f t="shared" si="51"/>
        <v>-9004</v>
      </c>
      <c r="AP206" s="10"/>
      <c r="AQ206" s="10">
        <f t="shared" si="49"/>
        <v>13050</v>
      </c>
      <c r="AR206" s="10">
        <f t="shared" si="52"/>
        <v>3765.3333333333335</v>
      </c>
      <c r="AS206" s="10">
        <f t="shared" si="50"/>
        <v>224.01422906946991</v>
      </c>
      <c r="AT206" s="10">
        <f t="shared" si="54"/>
        <v>841.96672905000003</v>
      </c>
    </row>
    <row r="207" spans="37:46" x14ac:dyDescent="0.2">
      <c r="AK207" s="9">
        <v>44256</v>
      </c>
      <c r="AM207" s="10">
        <f t="shared" si="53"/>
        <v>259136.3106</v>
      </c>
      <c r="AN207" s="10">
        <f t="shared" si="55"/>
        <v>168510.0430689179</v>
      </c>
      <c r="AO207" s="10">
        <f t="shared" si="51"/>
        <v>-9004</v>
      </c>
      <c r="AP207" s="10"/>
      <c r="AQ207" s="10">
        <f t="shared" ref="AQ207:AQ216" si="56">3250+9800</f>
        <v>13050</v>
      </c>
      <c r="AR207" s="10">
        <f t="shared" si="52"/>
        <v>3765.3333333333335</v>
      </c>
      <c r="AS207" s="10">
        <f t="shared" si="50"/>
        <v>224.01422906946991</v>
      </c>
      <c r="AT207" s="10">
        <f t="shared" si="54"/>
        <v>841.96672905000003</v>
      </c>
    </row>
    <row r="208" spans="37:46" x14ac:dyDescent="0.2">
      <c r="AK208" s="9">
        <v>44287</v>
      </c>
      <c r="AM208" s="10">
        <f t="shared" si="53"/>
        <v>259136.3106</v>
      </c>
      <c r="AN208" s="10">
        <f t="shared" si="55"/>
        <v>169352.00979796791</v>
      </c>
      <c r="AO208" s="10">
        <f t="shared" si="51"/>
        <v>-9004</v>
      </c>
      <c r="AP208" s="10"/>
      <c r="AQ208" s="10">
        <f t="shared" si="56"/>
        <v>13050</v>
      </c>
      <c r="AR208" s="10">
        <f t="shared" si="52"/>
        <v>3765.3333333333335</v>
      </c>
      <c r="AS208" s="10">
        <f t="shared" si="50"/>
        <v>224.01422906946991</v>
      </c>
      <c r="AT208" s="10">
        <f t="shared" si="54"/>
        <v>841.96672905000003</v>
      </c>
    </row>
    <row r="209" spans="37:46" x14ac:dyDescent="0.2">
      <c r="AK209" s="9">
        <v>44317</v>
      </c>
      <c r="AM209" s="10">
        <f t="shared" si="53"/>
        <v>259136.3106</v>
      </c>
      <c r="AN209" s="10">
        <f t="shared" si="55"/>
        <v>170193.97652701792</v>
      </c>
      <c r="AO209" s="10">
        <f t="shared" si="51"/>
        <v>-9004</v>
      </c>
      <c r="AP209" s="10"/>
      <c r="AQ209" s="10">
        <f t="shared" si="56"/>
        <v>13050</v>
      </c>
      <c r="AR209" s="10">
        <f t="shared" si="52"/>
        <v>3765.3333333333335</v>
      </c>
      <c r="AS209" s="10">
        <f t="shared" si="50"/>
        <v>224.01422906946991</v>
      </c>
      <c r="AT209" s="10">
        <f t="shared" si="54"/>
        <v>841.96672905000003</v>
      </c>
    </row>
    <row r="210" spans="37:46" x14ac:dyDescent="0.2">
      <c r="AK210" s="9">
        <v>44348</v>
      </c>
      <c r="AM210" s="10">
        <f t="shared" si="53"/>
        <v>259136.3106</v>
      </c>
      <c r="AN210" s="10">
        <f t="shared" si="55"/>
        <v>171035.94325606793</v>
      </c>
      <c r="AO210" s="10">
        <f t="shared" si="51"/>
        <v>-9004</v>
      </c>
      <c r="AP210" s="10"/>
      <c r="AQ210" s="10">
        <f t="shared" si="56"/>
        <v>13050</v>
      </c>
      <c r="AR210" s="10">
        <f t="shared" si="52"/>
        <v>3765.3333333333335</v>
      </c>
      <c r="AS210" s="10">
        <f t="shared" si="50"/>
        <v>224.01422906946991</v>
      </c>
      <c r="AT210" s="10">
        <f t="shared" si="54"/>
        <v>841.96672905000003</v>
      </c>
    </row>
    <row r="211" spans="37:46" x14ac:dyDescent="0.2">
      <c r="AK211" s="9">
        <v>44378</v>
      </c>
      <c r="AM211" s="10">
        <f t="shared" si="53"/>
        <v>259136.3106</v>
      </c>
      <c r="AN211" s="10">
        <f t="shared" si="55"/>
        <v>171877.90998511793</v>
      </c>
      <c r="AO211" s="10">
        <f t="shared" si="51"/>
        <v>-9004</v>
      </c>
      <c r="AP211" s="10"/>
      <c r="AQ211" s="10">
        <f t="shared" si="56"/>
        <v>13050</v>
      </c>
      <c r="AR211" s="10">
        <f t="shared" si="52"/>
        <v>3765.3333333333335</v>
      </c>
      <c r="AS211" s="10">
        <f t="shared" si="50"/>
        <v>224.01422906946991</v>
      </c>
      <c r="AT211" s="10">
        <f t="shared" si="54"/>
        <v>841.96672905000003</v>
      </c>
    </row>
    <row r="212" spans="37:46" x14ac:dyDescent="0.2">
      <c r="AK212" s="9">
        <v>44409</v>
      </c>
      <c r="AM212" s="10">
        <f t="shared" si="53"/>
        <v>259136.3106</v>
      </c>
      <c r="AN212" s="10">
        <f t="shared" si="55"/>
        <v>172719.87671416794</v>
      </c>
      <c r="AO212" s="10">
        <f t="shared" si="51"/>
        <v>-9004</v>
      </c>
      <c r="AP212" s="10"/>
      <c r="AQ212" s="10">
        <f t="shared" si="56"/>
        <v>13050</v>
      </c>
      <c r="AR212" s="10">
        <f t="shared" si="52"/>
        <v>3765.3333333333335</v>
      </c>
      <c r="AS212" s="10">
        <f t="shared" ref="AS212:AS216" si="57">+$T$35+$T$61</f>
        <v>224.01422906946991</v>
      </c>
      <c r="AT212" s="10">
        <f t="shared" si="54"/>
        <v>841.96672905000003</v>
      </c>
    </row>
    <row r="213" spans="37:46" x14ac:dyDescent="0.2">
      <c r="AK213" s="9">
        <v>44440</v>
      </c>
      <c r="AM213" s="10">
        <f t="shared" si="53"/>
        <v>259136.3106</v>
      </c>
      <c r="AN213" s="10">
        <f t="shared" si="55"/>
        <v>173561.84344321795</v>
      </c>
      <c r="AO213" s="10">
        <f t="shared" si="51"/>
        <v>-9004</v>
      </c>
      <c r="AP213" s="10"/>
      <c r="AQ213" s="10">
        <f t="shared" si="56"/>
        <v>13050</v>
      </c>
      <c r="AR213" s="10">
        <f t="shared" si="52"/>
        <v>3765.3333333333335</v>
      </c>
      <c r="AS213" s="10">
        <f t="shared" si="57"/>
        <v>224.01422906946991</v>
      </c>
      <c r="AT213" s="10">
        <f t="shared" si="54"/>
        <v>841.96672905000003</v>
      </c>
    </row>
    <row r="214" spans="37:46" x14ac:dyDescent="0.2">
      <c r="AK214" s="9">
        <v>44470</v>
      </c>
      <c r="AM214" s="10">
        <f t="shared" si="53"/>
        <v>259136.3106</v>
      </c>
      <c r="AN214" s="10">
        <f t="shared" si="55"/>
        <v>174403.81017226796</v>
      </c>
      <c r="AO214" s="10">
        <f t="shared" ref="AO214:AO216" si="58">$O$39+$O$65</f>
        <v>-9004</v>
      </c>
      <c r="AP214" s="10"/>
      <c r="AQ214" s="10">
        <f t="shared" si="56"/>
        <v>13050</v>
      </c>
      <c r="AR214" s="10">
        <f t="shared" ref="AR214:AR216" si="59">($O$37+$O$63)/12</f>
        <v>3765.3333333333335</v>
      </c>
      <c r="AS214" s="10">
        <f t="shared" si="57"/>
        <v>224.01422906946991</v>
      </c>
      <c r="AT214" s="10">
        <f t="shared" si="54"/>
        <v>841.96672905000003</v>
      </c>
    </row>
    <row r="215" spans="37:46" x14ac:dyDescent="0.2">
      <c r="AK215" s="9">
        <v>44501</v>
      </c>
      <c r="AM215" s="10">
        <f t="shared" si="53"/>
        <v>259136.3106</v>
      </c>
      <c r="AN215" s="10">
        <f t="shared" si="55"/>
        <v>175245.77690131796</v>
      </c>
      <c r="AO215" s="10">
        <f t="shared" si="58"/>
        <v>-9004</v>
      </c>
      <c r="AP215" s="10"/>
      <c r="AQ215" s="10">
        <f t="shared" si="56"/>
        <v>13050</v>
      </c>
      <c r="AR215" s="10">
        <f t="shared" si="59"/>
        <v>3765.3333333333335</v>
      </c>
      <c r="AS215" s="10">
        <f t="shared" si="57"/>
        <v>224.01422906946991</v>
      </c>
      <c r="AT215" s="10">
        <f t="shared" si="54"/>
        <v>841.96672905000003</v>
      </c>
    </row>
    <row r="216" spans="37:46" x14ac:dyDescent="0.2">
      <c r="AK216" s="9">
        <v>44531</v>
      </c>
      <c r="AM216" s="10">
        <f t="shared" si="53"/>
        <v>259136.3106</v>
      </c>
      <c r="AN216" s="10">
        <f>AN215+AT216</f>
        <v>176087.74363036797</v>
      </c>
      <c r="AO216" s="10">
        <f t="shared" si="58"/>
        <v>-9004</v>
      </c>
      <c r="AP216" s="10"/>
      <c r="AQ216" s="10">
        <f t="shared" si="56"/>
        <v>13050</v>
      </c>
      <c r="AR216" s="10">
        <f t="shared" si="59"/>
        <v>3765.3333333333335</v>
      </c>
      <c r="AS216" s="10">
        <f t="shared" si="57"/>
        <v>224.01422906946991</v>
      </c>
      <c r="AT216" s="10">
        <f t="shared" si="54"/>
        <v>841.96672905000003</v>
      </c>
    </row>
    <row r="217" spans="37:46" x14ac:dyDescent="0.2">
      <c r="AK217" s="24"/>
      <c r="AL217" s="25" t="s">
        <v>61</v>
      </c>
      <c r="AM217" s="47">
        <f>SUM(AM204:AM216)/13</f>
        <v>259136.3106</v>
      </c>
      <c r="AN217" s="47">
        <f t="shared" ref="AN217:AO217" si="60">SUM(AN204:AN216)/13</f>
        <v>171035.9432560679</v>
      </c>
      <c r="AO217" s="47">
        <f t="shared" si="60"/>
        <v>-9004</v>
      </c>
      <c r="AP217" s="25" t="s">
        <v>62</v>
      </c>
      <c r="AQ217" s="26">
        <f>SUM(AQ205:AQ216)</f>
        <v>156600</v>
      </c>
      <c r="AR217" s="26">
        <f>SUM(AR205:AR216)</f>
        <v>45184.000000000007</v>
      </c>
      <c r="AS217" s="26">
        <f t="shared" ref="AS217:AT217" si="61">SUM(AS205:AS216)</f>
        <v>2688.1707488336383</v>
      </c>
      <c r="AT217" s="26">
        <f t="shared" si="61"/>
        <v>10103.6007486</v>
      </c>
    </row>
    <row r="218" spans="37:46" ht="12" thickBot="1" x14ac:dyDescent="0.25"/>
    <row r="219" spans="37:46" x14ac:dyDescent="0.2">
      <c r="AK219" s="27">
        <v>44531</v>
      </c>
      <c r="AL219" s="28"/>
      <c r="AM219" s="29">
        <f t="shared" ref="AM219:AM246" si="62">$E$30+$E$57</f>
        <v>259136.3106</v>
      </c>
      <c r="AN219" s="29">
        <f>AN215+AT216</f>
        <v>176087.74363036797</v>
      </c>
      <c r="AO219" s="29">
        <f t="shared" ref="AO219:AO246" si="63">$O$39+$O$65</f>
        <v>-9004</v>
      </c>
      <c r="AP219" s="29"/>
      <c r="AQ219" s="29">
        <f t="shared" ref="AQ219:AQ246" si="64">3250+9800</f>
        <v>13050</v>
      </c>
      <c r="AR219" s="29">
        <f t="shared" ref="AR219:AR246" si="65">($O$37+$O$63)/12</f>
        <v>3765.3333333333335</v>
      </c>
      <c r="AS219" s="29">
        <f t="shared" ref="AS219:AS246" si="66">+$T$35+$T$61</f>
        <v>224.01422906946991</v>
      </c>
      <c r="AT219" s="30">
        <f t="shared" ref="AT219:AT246" si="67">($I$30+$I$57)/12</f>
        <v>841.96672905000003</v>
      </c>
    </row>
    <row r="220" spans="37:46" x14ac:dyDescent="0.2">
      <c r="AK220" s="31">
        <v>44562</v>
      </c>
      <c r="AL220" s="32"/>
      <c r="AM220" s="33">
        <f t="shared" si="62"/>
        <v>259136.3106</v>
      </c>
      <c r="AN220" s="33">
        <f t="shared" ref="AN220:AN231" si="68">AN219+AT220</f>
        <v>176929.71035941798</v>
      </c>
      <c r="AO220" s="33">
        <f t="shared" si="63"/>
        <v>-9004</v>
      </c>
      <c r="AP220" s="33"/>
      <c r="AQ220" s="33">
        <f t="shared" si="64"/>
        <v>13050</v>
      </c>
      <c r="AR220" s="33">
        <f t="shared" si="65"/>
        <v>3765.3333333333335</v>
      </c>
      <c r="AS220" s="33">
        <f t="shared" si="66"/>
        <v>224.01422906946991</v>
      </c>
      <c r="AT220" s="34">
        <f t="shared" si="67"/>
        <v>841.96672905000003</v>
      </c>
    </row>
    <row r="221" spans="37:46" x14ac:dyDescent="0.2">
      <c r="AK221" s="31">
        <v>44593</v>
      </c>
      <c r="AL221" s="32"/>
      <c r="AM221" s="33">
        <f t="shared" si="62"/>
        <v>259136.3106</v>
      </c>
      <c r="AN221" s="33">
        <f t="shared" si="68"/>
        <v>177771.67708846799</v>
      </c>
      <c r="AO221" s="33">
        <f t="shared" si="63"/>
        <v>-9004</v>
      </c>
      <c r="AP221" s="33"/>
      <c r="AQ221" s="33">
        <f t="shared" si="64"/>
        <v>13050</v>
      </c>
      <c r="AR221" s="33">
        <f t="shared" si="65"/>
        <v>3765.3333333333335</v>
      </c>
      <c r="AS221" s="33">
        <f t="shared" si="66"/>
        <v>224.01422906946991</v>
      </c>
      <c r="AT221" s="34">
        <f t="shared" si="67"/>
        <v>841.96672905000003</v>
      </c>
    </row>
    <row r="222" spans="37:46" x14ac:dyDescent="0.2">
      <c r="AK222" s="31">
        <v>44621</v>
      </c>
      <c r="AL222" s="32"/>
      <c r="AM222" s="33">
        <f t="shared" si="62"/>
        <v>259136.3106</v>
      </c>
      <c r="AN222" s="33">
        <f t="shared" si="68"/>
        <v>178613.64381751799</v>
      </c>
      <c r="AO222" s="33">
        <f t="shared" si="63"/>
        <v>-9004</v>
      </c>
      <c r="AP222" s="33"/>
      <c r="AQ222" s="33">
        <f t="shared" si="64"/>
        <v>13050</v>
      </c>
      <c r="AR222" s="33">
        <f t="shared" si="65"/>
        <v>3765.3333333333335</v>
      </c>
      <c r="AS222" s="33">
        <f t="shared" si="66"/>
        <v>224.01422906946991</v>
      </c>
      <c r="AT222" s="34">
        <f t="shared" si="67"/>
        <v>841.96672905000003</v>
      </c>
    </row>
    <row r="223" spans="37:46" x14ac:dyDescent="0.2">
      <c r="AK223" s="31">
        <v>44652</v>
      </c>
      <c r="AL223" s="32"/>
      <c r="AM223" s="33">
        <f t="shared" si="62"/>
        <v>259136.3106</v>
      </c>
      <c r="AN223" s="33">
        <f t="shared" si="68"/>
        <v>179455.610546568</v>
      </c>
      <c r="AO223" s="33">
        <f t="shared" si="63"/>
        <v>-9004</v>
      </c>
      <c r="AP223" s="33"/>
      <c r="AQ223" s="33">
        <f t="shared" si="64"/>
        <v>13050</v>
      </c>
      <c r="AR223" s="33">
        <f t="shared" si="65"/>
        <v>3765.3333333333335</v>
      </c>
      <c r="AS223" s="33">
        <f t="shared" si="66"/>
        <v>224.01422906946991</v>
      </c>
      <c r="AT223" s="34">
        <f t="shared" si="67"/>
        <v>841.96672905000003</v>
      </c>
    </row>
    <row r="224" spans="37:46" x14ac:dyDescent="0.2">
      <c r="AK224" s="31">
        <v>44682</v>
      </c>
      <c r="AL224" s="32"/>
      <c r="AM224" s="33">
        <f t="shared" si="62"/>
        <v>259136.3106</v>
      </c>
      <c r="AN224" s="33">
        <f t="shared" si="68"/>
        <v>180297.57727561801</v>
      </c>
      <c r="AO224" s="33">
        <f t="shared" si="63"/>
        <v>-9004</v>
      </c>
      <c r="AP224" s="33"/>
      <c r="AQ224" s="33">
        <f t="shared" si="64"/>
        <v>13050</v>
      </c>
      <c r="AR224" s="33">
        <f t="shared" si="65"/>
        <v>3765.3333333333335</v>
      </c>
      <c r="AS224" s="33">
        <f t="shared" si="66"/>
        <v>224.01422906946991</v>
      </c>
      <c r="AT224" s="34">
        <f t="shared" si="67"/>
        <v>841.96672905000003</v>
      </c>
    </row>
    <row r="225" spans="37:46" x14ac:dyDescent="0.2">
      <c r="AK225" s="31">
        <v>44713</v>
      </c>
      <c r="AL225" s="32"/>
      <c r="AM225" s="33">
        <f t="shared" si="62"/>
        <v>259136.3106</v>
      </c>
      <c r="AN225" s="33">
        <f t="shared" si="68"/>
        <v>181139.54400466802</v>
      </c>
      <c r="AO225" s="33">
        <f t="shared" si="63"/>
        <v>-9004</v>
      </c>
      <c r="AP225" s="33"/>
      <c r="AQ225" s="33">
        <f t="shared" si="64"/>
        <v>13050</v>
      </c>
      <c r="AR225" s="33">
        <f t="shared" si="65"/>
        <v>3765.3333333333335</v>
      </c>
      <c r="AS225" s="33">
        <f t="shared" si="66"/>
        <v>224.01422906946991</v>
      </c>
      <c r="AT225" s="34">
        <f t="shared" si="67"/>
        <v>841.96672905000003</v>
      </c>
    </row>
    <row r="226" spans="37:46" x14ac:dyDescent="0.2">
      <c r="AK226" s="31">
        <v>44743</v>
      </c>
      <c r="AL226" s="32"/>
      <c r="AM226" s="33">
        <f t="shared" si="62"/>
        <v>259136.3106</v>
      </c>
      <c r="AN226" s="33">
        <f t="shared" si="68"/>
        <v>181981.51073371802</v>
      </c>
      <c r="AO226" s="33">
        <f t="shared" si="63"/>
        <v>-9004</v>
      </c>
      <c r="AP226" s="33"/>
      <c r="AQ226" s="33">
        <f t="shared" si="64"/>
        <v>13050</v>
      </c>
      <c r="AR226" s="33">
        <f t="shared" si="65"/>
        <v>3765.3333333333335</v>
      </c>
      <c r="AS226" s="33">
        <f t="shared" si="66"/>
        <v>224.01422906946991</v>
      </c>
      <c r="AT226" s="34">
        <f t="shared" si="67"/>
        <v>841.96672905000003</v>
      </c>
    </row>
    <row r="227" spans="37:46" x14ac:dyDescent="0.2">
      <c r="AK227" s="31">
        <v>44774</v>
      </c>
      <c r="AL227" s="32"/>
      <c r="AM227" s="33">
        <f t="shared" si="62"/>
        <v>259136.3106</v>
      </c>
      <c r="AN227" s="33">
        <f t="shared" si="68"/>
        <v>182823.47746276803</v>
      </c>
      <c r="AO227" s="33">
        <f t="shared" si="63"/>
        <v>-9004</v>
      </c>
      <c r="AP227" s="33"/>
      <c r="AQ227" s="33">
        <f t="shared" si="64"/>
        <v>13050</v>
      </c>
      <c r="AR227" s="33">
        <f t="shared" si="65"/>
        <v>3765.3333333333335</v>
      </c>
      <c r="AS227" s="33">
        <f t="shared" si="66"/>
        <v>224.01422906946991</v>
      </c>
      <c r="AT227" s="34">
        <f t="shared" si="67"/>
        <v>841.96672905000003</v>
      </c>
    </row>
    <row r="228" spans="37:46" x14ac:dyDescent="0.2">
      <c r="AK228" s="31">
        <v>44805</v>
      </c>
      <c r="AL228" s="32"/>
      <c r="AM228" s="33">
        <f t="shared" si="62"/>
        <v>259136.3106</v>
      </c>
      <c r="AN228" s="33">
        <f t="shared" si="68"/>
        <v>183665.44419181804</v>
      </c>
      <c r="AO228" s="33">
        <f t="shared" si="63"/>
        <v>-9004</v>
      </c>
      <c r="AP228" s="33"/>
      <c r="AQ228" s="33">
        <f t="shared" si="64"/>
        <v>13050</v>
      </c>
      <c r="AR228" s="33">
        <f t="shared" si="65"/>
        <v>3765.3333333333335</v>
      </c>
      <c r="AS228" s="33">
        <f t="shared" si="66"/>
        <v>224.01422906946991</v>
      </c>
      <c r="AT228" s="34">
        <f t="shared" si="67"/>
        <v>841.96672905000003</v>
      </c>
    </row>
    <row r="229" spans="37:46" x14ac:dyDescent="0.2">
      <c r="AK229" s="31">
        <v>44835</v>
      </c>
      <c r="AL229" s="32"/>
      <c r="AM229" s="33">
        <f t="shared" si="62"/>
        <v>259136.3106</v>
      </c>
      <c r="AN229" s="33">
        <f t="shared" si="68"/>
        <v>184507.41092086805</v>
      </c>
      <c r="AO229" s="33">
        <f t="shared" si="63"/>
        <v>-9004</v>
      </c>
      <c r="AP229" s="33"/>
      <c r="AQ229" s="33">
        <f t="shared" si="64"/>
        <v>13050</v>
      </c>
      <c r="AR229" s="33">
        <f t="shared" si="65"/>
        <v>3765.3333333333335</v>
      </c>
      <c r="AS229" s="33">
        <f t="shared" si="66"/>
        <v>224.01422906946991</v>
      </c>
      <c r="AT229" s="34">
        <f t="shared" si="67"/>
        <v>841.96672905000003</v>
      </c>
    </row>
    <row r="230" spans="37:46" x14ac:dyDescent="0.2">
      <c r="AK230" s="31">
        <v>44866</v>
      </c>
      <c r="AL230" s="32"/>
      <c r="AM230" s="33">
        <f t="shared" si="62"/>
        <v>259136.3106</v>
      </c>
      <c r="AN230" s="33">
        <f t="shared" si="68"/>
        <v>185349.37764991805</v>
      </c>
      <c r="AO230" s="33">
        <f t="shared" si="63"/>
        <v>-9004</v>
      </c>
      <c r="AP230" s="33"/>
      <c r="AQ230" s="33">
        <f t="shared" si="64"/>
        <v>13050</v>
      </c>
      <c r="AR230" s="33">
        <f t="shared" si="65"/>
        <v>3765.3333333333335</v>
      </c>
      <c r="AS230" s="33">
        <f t="shared" si="66"/>
        <v>224.01422906946991</v>
      </c>
      <c r="AT230" s="34">
        <f t="shared" si="67"/>
        <v>841.96672905000003</v>
      </c>
    </row>
    <row r="231" spans="37:46" x14ac:dyDescent="0.2">
      <c r="AK231" s="35">
        <v>44896</v>
      </c>
      <c r="AL231" s="36"/>
      <c r="AM231" s="37">
        <f t="shared" si="62"/>
        <v>259136.3106</v>
      </c>
      <c r="AN231" s="37">
        <f t="shared" si="68"/>
        <v>186191.34437896806</v>
      </c>
      <c r="AO231" s="33">
        <f t="shared" si="63"/>
        <v>-9004</v>
      </c>
      <c r="AP231" s="33"/>
      <c r="AQ231" s="33">
        <f t="shared" si="64"/>
        <v>13050</v>
      </c>
      <c r="AR231" s="33">
        <f t="shared" si="65"/>
        <v>3765.3333333333335</v>
      </c>
      <c r="AS231" s="33">
        <f t="shared" si="66"/>
        <v>224.01422906946991</v>
      </c>
      <c r="AT231" s="34">
        <f t="shared" si="67"/>
        <v>841.96672905000003</v>
      </c>
    </row>
    <row r="232" spans="37:46" x14ac:dyDescent="0.2">
      <c r="AK232" s="38"/>
      <c r="AL232" s="39" t="s">
        <v>61</v>
      </c>
      <c r="AM232" s="40">
        <f>SUM(AM219:AM231)/13</f>
        <v>259136.3106</v>
      </c>
      <c r="AN232" s="40">
        <f t="shared" ref="AN232:AO232" si="69">SUM(AN219:AN231)/13</f>
        <v>181139.54400466805</v>
      </c>
      <c r="AO232" s="26">
        <f t="shared" si="69"/>
        <v>-9004</v>
      </c>
      <c r="AP232" s="25" t="s">
        <v>62</v>
      </c>
      <c r="AQ232" s="26">
        <f>SUM(AQ220:AQ231)</f>
        <v>156600</v>
      </c>
      <c r="AR232" s="26">
        <f>SUM(AR220:AR231)</f>
        <v>45184.000000000007</v>
      </c>
      <c r="AS232" s="26">
        <f t="shared" ref="AS232:AT232" si="70">SUM(AS220:AS231)</f>
        <v>2688.1707488336383</v>
      </c>
      <c r="AT232" s="41">
        <f t="shared" si="70"/>
        <v>10103.6007486</v>
      </c>
    </row>
    <row r="233" spans="37:46" x14ac:dyDescent="0.2">
      <c r="AK233" s="42"/>
      <c r="AL233" s="23"/>
      <c r="AM233" s="23"/>
      <c r="AN233" s="23"/>
      <c r="AO233" s="23"/>
      <c r="AP233" s="23"/>
      <c r="AQ233" s="23"/>
      <c r="AR233" s="23"/>
      <c r="AS233" s="23"/>
      <c r="AT233" s="43"/>
    </row>
    <row r="234" spans="37:46" x14ac:dyDescent="0.2">
      <c r="AK234" s="31">
        <v>44896</v>
      </c>
      <c r="AL234" s="32"/>
      <c r="AM234" s="33">
        <f t="shared" si="62"/>
        <v>259136.3106</v>
      </c>
      <c r="AN234" s="33">
        <f>AN230+AT231</f>
        <v>186191.34437896806</v>
      </c>
      <c r="AO234" s="33">
        <f t="shared" si="63"/>
        <v>-9004</v>
      </c>
      <c r="AP234" s="33"/>
      <c r="AQ234" s="33">
        <f t="shared" si="64"/>
        <v>13050</v>
      </c>
      <c r="AR234" s="33">
        <f t="shared" si="65"/>
        <v>3765.3333333333335</v>
      </c>
      <c r="AS234" s="33">
        <f t="shared" si="66"/>
        <v>224.01422906946991</v>
      </c>
      <c r="AT234" s="34">
        <f t="shared" si="67"/>
        <v>841.96672905000003</v>
      </c>
    </row>
    <row r="235" spans="37:46" x14ac:dyDescent="0.2">
      <c r="AK235" s="31">
        <v>44927</v>
      </c>
      <c r="AL235" s="32"/>
      <c r="AM235" s="33">
        <f t="shared" si="62"/>
        <v>259136.3106</v>
      </c>
      <c r="AN235" s="33">
        <f t="shared" ref="AN235:AN246" si="71">AN234+AT235</f>
        <v>187033.31110801807</v>
      </c>
      <c r="AO235" s="33">
        <f t="shared" si="63"/>
        <v>-9004</v>
      </c>
      <c r="AP235" s="33"/>
      <c r="AQ235" s="33">
        <f t="shared" si="64"/>
        <v>13050</v>
      </c>
      <c r="AR235" s="33">
        <f t="shared" si="65"/>
        <v>3765.3333333333335</v>
      </c>
      <c r="AS235" s="33">
        <f t="shared" si="66"/>
        <v>224.01422906946991</v>
      </c>
      <c r="AT235" s="34">
        <f t="shared" si="67"/>
        <v>841.96672905000003</v>
      </c>
    </row>
    <row r="236" spans="37:46" x14ac:dyDescent="0.2">
      <c r="AK236" s="31">
        <v>44958</v>
      </c>
      <c r="AL236" s="32"/>
      <c r="AM236" s="33">
        <f t="shared" si="62"/>
        <v>259136.3106</v>
      </c>
      <c r="AN236" s="33">
        <f t="shared" si="71"/>
        <v>187875.27783706808</v>
      </c>
      <c r="AO236" s="33">
        <f t="shared" si="63"/>
        <v>-9004</v>
      </c>
      <c r="AP236" s="33"/>
      <c r="AQ236" s="33">
        <f t="shared" si="64"/>
        <v>13050</v>
      </c>
      <c r="AR236" s="33">
        <f t="shared" si="65"/>
        <v>3765.3333333333335</v>
      </c>
      <c r="AS236" s="33">
        <f t="shared" si="66"/>
        <v>224.01422906946991</v>
      </c>
      <c r="AT236" s="34">
        <f t="shared" si="67"/>
        <v>841.96672905000003</v>
      </c>
    </row>
    <row r="237" spans="37:46" x14ac:dyDescent="0.2">
      <c r="AK237" s="31">
        <v>44986</v>
      </c>
      <c r="AL237" s="32"/>
      <c r="AM237" s="33">
        <f t="shared" si="62"/>
        <v>259136.3106</v>
      </c>
      <c r="AN237" s="33">
        <f t="shared" si="71"/>
        <v>188717.24456611808</v>
      </c>
      <c r="AO237" s="33">
        <f t="shared" si="63"/>
        <v>-9004</v>
      </c>
      <c r="AP237" s="33"/>
      <c r="AQ237" s="33">
        <f t="shared" si="64"/>
        <v>13050</v>
      </c>
      <c r="AR237" s="33">
        <f t="shared" si="65"/>
        <v>3765.3333333333335</v>
      </c>
      <c r="AS237" s="33">
        <f t="shared" si="66"/>
        <v>224.01422906946991</v>
      </c>
      <c r="AT237" s="34">
        <f t="shared" si="67"/>
        <v>841.96672905000003</v>
      </c>
    </row>
    <row r="238" spans="37:46" x14ac:dyDescent="0.2">
      <c r="AK238" s="31">
        <v>45017</v>
      </c>
      <c r="AL238" s="32"/>
      <c r="AM238" s="33">
        <f t="shared" si="62"/>
        <v>259136.3106</v>
      </c>
      <c r="AN238" s="33">
        <f t="shared" si="71"/>
        <v>189559.21129516809</v>
      </c>
      <c r="AO238" s="33">
        <f t="shared" si="63"/>
        <v>-9004</v>
      </c>
      <c r="AP238" s="33"/>
      <c r="AQ238" s="33">
        <f t="shared" si="64"/>
        <v>13050</v>
      </c>
      <c r="AR238" s="33">
        <f t="shared" si="65"/>
        <v>3765.3333333333335</v>
      </c>
      <c r="AS238" s="33">
        <f t="shared" si="66"/>
        <v>224.01422906946991</v>
      </c>
      <c r="AT238" s="34">
        <f t="shared" si="67"/>
        <v>841.96672905000003</v>
      </c>
    </row>
    <row r="239" spans="37:46" x14ac:dyDescent="0.2">
      <c r="AK239" s="31">
        <v>45047</v>
      </c>
      <c r="AL239" s="32"/>
      <c r="AM239" s="33">
        <f t="shared" si="62"/>
        <v>259136.3106</v>
      </c>
      <c r="AN239" s="33">
        <f t="shared" si="71"/>
        <v>190401.1780242181</v>
      </c>
      <c r="AO239" s="33">
        <f t="shared" si="63"/>
        <v>-9004</v>
      </c>
      <c r="AP239" s="33"/>
      <c r="AQ239" s="33">
        <f t="shared" si="64"/>
        <v>13050</v>
      </c>
      <c r="AR239" s="33">
        <f t="shared" si="65"/>
        <v>3765.3333333333335</v>
      </c>
      <c r="AS239" s="33">
        <f t="shared" si="66"/>
        <v>224.01422906946991</v>
      </c>
      <c r="AT239" s="34">
        <f t="shared" si="67"/>
        <v>841.96672905000003</v>
      </c>
    </row>
    <row r="240" spans="37:46" x14ac:dyDescent="0.2">
      <c r="AK240" s="31">
        <v>45078</v>
      </c>
      <c r="AL240" s="32"/>
      <c r="AM240" s="33">
        <f t="shared" si="62"/>
        <v>259136.3106</v>
      </c>
      <c r="AN240" s="33">
        <f t="shared" si="71"/>
        <v>191243.1447532681</v>
      </c>
      <c r="AO240" s="33">
        <f t="shared" si="63"/>
        <v>-9004</v>
      </c>
      <c r="AP240" s="33"/>
      <c r="AQ240" s="33">
        <f t="shared" si="64"/>
        <v>13050</v>
      </c>
      <c r="AR240" s="33">
        <f t="shared" si="65"/>
        <v>3765.3333333333335</v>
      </c>
      <c r="AS240" s="33">
        <f t="shared" si="66"/>
        <v>224.01422906946991</v>
      </c>
      <c r="AT240" s="34">
        <f t="shared" si="67"/>
        <v>841.96672905000003</v>
      </c>
    </row>
    <row r="241" spans="37:46" x14ac:dyDescent="0.2">
      <c r="AK241" s="31">
        <v>45108</v>
      </c>
      <c r="AL241" s="32"/>
      <c r="AM241" s="33">
        <f t="shared" si="62"/>
        <v>259136.3106</v>
      </c>
      <c r="AN241" s="33">
        <f t="shared" si="71"/>
        <v>192085.11148231811</v>
      </c>
      <c r="AO241" s="33">
        <f t="shared" si="63"/>
        <v>-9004</v>
      </c>
      <c r="AP241" s="33"/>
      <c r="AQ241" s="33">
        <f t="shared" si="64"/>
        <v>13050</v>
      </c>
      <c r="AR241" s="33">
        <f t="shared" si="65"/>
        <v>3765.3333333333335</v>
      </c>
      <c r="AS241" s="33">
        <f t="shared" si="66"/>
        <v>224.01422906946991</v>
      </c>
      <c r="AT241" s="34">
        <f t="shared" si="67"/>
        <v>841.96672905000003</v>
      </c>
    </row>
    <row r="242" spans="37:46" x14ac:dyDescent="0.2">
      <c r="AK242" s="31">
        <v>45139</v>
      </c>
      <c r="AL242" s="32"/>
      <c r="AM242" s="33">
        <f t="shared" si="62"/>
        <v>259136.3106</v>
      </c>
      <c r="AN242" s="33">
        <f t="shared" si="71"/>
        <v>192927.07821136812</v>
      </c>
      <c r="AO242" s="33">
        <f t="shared" si="63"/>
        <v>-9004</v>
      </c>
      <c r="AP242" s="33"/>
      <c r="AQ242" s="33">
        <f t="shared" si="64"/>
        <v>13050</v>
      </c>
      <c r="AR242" s="33">
        <f t="shared" si="65"/>
        <v>3765.3333333333335</v>
      </c>
      <c r="AS242" s="33">
        <f t="shared" si="66"/>
        <v>224.01422906946991</v>
      </c>
      <c r="AT242" s="34">
        <f t="shared" si="67"/>
        <v>841.96672905000003</v>
      </c>
    </row>
    <row r="243" spans="37:46" x14ac:dyDescent="0.2">
      <c r="AK243" s="31">
        <v>45170</v>
      </c>
      <c r="AL243" s="32"/>
      <c r="AM243" s="33">
        <f t="shared" si="62"/>
        <v>259136.3106</v>
      </c>
      <c r="AN243" s="33">
        <f t="shared" si="71"/>
        <v>193769.04494041813</v>
      </c>
      <c r="AO243" s="33">
        <f t="shared" si="63"/>
        <v>-9004</v>
      </c>
      <c r="AP243" s="33"/>
      <c r="AQ243" s="33">
        <f t="shared" si="64"/>
        <v>13050</v>
      </c>
      <c r="AR243" s="33">
        <f t="shared" si="65"/>
        <v>3765.3333333333335</v>
      </c>
      <c r="AS243" s="33">
        <f t="shared" si="66"/>
        <v>224.01422906946991</v>
      </c>
      <c r="AT243" s="34">
        <f t="shared" si="67"/>
        <v>841.96672905000003</v>
      </c>
    </row>
    <row r="244" spans="37:46" x14ac:dyDescent="0.2">
      <c r="AK244" s="31">
        <v>45200</v>
      </c>
      <c r="AL244" s="32"/>
      <c r="AM244" s="33">
        <f t="shared" si="62"/>
        <v>259136.3106</v>
      </c>
      <c r="AN244" s="33">
        <f t="shared" si="71"/>
        <v>194611.01166946813</v>
      </c>
      <c r="AO244" s="33">
        <f t="shared" si="63"/>
        <v>-9004</v>
      </c>
      <c r="AP244" s="33"/>
      <c r="AQ244" s="33">
        <f t="shared" si="64"/>
        <v>13050</v>
      </c>
      <c r="AR244" s="33">
        <f t="shared" si="65"/>
        <v>3765.3333333333335</v>
      </c>
      <c r="AS244" s="33">
        <f t="shared" si="66"/>
        <v>224.01422906946991</v>
      </c>
      <c r="AT244" s="34">
        <f t="shared" si="67"/>
        <v>841.96672905000003</v>
      </c>
    </row>
    <row r="245" spans="37:46" x14ac:dyDescent="0.2">
      <c r="AK245" s="31">
        <v>45231</v>
      </c>
      <c r="AL245" s="32"/>
      <c r="AM245" s="33">
        <f t="shared" si="62"/>
        <v>259136.3106</v>
      </c>
      <c r="AN245" s="33">
        <f t="shared" si="71"/>
        <v>195452.97839851814</v>
      </c>
      <c r="AO245" s="33">
        <f t="shared" si="63"/>
        <v>-9004</v>
      </c>
      <c r="AP245" s="33"/>
      <c r="AQ245" s="33">
        <f t="shared" si="64"/>
        <v>13050</v>
      </c>
      <c r="AR245" s="33">
        <f t="shared" si="65"/>
        <v>3765.3333333333335</v>
      </c>
      <c r="AS245" s="33">
        <f t="shared" si="66"/>
        <v>224.01422906946991</v>
      </c>
      <c r="AT245" s="34">
        <f t="shared" si="67"/>
        <v>841.96672905000003</v>
      </c>
    </row>
    <row r="246" spans="37:46" x14ac:dyDescent="0.2">
      <c r="AK246" s="35">
        <v>45261</v>
      </c>
      <c r="AL246" s="36"/>
      <c r="AM246" s="37">
        <f t="shared" si="62"/>
        <v>259136.3106</v>
      </c>
      <c r="AN246" s="37">
        <f t="shared" si="71"/>
        <v>196294.94512756815</v>
      </c>
      <c r="AO246" s="33">
        <f t="shared" si="63"/>
        <v>-9004</v>
      </c>
      <c r="AP246" s="33"/>
      <c r="AQ246" s="33">
        <f t="shared" si="64"/>
        <v>13050</v>
      </c>
      <c r="AR246" s="33">
        <f t="shared" si="65"/>
        <v>3765.3333333333335</v>
      </c>
      <c r="AS246" s="33">
        <f t="shared" si="66"/>
        <v>224.01422906946991</v>
      </c>
      <c r="AT246" s="34">
        <f t="shared" si="67"/>
        <v>841.96672905000003</v>
      </c>
    </row>
    <row r="247" spans="37:46" x14ac:dyDescent="0.2">
      <c r="AK247" s="38"/>
      <c r="AL247" s="39" t="s">
        <v>61</v>
      </c>
      <c r="AM247" s="40">
        <f>SUM(AM234:AM246)/13</f>
        <v>259136.3106</v>
      </c>
      <c r="AN247" s="40">
        <f t="shared" ref="AN247:AO247" si="72">SUM(AN234:AN246)/13</f>
        <v>191243.1447532681</v>
      </c>
      <c r="AO247" s="26">
        <f t="shared" si="72"/>
        <v>-9004</v>
      </c>
      <c r="AP247" s="25" t="s">
        <v>62</v>
      </c>
      <c r="AQ247" s="26">
        <f>SUM(AQ235:AQ246)</f>
        <v>156600</v>
      </c>
      <c r="AR247" s="26">
        <f>SUM(AR235:AR246)</f>
        <v>45184.000000000007</v>
      </c>
      <c r="AS247" s="26">
        <f t="shared" ref="AS247:AT247" si="73">SUM(AS235:AS246)</f>
        <v>2688.1707488336383</v>
      </c>
      <c r="AT247" s="41">
        <f t="shared" si="73"/>
        <v>10103.6007486</v>
      </c>
    </row>
    <row r="248" spans="37:46" ht="12" thickBot="1" x14ac:dyDescent="0.25">
      <c r="AK248" s="44"/>
      <c r="AL248" s="45"/>
      <c r="AM248" s="45"/>
      <c r="AN248" s="45"/>
      <c r="AO248" s="45"/>
      <c r="AP248" s="45"/>
      <c r="AQ248" s="45"/>
      <c r="AR248" s="45"/>
      <c r="AS248" s="45"/>
      <c r="AT248" s="46"/>
    </row>
    <row r="249" spans="37:46" x14ac:dyDescent="0.2"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</sheetData>
  <pageMargins left="0.75" right="0.75" top="1" bottom="1" header="0.5" footer="0.5"/>
  <pageSetup scale="60" orientation="landscape" r:id="rId1"/>
  <headerFooter alignWithMargins="0">
    <oddHeader>&amp;A</oddHeader>
    <oddFooter>&amp;Z&amp;F</oddFooter>
  </headerFooter>
  <rowBreaks count="1" manualBreakCount="1">
    <brk id="65" min="36" max="45" man="1"/>
  </rowBreaks>
  <colBreaks count="1" manualBreakCount="1">
    <brk id="26" max="1048575" man="1"/>
  </colBreaks>
  <drawing r:id="rId2"/>
  <legacyDrawing r:id="rId3"/>
</worksheet>
</file>

<file path=customXML/item2.xml>��< ? x m l   v e r s i o n = " 1 . 0 "   e n c o d i n g = " u t f - 1 6 " ? >  
 < p r o p e r t i e s   x m l n s = " h t t p : / / w w w . i m a n a g e . c o m / w o r k / x m l s c h e m a " >  
     < d o c u m e n t i d > A C T I V E ! 1 5 6 7 5 7 6 8 . 1 < / d o c u m e n t i d >  
     < s e n d e r i d > K E A B E T < / s e n d e r i d >  
     < s e n d e r e m a i l > B K E A T I N G @ G U N S T E R . C O M < / s e n d e r e m a i l >  
     < l a s t m o d i f i e d > 2 0 2 2 - 0 7 - 0 4 T 1 8 : 0 3 : 2 9 . 0 0 0 0 0 0 0 - 0 4 : 0 0 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Flex Plt</vt:lpstr>
      <vt:lpstr>'Flex Plt'!Print_Area</vt:lpstr>
      <vt:lpstr>'Flex Plt'!Print_Titles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Keating, Beth</cp:lastModifiedBy>
  <dcterms:created xsi:type="dcterms:W3CDTF">2022-04-11T15:11:54Z</dcterms:created>
  <dcterms:modified xsi:type="dcterms:W3CDTF">2022-07-04T22:03:29Z</dcterms:modified>
</cp:coreProperties>
</file>