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B Schedules\B-3\B-3 FN\"/>
    </mc:Choice>
  </mc:AlternateContent>
  <bookViews>
    <workbookView xWindow="0" yWindow="0" windowWidth="19200" windowHeight="11460"/>
  </bookViews>
  <sheets>
    <sheet name="FC with allocatio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[4]FxdChg!#REF!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erco">[36]TRANSACTION!#REF!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l">[16]Fin_Assumptions!#REF!</definedName>
    <definedName name="nol?">[21]Transaction!#REF!</definedName>
    <definedName name="note">[36]TRANSACTION!#REF!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'FC with allocations'!$A$1:$AH$276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 localSheetId="0">'FC with allocations'!$A:$B,'FC with allocations'!$1:$8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[22]Cases!$A$4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9" i="1" l="1"/>
  <c r="T278" i="1"/>
  <c r="T277" i="1"/>
  <c r="AG253" i="1"/>
  <c r="AF253" i="1"/>
  <c r="AE253" i="1"/>
  <c r="AD253" i="1"/>
  <c r="AC253" i="1"/>
  <c r="AB253" i="1"/>
  <c r="AH253" i="1" s="1"/>
  <c r="Y253" i="1"/>
  <c r="X253" i="1"/>
  <c r="W253" i="1"/>
  <c r="V253" i="1"/>
  <c r="U253" i="1"/>
  <c r="R253" i="1" s="1"/>
  <c r="T253" i="1"/>
  <c r="AG248" i="1"/>
  <c r="AF248" i="1"/>
  <c r="AE248" i="1"/>
  <c r="AD248" i="1"/>
  <c r="AH248" i="1" s="1"/>
  <c r="AC248" i="1"/>
  <c r="AB248" i="1"/>
  <c r="Y248" i="1"/>
  <c r="X248" i="1"/>
  <c r="W248" i="1"/>
  <c r="V248" i="1"/>
  <c r="U248" i="1"/>
  <c r="T248" i="1"/>
  <c r="R248" i="1" s="1"/>
  <c r="AG247" i="1"/>
  <c r="AF247" i="1"/>
  <c r="AE247" i="1"/>
  <c r="AD247" i="1"/>
  <c r="AC247" i="1"/>
  <c r="AB247" i="1"/>
  <c r="AH247" i="1" s="1"/>
  <c r="Y247" i="1"/>
  <c r="X247" i="1"/>
  <c r="W247" i="1"/>
  <c r="V247" i="1"/>
  <c r="U247" i="1"/>
  <c r="R247" i="1" s="1"/>
  <c r="T247" i="1"/>
  <c r="AG246" i="1"/>
  <c r="AF246" i="1"/>
  <c r="AE246" i="1"/>
  <c r="AD246" i="1"/>
  <c r="AH246" i="1" s="1"/>
  <c r="AC246" i="1"/>
  <c r="AB246" i="1"/>
  <c r="Y246" i="1"/>
  <c r="X246" i="1"/>
  <c r="W246" i="1"/>
  <c r="V246" i="1"/>
  <c r="U246" i="1"/>
  <c r="T246" i="1"/>
  <c r="R246" i="1" s="1"/>
  <c r="AG245" i="1"/>
  <c r="AF245" i="1"/>
  <c r="AE245" i="1"/>
  <c r="AD245" i="1"/>
  <c r="AC245" i="1"/>
  <c r="AB245" i="1"/>
  <c r="AH245" i="1" s="1"/>
  <c r="Y245" i="1"/>
  <c r="X245" i="1"/>
  <c r="W245" i="1"/>
  <c r="V245" i="1"/>
  <c r="R245" i="1" s="1"/>
  <c r="U245" i="1"/>
  <c r="T245" i="1"/>
  <c r="AG244" i="1"/>
  <c r="AF244" i="1"/>
  <c r="AE244" i="1"/>
  <c r="AD244" i="1"/>
  <c r="AH244" i="1" s="1"/>
  <c r="AC244" i="1"/>
  <c r="AB244" i="1"/>
  <c r="Y244" i="1"/>
  <c r="X244" i="1"/>
  <c r="W244" i="1"/>
  <c r="V244" i="1"/>
  <c r="U244" i="1"/>
  <c r="T244" i="1"/>
  <c r="R244" i="1" s="1"/>
  <c r="AG243" i="1"/>
  <c r="AF243" i="1"/>
  <c r="AE243" i="1"/>
  <c r="AD243" i="1"/>
  <c r="AC243" i="1"/>
  <c r="AB243" i="1"/>
  <c r="AH243" i="1" s="1"/>
  <c r="Y243" i="1"/>
  <c r="X243" i="1"/>
  <c r="W243" i="1"/>
  <c r="V243" i="1"/>
  <c r="R243" i="1" s="1"/>
  <c r="U243" i="1"/>
  <c r="T243" i="1"/>
  <c r="AG238" i="1"/>
  <c r="AF238" i="1"/>
  <c r="AE238" i="1"/>
  <c r="AD238" i="1"/>
  <c r="AH238" i="1" s="1"/>
  <c r="AC238" i="1"/>
  <c r="AB238" i="1"/>
  <c r="Y238" i="1"/>
  <c r="X238" i="1"/>
  <c r="W238" i="1"/>
  <c r="V238" i="1"/>
  <c r="U238" i="1"/>
  <c r="T238" i="1"/>
  <c r="R238" i="1" s="1"/>
  <c r="AG237" i="1"/>
  <c r="AG269" i="1" s="1"/>
  <c r="AF237" i="1"/>
  <c r="AF269" i="1" s="1"/>
  <c r="AE237" i="1"/>
  <c r="AD237" i="1"/>
  <c r="AC237" i="1"/>
  <c r="AC269" i="1" s="1"/>
  <c r="AB237" i="1"/>
  <c r="AH237" i="1" s="1"/>
  <c r="Y237" i="1"/>
  <c r="X237" i="1"/>
  <c r="W237" i="1"/>
  <c r="V237" i="1"/>
  <c r="U237" i="1"/>
  <c r="T237" i="1"/>
  <c r="AG232" i="1"/>
  <c r="AF232" i="1"/>
  <c r="AE232" i="1"/>
  <c r="AD232" i="1"/>
  <c r="AC232" i="1"/>
  <c r="AB232" i="1"/>
  <c r="Y232" i="1"/>
  <c r="X232" i="1"/>
  <c r="W232" i="1"/>
  <c r="V232" i="1"/>
  <c r="U232" i="1"/>
  <c r="T232" i="1"/>
  <c r="AG231" i="1"/>
  <c r="AF231" i="1"/>
  <c r="AE231" i="1"/>
  <c r="AD231" i="1"/>
  <c r="AC231" i="1"/>
  <c r="AB231" i="1"/>
  <c r="Y231" i="1"/>
  <c r="X231" i="1"/>
  <c r="W231" i="1"/>
  <c r="V231" i="1"/>
  <c r="U231" i="1"/>
  <c r="T231" i="1"/>
  <c r="AG230" i="1"/>
  <c r="AF230" i="1"/>
  <c r="AE230" i="1"/>
  <c r="AD230" i="1"/>
  <c r="AC230" i="1"/>
  <c r="AB230" i="1"/>
  <c r="Y230" i="1"/>
  <c r="X230" i="1"/>
  <c r="W230" i="1"/>
  <c r="V230" i="1"/>
  <c r="U230" i="1"/>
  <c r="T230" i="1"/>
  <c r="AG229" i="1"/>
  <c r="AF229" i="1"/>
  <c r="AE229" i="1"/>
  <c r="AD229" i="1"/>
  <c r="AH229" i="1" s="1"/>
  <c r="AC229" i="1"/>
  <c r="AB229" i="1"/>
  <c r="Y229" i="1"/>
  <c r="X229" i="1"/>
  <c r="W229" i="1"/>
  <c r="V229" i="1"/>
  <c r="U229" i="1"/>
  <c r="T229" i="1"/>
  <c r="R229" i="1" s="1"/>
  <c r="AG228" i="1"/>
  <c r="AF228" i="1"/>
  <c r="AE228" i="1"/>
  <c r="AD228" i="1"/>
  <c r="AC228" i="1"/>
  <c r="AB228" i="1"/>
  <c r="AH228" i="1" s="1"/>
  <c r="Y228" i="1"/>
  <c r="X228" i="1"/>
  <c r="W228" i="1"/>
  <c r="V228" i="1"/>
  <c r="R228" i="1" s="1"/>
  <c r="U228" i="1"/>
  <c r="T228" i="1"/>
  <c r="AG227" i="1"/>
  <c r="AF227" i="1"/>
  <c r="AE227" i="1"/>
  <c r="AD227" i="1"/>
  <c r="AH227" i="1" s="1"/>
  <c r="AC227" i="1"/>
  <c r="AB227" i="1"/>
  <c r="Y227" i="1"/>
  <c r="X227" i="1"/>
  <c r="W227" i="1"/>
  <c r="V227" i="1"/>
  <c r="U227" i="1"/>
  <c r="T227" i="1"/>
  <c r="R227" i="1" s="1"/>
  <c r="AG226" i="1"/>
  <c r="AF226" i="1"/>
  <c r="AE226" i="1"/>
  <c r="AD226" i="1"/>
  <c r="AC226" i="1"/>
  <c r="AB226" i="1"/>
  <c r="AH226" i="1" s="1"/>
  <c r="Y226" i="1"/>
  <c r="X226" i="1"/>
  <c r="W226" i="1"/>
  <c r="V226" i="1"/>
  <c r="R226" i="1" s="1"/>
  <c r="U226" i="1"/>
  <c r="T226" i="1"/>
  <c r="AG225" i="1"/>
  <c r="AF225" i="1"/>
  <c r="AE225" i="1"/>
  <c r="AD225" i="1"/>
  <c r="AH225" i="1" s="1"/>
  <c r="AC225" i="1"/>
  <c r="AB225" i="1"/>
  <c r="Y225" i="1"/>
  <c r="X225" i="1"/>
  <c r="W225" i="1"/>
  <c r="V225" i="1"/>
  <c r="U225" i="1"/>
  <c r="T225" i="1"/>
  <c r="R225" i="1" s="1"/>
  <c r="AG224" i="1"/>
  <c r="AF224" i="1"/>
  <c r="AE224" i="1"/>
  <c r="AD224" i="1"/>
  <c r="AC224" i="1"/>
  <c r="AB224" i="1"/>
  <c r="AH224" i="1" s="1"/>
  <c r="Y224" i="1"/>
  <c r="X224" i="1"/>
  <c r="W224" i="1"/>
  <c r="V224" i="1"/>
  <c r="R224" i="1" s="1"/>
  <c r="U224" i="1"/>
  <c r="T224" i="1"/>
  <c r="AG223" i="1"/>
  <c r="AF223" i="1"/>
  <c r="AE223" i="1"/>
  <c r="AD223" i="1"/>
  <c r="AH223" i="1" s="1"/>
  <c r="AC223" i="1"/>
  <c r="AB223" i="1"/>
  <c r="Y223" i="1"/>
  <c r="X223" i="1"/>
  <c r="W223" i="1"/>
  <c r="V223" i="1"/>
  <c r="U223" i="1"/>
  <c r="T223" i="1"/>
  <c r="R223" i="1" s="1"/>
  <c r="AG222" i="1"/>
  <c r="AF222" i="1"/>
  <c r="AE222" i="1"/>
  <c r="AD222" i="1"/>
  <c r="AC222" i="1"/>
  <c r="AB222" i="1"/>
  <c r="AH222" i="1" s="1"/>
  <c r="Y222" i="1"/>
  <c r="X222" i="1"/>
  <c r="W222" i="1"/>
  <c r="V222" i="1"/>
  <c r="R222" i="1" s="1"/>
  <c r="U222" i="1"/>
  <c r="T222" i="1"/>
  <c r="AG221" i="1"/>
  <c r="AF221" i="1"/>
  <c r="AE221" i="1"/>
  <c r="AD221" i="1"/>
  <c r="AH221" i="1" s="1"/>
  <c r="AC221" i="1"/>
  <c r="AB221" i="1"/>
  <c r="Y221" i="1"/>
  <c r="X221" i="1"/>
  <c r="W221" i="1"/>
  <c r="V221" i="1"/>
  <c r="U221" i="1"/>
  <c r="T221" i="1"/>
  <c r="R221" i="1" s="1"/>
  <c r="AG220" i="1"/>
  <c r="AF220" i="1"/>
  <c r="AE220" i="1"/>
  <c r="AD220" i="1"/>
  <c r="AC220" i="1"/>
  <c r="AB220" i="1"/>
  <c r="AH220" i="1" s="1"/>
  <c r="Y220" i="1"/>
  <c r="X220" i="1"/>
  <c r="W220" i="1"/>
  <c r="V220" i="1"/>
  <c r="R220" i="1" s="1"/>
  <c r="U220" i="1"/>
  <c r="T220" i="1"/>
  <c r="AG219" i="1"/>
  <c r="AF219" i="1"/>
  <c r="AE219" i="1"/>
  <c r="AD219" i="1"/>
  <c r="AH219" i="1" s="1"/>
  <c r="AC219" i="1"/>
  <c r="AB219" i="1"/>
  <c r="Y219" i="1"/>
  <c r="X219" i="1"/>
  <c r="W219" i="1"/>
  <c r="V219" i="1"/>
  <c r="U219" i="1"/>
  <c r="T219" i="1"/>
  <c r="R219" i="1" s="1"/>
  <c r="AG218" i="1"/>
  <c r="AF218" i="1"/>
  <c r="AE218" i="1"/>
  <c r="AD218" i="1"/>
  <c r="AC218" i="1"/>
  <c r="AB218" i="1"/>
  <c r="Y218" i="1"/>
  <c r="X218" i="1"/>
  <c r="W218" i="1"/>
  <c r="V218" i="1"/>
  <c r="U218" i="1"/>
  <c r="R218" i="1" s="1"/>
  <c r="T218" i="1"/>
  <c r="AG217" i="1"/>
  <c r="AF217" i="1"/>
  <c r="AE217" i="1"/>
  <c r="AD217" i="1"/>
  <c r="AB217" i="1"/>
  <c r="AH217" i="1" s="1"/>
  <c r="Y217" i="1"/>
  <c r="X217" i="1"/>
  <c r="W217" i="1"/>
  <c r="V217" i="1"/>
  <c r="R217" i="1" s="1"/>
  <c r="U217" i="1"/>
  <c r="T217" i="1"/>
  <c r="AH216" i="1"/>
  <c r="AG209" i="1"/>
  <c r="AF209" i="1"/>
  <c r="AE209" i="1"/>
  <c r="AD209" i="1"/>
  <c r="AC209" i="1"/>
  <c r="AB209" i="1"/>
  <c r="AH209" i="1" s="1"/>
  <c r="Y209" i="1"/>
  <c r="X209" i="1"/>
  <c r="W209" i="1"/>
  <c r="V209" i="1"/>
  <c r="U209" i="1"/>
  <c r="T209" i="1"/>
  <c r="AG208" i="1"/>
  <c r="AF208" i="1"/>
  <c r="AE208" i="1"/>
  <c r="AD208" i="1"/>
  <c r="AC208" i="1"/>
  <c r="AB208" i="1"/>
  <c r="AH208" i="1" s="1"/>
  <c r="Y208" i="1"/>
  <c r="X208" i="1"/>
  <c r="W208" i="1"/>
  <c r="V208" i="1"/>
  <c r="R208" i="1" s="1"/>
  <c r="U208" i="1"/>
  <c r="T208" i="1"/>
  <c r="AG207" i="1"/>
  <c r="AF207" i="1"/>
  <c r="AE207" i="1"/>
  <c r="AD207" i="1"/>
  <c r="AH207" i="1" s="1"/>
  <c r="AC207" i="1"/>
  <c r="AB207" i="1"/>
  <c r="Y207" i="1"/>
  <c r="X207" i="1"/>
  <c r="W207" i="1"/>
  <c r="V207" i="1"/>
  <c r="U207" i="1"/>
  <c r="T207" i="1"/>
  <c r="R207" i="1" s="1"/>
  <c r="AG206" i="1"/>
  <c r="AF206" i="1"/>
  <c r="AE206" i="1"/>
  <c r="AD206" i="1"/>
  <c r="AC206" i="1"/>
  <c r="AB206" i="1"/>
  <c r="AH206" i="1" s="1"/>
  <c r="Y206" i="1"/>
  <c r="X206" i="1"/>
  <c r="W206" i="1"/>
  <c r="V206" i="1"/>
  <c r="R206" i="1" s="1"/>
  <c r="U206" i="1"/>
  <c r="T206" i="1"/>
  <c r="AG205" i="1"/>
  <c r="AF205" i="1"/>
  <c r="AE205" i="1"/>
  <c r="AD205" i="1"/>
  <c r="AH205" i="1" s="1"/>
  <c r="AC205" i="1"/>
  <c r="AB205" i="1"/>
  <c r="Y205" i="1"/>
  <c r="X205" i="1"/>
  <c r="W205" i="1"/>
  <c r="V205" i="1"/>
  <c r="U205" i="1"/>
  <c r="T205" i="1"/>
  <c r="R205" i="1" s="1"/>
  <c r="AG204" i="1"/>
  <c r="AF204" i="1"/>
  <c r="AE204" i="1"/>
  <c r="AD204" i="1"/>
  <c r="AC204" i="1"/>
  <c r="AB204" i="1"/>
  <c r="AH204" i="1" s="1"/>
  <c r="Y204" i="1"/>
  <c r="X204" i="1"/>
  <c r="W204" i="1"/>
  <c r="V204" i="1"/>
  <c r="R204" i="1" s="1"/>
  <c r="U204" i="1"/>
  <c r="T204" i="1"/>
  <c r="AG199" i="1"/>
  <c r="AF199" i="1"/>
  <c r="AE199" i="1"/>
  <c r="AD199" i="1"/>
  <c r="AC199" i="1"/>
  <c r="AB199" i="1"/>
  <c r="Y199" i="1"/>
  <c r="X199" i="1"/>
  <c r="W199" i="1"/>
  <c r="V199" i="1"/>
  <c r="U199" i="1"/>
  <c r="T199" i="1"/>
  <c r="R199" i="1"/>
  <c r="AG198" i="1"/>
  <c r="AF198" i="1"/>
  <c r="AE198" i="1"/>
  <c r="AD198" i="1"/>
  <c r="AC198" i="1"/>
  <c r="AB198" i="1"/>
  <c r="Y198" i="1"/>
  <c r="X198" i="1"/>
  <c r="W198" i="1"/>
  <c r="V198" i="1"/>
  <c r="U198" i="1"/>
  <c r="T198" i="1"/>
  <c r="R198" i="1" s="1"/>
  <c r="AG197" i="1"/>
  <c r="AF197" i="1"/>
  <c r="AE197" i="1"/>
  <c r="AD197" i="1"/>
  <c r="AC197" i="1"/>
  <c r="AB197" i="1"/>
  <c r="AH197" i="1" s="1"/>
  <c r="Y197" i="1"/>
  <c r="X197" i="1"/>
  <c r="W197" i="1"/>
  <c r="V197" i="1"/>
  <c r="R197" i="1" s="1"/>
  <c r="U197" i="1"/>
  <c r="T197" i="1"/>
  <c r="AG196" i="1"/>
  <c r="AF196" i="1"/>
  <c r="AE196" i="1"/>
  <c r="AD196" i="1"/>
  <c r="AH196" i="1" s="1"/>
  <c r="AC196" i="1"/>
  <c r="AB196" i="1"/>
  <c r="Y196" i="1"/>
  <c r="X196" i="1"/>
  <c r="W196" i="1"/>
  <c r="V196" i="1"/>
  <c r="U196" i="1"/>
  <c r="T196" i="1"/>
  <c r="R196" i="1" s="1"/>
  <c r="AG191" i="1"/>
  <c r="AF191" i="1"/>
  <c r="AE191" i="1"/>
  <c r="AD191" i="1"/>
  <c r="AC191" i="1"/>
  <c r="AB191" i="1"/>
  <c r="AH191" i="1" s="1"/>
  <c r="Y191" i="1"/>
  <c r="X191" i="1"/>
  <c r="W191" i="1"/>
  <c r="V191" i="1"/>
  <c r="U191" i="1"/>
  <c r="T191" i="1"/>
  <c r="AG190" i="1"/>
  <c r="AF190" i="1"/>
  <c r="AE190" i="1"/>
  <c r="AD190" i="1"/>
  <c r="AC190" i="1"/>
  <c r="AH190" i="1" s="1"/>
  <c r="AB190" i="1"/>
  <c r="Y190" i="1"/>
  <c r="X190" i="1"/>
  <c r="W190" i="1"/>
  <c r="V190" i="1"/>
  <c r="U190" i="1"/>
  <c r="T190" i="1"/>
  <c r="AG189" i="1"/>
  <c r="AF189" i="1"/>
  <c r="AE189" i="1"/>
  <c r="AD189" i="1"/>
  <c r="AH189" i="1" s="1"/>
  <c r="AC189" i="1"/>
  <c r="AB189" i="1"/>
  <c r="Y189" i="1"/>
  <c r="X189" i="1"/>
  <c r="W189" i="1"/>
  <c r="V189" i="1"/>
  <c r="U189" i="1"/>
  <c r="T189" i="1"/>
  <c r="R189" i="1" s="1"/>
  <c r="AG188" i="1"/>
  <c r="AF188" i="1"/>
  <c r="AE188" i="1"/>
  <c r="AD188" i="1"/>
  <c r="AC188" i="1"/>
  <c r="AB188" i="1"/>
  <c r="AH188" i="1" s="1"/>
  <c r="Y188" i="1"/>
  <c r="X188" i="1"/>
  <c r="W188" i="1"/>
  <c r="V188" i="1"/>
  <c r="R188" i="1" s="1"/>
  <c r="U188" i="1"/>
  <c r="T188" i="1"/>
  <c r="AG187" i="1"/>
  <c r="AF187" i="1"/>
  <c r="AE187" i="1"/>
  <c r="AD187" i="1"/>
  <c r="AH187" i="1" s="1"/>
  <c r="AC187" i="1"/>
  <c r="AB187" i="1"/>
  <c r="Y187" i="1"/>
  <c r="X187" i="1"/>
  <c r="W187" i="1"/>
  <c r="V187" i="1"/>
  <c r="U187" i="1"/>
  <c r="T187" i="1"/>
  <c r="R187" i="1" s="1"/>
  <c r="AG186" i="1"/>
  <c r="AF186" i="1"/>
  <c r="AE186" i="1"/>
  <c r="AD186" i="1"/>
  <c r="AC186" i="1"/>
  <c r="AB186" i="1"/>
  <c r="AH186" i="1" s="1"/>
  <c r="Y186" i="1"/>
  <c r="X186" i="1"/>
  <c r="W186" i="1"/>
  <c r="V186" i="1"/>
  <c r="R186" i="1" s="1"/>
  <c r="U186" i="1"/>
  <c r="T186" i="1"/>
  <c r="AG175" i="1"/>
  <c r="AF175" i="1"/>
  <c r="AE175" i="1"/>
  <c r="AD175" i="1"/>
  <c r="AC175" i="1"/>
  <c r="AB175" i="1"/>
  <c r="Y175" i="1"/>
  <c r="X175" i="1"/>
  <c r="W175" i="1"/>
  <c r="V175" i="1"/>
  <c r="U175" i="1"/>
  <c r="T175" i="1"/>
  <c r="AG174" i="1"/>
  <c r="AF174" i="1"/>
  <c r="AE174" i="1"/>
  <c r="AD174" i="1"/>
  <c r="AH174" i="1" s="1"/>
  <c r="AC174" i="1"/>
  <c r="AB174" i="1"/>
  <c r="Y174" i="1"/>
  <c r="X174" i="1"/>
  <c r="W174" i="1"/>
  <c r="V174" i="1"/>
  <c r="U174" i="1"/>
  <c r="T174" i="1"/>
  <c r="R174" i="1" s="1"/>
  <c r="AG173" i="1"/>
  <c r="AF173" i="1"/>
  <c r="AE173" i="1"/>
  <c r="AD173" i="1"/>
  <c r="AC173" i="1"/>
  <c r="AB173" i="1"/>
  <c r="AH173" i="1" s="1"/>
  <c r="Y173" i="1"/>
  <c r="X173" i="1"/>
  <c r="W173" i="1"/>
  <c r="V173" i="1"/>
  <c r="R173" i="1" s="1"/>
  <c r="U173" i="1"/>
  <c r="T173" i="1"/>
  <c r="AG172" i="1"/>
  <c r="AF172" i="1"/>
  <c r="AE172" i="1"/>
  <c r="AD172" i="1"/>
  <c r="AH172" i="1" s="1"/>
  <c r="AC172" i="1"/>
  <c r="AB172" i="1"/>
  <c r="Y172" i="1"/>
  <c r="X172" i="1"/>
  <c r="W172" i="1"/>
  <c r="V172" i="1"/>
  <c r="U172" i="1"/>
  <c r="T172" i="1"/>
  <c r="R172" i="1" s="1"/>
  <c r="AG171" i="1"/>
  <c r="AF171" i="1"/>
  <c r="AE171" i="1"/>
  <c r="AD171" i="1"/>
  <c r="AC171" i="1"/>
  <c r="AB171" i="1"/>
  <c r="AH171" i="1" s="1"/>
  <c r="Y171" i="1"/>
  <c r="X171" i="1"/>
  <c r="W171" i="1"/>
  <c r="V171" i="1"/>
  <c r="R171" i="1" s="1"/>
  <c r="U171" i="1"/>
  <c r="T171" i="1"/>
  <c r="AG170" i="1"/>
  <c r="AF170" i="1"/>
  <c r="AE170" i="1"/>
  <c r="AD170" i="1"/>
  <c r="AH170" i="1" s="1"/>
  <c r="AC170" i="1"/>
  <c r="AB170" i="1"/>
  <c r="Y170" i="1"/>
  <c r="X170" i="1"/>
  <c r="W170" i="1"/>
  <c r="V170" i="1"/>
  <c r="U170" i="1"/>
  <c r="T170" i="1"/>
  <c r="R170" i="1" s="1"/>
  <c r="AG169" i="1"/>
  <c r="AF169" i="1"/>
  <c r="AE169" i="1"/>
  <c r="AD169" i="1"/>
  <c r="AC169" i="1"/>
  <c r="AB169" i="1"/>
  <c r="AH169" i="1" s="1"/>
  <c r="Y169" i="1"/>
  <c r="X169" i="1"/>
  <c r="W169" i="1"/>
  <c r="V169" i="1"/>
  <c r="R169" i="1" s="1"/>
  <c r="U169" i="1"/>
  <c r="T169" i="1"/>
  <c r="AG168" i="1"/>
  <c r="AF168" i="1"/>
  <c r="AE168" i="1"/>
  <c r="AD168" i="1"/>
  <c r="AH168" i="1" s="1"/>
  <c r="AC168" i="1"/>
  <c r="AB168" i="1"/>
  <c r="Y168" i="1"/>
  <c r="X168" i="1"/>
  <c r="W168" i="1"/>
  <c r="V168" i="1"/>
  <c r="U168" i="1"/>
  <c r="T168" i="1"/>
  <c r="R168" i="1" s="1"/>
  <c r="AG154" i="1"/>
  <c r="AF154" i="1"/>
  <c r="AE154" i="1"/>
  <c r="AD154" i="1"/>
  <c r="AC154" i="1"/>
  <c r="AB154" i="1"/>
  <c r="Y154" i="1"/>
  <c r="X154" i="1"/>
  <c r="W154" i="1"/>
  <c r="V154" i="1"/>
  <c r="U154" i="1"/>
  <c r="T154" i="1"/>
  <c r="AG153" i="1"/>
  <c r="AF153" i="1"/>
  <c r="AE153" i="1"/>
  <c r="AD153" i="1"/>
  <c r="AC153" i="1"/>
  <c r="AB153" i="1"/>
  <c r="Y153" i="1"/>
  <c r="X153" i="1"/>
  <c r="W153" i="1"/>
  <c r="V153" i="1"/>
  <c r="U153" i="1"/>
  <c r="T153" i="1"/>
  <c r="AG139" i="1"/>
  <c r="AF139" i="1"/>
  <c r="AE139" i="1"/>
  <c r="AD139" i="1"/>
  <c r="AC139" i="1"/>
  <c r="AB139" i="1"/>
  <c r="AH139" i="1" s="1"/>
  <c r="Y139" i="1"/>
  <c r="X139" i="1"/>
  <c r="W139" i="1"/>
  <c r="V139" i="1"/>
  <c r="R139" i="1" s="1"/>
  <c r="U139" i="1"/>
  <c r="T139" i="1"/>
  <c r="AG136" i="1"/>
  <c r="AF136" i="1"/>
  <c r="AE136" i="1"/>
  <c r="AD136" i="1"/>
  <c r="AH136" i="1" s="1"/>
  <c r="AC136" i="1"/>
  <c r="AB136" i="1"/>
  <c r="Y136" i="1"/>
  <c r="X136" i="1"/>
  <c r="W136" i="1"/>
  <c r="V136" i="1"/>
  <c r="U136" i="1"/>
  <c r="T136" i="1"/>
  <c r="R136" i="1" s="1"/>
  <c r="AG92" i="1"/>
  <c r="AF92" i="1"/>
  <c r="AE92" i="1"/>
  <c r="AD92" i="1"/>
  <c r="AC92" i="1"/>
  <c r="AB92" i="1"/>
  <c r="AH92" i="1" s="1"/>
  <c r="Y92" i="1"/>
  <c r="X92" i="1"/>
  <c r="W92" i="1"/>
  <c r="V92" i="1"/>
  <c r="R92" i="1" s="1"/>
  <c r="U92" i="1"/>
  <c r="T92" i="1"/>
  <c r="AG86" i="1"/>
  <c r="AF86" i="1"/>
  <c r="AE86" i="1"/>
  <c r="AD86" i="1"/>
  <c r="AH86" i="1" s="1"/>
  <c r="AC86" i="1"/>
  <c r="AB86" i="1"/>
  <c r="Y86" i="1"/>
  <c r="X86" i="1"/>
  <c r="W86" i="1"/>
  <c r="V86" i="1"/>
  <c r="U86" i="1"/>
  <c r="T86" i="1"/>
  <c r="R86" i="1" s="1"/>
  <c r="AG79" i="1"/>
  <c r="AF79" i="1"/>
  <c r="AC79" i="1"/>
  <c r="AB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P77" i="1"/>
  <c r="Q77" i="1" s="1"/>
  <c r="Q79" i="1" s="1"/>
  <c r="R53" i="1"/>
  <c r="R35" i="1"/>
  <c r="X269" i="1" l="1"/>
  <c r="X79" i="1"/>
  <c r="T79" i="1"/>
  <c r="T269" i="1" s="1"/>
  <c r="W79" i="1"/>
  <c r="W269" i="1" s="1"/>
  <c r="V79" i="1"/>
  <c r="Y79" i="1"/>
  <c r="Y269" i="1" s="1"/>
  <c r="U79" i="1"/>
  <c r="U269" i="1" s="1"/>
  <c r="V269" i="1"/>
  <c r="P79" i="1"/>
  <c r="AE79" i="1"/>
  <c r="AE269" i="1" s="1"/>
  <c r="R237" i="1"/>
  <c r="AB269" i="1"/>
  <c r="AD79" i="1"/>
  <c r="AH79" i="1" s="1"/>
  <c r="AD269" i="1" l="1"/>
  <c r="R79" i="1"/>
</calcChain>
</file>

<file path=xl/comments1.xml><?xml version="1.0" encoding="utf-8"?>
<comments xmlns="http://schemas.openxmlformats.org/spreadsheetml/2006/main">
  <authors>
    <author>Setup</author>
    <author>Welch, Kathy</author>
  </authors>
  <commentList>
    <comment ref="U79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Add in adj for outstanding checks to offset 11101312.</t>
        </r>
      </text>
    </comment>
    <comment ref="T237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  <comment ref="T238" authorId="1" shapeId="0">
      <text>
        <r>
          <rPr>
            <b/>
            <sz val="9"/>
            <color indexed="81"/>
            <rFont val="Tahoma"/>
            <family val="2"/>
          </rPr>
          <t>Welch, Kathy:</t>
        </r>
        <r>
          <rPr>
            <sz val="9"/>
            <color indexed="81"/>
            <rFont val="Tahoma"/>
            <family val="2"/>
          </rPr>
          <t xml:space="preserve">
Have to change these based on division 2-See summary schedule in quarterly file and update
</t>
        </r>
      </text>
    </comment>
  </commentList>
</comments>
</file>

<file path=xl/sharedStrings.xml><?xml version="1.0" encoding="utf-8"?>
<sst xmlns="http://schemas.openxmlformats.org/spreadsheetml/2006/main" count="867" uniqueCount="379">
  <si>
    <t>FPU Parent</t>
  </si>
  <si>
    <t>Work_Cap</t>
  </si>
  <si>
    <t>13-month average</t>
  </si>
  <si>
    <t>YEAR END</t>
  </si>
  <si>
    <t>Balance Sheet by FERC Account</t>
  </si>
  <si>
    <t>Allocations</t>
  </si>
  <si>
    <t>ELECTRIC %</t>
  </si>
  <si>
    <t>NAT. GAS %</t>
  </si>
  <si>
    <t>CFG%</t>
  </si>
  <si>
    <t>IND %</t>
  </si>
  <si>
    <t>FT. MEADE</t>
  </si>
  <si>
    <t>OTHER %</t>
  </si>
  <si>
    <t>13-Month Average</t>
  </si>
  <si>
    <t>PLANT</t>
  </si>
  <si>
    <t>December 31, 2021</t>
  </si>
  <si>
    <t>FPU PLANT</t>
  </si>
  <si>
    <t>BASE REV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</si>
  <si>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</si>
  <si>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</si>
  <si>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</si>
  <si>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</si>
  <si>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</si>
  <si>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</si>
  <si>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</si>
  <si>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</si>
  <si>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</si>
  <si>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</si>
  <si>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</si>
  <si>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</si>
  <si>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PR_FPU</t>
  </si>
  <si>
    <t>2020</t>
  </si>
  <si>
    <t>2021</t>
  </si>
  <si>
    <t>Total</t>
  </si>
  <si>
    <t>13-Mo Avg</t>
  </si>
  <si>
    <t>PAYROLL</t>
  </si>
  <si>
    <t>Consolidated IC Check - 1460</t>
  </si>
  <si>
    <t>13??1460</t>
  </si>
  <si>
    <t>Assets</t>
  </si>
  <si>
    <t>Property, Plant &amp; Equipment</t>
  </si>
  <si>
    <t>Plant in service</t>
  </si>
  <si>
    <t>Plant in service (detail in PowerPlan)</t>
  </si>
  <si>
    <t>10101010</t>
  </si>
  <si>
    <t>See separate tab</t>
  </si>
  <si>
    <t>Land &amp; Land Rights</t>
  </si>
  <si>
    <t>10103890</t>
  </si>
  <si>
    <t>Structures &amp; Improvements</t>
  </si>
  <si>
    <t>10103900</t>
  </si>
  <si>
    <t>Office Furniture &amp; Equipment</t>
  </si>
  <si>
    <t>10103910</t>
  </si>
  <si>
    <t>Computer Hardware</t>
  </si>
  <si>
    <t>10103912</t>
  </si>
  <si>
    <t>Furniture &amp; Fixtures</t>
  </si>
  <si>
    <t>10103913</t>
  </si>
  <si>
    <t>System Software</t>
  </si>
  <si>
    <t>10103914</t>
  </si>
  <si>
    <t>Transportation Equip-Cars</t>
  </si>
  <si>
    <t>10103921</t>
  </si>
  <si>
    <t>Transportation Equip-Light Duty Trucks/Vans</t>
  </si>
  <si>
    <t>10103922</t>
  </si>
  <si>
    <t>Communication Equipment</t>
  </si>
  <si>
    <t>10103970</t>
  </si>
  <si>
    <t>Miscellaneous Equipment</t>
  </si>
  <si>
    <t>10103980</t>
  </si>
  <si>
    <t>Other Tangible Property</t>
  </si>
  <si>
    <t>10103990</t>
  </si>
  <si>
    <t>Completed Construction Not Classified</t>
  </si>
  <si>
    <t>10601060</t>
  </si>
  <si>
    <t>-</t>
  </si>
  <si>
    <t>Total plant in service</t>
  </si>
  <si>
    <t>CWIP</t>
  </si>
  <si>
    <t>CWIP - Construction Work in Progress</t>
  </si>
  <si>
    <t>10701070</t>
  </si>
  <si>
    <t>Total CWIP</t>
  </si>
  <si>
    <t>Accum depr &amp; amort (incl RWIP)</t>
  </si>
  <si>
    <t>Accumulated Depreciation</t>
  </si>
  <si>
    <t>10801080</t>
  </si>
  <si>
    <t>10803900</t>
  </si>
  <si>
    <t>10803910</t>
  </si>
  <si>
    <t>10803912</t>
  </si>
  <si>
    <t>10803913</t>
  </si>
  <si>
    <t>10803914</t>
  </si>
  <si>
    <t>10803921</t>
  </si>
  <si>
    <t>10803922</t>
  </si>
  <si>
    <t>10803970</t>
  </si>
  <si>
    <t>10803980</t>
  </si>
  <si>
    <t>10803990</t>
  </si>
  <si>
    <t>Cost Pool Clearing - Facilities</t>
  </si>
  <si>
    <t>108F1080</t>
  </si>
  <si>
    <t>Cost Pool Clearing - Vehicles</t>
  </si>
  <si>
    <t>108V1080</t>
  </si>
  <si>
    <t>Cost Pool Cleairng Offset</t>
  </si>
  <si>
    <t>108Z1080</t>
  </si>
  <si>
    <t>Total accum depr &amp; amort (incl RWIP)</t>
  </si>
  <si>
    <t>Total property, plant &amp; equipment</t>
  </si>
  <si>
    <t>Investments</t>
  </si>
  <si>
    <t>Investment in subsidiaries</t>
  </si>
  <si>
    <t>FPU Electric - Investment in Associated Companies</t>
  </si>
  <si>
    <t>10FE1230</t>
  </si>
  <si>
    <t>FloGas - Investment in Sub</t>
  </si>
  <si>
    <t>10FF1231</t>
  </si>
  <si>
    <t>FPU Indiantown Natural Gas - Investment in Associated Companies</t>
  </si>
  <si>
    <t>10FI1230</t>
  </si>
  <si>
    <t>FPU M&amp;J - Investment in Associated Companies</t>
  </si>
  <si>
    <t>10FM1230</t>
  </si>
  <si>
    <t>FPU Natural Gas - Investment in Associated Companies</t>
  </si>
  <si>
    <t>10FN1230</t>
  </si>
  <si>
    <t>Ft. Meade - Investment in Associated Companies</t>
  </si>
  <si>
    <t>10FT1230</t>
  </si>
  <si>
    <t>Total investment in subsidiaries</t>
  </si>
  <si>
    <t>Total investments</t>
  </si>
  <si>
    <t>Current Assets</t>
  </si>
  <si>
    <t>Cash &amp; cash equivalents</t>
  </si>
  <si>
    <t>General Disbursements-Citizens - Cash - NO DRILLDOWN</t>
  </si>
  <si>
    <t>111C1310</t>
  </si>
  <si>
    <t>General Disbursements-Citizens - Cash Secondary Account - NO DRILLDOWN</t>
  </si>
  <si>
    <t>111C1311</t>
  </si>
  <si>
    <t>General Disbursements - Cash</t>
  </si>
  <si>
    <t>11101312</t>
  </si>
  <si>
    <t>Depository Account - Cash</t>
  </si>
  <si>
    <t>11401310</t>
  </si>
  <si>
    <t>ADJ. FOR OUTSTANDING CHECKS</t>
  </si>
  <si>
    <t>Total cash &amp; cash equivalents</t>
  </si>
  <si>
    <t>Trade receivables</t>
  </si>
  <si>
    <t>Accounts Receivable - Accounts Receivable</t>
  </si>
  <si>
    <t>12201420</t>
  </si>
  <si>
    <t>Misc. Customer Accounts Receivable - Accounts Receivable</t>
  </si>
  <si>
    <t>12771420</t>
  </si>
  <si>
    <t>Accounts Receivable Credits - Accounts Receivable</t>
  </si>
  <si>
    <t>12CR1420</t>
  </si>
  <si>
    <t>Total trade receivables</t>
  </si>
  <si>
    <t>Other receivables</t>
  </si>
  <si>
    <t>Employee Receivables - Other Accounts Receivable</t>
  </si>
  <si>
    <t>12901430</t>
  </si>
  <si>
    <t>Miscellaneous Accounts Receivable - Other Accounts Receivable</t>
  </si>
  <si>
    <t>12991430</t>
  </si>
  <si>
    <t>Total other receivables</t>
  </si>
  <si>
    <t>IC receivable (payable) - NO DRILLDOWN</t>
  </si>
  <si>
    <t>IC with Delmarva Natural Gas</t>
  </si>
  <si>
    <t>13101460</t>
  </si>
  <si>
    <t>IC with Delmarva Propane</t>
  </si>
  <si>
    <t>13201460</t>
  </si>
  <si>
    <t>IC with Florida</t>
  </si>
  <si>
    <t>13301460</t>
  </si>
  <si>
    <t>IC with FPU Alloc Group</t>
  </si>
  <si>
    <t>13401460</t>
  </si>
  <si>
    <t>IC with Whse (4001)</t>
  </si>
  <si>
    <t>134W1460</t>
  </si>
  <si>
    <t>IC with Corporate</t>
  </si>
  <si>
    <t>13601460</t>
  </si>
  <si>
    <t>IC with Aspire Energy of Ohio, LLC</t>
  </si>
  <si>
    <t>13A11460</t>
  </si>
  <si>
    <t>IC with Central Florida Gas</t>
  </si>
  <si>
    <t>13CF1460</t>
  </si>
  <si>
    <t>IC with Marlin Compression (CNG)</t>
  </si>
  <si>
    <t>13CN1460</t>
  </si>
  <si>
    <t>IC with CU</t>
  </si>
  <si>
    <t>13CU1460</t>
  </si>
  <si>
    <t>IC with Delaware Division</t>
  </si>
  <si>
    <t>13DE1460</t>
  </si>
  <si>
    <t>IC with Eight Flags</t>
  </si>
  <si>
    <t>13EF1460</t>
  </si>
  <si>
    <t>IC with Elkton Gas</t>
  </si>
  <si>
    <t>13EK1460</t>
  </si>
  <si>
    <t>IC with Eastern Shore</t>
  </si>
  <si>
    <t>13ES1460</t>
  </si>
  <si>
    <t>IC with FPU Corporate (Parent)</t>
  </si>
  <si>
    <t>13FC1460</t>
  </si>
  <si>
    <t>IC with FPU Electric</t>
  </si>
  <si>
    <t>13FE1460</t>
  </si>
  <si>
    <t>IC with Flo-Gas</t>
  </si>
  <si>
    <t>13FF1460</t>
  </si>
  <si>
    <t>IC with Florida CGS</t>
  </si>
  <si>
    <t>13FG1460</t>
  </si>
  <si>
    <t>IC with FPU Indiantown</t>
  </si>
  <si>
    <t>13FI1460</t>
  </si>
  <si>
    <t>IC with FPU M&amp;J</t>
  </si>
  <si>
    <t>13FM1460</t>
  </si>
  <si>
    <t>IC with FPU Natural Gas</t>
  </si>
  <si>
    <t>13FN1460</t>
  </si>
  <si>
    <t>IC with Ft. Meade</t>
  </si>
  <si>
    <t>13FT1460</t>
  </si>
  <si>
    <t>IC with Blue Peake LNG</t>
  </si>
  <si>
    <t>13LN1460</t>
  </si>
  <si>
    <t>IC with Maryland Division</t>
  </si>
  <si>
    <t>13MD1460</t>
  </si>
  <si>
    <t>IC with Marlin</t>
  </si>
  <si>
    <t>13MS1460</t>
  </si>
  <si>
    <t>IC with PIPECO</t>
  </si>
  <si>
    <t>13PC1460</t>
  </si>
  <si>
    <t>IC with PESCO</t>
  </si>
  <si>
    <t>13PS1460</t>
  </si>
  <si>
    <t>IC with Amelia Renewables (RNG)</t>
  </si>
  <si>
    <t>13RN1460</t>
  </si>
  <si>
    <t>IC with Sharp CGS</t>
  </si>
  <si>
    <t>13SC1460</t>
  </si>
  <si>
    <t>IC with Sharp Energy</t>
  </si>
  <si>
    <t>13SE1460</t>
  </si>
  <si>
    <t>IC with Sharp Florida</t>
  </si>
  <si>
    <t>13SF1460</t>
  </si>
  <si>
    <t>IC with Sharpgas</t>
  </si>
  <si>
    <t>13SG1460</t>
  </si>
  <si>
    <t>IC with Skipjack</t>
  </si>
  <si>
    <t>13SK1460</t>
  </si>
  <si>
    <t>IC with Sandpiper (Worcester County)</t>
  </si>
  <si>
    <t>13WC1460</t>
  </si>
  <si>
    <t>Total IC receivable (payable)</t>
  </si>
  <si>
    <t>Prepaid expenses</t>
  </si>
  <si>
    <t>Prepaid Insurance - Prepayments</t>
  </si>
  <si>
    <t>15101650</t>
  </si>
  <si>
    <t>Prepaid Maintenance - Prepayments</t>
  </si>
  <si>
    <t>15201650</t>
  </si>
  <si>
    <t>Total prepaid expenses</t>
  </si>
  <si>
    <t>Other current assets</t>
  </si>
  <si>
    <t>Retentions - Prepayments</t>
  </si>
  <si>
    <t>15801650</t>
  </si>
  <si>
    <t>Total other current assets</t>
  </si>
  <si>
    <t>Total current assets</t>
  </si>
  <si>
    <t>Deferred Charges &amp; Other Assets</t>
  </si>
  <si>
    <t>Regulatory assets</t>
  </si>
  <si>
    <t>Regulatory Asset - Unamortized Loss on Reacquired Debt</t>
  </si>
  <si>
    <t>17991890</t>
  </si>
  <si>
    <t>Total regulatory assets</t>
  </si>
  <si>
    <t>Operating lease assets</t>
  </si>
  <si>
    <t>Operating Lease-RoU Asset 101.1 - Capital Leases</t>
  </si>
  <si>
    <t>101L1011</t>
  </si>
  <si>
    <t>Plant</t>
  </si>
  <si>
    <t>Lease Amort-RoU Asset 101.1 - Capital Leases</t>
  </si>
  <si>
    <t>108L1011</t>
  </si>
  <si>
    <t>Total operating lease assets</t>
  </si>
  <si>
    <t>Total deferred charges &amp; other assets</t>
  </si>
  <si>
    <t>Total Assets</t>
  </si>
  <si>
    <t>=</t>
  </si>
  <si>
    <t>Capitalization &amp; Liabilities</t>
  </si>
  <si>
    <t>Current Liabilities</t>
  </si>
  <si>
    <t>Accounts payable</t>
  </si>
  <si>
    <t>AP Hand Accrual - Accounts Payable</t>
  </si>
  <si>
    <t>21002320</t>
  </si>
  <si>
    <t>Accounts Payable - NO DRILLDOWN</t>
  </si>
  <si>
    <t>21022320</t>
  </si>
  <si>
    <t>Accounts Payable Credit Card - Accounts Payable</t>
  </si>
  <si>
    <t>21032320</t>
  </si>
  <si>
    <t>United Way Payable/Withholding - Accounts Payable</t>
  </si>
  <si>
    <t>21412320</t>
  </si>
  <si>
    <t>Garnishments Payable/Witholding - Accounts Payable</t>
  </si>
  <si>
    <t>21422320</t>
  </si>
  <si>
    <t>Union Dues Payable/Witholding - Accounts Payable</t>
  </si>
  <si>
    <t>21442320</t>
  </si>
  <si>
    <t>Refunds-Cust Deposits/Overpay - Accounts Payable</t>
  </si>
  <si>
    <t>21702320</t>
  </si>
  <si>
    <t>Accounts Payable Clearing-Leases - Accounts Payable</t>
  </si>
  <si>
    <t>21LS2320</t>
  </si>
  <si>
    <t>Total accounts payable</t>
  </si>
  <si>
    <t>Customer deposits &amp; refunds</t>
  </si>
  <si>
    <t>Customer Deposits-Unclaimed Refunds - Customer Deposits</t>
  </si>
  <si>
    <t>22112350</t>
  </si>
  <si>
    <t>A/R Refunds Payable - Customer Deposits</t>
  </si>
  <si>
    <t>22CR2350</t>
  </si>
  <si>
    <t>Total customer deposits &amp; refunds</t>
  </si>
  <si>
    <t>Income taxes</t>
  </si>
  <si>
    <t>State - Prepaid - Current</t>
  </si>
  <si>
    <t>24012364</t>
  </si>
  <si>
    <t>State - Accrued - Current</t>
  </si>
  <si>
    <t>24012365</t>
  </si>
  <si>
    <t>ADIT Offset to Current - Accrued - Current</t>
  </si>
  <si>
    <t>24102365</t>
  </si>
  <si>
    <t>Federal - Accrued - Current</t>
  </si>
  <si>
    <t>24202365</t>
  </si>
  <si>
    <t>FL - Accrued - Current</t>
  </si>
  <si>
    <t>24FL2365</t>
  </si>
  <si>
    <t>FL - Accrued - Prior</t>
  </si>
  <si>
    <t>24FL2367</t>
  </si>
  <si>
    <t>Total income taxes</t>
  </si>
  <si>
    <t>Accrued compensation</t>
  </si>
  <si>
    <t>Accrued Payroll - Misc Current &amp; Accrued Liabilities</t>
  </si>
  <si>
    <t>27102420</t>
  </si>
  <si>
    <t>Accrued PTO - Misc Current &amp; Accrued Liabilities</t>
  </si>
  <si>
    <t>27112420</t>
  </si>
  <si>
    <t>Accrued Bonus - Misc Current &amp; Accrued Liabilities</t>
  </si>
  <si>
    <t>27142420</t>
  </si>
  <si>
    <t>Accrued Severance - Misc Current &amp; Accrued Liabilities</t>
  </si>
  <si>
    <t>27162420</t>
  </si>
  <si>
    <t>Total accrued compensation</t>
  </si>
  <si>
    <t>Other accrued liabilities</t>
  </si>
  <si>
    <t>Accrued OPRB (Current) - Accum Provision for Pensions &amp; Benefits</t>
  </si>
  <si>
    <t>27332283</t>
  </si>
  <si>
    <t>PR-FPU</t>
  </si>
  <si>
    <t>PR-FUP</t>
  </si>
  <si>
    <t>Operating Lease Liability - Capital Lease Obligations-Current</t>
  </si>
  <si>
    <t>27772430</t>
  </si>
  <si>
    <t>Federal &amp; FICA Withholding - Tax Collections Payable</t>
  </si>
  <si>
    <t>27902410</t>
  </si>
  <si>
    <t>FUTA - Tax Collections Payable</t>
  </si>
  <si>
    <t>27952410</t>
  </si>
  <si>
    <t>FL Taxes Other - SUTA</t>
  </si>
  <si>
    <t>27FL2411</t>
  </si>
  <si>
    <t>GA Taxes Other - Pyrl Tx Withholding</t>
  </si>
  <si>
    <t>27GA2412</t>
  </si>
  <si>
    <t>Total other accrued liabilities</t>
  </si>
  <si>
    <t>Total current liabilities</t>
  </si>
  <si>
    <t>Deferred Credits &amp; Other Liabilities</t>
  </si>
  <si>
    <t>Deferred income taxes (non-current)</t>
  </si>
  <si>
    <t>Capital</t>
  </si>
  <si>
    <t>ADIT Federal - Property</t>
  </si>
  <si>
    <t>25002820</t>
  </si>
  <si>
    <t>ADIT Federal - Other</t>
  </si>
  <si>
    <t>25002830</t>
  </si>
  <si>
    <t>ADIT State - Property</t>
  </si>
  <si>
    <t>25012820</t>
  </si>
  <si>
    <t>ADIT State - Other</t>
  </si>
  <si>
    <t>25012830</t>
  </si>
  <si>
    <t>Bonus - Other</t>
  </si>
  <si>
    <t>25BN2831</t>
  </si>
  <si>
    <t>Depreciation - Property</t>
  </si>
  <si>
    <t>25DP2822</t>
  </si>
  <si>
    <t>Insurance Deductibles - Other</t>
  </si>
  <si>
    <t>25ID2831</t>
  </si>
  <si>
    <t>Leases - Other</t>
  </si>
  <si>
    <t>25LS2832</t>
  </si>
  <si>
    <t>Misc Reserves - Other</t>
  </si>
  <si>
    <t>25MR2831</t>
  </si>
  <si>
    <t>Depreciation-Capitalized Overhead - Other</t>
  </si>
  <si>
    <t>25OH2832</t>
  </si>
  <si>
    <t>Pension - Other</t>
  </si>
  <si>
    <t>25PN2832</t>
  </si>
  <si>
    <t>Post-retirement Benefits - Other</t>
  </si>
  <si>
    <t>25PR2832</t>
  </si>
  <si>
    <t>Reacquired Debt - Other</t>
  </si>
  <si>
    <t>25RD2832</t>
  </si>
  <si>
    <t>Repairs - Property</t>
  </si>
  <si>
    <t>25RE2822</t>
  </si>
  <si>
    <t>Tax Rate Change - Property</t>
  </si>
  <si>
    <t>25TX2822</t>
  </si>
  <si>
    <t>Vacation - Other</t>
  </si>
  <si>
    <t>25VA2831</t>
  </si>
  <si>
    <t>Total deferred income taxes (non-current)</t>
  </si>
  <si>
    <t>Regulatory liabilities</t>
  </si>
  <si>
    <t>Regulatory Liability Tax Rate Change - Othr Reg Liab-Not Protected</t>
  </si>
  <si>
    <t>280R254N</t>
  </si>
  <si>
    <t>Regulatory Liability Tax Rate Change - Othr Reg Liab-Protected</t>
  </si>
  <si>
    <t>280R254P</t>
  </si>
  <si>
    <t>Total regulatory liabilities</t>
  </si>
  <si>
    <t>Other pension &amp; benefit costs</t>
  </si>
  <si>
    <t>Accrued Pensions - Accum Provision for Pensions &amp; Benefits</t>
  </si>
  <si>
    <t>29002283</t>
  </si>
  <si>
    <t>Other Post Retirement Benefits - Accum Provision for Pensions &amp; Benefits</t>
  </si>
  <si>
    <t>29202283</t>
  </si>
  <si>
    <t>OPRB-Retiree Claims - Accum Provision for Pensions &amp; Benefits</t>
  </si>
  <si>
    <t>29212283</t>
  </si>
  <si>
    <t>OPRB-Retiree Admin Fees - Accum Provision for Pensions &amp; Benefits</t>
  </si>
  <si>
    <t>29222283</t>
  </si>
  <si>
    <t>OPRB-Retiree Life Ins - Accum Provision for Pensions &amp; Benefits</t>
  </si>
  <si>
    <t>29232283</t>
  </si>
  <si>
    <t>OPRB-Retiree Contributions - Accum Provision for Pensions &amp; Benefits</t>
  </si>
  <si>
    <t>29242283</t>
  </si>
  <si>
    <t>Total other pension &amp; benefit costs</t>
  </si>
  <si>
    <t>Operating lease liabilities</t>
  </si>
  <si>
    <t>Operating Lease Liability - Capital Lease Obligations-Non Current</t>
  </si>
  <si>
    <t>29802270</t>
  </si>
  <si>
    <t>Total deferred credits &amp; other liabilities</t>
  </si>
  <si>
    <t>Capitalization</t>
  </si>
  <si>
    <t>Stockholders' equity</t>
  </si>
  <si>
    <t>Accum Other Comprehensive Inc (Ret Earn) - Retained Earnings</t>
  </si>
  <si>
    <t>33152160</t>
  </si>
  <si>
    <t>Retained Earnings (Auto) - NO DRILLDOWN</t>
  </si>
  <si>
    <t>34002160</t>
  </si>
  <si>
    <t>Retained Earnings (Beg Bal/Manual) - Retained Earnings</t>
  </si>
  <si>
    <t>34102160</t>
  </si>
  <si>
    <t>Total stockholders' equity</t>
  </si>
  <si>
    <t>Total Capitalization</t>
  </si>
  <si>
    <t>Total Capitalization &amp; Liabilities</t>
  </si>
  <si>
    <t>REG-BS13MON</t>
  </si>
  <si>
    <t>02/02/22</t>
  </si>
  <si>
    <t xml:space="preserve"> </t>
  </si>
  <si>
    <t>Bal Sheet -- 13 Mo. Avg.</t>
  </si>
  <si>
    <t>02:04 PM</t>
  </si>
  <si>
    <t>B-3a FN</t>
  </si>
  <si>
    <t>OFFSET TO ACCOUNTS RECEIVABLE</t>
  </si>
  <si>
    <t>x apportionment factor</t>
  </si>
  <si>
    <t>13-month average customer deposits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</si>
</sst>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&quot;$&quot;#,###,##0;\(&quot;$&quot;#,###,##0\)"/>
    <numFmt numFmtId="167" formatCode="_(* #,##0_);_(* \(#,##0\);_(* &quot;-&quot;??_);_(@_)"/>
    <numFmt numFmtId="168" formatCode="#,###,##0;\(#,###,##0\)"/>
    <numFmt numFmtId="169" formatCode="_(* #,##0_);_(* \(\ #,##0\ \);_(* &quot;-&quot;??_);_(\ @_ \)"/>
    <numFmt numFmtId="170" formatCode="_(&quot;$&quot;* #,##0_);_(&quot;$&quot;* \(#,##0\);_(&quot;$&quot;* &quot;-&quot;??_);_(@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2"/>
      <color indexed="0"/>
      <name val="Arial Black"/>
      <family val="2"/>
    </font>
    <font>
      <b/>
      <sz val="8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b/>
      <sz val="10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i/>
      <u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164" fontId="5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5" fillId="0" borderId="0"/>
    <xf numFmtId="0" fontId="1" fillId="0" borderId="0"/>
    <xf numFmtId="168" fontId="5" fillId="0" borderId="0"/>
  </cellStyleXfs>
  <cellXfs count="72">
    <xf numFmtId="0" fontId="0" fillId="0" borderId="0" xfId="0"/>
    <xf numFmtId="0" fontId="4" fillId="0" borderId="0" xfId="0" applyFont="1" applyAlignment="1">
      <alignment horizontal="left"/>
    </xf>
    <xf numFmtId="164" fontId="5" fillId="0" borderId="0" xfId="2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10" fontId="9" fillId="0" borderId="0" xfId="3" applyNumberFormat="1" applyFont="1" applyFill="1" applyAlignment="1">
      <alignment horizontal="center"/>
    </xf>
    <xf numFmtId="0" fontId="10" fillId="0" borderId="0" xfId="0" applyFont="1" applyFill="1"/>
    <xf numFmtId="165" fontId="9" fillId="0" borderId="0" xfId="3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5" fillId="0" borderId="0" xfId="2" applyNumberFormat="1" applyAlignment="1">
      <alignment horizontal="center"/>
    </xf>
    <xf numFmtId="49" fontId="5" fillId="0" borderId="1" xfId="2" applyNumberFormat="1" applyBorder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166" fontId="5" fillId="0" borderId="0" xfId="2" applyNumberFormat="1"/>
    <xf numFmtId="167" fontId="6" fillId="0" borderId="0" xfId="4" applyNumberFormat="1" applyFont="1" applyFill="1"/>
    <xf numFmtId="0" fontId="8" fillId="0" borderId="0" xfId="0" applyFont="1"/>
    <xf numFmtId="164" fontId="8" fillId="0" borderId="0" xfId="2" applyFont="1"/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2" applyFont="1"/>
    <xf numFmtId="0" fontId="11" fillId="0" borderId="0" xfId="0" applyFont="1" applyAlignment="1">
      <alignment horizontal="left"/>
    </xf>
    <xf numFmtId="0" fontId="11" fillId="0" borderId="0" xfId="0" applyFont="1"/>
    <xf numFmtId="164" fontId="11" fillId="0" borderId="0" xfId="2" applyFont="1"/>
    <xf numFmtId="168" fontId="5" fillId="0" borderId="0" xfId="5" applyFill="1"/>
    <xf numFmtId="167" fontId="10" fillId="0" borderId="0" xfId="4" applyNumberFormat="1" applyFont="1" applyFill="1"/>
    <xf numFmtId="49" fontId="5" fillId="0" borderId="0" xfId="2" applyNumberFormat="1" applyAlignment="1">
      <alignment horizontal="fill"/>
    </xf>
    <xf numFmtId="167" fontId="6" fillId="0" borderId="0" xfId="0" applyNumberFormat="1" applyFont="1" applyFill="1"/>
    <xf numFmtId="0" fontId="13" fillId="2" borderId="0" xfId="0" applyFont="1" applyFill="1" applyAlignment="1">
      <alignment horizontal="left"/>
    </xf>
    <xf numFmtId="164" fontId="13" fillId="2" borderId="0" xfId="2" applyFont="1" applyFill="1"/>
    <xf numFmtId="0" fontId="1" fillId="0" borderId="0" xfId="6" applyFill="1" applyAlignment="1">
      <alignment horizontal="left"/>
    </xf>
    <xf numFmtId="0" fontId="0" fillId="0" borderId="0" xfId="0" applyFill="1" applyAlignment="1">
      <alignment horizontal="left"/>
    </xf>
    <xf numFmtId="169" fontId="5" fillId="0" borderId="0" xfId="4" applyNumberFormat="1" applyFont="1" applyFill="1"/>
    <xf numFmtId="167" fontId="6" fillId="3" borderId="0" xfId="4" applyNumberFormat="1" applyFont="1" applyFill="1"/>
    <xf numFmtId="0" fontId="6" fillId="3" borderId="0" xfId="0" applyFont="1" applyFill="1"/>
    <xf numFmtId="0" fontId="0" fillId="0" borderId="0" xfId="0" applyFill="1"/>
    <xf numFmtId="49" fontId="5" fillId="0" borderId="0" xfId="5" applyNumberFormat="1" applyFill="1" applyAlignment="1">
      <alignment horizontal="fill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168" fontId="11" fillId="0" borderId="0" xfId="5" applyFont="1" applyFill="1"/>
    <xf numFmtId="0" fontId="0" fillId="0" borderId="1" xfId="0" applyBorder="1"/>
    <xf numFmtId="164" fontId="5" fillId="0" borderId="1" xfId="2" applyBorder="1"/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164" fontId="12" fillId="0" borderId="2" xfId="2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164" fontId="11" fillId="0" borderId="1" xfId="2" applyFont="1" applyBorder="1"/>
    <xf numFmtId="0" fontId="0" fillId="0" borderId="2" xfId="0" applyBorder="1" applyAlignment="1">
      <alignment horizontal="left"/>
    </xf>
    <xf numFmtId="164" fontId="5" fillId="0" borderId="2" xfId="2" applyBorder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168" fontId="8" fillId="0" borderId="0" xfId="5" applyFont="1" applyFill="1"/>
    <xf numFmtId="0" fontId="14" fillId="0" borderId="0" xfId="0" applyFont="1" applyFill="1" applyAlignment="1">
      <alignment horizontal="left"/>
    </xf>
    <xf numFmtId="0" fontId="12" fillId="0" borderId="0" xfId="0" applyFont="1" applyFill="1"/>
    <xf numFmtId="168" fontId="12" fillId="0" borderId="0" xfId="5" applyFont="1" applyFill="1"/>
    <xf numFmtId="167" fontId="6" fillId="4" borderId="0" xfId="4" applyNumberFormat="1" applyFont="1" applyFill="1"/>
    <xf numFmtId="0" fontId="1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168" fontId="3" fillId="0" borderId="0" xfId="5" applyFont="1" applyFill="1"/>
    <xf numFmtId="167" fontId="6" fillId="5" borderId="0" xfId="4" applyNumberFormat="1" applyFont="1" applyFill="1"/>
    <xf numFmtId="167" fontId="7" fillId="0" borderId="2" xfId="4" applyNumberFormat="1" applyFont="1" applyFill="1" applyBorder="1"/>
    <xf numFmtId="49" fontId="5" fillId="0" borderId="0" xfId="2" applyNumberFormat="1" applyAlignment="1">
      <alignment horizontal="right"/>
    </xf>
    <xf numFmtId="168" fontId="5" fillId="0" borderId="0" xfId="7" applyFill="1"/>
    <xf numFmtId="164" fontId="5" fillId="0" borderId="0" xfId="2" applyFill="1"/>
    <xf numFmtId="0" fontId="17" fillId="0" borderId="0" xfId="0" applyFont="1"/>
    <xf numFmtId="168" fontId="17" fillId="0" borderId="0" xfId="0" applyNumberFormat="1" applyFont="1" applyFill="1"/>
    <xf numFmtId="165" fontId="17" fillId="0" borderId="0" xfId="0" applyNumberFormat="1" applyFont="1" applyFill="1"/>
    <xf numFmtId="168" fontId="5" fillId="0" borderId="0" xfId="7" applyFill="1" applyAlignment="1">
      <alignment horizontal="left" indent="3"/>
    </xf>
    <xf numFmtId="170" fontId="17" fillId="0" borderId="3" xfId="1" applyNumberFormat="1" applyFont="1" applyBorder="1"/>
    <xf numFmtId="0" fontId="18" fillId="0" borderId="0" xfId="0" applyFont="1" applyFill="1"/>
  </cellXfs>
  <cellStyles count="8">
    <cellStyle name="Comma 10" xfId="4"/>
    <cellStyle name="Currency" xfId="1" builtinId="4"/>
    <cellStyle name="FRxAmtStyle" xfId="2"/>
    <cellStyle name="FRxAmtStyle 10 2" xfId="5"/>
    <cellStyle name="FRxAmtStyle 10 2 2" xfId="7"/>
    <cellStyle name="Normal" xfId="0" builtinId="0"/>
    <cellStyle name="Normal 355 5" xfId="6"/>
    <cellStyle name="Percent 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theme" Target="theme/theme1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calcChain" Target="calcChain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haredStrings" Target="sharedString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tyles" Target="style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ROR%20Surveillance%20reports\2021\ROR's\4th%20Quarter\FN\FPUC%20GAS%20ROR%20December%2031,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Forecast\2015\Gas\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1\p_drive\Departments%20&amp;%20Divisions\Florida%20Regulatory\Gross%20Margin%20Budget\2016\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H310"/>
  <sheetViews>
    <sheetView tabSelected="1" view="pageBreakPreview" zoomScaleNormal="100" zoomScaleSheetLayoutView="100" workbookViewId="0">
      <pane xSplit="2" ySplit="7" topLeftCell="P264" activePane="bottomRight" state="frozen"/>
      <selection activeCell="B6" sqref="B6"/>
      <selection pane="topRight" activeCell="B6" sqref="B6"/>
      <selection pane="bottomLeft" activeCell="B6" sqref="B6"/>
      <selection pane="bottomRight" activeCell="U5" sqref="U5"/>
    </sheetView>
  </sheetViews>
  <sheetFormatPr defaultColWidth="9.140625" defaultRowHeight="12.75" x14ac:dyDescent="0.2"/>
  <cols>
    <col min="1" max="1" width="37.85546875" style="3" customWidth="1"/>
    <col min="2" max="2" width="12.7109375" style="3" customWidth="1"/>
    <col min="3" max="15" width="15.42578125" style="3" bestFit="1" customWidth="1"/>
    <col min="16" max="16" width="17" style="3" bestFit="1" customWidth="1"/>
    <col min="17" max="17" width="15.42578125" style="3" bestFit="1" customWidth="1"/>
    <col min="18" max="18" width="9.140625" style="3"/>
    <col min="19" max="19" width="12.85546875" style="7" bestFit="1" customWidth="1"/>
    <col min="20" max="21" width="17.42578125" style="7" bestFit="1" customWidth="1"/>
    <col min="22" max="22" width="15.5703125" style="7" bestFit="1" customWidth="1"/>
    <col min="23" max="23" width="14" style="7" bestFit="1" customWidth="1"/>
    <col min="24" max="24" width="12.42578125" style="7" customWidth="1"/>
    <col min="25" max="25" width="16.5703125" style="7" customWidth="1"/>
    <col min="26" max="26" width="9.140625" style="7" customWidth="1"/>
    <col min="27" max="27" width="12.85546875" style="7" bestFit="1" customWidth="1"/>
    <col min="28" max="29" width="16.7109375" style="7" bestFit="1" customWidth="1"/>
    <col min="30" max="30" width="15.5703125" style="7" bestFit="1" customWidth="1"/>
    <col min="31" max="31" width="16.28515625" style="7" customWidth="1"/>
    <col min="32" max="32" width="14.140625" style="7" customWidth="1"/>
    <col min="33" max="33" width="17.28515625" style="7" customWidth="1"/>
    <col min="34" max="34" width="9.140625" style="7"/>
    <col min="35" max="16384" width="9.140625" style="3"/>
  </cols>
  <sheetData>
    <row r="1" spans="1:34" ht="22.5" x14ac:dyDescent="0.45">
      <c r="A1" s="1" t="s">
        <v>0</v>
      </c>
      <c r="B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4" t="s">
        <v>1</v>
      </c>
      <c r="T1" s="4" t="s">
        <v>2</v>
      </c>
      <c r="U1" s="4"/>
      <c r="V1" s="4"/>
      <c r="W1" s="4"/>
      <c r="X1" s="4"/>
      <c r="Y1" s="4"/>
      <c r="Z1" s="4"/>
      <c r="AA1" s="4" t="s">
        <v>1</v>
      </c>
      <c r="AB1" s="4" t="s">
        <v>3</v>
      </c>
      <c r="AC1" s="4"/>
      <c r="AD1" s="4"/>
      <c r="AE1" s="4"/>
      <c r="AF1" s="4"/>
      <c r="AG1" s="4"/>
      <c r="AH1" s="3"/>
    </row>
    <row r="2" spans="1:34" ht="19.5" x14ac:dyDescent="0.4">
      <c r="A2" s="5" t="s">
        <v>4</v>
      </c>
      <c r="B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/>
      <c r="AA2" s="4" t="s">
        <v>5</v>
      </c>
      <c r="AB2" s="4" t="s">
        <v>6</v>
      </c>
      <c r="AC2" s="4" t="s">
        <v>7</v>
      </c>
      <c r="AD2" s="4" t="s">
        <v>8</v>
      </c>
      <c r="AE2" s="4" t="s">
        <v>9</v>
      </c>
      <c r="AF2" s="4" t="s">
        <v>10</v>
      </c>
      <c r="AG2" s="4" t="s">
        <v>11</v>
      </c>
      <c r="AH2" s="3"/>
    </row>
    <row r="3" spans="1:34" ht="19.5" x14ac:dyDescent="0.4">
      <c r="A3" s="5" t="s">
        <v>12</v>
      </c>
      <c r="B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4" t="s">
        <v>13</v>
      </c>
      <c r="T3" s="6">
        <v>0.16214999999999999</v>
      </c>
      <c r="U3" s="6">
        <v>0.39171</v>
      </c>
      <c r="V3" s="6">
        <v>0.18387999999999999</v>
      </c>
      <c r="W3" s="6">
        <v>3.5500000000000002E-3</v>
      </c>
      <c r="X3" s="6">
        <v>1.1100000000000001E-3</v>
      </c>
      <c r="Y3" s="6">
        <v>0.25762000000000002</v>
      </c>
      <c r="Z3" s="4"/>
      <c r="AA3" s="4" t="s">
        <v>13</v>
      </c>
      <c r="AB3" s="6">
        <v>0.16214999999999999</v>
      </c>
      <c r="AC3" s="6">
        <v>0.39171</v>
      </c>
      <c r="AD3" s="6">
        <v>0.18387999999999999</v>
      </c>
      <c r="AE3" s="6">
        <v>3.5500000000000002E-3</v>
      </c>
      <c r="AF3" s="6">
        <v>1.1100000000000001E-3</v>
      </c>
      <c r="AG3" s="6">
        <v>0.25762000000000002</v>
      </c>
    </row>
    <row r="4" spans="1:34" ht="19.5" x14ac:dyDescent="0.4">
      <c r="A4" s="5" t="s">
        <v>14</v>
      </c>
      <c r="B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4" t="s">
        <v>15</v>
      </c>
      <c r="T4" s="8">
        <v>0.2928</v>
      </c>
      <c r="U4" s="8">
        <v>0.70720000000000005</v>
      </c>
      <c r="V4" s="8"/>
      <c r="W4" s="8"/>
      <c r="X4" s="8"/>
      <c r="Y4" s="9"/>
      <c r="Z4" s="4"/>
      <c r="AA4" s="4" t="s">
        <v>15</v>
      </c>
      <c r="AB4" s="8">
        <v>0.2928</v>
      </c>
      <c r="AC4" s="8">
        <v>0.70720000000000005</v>
      </c>
      <c r="AD4" s="8"/>
      <c r="AE4" s="8"/>
      <c r="AF4" s="8"/>
      <c r="AG4" s="9"/>
    </row>
    <row r="5" spans="1:34" x14ac:dyDescent="0.2">
      <c r="A5"/>
      <c r="B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S5" s="4" t="s">
        <v>16</v>
      </c>
      <c r="T5" s="8">
        <v>0.21299999999999999</v>
      </c>
      <c r="U5" s="8">
        <v>0.34799999999999998</v>
      </c>
      <c r="V5" s="8">
        <v>0.14399999999999999</v>
      </c>
      <c r="W5" s="8">
        <v>1E-3</v>
      </c>
      <c r="X5" s="8">
        <v>1E-3</v>
      </c>
      <c r="Y5" s="8">
        <v>0.29299999999999998</v>
      </c>
      <c r="Z5" s="4"/>
      <c r="AA5" s="4" t="s">
        <v>16</v>
      </c>
      <c r="AB5" s="8">
        <v>0.21299999999999999</v>
      </c>
      <c r="AC5" s="8">
        <v>0.34799999999999998</v>
      </c>
      <c r="AD5" s="8">
        <v>0.14399999999999999</v>
      </c>
      <c r="AE5" s="8">
        <v>1E-3</v>
      </c>
      <c r="AF5" s="8">
        <v>1E-3</v>
      </c>
      <c r="AG5" s="8">
        <v>0.29299999999999998</v>
      </c>
    </row>
    <row r="6" spans="1:34" x14ac:dyDescent="0.2">
      <c r="A6"/>
      <c r="B6"/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17</v>
      </c>
      <c r="P6" s="2"/>
      <c r="Q6" s="2"/>
      <c r="S6" s="4" t="s">
        <v>29</v>
      </c>
      <c r="T6" s="8">
        <v>0.252</v>
      </c>
      <c r="U6" s="8">
        <v>0.52</v>
      </c>
      <c r="V6" s="8"/>
      <c r="W6" s="8"/>
      <c r="X6" s="8"/>
      <c r="Y6" s="8">
        <v>0.22800000000000001</v>
      </c>
      <c r="Z6" s="4"/>
      <c r="AA6" s="4" t="s">
        <v>29</v>
      </c>
      <c r="AB6" s="8">
        <v>0.252</v>
      </c>
      <c r="AC6" s="8">
        <v>0.52</v>
      </c>
      <c r="AD6" s="8"/>
      <c r="AE6" s="8"/>
      <c r="AF6" s="8"/>
      <c r="AG6" s="8">
        <v>0.22800000000000001</v>
      </c>
    </row>
    <row r="7" spans="1:34" x14ac:dyDescent="0.2">
      <c r="A7"/>
      <c r="B7"/>
      <c r="C7" s="11" t="s">
        <v>30</v>
      </c>
      <c r="D7" s="11" t="s">
        <v>31</v>
      </c>
      <c r="E7" s="11" t="s">
        <v>31</v>
      </c>
      <c r="F7" s="11" t="s">
        <v>31</v>
      </c>
      <c r="G7" s="11" t="s">
        <v>31</v>
      </c>
      <c r="H7" s="11" t="s">
        <v>31</v>
      </c>
      <c r="I7" s="11" t="s">
        <v>31</v>
      </c>
      <c r="J7" s="11" t="s">
        <v>31</v>
      </c>
      <c r="K7" s="11" t="s">
        <v>31</v>
      </c>
      <c r="L7" s="11" t="s">
        <v>31</v>
      </c>
      <c r="M7" s="11" t="s">
        <v>31</v>
      </c>
      <c r="N7" s="11" t="s">
        <v>31</v>
      </c>
      <c r="O7" s="11" t="s">
        <v>31</v>
      </c>
      <c r="P7" s="12" t="s">
        <v>32</v>
      </c>
      <c r="Q7" s="12" t="s">
        <v>33</v>
      </c>
      <c r="S7" s="4" t="s">
        <v>34</v>
      </c>
      <c r="T7" s="8">
        <v>0.192</v>
      </c>
      <c r="U7" s="8">
        <v>0.39610000000000001</v>
      </c>
      <c r="V7" s="8">
        <v>0.13700000000000001</v>
      </c>
      <c r="W7" s="8">
        <v>3.2000000000000002E-3</v>
      </c>
      <c r="X7" s="8">
        <v>2.2000000000000001E-3</v>
      </c>
      <c r="Y7" s="8">
        <v>0.26950000000000002</v>
      </c>
      <c r="Z7" s="4"/>
      <c r="AA7" s="4" t="s">
        <v>34</v>
      </c>
      <c r="AB7" s="8">
        <v>0.192</v>
      </c>
      <c r="AC7" s="8">
        <v>0.39610000000000001</v>
      </c>
      <c r="AD7" s="8">
        <v>0.13700000000000001</v>
      </c>
      <c r="AE7" s="8">
        <v>3.2000000000000002E-3</v>
      </c>
      <c r="AF7" s="8">
        <v>2.2000000000000001E-3</v>
      </c>
      <c r="AG7" s="8">
        <v>0.26950000000000002</v>
      </c>
    </row>
    <row r="8" spans="1:34" x14ac:dyDescent="0.2">
      <c r="A8"/>
      <c r="B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/>
    </row>
    <row r="9" spans="1:34" x14ac:dyDescent="0.2">
      <c r="A9" s="13" t="s">
        <v>35</v>
      </c>
      <c r="B9" s="13" t="s">
        <v>36</v>
      </c>
      <c r="C9" s="14">
        <v>-53473801</v>
      </c>
      <c r="D9" s="14">
        <v>-52927683</v>
      </c>
      <c r="E9" s="14">
        <v>-50782991</v>
      </c>
      <c r="F9" s="14">
        <v>-53728742</v>
      </c>
      <c r="G9" s="14">
        <v>-52528295</v>
      </c>
      <c r="H9" s="14">
        <v>-54546955</v>
      </c>
      <c r="I9" s="14">
        <v>-53198317</v>
      </c>
      <c r="J9" s="14">
        <v>-56088549</v>
      </c>
      <c r="K9" s="14">
        <v>-57339401</v>
      </c>
      <c r="L9" s="14">
        <v>-53454763</v>
      </c>
      <c r="M9" s="14">
        <v>-55104746</v>
      </c>
      <c r="N9" s="14">
        <v>-47993900</v>
      </c>
      <c r="O9" s="14">
        <v>-62628904</v>
      </c>
      <c r="P9" s="14">
        <v>-703797045</v>
      </c>
      <c r="Q9" s="14">
        <v>-54138234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/>
    </row>
    <row r="10" spans="1:34" x14ac:dyDescent="0.2">
      <c r="A10"/>
      <c r="B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/>
    </row>
    <row r="11" spans="1:34" ht="19.5" x14ac:dyDescent="0.4">
      <c r="A11" s="5" t="s">
        <v>37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</row>
    <row r="12" spans="1:34" x14ac:dyDescent="0.2">
      <c r="A12"/>
      <c r="B1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</row>
    <row r="13" spans="1:34" ht="15" x14ac:dyDescent="0.3">
      <c r="A13" s="18" t="s">
        <v>38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</row>
    <row r="14" spans="1:34" x14ac:dyDescent="0.2">
      <c r="A14"/>
      <c r="B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</row>
    <row r="15" spans="1:34" x14ac:dyDescent="0.2">
      <c r="A15" s="21" t="s">
        <v>39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/>
    </row>
    <row r="16" spans="1:34" x14ac:dyDescent="0.2">
      <c r="A16" s="13" t="s">
        <v>40</v>
      </c>
      <c r="B16" s="13" t="s">
        <v>41</v>
      </c>
      <c r="C16" s="2">
        <v>-1473236</v>
      </c>
      <c r="D16" s="2">
        <v>-1473236</v>
      </c>
      <c r="E16" s="2">
        <v>-1473236</v>
      </c>
      <c r="F16" s="2">
        <v>-1476918</v>
      </c>
      <c r="G16" s="2">
        <v>11909467</v>
      </c>
      <c r="H16" s="2">
        <v>11909467</v>
      </c>
      <c r="I16" s="2">
        <v>11909467</v>
      </c>
      <c r="J16" s="2">
        <v>11909467</v>
      </c>
      <c r="K16" s="2">
        <v>12018628</v>
      </c>
      <c r="L16" s="2">
        <v>11986453</v>
      </c>
      <c r="M16" s="2">
        <v>12004504</v>
      </c>
      <c r="N16" s="2">
        <v>12009002</v>
      </c>
      <c r="O16" s="2">
        <v>11990698</v>
      </c>
      <c r="P16" s="2">
        <v>101750529</v>
      </c>
      <c r="Q16" s="2">
        <v>7826964</v>
      </c>
      <c r="R16" s="24"/>
      <c r="S16" s="25" t="s">
        <v>42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3"/>
    </row>
    <row r="17" spans="1:34" x14ac:dyDescent="0.2">
      <c r="A17" s="13" t="s">
        <v>43</v>
      </c>
      <c r="B17" s="13" t="s">
        <v>44</v>
      </c>
      <c r="C17" s="2">
        <v>594214</v>
      </c>
      <c r="D17" s="2">
        <v>594214</v>
      </c>
      <c r="E17" s="2">
        <v>594214</v>
      </c>
      <c r="F17" s="2">
        <v>594214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2376857</v>
      </c>
      <c r="Q17" s="2">
        <v>182835</v>
      </c>
      <c r="R17" s="1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"/>
    </row>
    <row r="18" spans="1:34" x14ac:dyDescent="0.2">
      <c r="A18" s="13" t="s">
        <v>45</v>
      </c>
      <c r="B18" s="13" t="s">
        <v>46</v>
      </c>
      <c r="C18" s="2">
        <v>7633251</v>
      </c>
      <c r="D18" s="2">
        <v>7633251</v>
      </c>
      <c r="E18" s="2">
        <v>7633251</v>
      </c>
      <c r="F18" s="2">
        <v>7633251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30533004</v>
      </c>
      <c r="Q18" s="2">
        <v>2348693</v>
      </c>
      <c r="R18" s="1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3"/>
    </row>
    <row r="19" spans="1:34" x14ac:dyDescent="0.2">
      <c r="A19" s="13" t="s">
        <v>47</v>
      </c>
      <c r="B19" s="13" t="s">
        <v>48</v>
      </c>
      <c r="C19" s="2">
        <v>734008</v>
      </c>
      <c r="D19" s="2">
        <v>734008</v>
      </c>
      <c r="E19" s="2">
        <v>734008</v>
      </c>
      <c r="F19" s="2">
        <v>734008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2936031</v>
      </c>
      <c r="Q19" s="2">
        <v>225849</v>
      </c>
      <c r="R19" s="1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3"/>
    </row>
    <row r="20" spans="1:34" x14ac:dyDescent="0.2">
      <c r="A20" s="13" t="s">
        <v>49</v>
      </c>
      <c r="B20" s="13" t="s">
        <v>50</v>
      </c>
      <c r="C20" s="2">
        <v>207153</v>
      </c>
      <c r="D20" s="2">
        <v>207153</v>
      </c>
      <c r="E20" s="2">
        <v>207153</v>
      </c>
      <c r="F20" s="2">
        <v>207153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828610</v>
      </c>
      <c r="Q20" s="2">
        <v>63739</v>
      </c>
      <c r="R20" s="1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"/>
    </row>
    <row r="21" spans="1:34" x14ac:dyDescent="0.2">
      <c r="A21" s="13" t="s">
        <v>51</v>
      </c>
      <c r="B21" s="13" t="s">
        <v>52</v>
      </c>
      <c r="C21" s="2">
        <v>347686</v>
      </c>
      <c r="D21" s="2">
        <v>347686</v>
      </c>
      <c r="E21" s="2">
        <v>347686</v>
      </c>
      <c r="F21" s="2">
        <v>347686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1390745</v>
      </c>
      <c r="Q21" s="2">
        <v>106980</v>
      </c>
      <c r="R21" s="1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"/>
    </row>
    <row r="22" spans="1:34" x14ac:dyDescent="0.2">
      <c r="A22" s="13" t="s">
        <v>53</v>
      </c>
      <c r="B22" s="13" t="s">
        <v>54</v>
      </c>
      <c r="C22" s="2">
        <v>2202042</v>
      </c>
      <c r="D22" s="2">
        <v>2202042</v>
      </c>
      <c r="E22" s="2">
        <v>2202042</v>
      </c>
      <c r="F22" s="2">
        <v>2202042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8808168</v>
      </c>
      <c r="Q22" s="2">
        <v>677551</v>
      </c>
      <c r="R22" s="1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3"/>
    </row>
    <row r="23" spans="1:34" x14ac:dyDescent="0.2">
      <c r="A23" s="13" t="s">
        <v>55</v>
      </c>
      <c r="B23" s="13" t="s">
        <v>56</v>
      </c>
      <c r="C23" s="2">
        <v>258117</v>
      </c>
      <c r="D23" s="2">
        <v>258117</v>
      </c>
      <c r="E23" s="2">
        <v>258117</v>
      </c>
      <c r="F23" s="2">
        <v>258117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1032466</v>
      </c>
      <c r="Q23" s="2">
        <v>79420</v>
      </c>
      <c r="R23" s="1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3"/>
    </row>
    <row r="24" spans="1:34" x14ac:dyDescent="0.2">
      <c r="A24" s="13" t="s">
        <v>57</v>
      </c>
      <c r="B24" s="13" t="s">
        <v>58</v>
      </c>
      <c r="C24" s="2">
        <v>763766</v>
      </c>
      <c r="D24" s="2">
        <v>763766</v>
      </c>
      <c r="E24" s="2">
        <v>763766</v>
      </c>
      <c r="F24" s="2">
        <v>763766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3055062</v>
      </c>
      <c r="Q24" s="2">
        <v>235005</v>
      </c>
      <c r="R24" s="1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3"/>
    </row>
    <row r="25" spans="1:34" x14ac:dyDescent="0.2">
      <c r="A25" s="13" t="s">
        <v>59</v>
      </c>
      <c r="B25" s="13" t="s">
        <v>60</v>
      </c>
      <c r="C25" s="2">
        <v>640682</v>
      </c>
      <c r="D25" s="2">
        <v>640682</v>
      </c>
      <c r="E25" s="2">
        <v>640682</v>
      </c>
      <c r="F25" s="2">
        <v>640682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2562728</v>
      </c>
      <c r="Q25" s="2">
        <v>197133</v>
      </c>
      <c r="R25" s="1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3"/>
    </row>
    <row r="26" spans="1:34" x14ac:dyDescent="0.2">
      <c r="A26" s="13" t="s">
        <v>61</v>
      </c>
      <c r="B26" s="13" t="s">
        <v>62</v>
      </c>
      <c r="C26" s="2">
        <v>36332</v>
      </c>
      <c r="D26" s="2">
        <v>36332</v>
      </c>
      <c r="E26" s="2">
        <v>36332</v>
      </c>
      <c r="F26" s="2">
        <v>36332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145330</v>
      </c>
      <c r="Q26" s="2">
        <v>11179</v>
      </c>
      <c r="R26" s="1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3"/>
    </row>
    <row r="27" spans="1:34" x14ac:dyDescent="0.2">
      <c r="A27" s="13" t="s">
        <v>63</v>
      </c>
      <c r="B27" s="13" t="s">
        <v>64</v>
      </c>
      <c r="C27" s="2">
        <v>24970</v>
      </c>
      <c r="D27" s="2">
        <v>24970</v>
      </c>
      <c r="E27" s="2">
        <v>24970</v>
      </c>
      <c r="F27" s="2">
        <v>24970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99881</v>
      </c>
      <c r="Q27" s="2">
        <v>7683</v>
      </c>
      <c r="R27" s="1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"/>
    </row>
    <row r="28" spans="1:34" x14ac:dyDescent="0.2">
      <c r="A28" s="13" t="s">
        <v>65</v>
      </c>
      <c r="B28" s="13" t="s">
        <v>66</v>
      </c>
      <c r="C28" s="2">
        <v>256310</v>
      </c>
      <c r="D28" s="2">
        <v>266247</v>
      </c>
      <c r="E28" s="2">
        <v>274476</v>
      </c>
      <c r="F28" s="2">
        <v>279560</v>
      </c>
      <c r="G28" s="2">
        <v>281045</v>
      </c>
      <c r="H28" s="2">
        <v>282630</v>
      </c>
      <c r="I28" s="2">
        <v>292269</v>
      </c>
      <c r="J28" s="2">
        <v>308037</v>
      </c>
      <c r="K28" s="2">
        <v>208301</v>
      </c>
      <c r="L28" s="2">
        <v>208301</v>
      </c>
      <c r="M28" s="2">
        <v>200307</v>
      </c>
      <c r="N28" s="2">
        <v>200307</v>
      </c>
      <c r="O28" s="2">
        <v>200307</v>
      </c>
      <c r="P28" s="2">
        <v>3258096</v>
      </c>
      <c r="Q28" s="2">
        <v>250623</v>
      </c>
      <c r="R28" s="1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3"/>
    </row>
    <row r="29" spans="1:34" x14ac:dyDescent="0.2">
      <c r="A29"/>
      <c r="B29"/>
      <c r="C29" s="26" t="s">
        <v>67</v>
      </c>
      <c r="D29" s="26" t="s">
        <v>67</v>
      </c>
      <c r="E29" s="26" t="s">
        <v>67</v>
      </c>
      <c r="F29" s="26" t="s">
        <v>67</v>
      </c>
      <c r="G29" s="26" t="s">
        <v>67</v>
      </c>
      <c r="H29" s="26" t="s">
        <v>67</v>
      </c>
      <c r="I29" s="26" t="s">
        <v>67</v>
      </c>
      <c r="J29" s="26" t="s">
        <v>67</v>
      </c>
      <c r="K29" s="26" t="s">
        <v>67</v>
      </c>
      <c r="L29" s="26" t="s">
        <v>67</v>
      </c>
      <c r="M29" s="26" t="s">
        <v>67</v>
      </c>
      <c r="N29" s="26" t="s">
        <v>67</v>
      </c>
      <c r="O29" s="26" t="s">
        <v>67</v>
      </c>
      <c r="P29" s="26" t="s">
        <v>67</v>
      </c>
      <c r="Q29" s="26" t="s">
        <v>67</v>
      </c>
      <c r="R29" s="1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"/>
    </row>
    <row r="30" spans="1:34" x14ac:dyDescent="0.2">
      <c r="A30" s="21" t="s">
        <v>68</v>
      </c>
      <c r="B30" s="22"/>
      <c r="C30" s="23">
        <v>12225295</v>
      </c>
      <c r="D30" s="23">
        <v>12235232</v>
      </c>
      <c r="E30" s="23">
        <v>12243461</v>
      </c>
      <c r="F30" s="23">
        <v>12244863</v>
      </c>
      <c r="G30" s="23">
        <v>12190512</v>
      </c>
      <c r="H30" s="23">
        <v>12192097</v>
      </c>
      <c r="I30" s="23">
        <v>12201736</v>
      </c>
      <c r="J30" s="23">
        <v>12217504</v>
      </c>
      <c r="K30" s="23">
        <v>12226929</v>
      </c>
      <c r="L30" s="23">
        <v>12194754</v>
      </c>
      <c r="M30" s="23">
        <v>12204811</v>
      </c>
      <c r="N30" s="23">
        <v>12209309</v>
      </c>
      <c r="O30" s="23">
        <v>12191005</v>
      </c>
      <c r="P30" s="23">
        <v>158777507</v>
      </c>
      <c r="Q30" s="23">
        <v>12213654</v>
      </c>
      <c r="R30" s="1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7"/>
    </row>
    <row r="31" spans="1:34" x14ac:dyDescent="0.2">
      <c r="A31"/>
      <c r="B3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"/>
    </row>
    <row r="32" spans="1:34" x14ac:dyDescent="0.2">
      <c r="A32" s="21" t="s">
        <v>69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3"/>
    </row>
    <row r="33" spans="1:34" x14ac:dyDescent="0.2">
      <c r="A33" s="13" t="s">
        <v>70</v>
      </c>
      <c r="B33" s="13" t="s">
        <v>71</v>
      </c>
      <c r="C33" s="2">
        <v>0</v>
      </c>
      <c r="D33" s="2">
        <v>0</v>
      </c>
      <c r="E33" s="2">
        <v>0</v>
      </c>
      <c r="F33" s="2">
        <v>0</v>
      </c>
      <c r="G33" s="2">
        <v>3418</v>
      </c>
      <c r="H33" s="2">
        <v>3418</v>
      </c>
      <c r="I33" s="2">
        <v>0</v>
      </c>
      <c r="J33" s="2">
        <v>0</v>
      </c>
      <c r="K33" s="2">
        <v>0</v>
      </c>
      <c r="L33" s="2">
        <v>1364</v>
      </c>
      <c r="M33" s="2">
        <v>0</v>
      </c>
      <c r="N33" s="2">
        <v>0</v>
      </c>
      <c r="O33" s="2">
        <v>0</v>
      </c>
      <c r="P33" s="2">
        <v>8200</v>
      </c>
      <c r="Q33" s="2">
        <v>631</v>
      </c>
      <c r="R33" s="15"/>
      <c r="S33" s="25" t="s">
        <v>42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3"/>
    </row>
    <row r="34" spans="1:34" x14ac:dyDescent="0.2">
      <c r="A34"/>
      <c r="B34"/>
      <c r="C34" s="26" t="s">
        <v>67</v>
      </c>
      <c r="D34" s="26" t="s">
        <v>67</v>
      </c>
      <c r="E34" s="26" t="s">
        <v>67</v>
      </c>
      <c r="F34" s="26" t="s">
        <v>67</v>
      </c>
      <c r="G34" s="26" t="s">
        <v>67</v>
      </c>
      <c r="H34" s="26" t="s">
        <v>67</v>
      </c>
      <c r="I34" s="26" t="s">
        <v>67</v>
      </c>
      <c r="J34" s="26" t="s">
        <v>67</v>
      </c>
      <c r="K34" s="26" t="s">
        <v>67</v>
      </c>
      <c r="L34" s="26" t="s">
        <v>67</v>
      </c>
      <c r="M34" s="26" t="s">
        <v>67</v>
      </c>
      <c r="N34" s="26" t="s">
        <v>67</v>
      </c>
      <c r="O34" s="26" t="s">
        <v>67</v>
      </c>
      <c r="P34" s="26" t="s">
        <v>67</v>
      </c>
      <c r="Q34" s="26" t="s">
        <v>67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"/>
    </row>
    <row r="35" spans="1:34" x14ac:dyDescent="0.2">
      <c r="A35" s="21" t="s">
        <v>72</v>
      </c>
      <c r="B35" s="22"/>
      <c r="C35" s="23">
        <v>0</v>
      </c>
      <c r="D35" s="23">
        <v>0</v>
      </c>
      <c r="E35" s="23">
        <v>0</v>
      </c>
      <c r="F35" s="23">
        <v>0</v>
      </c>
      <c r="G35" s="23">
        <v>3418</v>
      </c>
      <c r="H35" s="23">
        <v>3418</v>
      </c>
      <c r="I35" s="23">
        <v>0</v>
      </c>
      <c r="J35" s="23">
        <v>0</v>
      </c>
      <c r="K35" s="23">
        <v>0</v>
      </c>
      <c r="L35" s="23">
        <v>1364</v>
      </c>
      <c r="M35" s="23">
        <v>0</v>
      </c>
      <c r="N35" s="23">
        <v>0</v>
      </c>
      <c r="O35" s="23">
        <v>0</v>
      </c>
      <c r="P35" s="23">
        <v>8200</v>
      </c>
      <c r="Q35" s="23">
        <v>631</v>
      </c>
      <c r="R35" s="15">
        <f>SUM(T35:Y35)-Q35</f>
        <v>-631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7"/>
    </row>
    <row r="36" spans="1:34" x14ac:dyDescent="0.2">
      <c r="A36"/>
      <c r="B3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3"/>
    </row>
    <row r="37" spans="1:34" x14ac:dyDescent="0.2">
      <c r="A37" s="21" t="s">
        <v>73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3"/>
    </row>
    <row r="38" spans="1:34" x14ac:dyDescent="0.2">
      <c r="A38" s="13" t="s">
        <v>74</v>
      </c>
      <c r="B38" s="13" t="s">
        <v>75</v>
      </c>
      <c r="C38" s="2">
        <v>1282528</v>
      </c>
      <c r="D38" s="2">
        <v>1234302</v>
      </c>
      <c r="E38" s="2">
        <v>1186004</v>
      </c>
      <c r="F38" s="2">
        <v>1141373</v>
      </c>
      <c r="G38" s="2">
        <v>-737548</v>
      </c>
      <c r="H38" s="2">
        <v>-785378</v>
      </c>
      <c r="I38" s="2">
        <v>-833211</v>
      </c>
      <c r="J38" s="2">
        <v>-881257</v>
      </c>
      <c r="K38" s="2">
        <v>-929435</v>
      </c>
      <c r="L38" s="2">
        <v>-945516</v>
      </c>
      <c r="M38" s="2">
        <v>-993504</v>
      </c>
      <c r="N38" s="2">
        <v>-1041575</v>
      </c>
      <c r="O38" s="2">
        <v>-913291</v>
      </c>
      <c r="P38" s="2">
        <v>-3216507</v>
      </c>
      <c r="Q38" s="2">
        <v>-247424</v>
      </c>
      <c r="R38" s="24"/>
      <c r="S38" s="25" t="s">
        <v>42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3"/>
    </row>
    <row r="39" spans="1:34" x14ac:dyDescent="0.2">
      <c r="A39" s="13" t="s">
        <v>45</v>
      </c>
      <c r="B39" s="13" t="s">
        <v>76</v>
      </c>
      <c r="C39" s="2">
        <v>-181320</v>
      </c>
      <c r="D39" s="2">
        <v>-181320</v>
      </c>
      <c r="E39" s="2">
        <v>-181320</v>
      </c>
      <c r="F39" s="2">
        <v>-181320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-725282</v>
      </c>
      <c r="Q39" s="2">
        <v>-55791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3"/>
    </row>
    <row r="40" spans="1:34" x14ac:dyDescent="0.2">
      <c r="A40" s="13" t="s">
        <v>47</v>
      </c>
      <c r="B40" s="13" t="s">
        <v>77</v>
      </c>
      <c r="C40" s="2">
        <v>-377336</v>
      </c>
      <c r="D40" s="2">
        <v>-377336</v>
      </c>
      <c r="E40" s="2">
        <v>-377336</v>
      </c>
      <c r="F40" s="2">
        <v>-377336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-1509345</v>
      </c>
      <c r="Q40" s="2">
        <v>-116103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3"/>
    </row>
    <row r="41" spans="1:34" x14ac:dyDescent="0.2">
      <c r="A41" s="13" t="s">
        <v>49</v>
      </c>
      <c r="B41" s="13" t="s">
        <v>78</v>
      </c>
      <c r="C41" s="2">
        <v>347516</v>
      </c>
      <c r="D41" s="2">
        <v>347516</v>
      </c>
      <c r="E41" s="2">
        <v>347516</v>
      </c>
      <c r="F41" s="2">
        <v>347516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1390064</v>
      </c>
      <c r="Q41" s="2">
        <v>106928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3"/>
    </row>
    <row r="42" spans="1:34" x14ac:dyDescent="0.2">
      <c r="A42" s="13" t="s">
        <v>51</v>
      </c>
      <c r="B42" s="13" t="s">
        <v>79</v>
      </c>
      <c r="C42" s="2">
        <v>162420</v>
      </c>
      <c r="D42" s="2">
        <v>162420</v>
      </c>
      <c r="E42" s="2">
        <v>162420</v>
      </c>
      <c r="F42" s="2">
        <v>162420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649680</v>
      </c>
      <c r="Q42" s="2">
        <v>49975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3"/>
    </row>
    <row r="43" spans="1:34" x14ac:dyDescent="0.2">
      <c r="A43" s="13" t="s">
        <v>53</v>
      </c>
      <c r="B43" s="13" t="s">
        <v>80</v>
      </c>
      <c r="C43" s="2">
        <v>-1379260</v>
      </c>
      <c r="D43" s="2">
        <v>-1379260</v>
      </c>
      <c r="E43" s="2">
        <v>-1379260</v>
      </c>
      <c r="F43" s="2">
        <v>-1379260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-5517042</v>
      </c>
      <c r="Q43" s="2">
        <v>-424388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3"/>
    </row>
    <row r="44" spans="1:34" x14ac:dyDescent="0.2">
      <c r="A44" s="13" t="s">
        <v>55</v>
      </c>
      <c r="B44" s="13" t="s">
        <v>81</v>
      </c>
      <c r="C44" s="2">
        <v>-93792</v>
      </c>
      <c r="D44" s="2">
        <v>-93792</v>
      </c>
      <c r="E44" s="2">
        <v>-93792</v>
      </c>
      <c r="F44" s="2">
        <v>-93792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-375167</v>
      </c>
      <c r="Q44" s="2">
        <v>-28859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3"/>
    </row>
    <row r="45" spans="1:34" x14ac:dyDescent="0.2">
      <c r="A45" s="13" t="s">
        <v>57</v>
      </c>
      <c r="B45" s="13" t="s">
        <v>82</v>
      </c>
      <c r="C45" s="2">
        <v>-237842</v>
      </c>
      <c r="D45" s="2">
        <v>-237842</v>
      </c>
      <c r="E45" s="2">
        <v>-237842</v>
      </c>
      <c r="F45" s="2">
        <v>-237842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-951369</v>
      </c>
      <c r="Q45" s="2">
        <v>-73182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3"/>
    </row>
    <row r="46" spans="1:34" x14ac:dyDescent="0.2">
      <c r="A46" s="13" t="s">
        <v>59</v>
      </c>
      <c r="B46" s="13" t="s">
        <v>83</v>
      </c>
      <c r="C46" s="2">
        <v>-99101</v>
      </c>
      <c r="D46" s="2">
        <v>-99101</v>
      </c>
      <c r="E46" s="2">
        <v>-99101</v>
      </c>
      <c r="F46" s="2">
        <v>-99101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-396402</v>
      </c>
      <c r="Q46" s="2">
        <v>-30492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3"/>
    </row>
    <row r="47" spans="1:34" x14ac:dyDescent="0.2">
      <c r="A47" s="13" t="s">
        <v>61</v>
      </c>
      <c r="B47" s="13" t="s">
        <v>84</v>
      </c>
      <c r="C47" s="2">
        <v>-2779</v>
      </c>
      <c r="D47" s="2">
        <v>-2779</v>
      </c>
      <c r="E47" s="2">
        <v>-2779</v>
      </c>
      <c r="F47" s="2">
        <v>-2779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-11117</v>
      </c>
      <c r="Q47" s="2">
        <v>-855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3"/>
    </row>
    <row r="48" spans="1:34" x14ac:dyDescent="0.2">
      <c r="A48" s="13" t="s">
        <v>63</v>
      </c>
      <c r="B48" s="13" t="s">
        <v>85</v>
      </c>
      <c r="C48" s="2">
        <v>-24970</v>
      </c>
      <c r="D48" s="2">
        <v>-24970</v>
      </c>
      <c r="E48" s="2">
        <v>-24970</v>
      </c>
      <c r="F48" s="2">
        <v>-24970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-99881</v>
      </c>
      <c r="Q48" s="2">
        <v>-7683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3"/>
    </row>
    <row r="49" spans="1:34" x14ac:dyDescent="0.2">
      <c r="A49" s="28" t="s">
        <v>86</v>
      </c>
      <c r="B49" s="28" t="s">
        <v>87</v>
      </c>
      <c r="C49" s="29">
        <v>30205</v>
      </c>
      <c r="D49" s="29">
        <v>32003</v>
      </c>
      <c r="E49" s="29">
        <v>32006</v>
      </c>
      <c r="F49" s="29">
        <v>32022</v>
      </c>
      <c r="G49" s="29">
        <v>32001</v>
      </c>
      <c r="H49" s="29">
        <v>31539</v>
      </c>
      <c r="I49" s="29">
        <v>31497</v>
      </c>
      <c r="J49" s="29">
        <v>31475</v>
      </c>
      <c r="K49" s="29">
        <v>31520</v>
      </c>
      <c r="L49" s="29">
        <v>31520</v>
      </c>
      <c r="M49" s="29">
        <v>31252</v>
      </c>
      <c r="N49" s="29">
        <v>31252</v>
      </c>
      <c r="O49" s="29">
        <v>25334</v>
      </c>
      <c r="P49" s="29">
        <v>403625</v>
      </c>
      <c r="Q49" s="29">
        <v>31048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3"/>
    </row>
    <row r="50" spans="1:34" x14ac:dyDescent="0.2">
      <c r="A50" s="28" t="s">
        <v>88</v>
      </c>
      <c r="B50" s="28" t="s">
        <v>89</v>
      </c>
      <c r="C50" s="29">
        <v>18026</v>
      </c>
      <c r="D50" s="29">
        <v>16224</v>
      </c>
      <c r="E50" s="29">
        <v>16291</v>
      </c>
      <c r="F50" s="29">
        <v>16291</v>
      </c>
      <c r="G50" s="29">
        <v>16291</v>
      </c>
      <c r="H50" s="29">
        <v>16291</v>
      </c>
      <c r="I50" s="29">
        <v>16291</v>
      </c>
      <c r="J50" s="29">
        <v>16526</v>
      </c>
      <c r="K50" s="29">
        <v>16658</v>
      </c>
      <c r="L50" s="29">
        <v>16736</v>
      </c>
      <c r="M50" s="29">
        <v>16736</v>
      </c>
      <c r="N50" s="29">
        <v>16820</v>
      </c>
      <c r="O50" s="29">
        <v>22241</v>
      </c>
      <c r="P50" s="29">
        <v>221422</v>
      </c>
      <c r="Q50" s="29">
        <v>17032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</row>
    <row r="51" spans="1:34" x14ac:dyDescent="0.2">
      <c r="A51" s="28" t="s">
        <v>90</v>
      </c>
      <c r="B51" s="28" t="s">
        <v>91</v>
      </c>
      <c r="C51" s="29">
        <v>-45669</v>
      </c>
      <c r="D51" s="29">
        <v>-45669</v>
      </c>
      <c r="E51" s="29">
        <v>-45669</v>
      </c>
      <c r="F51" s="29">
        <v>-45669</v>
      </c>
      <c r="G51" s="29">
        <v>-45669</v>
      </c>
      <c r="H51" s="29">
        <v>-45669</v>
      </c>
      <c r="I51" s="29">
        <v>-45669</v>
      </c>
      <c r="J51" s="29">
        <v>-45669</v>
      </c>
      <c r="K51" s="29">
        <v>-45669</v>
      </c>
      <c r="L51" s="29">
        <v>-45669</v>
      </c>
      <c r="M51" s="29">
        <v>-45669</v>
      </c>
      <c r="N51" s="29">
        <v>-45669</v>
      </c>
      <c r="O51" s="29">
        <v>-45669</v>
      </c>
      <c r="P51" s="29">
        <v>-593703</v>
      </c>
      <c r="Q51" s="29">
        <v>-45669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</row>
    <row r="52" spans="1:34" x14ac:dyDescent="0.2">
      <c r="A52"/>
      <c r="B52"/>
      <c r="C52" s="26" t="s">
        <v>67</v>
      </c>
      <c r="D52" s="26" t="s">
        <v>67</v>
      </c>
      <c r="E52" s="26" t="s">
        <v>67</v>
      </c>
      <c r="F52" s="26" t="s">
        <v>67</v>
      </c>
      <c r="G52" s="26" t="s">
        <v>67</v>
      </c>
      <c r="H52" s="26" t="s">
        <v>67</v>
      </c>
      <c r="I52" s="26" t="s">
        <v>67</v>
      </c>
      <c r="J52" s="26" t="s">
        <v>67</v>
      </c>
      <c r="K52" s="26" t="s">
        <v>67</v>
      </c>
      <c r="L52" s="26" t="s">
        <v>67</v>
      </c>
      <c r="M52" s="26" t="s">
        <v>67</v>
      </c>
      <c r="N52" s="26" t="s">
        <v>67</v>
      </c>
      <c r="O52" s="26" t="s">
        <v>67</v>
      </c>
      <c r="P52" s="26" t="s">
        <v>67</v>
      </c>
      <c r="Q52" s="26" t="s">
        <v>67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</row>
    <row r="53" spans="1:34" x14ac:dyDescent="0.2">
      <c r="A53" s="21" t="s">
        <v>92</v>
      </c>
      <c r="B53" s="22"/>
      <c r="C53" s="23">
        <v>-601375</v>
      </c>
      <c r="D53" s="23">
        <v>-649606</v>
      </c>
      <c r="E53" s="23">
        <v>-697833</v>
      </c>
      <c r="F53" s="23">
        <v>-742448</v>
      </c>
      <c r="G53" s="23">
        <v>-734925</v>
      </c>
      <c r="H53" s="23">
        <v>-783218</v>
      </c>
      <c r="I53" s="23">
        <v>-831093</v>
      </c>
      <c r="J53" s="23">
        <v>-878925</v>
      </c>
      <c r="K53" s="23">
        <v>-926927</v>
      </c>
      <c r="L53" s="23">
        <v>-942929</v>
      </c>
      <c r="M53" s="23">
        <v>-991185</v>
      </c>
      <c r="N53" s="23">
        <v>-1039173</v>
      </c>
      <c r="O53" s="23">
        <v>-911386</v>
      </c>
      <c r="P53" s="23">
        <v>-10731023</v>
      </c>
      <c r="Q53" s="23">
        <v>-825463</v>
      </c>
      <c r="R53" s="15">
        <f>SUM(T53:Y53)-Q53</f>
        <v>825463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7"/>
    </row>
    <row r="54" spans="1:34" x14ac:dyDescent="0.2">
      <c r="A54"/>
      <c r="B5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3"/>
    </row>
    <row r="55" spans="1:34" ht="15" x14ac:dyDescent="0.3">
      <c r="A55" s="18" t="s">
        <v>93</v>
      </c>
      <c r="B55" s="19"/>
      <c r="C55" s="20">
        <v>11623920</v>
      </c>
      <c r="D55" s="20">
        <v>11585626</v>
      </c>
      <c r="E55" s="20">
        <v>11545628</v>
      </c>
      <c r="F55" s="20">
        <v>11502415</v>
      </c>
      <c r="G55" s="20">
        <v>11459004</v>
      </c>
      <c r="H55" s="20">
        <v>11412297</v>
      </c>
      <c r="I55" s="20">
        <v>11370644</v>
      </c>
      <c r="J55" s="20">
        <v>11338578</v>
      </c>
      <c r="K55" s="20">
        <v>11300002</v>
      </c>
      <c r="L55" s="20">
        <v>11253189</v>
      </c>
      <c r="M55" s="20">
        <v>11213626</v>
      </c>
      <c r="N55" s="20">
        <v>11170136</v>
      </c>
      <c r="O55" s="20">
        <v>11279619</v>
      </c>
      <c r="P55" s="20">
        <v>148054684</v>
      </c>
      <c r="Q55" s="20">
        <v>11388822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3"/>
    </row>
    <row r="56" spans="1:34" ht="15" x14ac:dyDescent="0.3">
      <c r="A56" s="18" t="s">
        <v>94</v>
      </c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3"/>
    </row>
    <row r="57" spans="1:34" x14ac:dyDescent="0.2">
      <c r="A57"/>
      <c r="B5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3"/>
    </row>
    <row r="58" spans="1:34" x14ac:dyDescent="0.2">
      <c r="A58" s="21" t="s">
        <v>95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3"/>
    </row>
    <row r="59" spans="1:34" x14ac:dyDescent="0.2">
      <c r="A59" s="13" t="s">
        <v>96</v>
      </c>
      <c r="B59" s="13" t="s">
        <v>97</v>
      </c>
      <c r="C59" s="2">
        <v>19699280</v>
      </c>
      <c r="D59" s="2">
        <v>19699280</v>
      </c>
      <c r="E59" s="2">
        <v>19699280</v>
      </c>
      <c r="F59" s="2">
        <v>19699280</v>
      </c>
      <c r="G59" s="2">
        <v>19699280</v>
      </c>
      <c r="H59" s="2">
        <v>19699280</v>
      </c>
      <c r="I59" s="2">
        <v>19699280</v>
      </c>
      <c r="J59" s="2">
        <v>19699280</v>
      </c>
      <c r="K59" s="2">
        <v>19699280</v>
      </c>
      <c r="L59" s="2">
        <v>19699280</v>
      </c>
      <c r="M59" s="2">
        <v>19699280</v>
      </c>
      <c r="N59" s="2">
        <v>19699280</v>
      </c>
      <c r="O59" s="2">
        <v>19699280</v>
      </c>
      <c r="P59" s="2">
        <v>256090643</v>
      </c>
      <c r="Q59" s="2">
        <v>19699280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3"/>
    </row>
    <row r="60" spans="1:34" x14ac:dyDescent="0.2">
      <c r="A60" s="13" t="s">
        <v>98</v>
      </c>
      <c r="B60" s="13" t="s">
        <v>99</v>
      </c>
      <c r="C60" s="2">
        <v>9502865</v>
      </c>
      <c r="D60" s="2">
        <v>9502865</v>
      </c>
      <c r="E60" s="2">
        <v>9502865</v>
      </c>
      <c r="F60" s="2">
        <v>9502865</v>
      </c>
      <c r="G60" s="2">
        <v>9502865</v>
      </c>
      <c r="H60" s="2">
        <v>9502865</v>
      </c>
      <c r="I60" s="2">
        <v>9502865</v>
      </c>
      <c r="J60" s="2">
        <v>9502865</v>
      </c>
      <c r="K60" s="2">
        <v>9502865</v>
      </c>
      <c r="L60" s="2">
        <v>9502865</v>
      </c>
      <c r="M60" s="2">
        <v>9502865</v>
      </c>
      <c r="N60" s="2">
        <v>9502865</v>
      </c>
      <c r="O60" s="2">
        <v>9502865</v>
      </c>
      <c r="P60" s="2">
        <v>123537243</v>
      </c>
      <c r="Q60" s="2">
        <v>9502865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3"/>
    </row>
    <row r="61" spans="1:34" x14ac:dyDescent="0.2">
      <c r="A61" s="13" t="s">
        <v>100</v>
      </c>
      <c r="B61" s="13" t="s">
        <v>101</v>
      </c>
      <c r="C61" s="2">
        <v>-234850</v>
      </c>
      <c r="D61" s="2">
        <v>-234850</v>
      </c>
      <c r="E61" s="2">
        <v>-234850</v>
      </c>
      <c r="F61" s="2">
        <v>-234850</v>
      </c>
      <c r="G61" s="2">
        <v>-234850</v>
      </c>
      <c r="H61" s="2">
        <v>-234850</v>
      </c>
      <c r="I61" s="2">
        <v>-234850</v>
      </c>
      <c r="J61" s="2">
        <v>-234850</v>
      </c>
      <c r="K61" s="2">
        <v>-234850</v>
      </c>
      <c r="L61" s="2">
        <v>-234850</v>
      </c>
      <c r="M61" s="2">
        <v>-234850</v>
      </c>
      <c r="N61" s="2">
        <v>-234850</v>
      </c>
      <c r="O61" s="2">
        <v>-234850</v>
      </c>
      <c r="P61" s="2">
        <v>-3053054</v>
      </c>
      <c r="Q61" s="2">
        <v>-234850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3"/>
    </row>
    <row r="62" spans="1:34" x14ac:dyDescent="0.2">
      <c r="A62" s="13" t="s">
        <v>102</v>
      </c>
      <c r="B62" s="13" t="s">
        <v>103</v>
      </c>
      <c r="C62" s="2">
        <v>2980568</v>
      </c>
      <c r="D62" s="2">
        <v>2980568</v>
      </c>
      <c r="E62" s="2">
        <v>2980568</v>
      </c>
      <c r="F62" s="2">
        <v>2980568</v>
      </c>
      <c r="G62" s="2">
        <v>2980568</v>
      </c>
      <c r="H62" s="2">
        <v>2980568</v>
      </c>
      <c r="I62" s="2">
        <v>2980568</v>
      </c>
      <c r="J62" s="2">
        <v>2980568</v>
      </c>
      <c r="K62" s="2">
        <v>2980568</v>
      </c>
      <c r="L62" s="2">
        <v>2980568</v>
      </c>
      <c r="M62" s="2">
        <v>2980568</v>
      </c>
      <c r="N62" s="2">
        <v>2980568</v>
      </c>
      <c r="O62" s="2">
        <v>2980568</v>
      </c>
      <c r="P62" s="2">
        <v>38747388</v>
      </c>
      <c r="Q62" s="2">
        <v>2980568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3"/>
    </row>
    <row r="63" spans="1:34" x14ac:dyDescent="0.2">
      <c r="A63" s="13" t="s">
        <v>104</v>
      </c>
      <c r="B63" s="13" t="s">
        <v>105</v>
      </c>
      <c r="C63" s="2">
        <v>77756946</v>
      </c>
      <c r="D63" s="2">
        <v>77756946</v>
      </c>
      <c r="E63" s="2">
        <v>77756946</v>
      </c>
      <c r="F63" s="2">
        <v>77756946</v>
      </c>
      <c r="G63" s="2">
        <v>77756946</v>
      </c>
      <c r="H63" s="2">
        <v>77756946</v>
      </c>
      <c r="I63" s="2">
        <v>77756946</v>
      </c>
      <c r="J63" s="2">
        <v>77756946</v>
      </c>
      <c r="K63" s="2">
        <v>77756946</v>
      </c>
      <c r="L63" s="2">
        <v>77756946</v>
      </c>
      <c r="M63" s="2">
        <v>77756946</v>
      </c>
      <c r="N63" s="2">
        <v>77756946</v>
      </c>
      <c r="O63" s="2">
        <v>77756946</v>
      </c>
      <c r="P63" s="2">
        <v>1010840295</v>
      </c>
      <c r="Q63" s="2">
        <v>77756946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3"/>
    </row>
    <row r="64" spans="1:34" x14ac:dyDescent="0.2">
      <c r="A64" s="13" t="s">
        <v>106</v>
      </c>
      <c r="B64" s="13" t="s">
        <v>107</v>
      </c>
      <c r="C64" s="2">
        <v>-388179</v>
      </c>
      <c r="D64" s="2">
        <v>-388179</v>
      </c>
      <c r="E64" s="2">
        <v>-388179</v>
      </c>
      <c r="F64" s="2">
        <v>-388179</v>
      </c>
      <c r="G64" s="2">
        <v>-388179</v>
      </c>
      <c r="H64" s="2">
        <v>-388179</v>
      </c>
      <c r="I64" s="2">
        <v>-388179</v>
      </c>
      <c r="J64" s="2">
        <v>-388179</v>
      </c>
      <c r="K64" s="2">
        <v>-388179</v>
      </c>
      <c r="L64" s="2">
        <v>-388179</v>
      </c>
      <c r="M64" s="2">
        <v>-388179</v>
      </c>
      <c r="N64" s="2">
        <v>-388179</v>
      </c>
      <c r="O64" s="2">
        <v>-388179</v>
      </c>
      <c r="P64" s="2">
        <v>-5046328</v>
      </c>
      <c r="Q64" s="2">
        <v>-388179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3"/>
    </row>
    <row r="65" spans="1:34" x14ac:dyDescent="0.2">
      <c r="A65"/>
      <c r="B65"/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67</v>
      </c>
      <c r="H65" s="26" t="s">
        <v>67</v>
      </c>
      <c r="I65" s="26" t="s">
        <v>67</v>
      </c>
      <c r="J65" s="26" t="s">
        <v>67</v>
      </c>
      <c r="K65" s="26" t="s">
        <v>67</v>
      </c>
      <c r="L65" s="26" t="s">
        <v>67</v>
      </c>
      <c r="M65" s="26" t="s">
        <v>67</v>
      </c>
      <c r="N65" s="26" t="s">
        <v>67</v>
      </c>
      <c r="O65" s="26" t="s">
        <v>67</v>
      </c>
      <c r="P65" s="26" t="s">
        <v>67</v>
      </c>
      <c r="Q65" s="26" t="s">
        <v>67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3"/>
    </row>
    <row r="66" spans="1:34" x14ac:dyDescent="0.2">
      <c r="A66" s="21" t="s">
        <v>108</v>
      </c>
      <c r="B66" s="22"/>
      <c r="C66" s="23">
        <v>109316630</v>
      </c>
      <c r="D66" s="23">
        <v>109316630</v>
      </c>
      <c r="E66" s="23">
        <v>109316630</v>
      </c>
      <c r="F66" s="23">
        <v>109316630</v>
      </c>
      <c r="G66" s="23">
        <v>109316630</v>
      </c>
      <c r="H66" s="23">
        <v>109316630</v>
      </c>
      <c r="I66" s="23">
        <v>109316630</v>
      </c>
      <c r="J66" s="23">
        <v>109316630</v>
      </c>
      <c r="K66" s="23">
        <v>109316630</v>
      </c>
      <c r="L66" s="23">
        <v>109316630</v>
      </c>
      <c r="M66" s="23">
        <v>109316630</v>
      </c>
      <c r="N66" s="23">
        <v>109316630</v>
      </c>
      <c r="O66" s="23">
        <v>109316630</v>
      </c>
      <c r="P66" s="23">
        <v>1421116186</v>
      </c>
      <c r="Q66" s="23">
        <v>109316630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3"/>
    </row>
    <row r="67" spans="1:34" x14ac:dyDescent="0.2">
      <c r="A67"/>
      <c r="B6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3"/>
    </row>
    <row r="68" spans="1:34" ht="15" x14ac:dyDescent="0.3">
      <c r="A68" s="18" t="s">
        <v>109</v>
      </c>
      <c r="B68" s="19"/>
      <c r="C68" s="20">
        <v>109316630</v>
      </c>
      <c r="D68" s="20">
        <v>109316630</v>
      </c>
      <c r="E68" s="20">
        <v>109316630</v>
      </c>
      <c r="F68" s="20">
        <v>109316630</v>
      </c>
      <c r="G68" s="20">
        <v>109316630</v>
      </c>
      <c r="H68" s="20">
        <v>109316630</v>
      </c>
      <c r="I68" s="20">
        <v>109316630</v>
      </c>
      <c r="J68" s="20">
        <v>109316630</v>
      </c>
      <c r="K68" s="20">
        <v>109316630</v>
      </c>
      <c r="L68" s="20">
        <v>109316630</v>
      </c>
      <c r="M68" s="20">
        <v>109316630</v>
      </c>
      <c r="N68" s="20">
        <v>109316630</v>
      </c>
      <c r="O68" s="20">
        <v>109316630</v>
      </c>
      <c r="P68" s="20">
        <v>1421116186</v>
      </c>
      <c r="Q68" s="20">
        <v>109316630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3"/>
    </row>
    <row r="69" spans="1:34" x14ac:dyDescent="0.2">
      <c r="A69"/>
      <c r="B6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3"/>
    </row>
    <row r="70" spans="1:34" ht="15" x14ac:dyDescent="0.3">
      <c r="A70" s="18" t="s">
        <v>110</v>
      </c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3"/>
    </row>
    <row r="71" spans="1:34" x14ac:dyDescent="0.2">
      <c r="A71"/>
      <c r="B7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3"/>
    </row>
    <row r="72" spans="1:34" x14ac:dyDescent="0.2">
      <c r="A72" s="21" t="s">
        <v>111</v>
      </c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3"/>
    </row>
    <row r="73" spans="1:34" x14ac:dyDescent="0.2">
      <c r="A73" s="13" t="s">
        <v>112</v>
      </c>
      <c r="B73" s="13" t="s">
        <v>113</v>
      </c>
      <c r="C73" s="2">
        <v>-1389376</v>
      </c>
      <c r="D73" s="2">
        <v>-2744921</v>
      </c>
      <c r="E73" s="2">
        <v>-242641</v>
      </c>
      <c r="F73" s="2">
        <v>-1312016</v>
      </c>
      <c r="G73" s="2">
        <v>-2757235</v>
      </c>
      <c r="H73" s="2">
        <v>-366717</v>
      </c>
      <c r="I73" s="2">
        <v>-1716584</v>
      </c>
      <c r="J73" s="2">
        <v>-1409018</v>
      </c>
      <c r="K73" s="2">
        <v>-459564</v>
      </c>
      <c r="L73" s="2">
        <v>-534721</v>
      </c>
      <c r="M73" s="2">
        <v>701523</v>
      </c>
      <c r="N73" s="2">
        <v>-547137</v>
      </c>
      <c r="O73" s="2">
        <v>279594</v>
      </c>
      <c r="P73" s="2">
        <v>-12498814</v>
      </c>
      <c r="Q73" s="2">
        <v>-961447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3"/>
    </row>
    <row r="74" spans="1:34" x14ac:dyDescent="0.2">
      <c r="A74" s="13" t="s">
        <v>114</v>
      </c>
      <c r="B74" s="13" t="s">
        <v>115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-283637</v>
      </c>
      <c r="L74" s="2">
        <v>-471767</v>
      </c>
      <c r="M74" s="2">
        <v>-1607513</v>
      </c>
      <c r="N74" s="2">
        <v>-10250485</v>
      </c>
      <c r="O74" s="2">
        <v>-532716</v>
      </c>
      <c r="P74" s="2">
        <v>-13146118</v>
      </c>
      <c r="Q74" s="2">
        <v>-1011240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3"/>
    </row>
    <row r="75" spans="1:34" x14ac:dyDescent="0.2">
      <c r="A75" s="13" t="s">
        <v>116</v>
      </c>
      <c r="B75" s="13" t="s">
        <v>117</v>
      </c>
      <c r="C75" s="2">
        <v>-6300</v>
      </c>
      <c r="D75" s="2">
        <v>-6300</v>
      </c>
      <c r="E75" s="2">
        <v>-6300</v>
      </c>
      <c r="F75" s="2">
        <v>-6300</v>
      </c>
      <c r="G75" s="2">
        <v>-6300</v>
      </c>
      <c r="H75" s="2">
        <v>-6300</v>
      </c>
      <c r="I75" s="2">
        <v>-6300</v>
      </c>
      <c r="J75" s="2">
        <v>-6300</v>
      </c>
      <c r="K75" s="2">
        <v>-6300</v>
      </c>
      <c r="L75" s="2">
        <v>-6300</v>
      </c>
      <c r="M75" s="2">
        <v>-3980</v>
      </c>
      <c r="N75" s="2">
        <v>-3980</v>
      </c>
      <c r="O75" s="2">
        <v>-3980</v>
      </c>
      <c r="P75" s="2">
        <v>-74942</v>
      </c>
      <c r="Q75" s="2">
        <v>-5765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3"/>
    </row>
    <row r="76" spans="1:34" x14ac:dyDescent="0.2">
      <c r="A76" s="13" t="s">
        <v>118</v>
      </c>
      <c r="B76" s="13" t="s">
        <v>119</v>
      </c>
      <c r="C76" s="2">
        <v>1750274</v>
      </c>
      <c r="D76" s="2">
        <v>2859989</v>
      </c>
      <c r="E76" s="2">
        <v>2216786</v>
      </c>
      <c r="F76" s="2">
        <v>2598019</v>
      </c>
      <c r="G76" s="2">
        <v>1508544</v>
      </c>
      <c r="H76" s="2">
        <v>2307120</v>
      </c>
      <c r="I76" s="2">
        <v>2774574</v>
      </c>
      <c r="J76" s="2">
        <v>1709538</v>
      </c>
      <c r="K76" s="2">
        <v>1339343</v>
      </c>
      <c r="L76" s="2">
        <v>3986040</v>
      </c>
      <c r="M76" s="2">
        <v>2153479</v>
      </c>
      <c r="N76" s="2">
        <v>1538569</v>
      </c>
      <c r="O76" s="2">
        <v>1662505</v>
      </c>
      <c r="P76" s="2">
        <v>28404780</v>
      </c>
      <c r="Q76" s="2">
        <v>2184983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3"/>
    </row>
    <row r="77" spans="1:34" s="34" customFormat="1" ht="15" x14ac:dyDescent="0.25">
      <c r="A77" s="30" t="s">
        <v>120</v>
      </c>
      <c r="B77" s="31"/>
      <c r="C77" s="32"/>
      <c r="D77" s="32"/>
      <c r="E77" s="32"/>
      <c r="F77" s="32"/>
      <c r="G77" s="32">
        <v>1254991</v>
      </c>
      <c r="H77" s="32"/>
      <c r="I77" s="32"/>
      <c r="J77" s="32"/>
      <c r="K77" s="32"/>
      <c r="L77" s="32"/>
      <c r="M77" s="32"/>
      <c r="N77" s="32">
        <v>9263033</v>
      </c>
      <c r="O77" s="32"/>
      <c r="P77" s="24">
        <f t="shared" ref="P77" si="0">SUM(C77:O77)</f>
        <v>10518024</v>
      </c>
      <c r="Q77" s="32">
        <f>+P77/13</f>
        <v>809078.76923076925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</row>
    <row r="78" spans="1:34" x14ac:dyDescent="0.2">
      <c r="A78" s="35"/>
      <c r="B78" s="35"/>
      <c r="C78" s="36" t="s">
        <v>67</v>
      </c>
      <c r="D78" s="36" t="s">
        <v>67</v>
      </c>
      <c r="E78" s="36" t="s">
        <v>67</v>
      </c>
      <c r="F78" s="36" t="s">
        <v>67</v>
      </c>
      <c r="G78" s="36" t="s">
        <v>67</v>
      </c>
      <c r="H78" s="36" t="s">
        <v>67</v>
      </c>
      <c r="I78" s="36" t="s">
        <v>67</v>
      </c>
      <c r="J78" s="36" t="s">
        <v>67</v>
      </c>
      <c r="K78" s="36" t="s">
        <v>67</v>
      </c>
      <c r="L78" s="36" t="s">
        <v>67</v>
      </c>
      <c r="M78" s="36" t="s">
        <v>67</v>
      </c>
      <c r="N78" s="36" t="s">
        <v>67</v>
      </c>
      <c r="O78" s="36" t="s">
        <v>67</v>
      </c>
      <c r="P78" s="36" t="s">
        <v>67</v>
      </c>
      <c r="Q78" s="36" t="s">
        <v>67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3"/>
    </row>
    <row r="79" spans="1:34" x14ac:dyDescent="0.2">
      <c r="A79" s="37" t="s">
        <v>121</v>
      </c>
      <c r="B79" s="38"/>
      <c r="C79" s="39">
        <f>SUM(C73:C77)</f>
        <v>354598</v>
      </c>
      <c r="D79" s="39">
        <f t="shared" ref="D79:Q79" si="1">SUM(D73:D77)</f>
        <v>108768</v>
      </c>
      <c r="E79" s="39">
        <f t="shared" si="1"/>
        <v>1967845</v>
      </c>
      <c r="F79" s="39">
        <f t="shared" si="1"/>
        <v>1279703</v>
      </c>
      <c r="G79" s="39">
        <f t="shared" si="1"/>
        <v>0</v>
      </c>
      <c r="H79" s="39">
        <f t="shared" si="1"/>
        <v>1934103</v>
      </c>
      <c r="I79" s="39">
        <f t="shared" si="1"/>
        <v>1051690</v>
      </c>
      <c r="J79" s="39">
        <f t="shared" si="1"/>
        <v>294220</v>
      </c>
      <c r="K79" s="39">
        <f t="shared" si="1"/>
        <v>589842</v>
      </c>
      <c r="L79" s="39">
        <f t="shared" si="1"/>
        <v>2973252</v>
      </c>
      <c r="M79" s="39">
        <f t="shared" si="1"/>
        <v>1243509</v>
      </c>
      <c r="N79" s="39">
        <f t="shared" si="1"/>
        <v>0</v>
      </c>
      <c r="O79" s="39">
        <f t="shared" si="1"/>
        <v>1405403</v>
      </c>
      <c r="P79" s="39">
        <f t="shared" si="1"/>
        <v>13202930</v>
      </c>
      <c r="Q79" s="39">
        <f t="shared" si="1"/>
        <v>1015609.7692307692</v>
      </c>
      <c r="R79" s="15">
        <f>SUM(T79:Y79)-Q79</f>
        <v>0</v>
      </c>
      <c r="S79" s="15" t="s">
        <v>16</v>
      </c>
      <c r="T79" s="15">
        <f>$Q79*T$5</f>
        <v>216324.88084615386</v>
      </c>
      <c r="U79" s="15">
        <f t="shared" ref="U79:Y79" si="2">$Q79*U$5</f>
        <v>353432.19969230768</v>
      </c>
      <c r="V79" s="15">
        <f t="shared" si="2"/>
        <v>146247.80676923075</v>
      </c>
      <c r="W79" s="15">
        <f t="shared" si="2"/>
        <v>1015.6097692307693</v>
      </c>
      <c r="X79" s="15">
        <f t="shared" si="2"/>
        <v>1015.6097692307693</v>
      </c>
      <c r="Y79" s="15">
        <f t="shared" si="2"/>
        <v>297573.6623846154</v>
      </c>
      <c r="Z79" s="15"/>
      <c r="AA79" s="15" t="s">
        <v>16</v>
      </c>
      <c r="AB79" s="15">
        <f>$O79*AB$5</f>
        <v>299350.83899999998</v>
      </c>
      <c r="AC79" s="15">
        <f t="shared" ref="AC79:AG79" si="3">$O79*AC$5</f>
        <v>489080.24399999995</v>
      </c>
      <c r="AD79" s="15">
        <f t="shared" si="3"/>
        <v>202378.03199999998</v>
      </c>
      <c r="AE79" s="15">
        <f t="shared" si="3"/>
        <v>1405.403</v>
      </c>
      <c r="AF79" s="15">
        <f t="shared" si="3"/>
        <v>1405.403</v>
      </c>
      <c r="AG79" s="15">
        <f t="shared" si="3"/>
        <v>411783.07899999997</v>
      </c>
      <c r="AH79" s="27">
        <f>SUM(AB79:AG79)-O79</f>
        <v>0</v>
      </c>
    </row>
    <row r="80" spans="1:34" x14ac:dyDescent="0.2">
      <c r="A80" s="35"/>
      <c r="B80" s="3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3"/>
    </row>
    <row r="81" spans="1:34" x14ac:dyDescent="0.2">
      <c r="A81" s="21" t="s">
        <v>122</v>
      </c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3"/>
    </row>
    <row r="82" spans="1:34" x14ac:dyDescent="0.2">
      <c r="A82" s="13" t="s">
        <v>123</v>
      </c>
      <c r="B82" s="13" t="s">
        <v>124</v>
      </c>
      <c r="C82" s="2">
        <v>-2535037</v>
      </c>
      <c r="D82" s="2">
        <v>-2535037</v>
      </c>
      <c r="E82" s="2">
        <v>-2535037</v>
      </c>
      <c r="F82" s="2">
        <v>-3052502</v>
      </c>
      <c r="G82" s="2">
        <v>-3052502</v>
      </c>
      <c r="H82" s="2">
        <v>-3052502</v>
      </c>
      <c r="I82" s="2">
        <v>-3098873</v>
      </c>
      <c r="J82" s="2">
        <v>-3098873</v>
      </c>
      <c r="K82" s="2">
        <v>-3098873</v>
      </c>
      <c r="L82" s="2">
        <v>-3200347</v>
      </c>
      <c r="M82" s="2">
        <v>-3200347</v>
      </c>
      <c r="N82" s="2">
        <v>-3200347</v>
      </c>
      <c r="O82" s="2">
        <v>-2464378</v>
      </c>
      <c r="P82" s="2">
        <v>-38124651</v>
      </c>
      <c r="Q82" s="2">
        <v>-2932665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3"/>
    </row>
    <row r="83" spans="1:34" x14ac:dyDescent="0.2">
      <c r="A83" s="13" t="s">
        <v>125</v>
      </c>
      <c r="B83" s="13" t="s">
        <v>126</v>
      </c>
      <c r="C83" s="2">
        <v>-1241115</v>
      </c>
      <c r="D83" s="2">
        <v>0</v>
      </c>
      <c r="E83" s="2">
        <v>0</v>
      </c>
      <c r="F83" s="2">
        <v>-223629</v>
      </c>
      <c r="G83" s="2">
        <v>0</v>
      </c>
      <c r="H83" s="2">
        <v>0</v>
      </c>
      <c r="I83" s="2">
        <v>-538495</v>
      </c>
      <c r="J83" s="2">
        <v>0</v>
      </c>
      <c r="K83" s="2">
        <v>0</v>
      </c>
      <c r="L83" s="2">
        <v>-1860640</v>
      </c>
      <c r="M83" s="2">
        <v>0</v>
      </c>
      <c r="N83" s="2">
        <v>0</v>
      </c>
      <c r="O83" s="2">
        <v>-781627</v>
      </c>
      <c r="P83" s="2">
        <v>-4645506</v>
      </c>
      <c r="Q83" s="2">
        <v>-357347</v>
      </c>
    </row>
    <row r="84" spans="1:34" x14ac:dyDescent="0.2">
      <c r="A84" s="13" t="s">
        <v>127</v>
      </c>
      <c r="B84" s="13" t="s">
        <v>128</v>
      </c>
      <c r="C84" s="2">
        <v>2535037</v>
      </c>
      <c r="D84" s="2">
        <v>2535037</v>
      </c>
      <c r="E84" s="2">
        <v>2535037</v>
      </c>
      <c r="F84" s="2">
        <v>3052502</v>
      </c>
      <c r="G84" s="2">
        <v>3052502</v>
      </c>
      <c r="H84" s="2">
        <v>3052502</v>
      </c>
      <c r="I84" s="2">
        <v>3098873</v>
      </c>
      <c r="J84" s="2">
        <v>3098873</v>
      </c>
      <c r="K84" s="2">
        <v>3098873</v>
      </c>
      <c r="L84" s="2">
        <v>3200347</v>
      </c>
      <c r="M84" s="2">
        <v>3200347</v>
      </c>
      <c r="N84" s="2">
        <v>3200347</v>
      </c>
      <c r="O84" s="2">
        <v>2464378</v>
      </c>
      <c r="P84" s="2">
        <v>38124651</v>
      </c>
      <c r="Q84" s="2">
        <v>2932665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3"/>
    </row>
    <row r="85" spans="1:34" x14ac:dyDescent="0.2">
      <c r="A85"/>
      <c r="B85"/>
      <c r="C85" s="26" t="s">
        <v>67</v>
      </c>
      <c r="D85" s="26" t="s">
        <v>67</v>
      </c>
      <c r="E85" s="26" t="s">
        <v>67</v>
      </c>
      <c r="F85" s="26" t="s">
        <v>67</v>
      </c>
      <c r="G85" s="26" t="s">
        <v>67</v>
      </c>
      <c r="H85" s="26" t="s">
        <v>67</v>
      </c>
      <c r="I85" s="26" t="s">
        <v>67</v>
      </c>
      <c r="J85" s="26" t="s">
        <v>67</v>
      </c>
      <c r="K85" s="26" t="s">
        <v>67</v>
      </c>
      <c r="L85" s="26" t="s">
        <v>67</v>
      </c>
      <c r="M85" s="26" t="s">
        <v>67</v>
      </c>
      <c r="N85" s="26" t="s">
        <v>67</v>
      </c>
      <c r="O85" s="26" t="s">
        <v>67</v>
      </c>
      <c r="P85" s="26" t="s">
        <v>67</v>
      </c>
      <c r="Q85" s="26" t="s">
        <v>67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3"/>
    </row>
    <row r="86" spans="1:34" x14ac:dyDescent="0.2">
      <c r="A86" s="21" t="s">
        <v>129</v>
      </c>
      <c r="B86" s="22"/>
      <c r="C86" s="23">
        <v>-1241115</v>
      </c>
      <c r="D86" s="23">
        <v>0</v>
      </c>
      <c r="E86" s="23">
        <v>0</v>
      </c>
      <c r="F86" s="23">
        <v>-223629</v>
      </c>
      <c r="G86" s="23">
        <v>0</v>
      </c>
      <c r="H86" s="23">
        <v>0</v>
      </c>
      <c r="I86" s="23">
        <v>-538495</v>
      </c>
      <c r="J86" s="23">
        <v>0</v>
      </c>
      <c r="K86" s="23">
        <v>0</v>
      </c>
      <c r="L86" s="23">
        <v>-1860640</v>
      </c>
      <c r="M86" s="23">
        <v>0</v>
      </c>
      <c r="N86" s="23">
        <v>0</v>
      </c>
      <c r="O86" s="23">
        <v>-781627</v>
      </c>
      <c r="P86" s="23">
        <v>-4645506</v>
      </c>
      <c r="Q86" s="23">
        <v>-357347</v>
      </c>
      <c r="R86" s="15">
        <f>SUM(T86:Y86)-Q86</f>
        <v>0</v>
      </c>
      <c r="S86" s="15" t="s">
        <v>16</v>
      </c>
      <c r="T86" s="15">
        <f t="shared" ref="T86:Y86" si="4">$Q86*T5</f>
        <v>-76114.910999999993</v>
      </c>
      <c r="U86" s="15">
        <f t="shared" si="4"/>
        <v>-124356.75599999999</v>
      </c>
      <c r="V86" s="15">
        <f t="shared" si="4"/>
        <v>-51457.967999999993</v>
      </c>
      <c r="W86" s="15">
        <f t="shared" si="4"/>
        <v>-357.34699999999998</v>
      </c>
      <c r="X86" s="15">
        <f t="shared" si="4"/>
        <v>-357.34699999999998</v>
      </c>
      <c r="Y86" s="15">
        <f t="shared" si="4"/>
        <v>-104702.67099999999</v>
      </c>
      <c r="Z86" s="15"/>
      <c r="AA86" s="15" t="s">
        <v>16</v>
      </c>
      <c r="AB86" s="15">
        <f t="shared" ref="AB86:AG86" si="5">$O86*AB$5</f>
        <v>-166486.55100000001</v>
      </c>
      <c r="AC86" s="15">
        <f t="shared" si="5"/>
        <v>-272006.196</v>
      </c>
      <c r="AD86" s="15">
        <f t="shared" si="5"/>
        <v>-112554.28799999999</v>
      </c>
      <c r="AE86" s="15">
        <f t="shared" si="5"/>
        <v>-781.62700000000007</v>
      </c>
      <c r="AF86" s="15">
        <f t="shared" si="5"/>
        <v>-781.62700000000007</v>
      </c>
      <c r="AG86" s="15">
        <f t="shared" si="5"/>
        <v>-229016.71099999998</v>
      </c>
      <c r="AH86" s="27">
        <f>SUM(AB86:AG86)-O86</f>
        <v>0</v>
      </c>
    </row>
    <row r="87" spans="1:34" x14ac:dyDescent="0.2">
      <c r="A87"/>
      <c r="B8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3"/>
    </row>
    <row r="88" spans="1:34" x14ac:dyDescent="0.2">
      <c r="A88" s="21" t="s">
        <v>130</v>
      </c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3"/>
    </row>
    <row r="89" spans="1:34" x14ac:dyDescent="0.2">
      <c r="A89" s="13" t="s">
        <v>131</v>
      </c>
      <c r="B89" s="13" t="s">
        <v>132</v>
      </c>
      <c r="C89" s="2">
        <v>30255</v>
      </c>
      <c r="D89" s="2">
        <v>28460</v>
      </c>
      <c r="E89" s="2">
        <v>26665</v>
      </c>
      <c r="F89" s="2">
        <v>24870</v>
      </c>
      <c r="G89" s="2">
        <v>15254</v>
      </c>
      <c r="H89" s="2">
        <v>13459</v>
      </c>
      <c r="I89" s="2">
        <v>11664</v>
      </c>
      <c r="J89" s="2">
        <v>8972</v>
      </c>
      <c r="K89" s="2">
        <v>7177</v>
      </c>
      <c r="L89" s="2">
        <v>5382</v>
      </c>
      <c r="M89" s="2">
        <v>3587</v>
      </c>
      <c r="N89" s="2">
        <v>1792</v>
      </c>
      <c r="O89" s="2">
        <v>0</v>
      </c>
      <c r="P89" s="2">
        <v>177537</v>
      </c>
      <c r="Q89" s="2">
        <v>13657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3"/>
    </row>
    <row r="90" spans="1:34" x14ac:dyDescent="0.2">
      <c r="A90" s="13" t="s">
        <v>133</v>
      </c>
      <c r="B90" s="13" t="s">
        <v>134</v>
      </c>
      <c r="C90" s="2">
        <v>-671</v>
      </c>
      <c r="D90" s="2">
        <v>-671</v>
      </c>
      <c r="E90" s="2">
        <v>-671</v>
      </c>
      <c r="F90" s="2">
        <v>-671</v>
      </c>
      <c r="G90" s="2">
        <v>-671</v>
      </c>
      <c r="H90" s="2">
        <v>-671</v>
      </c>
      <c r="I90" s="2">
        <v>-671</v>
      </c>
      <c r="J90" s="2">
        <v>-671</v>
      </c>
      <c r="K90" s="2">
        <v>-671</v>
      </c>
      <c r="L90" s="2">
        <v>-671</v>
      </c>
      <c r="M90" s="2">
        <v>-671</v>
      </c>
      <c r="N90" s="2">
        <v>-671</v>
      </c>
      <c r="O90" s="2">
        <v>-671</v>
      </c>
      <c r="P90" s="2">
        <v>-8726</v>
      </c>
      <c r="Q90" s="2">
        <v>-671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3"/>
    </row>
    <row r="91" spans="1:34" x14ac:dyDescent="0.2">
      <c r="A91"/>
      <c r="B91"/>
      <c r="C91" s="26" t="s">
        <v>67</v>
      </c>
      <c r="D91" s="26" t="s">
        <v>67</v>
      </c>
      <c r="E91" s="26" t="s">
        <v>67</v>
      </c>
      <c r="F91" s="26" t="s">
        <v>67</v>
      </c>
      <c r="G91" s="26" t="s">
        <v>67</v>
      </c>
      <c r="H91" s="26" t="s">
        <v>67</v>
      </c>
      <c r="I91" s="26" t="s">
        <v>67</v>
      </c>
      <c r="J91" s="26" t="s">
        <v>67</v>
      </c>
      <c r="K91" s="26" t="s">
        <v>67</v>
      </c>
      <c r="L91" s="26" t="s">
        <v>67</v>
      </c>
      <c r="M91" s="26" t="s">
        <v>67</v>
      </c>
      <c r="N91" s="26" t="s">
        <v>67</v>
      </c>
      <c r="O91" s="26" t="s">
        <v>67</v>
      </c>
      <c r="P91" s="26" t="s">
        <v>67</v>
      </c>
      <c r="Q91" s="26" t="s">
        <v>67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3"/>
    </row>
    <row r="92" spans="1:34" x14ac:dyDescent="0.2">
      <c r="A92" s="21" t="s">
        <v>135</v>
      </c>
      <c r="B92" s="22"/>
      <c r="C92" s="23">
        <v>29583</v>
      </c>
      <c r="D92" s="23">
        <v>27788</v>
      </c>
      <c r="E92" s="23">
        <v>25993</v>
      </c>
      <c r="F92" s="23">
        <v>24198</v>
      </c>
      <c r="G92" s="23">
        <v>14583</v>
      </c>
      <c r="H92" s="23">
        <v>12788</v>
      </c>
      <c r="I92" s="23">
        <v>10993</v>
      </c>
      <c r="J92" s="23">
        <v>8301</v>
      </c>
      <c r="K92" s="23">
        <v>6506</v>
      </c>
      <c r="L92" s="23">
        <v>4711</v>
      </c>
      <c r="M92" s="23">
        <v>2916</v>
      </c>
      <c r="N92" s="23">
        <v>1121</v>
      </c>
      <c r="O92" s="23">
        <v>-671</v>
      </c>
      <c r="P92" s="23">
        <v>168811</v>
      </c>
      <c r="Q92" s="23">
        <v>12985</v>
      </c>
      <c r="R92" s="15">
        <f>SUM(T92:Y92)-Q92</f>
        <v>0</v>
      </c>
      <c r="S92" s="15" t="s">
        <v>16</v>
      </c>
      <c r="T92" s="15">
        <f t="shared" ref="T92:Y92" si="6">$Q92*T5</f>
        <v>2765.8049999999998</v>
      </c>
      <c r="U92" s="15">
        <f t="shared" si="6"/>
        <v>4518.78</v>
      </c>
      <c r="V92" s="15">
        <f t="shared" si="6"/>
        <v>1869.84</v>
      </c>
      <c r="W92" s="15">
        <f t="shared" si="6"/>
        <v>12.984999999999999</v>
      </c>
      <c r="X92" s="15">
        <f t="shared" si="6"/>
        <v>12.984999999999999</v>
      </c>
      <c r="Y92" s="15">
        <f t="shared" si="6"/>
        <v>3804.6049999999996</v>
      </c>
      <c r="Z92" s="15"/>
      <c r="AA92" s="15" t="s">
        <v>16</v>
      </c>
      <c r="AB92" s="15">
        <f t="shared" ref="AB92:AG92" si="7">$O92*AB$5</f>
        <v>-142.923</v>
      </c>
      <c r="AC92" s="15">
        <f t="shared" si="7"/>
        <v>-233.50799999999998</v>
      </c>
      <c r="AD92" s="15">
        <f t="shared" si="7"/>
        <v>-96.623999999999995</v>
      </c>
      <c r="AE92" s="15">
        <f t="shared" si="7"/>
        <v>-0.67100000000000004</v>
      </c>
      <c r="AF92" s="15">
        <f t="shared" si="7"/>
        <v>-0.67100000000000004</v>
      </c>
      <c r="AG92" s="15">
        <f t="shared" si="7"/>
        <v>-196.60299999999998</v>
      </c>
      <c r="AH92" s="27">
        <f>SUM(AB92:AG92)-O92</f>
        <v>0</v>
      </c>
    </row>
    <row r="93" spans="1:34" x14ac:dyDescent="0.2">
      <c r="A93"/>
      <c r="B9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3"/>
    </row>
    <row r="94" spans="1:34" x14ac:dyDescent="0.2">
      <c r="A94" s="21" t="s">
        <v>136</v>
      </c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3"/>
    </row>
    <row r="95" spans="1:34" x14ac:dyDescent="0.2">
      <c r="A95" s="13" t="s">
        <v>137</v>
      </c>
      <c r="B95" s="13" t="s">
        <v>138</v>
      </c>
      <c r="C95" s="2">
        <v>3462662</v>
      </c>
      <c r="D95" s="2">
        <v>3599197</v>
      </c>
      <c r="E95" s="2">
        <v>3704348</v>
      </c>
      <c r="F95" s="2">
        <v>3850212</v>
      </c>
      <c r="G95" s="2">
        <v>3997591</v>
      </c>
      <c r="H95" s="2">
        <v>4135917</v>
      </c>
      <c r="I95" s="2">
        <v>4277449</v>
      </c>
      <c r="J95" s="2">
        <v>4480472</v>
      </c>
      <c r="K95" s="2">
        <v>4681552</v>
      </c>
      <c r="L95" s="2">
        <v>4912729</v>
      </c>
      <c r="M95" s="2">
        <v>5133262</v>
      </c>
      <c r="N95" s="2">
        <v>5357774</v>
      </c>
      <c r="O95" s="2">
        <v>5587778</v>
      </c>
      <c r="P95" s="2">
        <v>57180942</v>
      </c>
      <c r="Q95" s="2">
        <v>4398534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3"/>
    </row>
    <row r="96" spans="1:34" x14ac:dyDescent="0.2">
      <c r="A96" s="13" t="s">
        <v>139</v>
      </c>
      <c r="B96" s="13" t="s">
        <v>140</v>
      </c>
      <c r="C96" s="2">
        <v>8842</v>
      </c>
      <c r="D96" s="2">
        <v>6739</v>
      </c>
      <c r="E96" s="2">
        <v>6739</v>
      </c>
      <c r="F96" s="2">
        <v>6796</v>
      </c>
      <c r="G96" s="2">
        <v>6796</v>
      </c>
      <c r="H96" s="2">
        <v>6851</v>
      </c>
      <c r="I96" s="2">
        <v>6952</v>
      </c>
      <c r="J96" s="2">
        <v>7024</v>
      </c>
      <c r="K96" s="2">
        <v>8264</v>
      </c>
      <c r="L96" s="2">
        <v>8264</v>
      </c>
      <c r="M96" s="2">
        <v>8801</v>
      </c>
      <c r="N96" s="2">
        <v>9324</v>
      </c>
      <c r="O96" s="2">
        <v>10140</v>
      </c>
      <c r="P96" s="2">
        <v>101533</v>
      </c>
      <c r="Q96" s="2">
        <v>7810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3"/>
    </row>
    <row r="97" spans="1:34" x14ac:dyDescent="0.2">
      <c r="A97" s="13" t="s">
        <v>141</v>
      </c>
      <c r="B97" s="13" t="s">
        <v>142</v>
      </c>
      <c r="C97" s="2">
        <v>-878937</v>
      </c>
      <c r="D97" s="2">
        <v>-878937</v>
      </c>
      <c r="E97" s="2">
        <v>-878937</v>
      </c>
      <c r="F97" s="2">
        <v>-878937</v>
      </c>
      <c r="G97" s="2">
        <v>-878937</v>
      </c>
      <c r="H97" s="2">
        <v>-878937</v>
      </c>
      <c r="I97" s="2">
        <v>-878937</v>
      </c>
      <c r="J97" s="2">
        <v>-878937</v>
      </c>
      <c r="K97" s="2">
        <v>-878937</v>
      </c>
      <c r="L97" s="2">
        <v>-878937</v>
      </c>
      <c r="M97" s="2">
        <v>-878937</v>
      </c>
      <c r="N97" s="2">
        <v>-878937</v>
      </c>
      <c r="O97" s="2">
        <v>-878937</v>
      </c>
      <c r="P97" s="2">
        <v>-11426175</v>
      </c>
      <c r="Q97" s="2">
        <v>-878937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3"/>
    </row>
    <row r="98" spans="1:34" x14ac:dyDescent="0.2">
      <c r="A98" s="13" t="s">
        <v>143</v>
      </c>
      <c r="B98" s="13" t="s">
        <v>144</v>
      </c>
      <c r="C98" s="2">
        <v>240485272</v>
      </c>
      <c r="D98" s="2">
        <v>242284788</v>
      </c>
      <c r="E98" s="2">
        <v>243915313</v>
      </c>
      <c r="F98" s="2">
        <v>246012996</v>
      </c>
      <c r="G98" s="2">
        <v>247865097</v>
      </c>
      <c r="H98" s="2">
        <v>249638357</v>
      </c>
      <c r="I98" s="2">
        <v>251083095</v>
      </c>
      <c r="J98" s="2">
        <v>252810345</v>
      </c>
      <c r="K98" s="2">
        <v>254506936</v>
      </c>
      <c r="L98" s="2">
        <v>256136194</v>
      </c>
      <c r="M98" s="2">
        <v>257678689</v>
      </c>
      <c r="N98" s="2">
        <v>259442865</v>
      </c>
      <c r="O98" s="2">
        <v>261061369</v>
      </c>
      <c r="P98" s="2">
        <v>3262921315</v>
      </c>
      <c r="Q98" s="2">
        <v>250993947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3"/>
    </row>
    <row r="99" spans="1:34" x14ac:dyDescent="0.2">
      <c r="A99" s="13" t="s">
        <v>145</v>
      </c>
      <c r="B99" s="13" t="s">
        <v>146</v>
      </c>
      <c r="C99" s="2">
        <v>2513</v>
      </c>
      <c r="D99" s="2">
        <v>2513</v>
      </c>
      <c r="E99" s="2">
        <v>2513</v>
      </c>
      <c r="F99" s="2">
        <v>2513</v>
      </c>
      <c r="G99" s="2">
        <v>2513</v>
      </c>
      <c r="H99" s="2">
        <v>2513</v>
      </c>
      <c r="I99" s="2">
        <v>2513</v>
      </c>
      <c r="J99" s="2">
        <v>2513</v>
      </c>
      <c r="K99" s="2">
        <v>2513</v>
      </c>
      <c r="L99" s="2">
        <v>2513</v>
      </c>
      <c r="M99" s="2">
        <v>2513</v>
      </c>
      <c r="N99" s="2">
        <v>2513</v>
      </c>
      <c r="O99" s="2">
        <v>2513</v>
      </c>
      <c r="P99" s="2">
        <v>32665</v>
      </c>
      <c r="Q99" s="2">
        <v>2513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3"/>
    </row>
    <row r="100" spans="1:34" x14ac:dyDescent="0.2">
      <c r="A100" s="13" t="s">
        <v>147</v>
      </c>
      <c r="B100" s="13" t="s">
        <v>148</v>
      </c>
      <c r="C100" s="2">
        <v>717</v>
      </c>
      <c r="D100" s="2">
        <v>717</v>
      </c>
      <c r="E100" s="2">
        <v>717</v>
      </c>
      <c r="F100" s="2">
        <v>717</v>
      </c>
      <c r="G100" s="2">
        <v>717</v>
      </c>
      <c r="H100" s="2">
        <v>717</v>
      </c>
      <c r="I100" s="2">
        <v>717</v>
      </c>
      <c r="J100" s="2">
        <v>717</v>
      </c>
      <c r="K100" s="2">
        <v>717</v>
      </c>
      <c r="L100" s="2">
        <v>717</v>
      </c>
      <c r="M100" s="2">
        <v>717</v>
      </c>
      <c r="N100" s="2">
        <v>717</v>
      </c>
      <c r="O100" s="2">
        <v>717</v>
      </c>
      <c r="P100" s="2">
        <v>9321</v>
      </c>
      <c r="Q100" s="2">
        <v>717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3"/>
    </row>
    <row r="101" spans="1:34" x14ac:dyDescent="0.2">
      <c r="A101" s="13" t="s">
        <v>149</v>
      </c>
      <c r="B101" s="13" t="s">
        <v>150</v>
      </c>
      <c r="C101" s="2">
        <v>12973</v>
      </c>
      <c r="D101" s="2">
        <v>12973</v>
      </c>
      <c r="E101" s="2">
        <v>13078</v>
      </c>
      <c r="F101" s="2">
        <v>16203</v>
      </c>
      <c r="G101" s="2">
        <v>16285</v>
      </c>
      <c r="H101" s="2">
        <v>16326</v>
      </c>
      <c r="I101" s="2">
        <v>16435</v>
      </c>
      <c r="J101" s="2">
        <v>28263</v>
      </c>
      <c r="K101" s="2">
        <v>28263</v>
      </c>
      <c r="L101" s="2">
        <v>28263</v>
      </c>
      <c r="M101" s="2">
        <v>28433</v>
      </c>
      <c r="N101" s="2">
        <v>28433</v>
      </c>
      <c r="O101" s="2">
        <v>28433</v>
      </c>
      <c r="P101" s="2">
        <v>274360</v>
      </c>
      <c r="Q101" s="2">
        <v>21105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3"/>
    </row>
    <row r="102" spans="1:34" x14ac:dyDescent="0.2">
      <c r="A102" s="13" t="s">
        <v>151</v>
      </c>
      <c r="B102" s="13" t="s">
        <v>152</v>
      </c>
      <c r="C102" s="2">
        <v>-161779294</v>
      </c>
      <c r="D102" s="2">
        <v>-162827343</v>
      </c>
      <c r="E102" s="2">
        <v>-163498872</v>
      </c>
      <c r="F102" s="2">
        <v>-164556596</v>
      </c>
      <c r="G102" s="2">
        <v>-166912074</v>
      </c>
      <c r="H102" s="2">
        <v>-168423688</v>
      </c>
      <c r="I102" s="2">
        <v>-169899356</v>
      </c>
      <c r="J102" s="2">
        <v>-171705867</v>
      </c>
      <c r="K102" s="2">
        <v>-172667670</v>
      </c>
      <c r="L102" s="2">
        <v>-174816539</v>
      </c>
      <c r="M102" s="2">
        <v>-174894027</v>
      </c>
      <c r="N102" s="2">
        <v>-174220784</v>
      </c>
      <c r="O102" s="2">
        <v>-176556469</v>
      </c>
      <c r="P102" s="2">
        <v>-2202758579</v>
      </c>
      <c r="Q102" s="2">
        <v>-169442968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3"/>
    </row>
    <row r="103" spans="1:34" x14ac:dyDescent="0.2">
      <c r="A103" s="13" t="s">
        <v>153</v>
      </c>
      <c r="B103" s="13" t="s">
        <v>154</v>
      </c>
      <c r="C103" s="2">
        <v>3417</v>
      </c>
      <c r="D103" s="2">
        <v>14140</v>
      </c>
      <c r="E103" s="2">
        <v>21627</v>
      </c>
      <c r="F103" s="2">
        <v>24067</v>
      </c>
      <c r="G103" s="2">
        <v>48762</v>
      </c>
      <c r="H103" s="2">
        <v>74953</v>
      </c>
      <c r="I103" s="2">
        <v>103417</v>
      </c>
      <c r="J103" s="2">
        <v>116581</v>
      </c>
      <c r="K103" s="2">
        <v>133789</v>
      </c>
      <c r="L103" s="2">
        <v>155642</v>
      </c>
      <c r="M103" s="2">
        <v>183308</v>
      </c>
      <c r="N103" s="2">
        <v>204950</v>
      </c>
      <c r="O103" s="2">
        <v>229881</v>
      </c>
      <c r="P103" s="2">
        <v>1314534</v>
      </c>
      <c r="Q103" s="2">
        <v>101118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3"/>
    </row>
    <row r="104" spans="1:34" x14ac:dyDescent="0.2">
      <c r="A104" s="13" t="s">
        <v>155</v>
      </c>
      <c r="B104" s="13" t="s">
        <v>156</v>
      </c>
      <c r="C104" s="2">
        <v>229659708</v>
      </c>
      <c r="D104" s="2">
        <v>228329029</v>
      </c>
      <c r="E104" s="2">
        <v>231048752</v>
      </c>
      <c r="F104" s="2">
        <v>229681128</v>
      </c>
      <c r="G104" s="2">
        <v>232093573</v>
      </c>
      <c r="H104" s="2">
        <v>234438303</v>
      </c>
      <c r="I104" s="2">
        <v>227344494</v>
      </c>
      <c r="J104" s="2">
        <v>221800111</v>
      </c>
      <c r="K104" s="2">
        <v>220167244</v>
      </c>
      <c r="L104" s="2">
        <v>222548779</v>
      </c>
      <c r="M104" s="2">
        <v>219004452</v>
      </c>
      <c r="N104" s="2">
        <v>216358248</v>
      </c>
      <c r="O104" s="2">
        <v>205593022</v>
      </c>
      <c r="P104" s="2">
        <v>2918066843</v>
      </c>
      <c r="Q104" s="2">
        <v>224466680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3"/>
    </row>
    <row r="105" spans="1:34" x14ac:dyDescent="0.2">
      <c r="A105" s="13" t="s">
        <v>157</v>
      </c>
      <c r="B105" s="13" t="s">
        <v>158</v>
      </c>
      <c r="C105" s="2">
        <v>1066664</v>
      </c>
      <c r="D105" s="2">
        <v>1084631</v>
      </c>
      <c r="E105" s="2">
        <v>1165883</v>
      </c>
      <c r="F105" s="2">
        <v>1146847</v>
      </c>
      <c r="G105" s="2">
        <v>1158095</v>
      </c>
      <c r="H105" s="2">
        <v>1162532</v>
      </c>
      <c r="I105" s="2">
        <v>1168300</v>
      </c>
      <c r="J105" s="2">
        <v>1178009</v>
      </c>
      <c r="K105" s="2">
        <v>1185648</v>
      </c>
      <c r="L105" s="2">
        <v>1226368</v>
      </c>
      <c r="M105" s="2">
        <v>1240534</v>
      </c>
      <c r="N105" s="2">
        <v>1241943</v>
      </c>
      <c r="O105" s="2">
        <v>1232745</v>
      </c>
      <c r="P105" s="2">
        <v>15258199</v>
      </c>
      <c r="Q105" s="2">
        <v>1173708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3"/>
    </row>
    <row r="106" spans="1:34" x14ac:dyDescent="0.2">
      <c r="A106" s="13" t="s">
        <v>159</v>
      </c>
      <c r="B106" s="13" t="s">
        <v>160</v>
      </c>
      <c r="C106" s="2">
        <v>20980262</v>
      </c>
      <c r="D106" s="2">
        <v>20459978</v>
      </c>
      <c r="E106" s="2">
        <v>21399091</v>
      </c>
      <c r="F106" s="2">
        <v>18339431</v>
      </c>
      <c r="G106" s="2">
        <v>19215225</v>
      </c>
      <c r="H106" s="2">
        <v>18571770</v>
      </c>
      <c r="I106" s="2">
        <v>17047318</v>
      </c>
      <c r="J106" s="2">
        <v>17973455</v>
      </c>
      <c r="K106" s="2">
        <v>17497656</v>
      </c>
      <c r="L106" s="2">
        <v>17114346</v>
      </c>
      <c r="M106" s="2">
        <v>16662541</v>
      </c>
      <c r="N106" s="2">
        <v>15229670</v>
      </c>
      <c r="O106" s="2">
        <v>14639395</v>
      </c>
      <c r="P106" s="2">
        <v>235130139</v>
      </c>
      <c r="Q106" s="2">
        <v>18086934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3"/>
    </row>
    <row r="107" spans="1:34" x14ac:dyDescent="0.2">
      <c r="A107" s="13" t="s">
        <v>161</v>
      </c>
      <c r="B107" s="13" t="s">
        <v>162</v>
      </c>
      <c r="C107" s="2">
        <v>0</v>
      </c>
      <c r="D107" s="2">
        <v>140</v>
      </c>
      <c r="E107" s="2">
        <v>13091</v>
      </c>
      <c r="F107" s="2">
        <v>9795</v>
      </c>
      <c r="G107" s="2">
        <v>10495</v>
      </c>
      <c r="H107" s="2">
        <v>10910</v>
      </c>
      <c r="I107" s="2">
        <v>12062</v>
      </c>
      <c r="J107" s="2">
        <v>15117</v>
      </c>
      <c r="K107" s="2">
        <v>16482</v>
      </c>
      <c r="L107" s="2">
        <v>22242</v>
      </c>
      <c r="M107" s="2">
        <v>23917</v>
      </c>
      <c r="N107" s="2">
        <v>20337</v>
      </c>
      <c r="O107" s="2">
        <v>20662</v>
      </c>
      <c r="P107" s="2">
        <v>175250</v>
      </c>
      <c r="Q107" s="2">
        <v>13481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3"/>
    </row>
    <row r="108" spans="1:34" x14ac:dyDescent="0.2">
      <c r="A108" s="13" t="s">
        <v>163</v>
      </c>
      <c r="B108" s="13" t="s">
        <v>164</v>
      </c>
      <c r="C108" s="2">
        <v>0</v>
      </c>
      <c r="D108" s="2">
        <v>0</v>
      </c>
      <c r="E108" s="2">
        <v>0</v>
      </c>
      <c r="F108" s="2">
        <v>18077</v>
      </c>
      <c r="G108" s="2">
        <v>18473</v>
      </c>
      <c r="H108" s="2">
        <v>18894</v>
      </c>
      <c r="I108" s="2">
        <v>74943</v>
      </c>
      <c r="J108" s="2">
        <v>74943</v>
      </c>
      <c r="K108" s="2">
        <v>74943</v>
      </c>
      <c r="L108" s="2">
        <v>75263</v>
      </c>
      <c r="M108" s="2">
        <v>76336</v>
      </c>
      <c r="N108" s="2">
        <v>76336</v>
      </c>
      <c r="O108" s="2">
        <v>76336</v>
      </c>
      <c r="P108" s="2">
        <v>584545</v>
      </c>
      <c r="Q108" s="2">
        <v>44965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3"/>
    </row>
    <row r="109" spans="1:34" x14ac:dyDescent="0.2">
      <c r="A109" s="13" t="s">
        <v>165</v>
      </c>
      <c r="B109" s="13" t="s">
        <v>166</v>
      </c>
      <c r="C109" s="2">
        <v>37660</v>
      </c>
      <c r="D109" s="2">
        <v>45745</v>
      </c>
      <c r="E109" s="2">
        <v>37660</v>
      </c>
      <c r="F109" s="2">
        <v>37660</v>
      </c>
      <c r="G109" s="2">
        <v>37660</v>
      </c>
      <c r="H109" s="2">
        <v>37660</v>
      </c>
      <c r="I109" s="2">
        <v>65859</v>
      </c>
      <c r="J109" s="2">
        <v>65859</v>
      </c>
      <c r="K109" s="2">
        <v>65859</v>
      </c>
      <c r="L109" s="2">
        <v>67224</v>
      </c>
      <c r="M109" s="2">
        <v>65859</v>
      </c>
      <c r="N109" s="2">
        <v>70357</v>
      </c>
      <c r="O109" s="2">
        <v>69877</v>
      </c>
      <c r="P109" s="2">
        <v>704937</v>
      </c>
      <c r="Q109" s="2">
        <v>54226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3"/>
    </row>
    <row r="110" spans="1:34" x14ac:dyDescent="0.2">
      <c r="A110" s="13" t="s">
        <v>167</v>
      </c>
      <c r="B110" s="13" t="s">
        <v>168</v>
      </c>
      <c r="C110" s="2">
        <v>-15589439</v>
      </c>
      <c r="D110" s="2">
        <v>-14517311</v>
      </c>
      <c r="E110" s="2">
        <v>-17718666</v>
      </c>
      <c r="F110" s="2">
        <v>-19424705</v>
      </c>
      <c r="G110" s="2">
        <v>-21081721</v>
      </c>
      <c r="H110" s="2">
        <v>-24896226</v>
      </c>
      <c r="I110" s="2">
        <v>-25850627</v>
      </c>
      <c r="J110" s="2">
        <v>-25632295</v>
      </c>
      <c r="K110" s="2">
        <v>-28570512</v>
      </c>
      <c r="L110" s="2">
        <v>-31829503</v>
      </c>
      <c r="M110" s="2">
        <v>-32022457</v>
      </c>
      <c r="N110" s="2">
        <v>-30927041</v>
      </c>
      <c r="O110" s="2">
        <v>-33020023</v>
      </c>
      <c r="P110" s="2">
        <v>-321080525</v>
      </c>
      <c r="Q110" s="2">
        <v>-24698502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3"/>
    </row>
    <row r="111" spans="1:34" x14ac:dyDescent="0.2">
      <c r="A111" s="13" t="s">
        <v>169</v>
      </c>
      <c r="B111" s="13" t="s">
        <v>170</v>
      </c>
      <c r="C111" s="2">
        <v>-55537772</v>
      </c>
      <c r="D111" s="2">
        <v>-54624880</v>
      </c>
      <c r="E111" s="2">
        <v>-53574667</v>
      </c>
      <c r="F111" s="2">
        <v>-52249012</v>
      </c>
      <c r="G111" s="2">
        <v>-51458853</v>
      </c>
      <c r="H111" s="2">
        <v>-50783422</v>
      </c>
      <c r="I111" s="2">
        <v>-50107466</v>
      </c>
      <c r="J111" s="2">
        <v>-49089240</v>
      </c>
      <c r="K111" s="2">
        <v>-48187925</v>
      </c>
      <c r="L111" s="2">
        <v>-47253622</v>
      </c>
      <c r="M111" s="2">
        <v>-46382705</v>
      </c>
      <c r="N111" s="2">
        <v>-45189932</v>
      </c>
      <c r="O111" s="2">
        <v>-44354199</v>
      </c>
      <c r="P111" s="2">
        <v>-648793695</v>
      </c>
      <c r="Q111" s="2">
        <v>-49907207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3"/>
    </row>
    <row r="112" spans="1:34" x14ac:dyDescent="0.2">
      <c r="A112" s="13" t="s">
        <v>171</v>
      </c>
      <c r="B112" s="13" t="s">
        <v>172</v>
      </c>
      <c r="C112" s="2">
        <v>139</v>
      </c>
      <c r="D112" s="2">
        <v>139</v>
      </c>
      <c r="E112" s="2">
        <v>139</v>
      </c>
      <c r="F112" s="2">
        <v>139</v>
      </c>
      <c r="G112" s="2">
        <v>139</v>
      </c>
      <c r="H112" s="2">
        <v>139</v>
      </c>
      <c r="I112" s="2">
        <v>139</v>
      </c>
      <c r="J112" s="2">
        <v>139</v>
      </c>
      <c r="K112" s="2">
        <v>139</v>
      </c>
      <c r="L112" s="2">
        <v>139</v>
      </c>
      <c r="M112" s="2">
        <v>139</v>
      </c>
      <c r="N112" s="2">
        <v>139</v>
      </c>
      <c r="O112" s="2">
        <v>139</v>
      </c>
      <c r="P112" s="2">
        <v>1801</v>
      </c>
      <c r="Q112" s="2">
        <v>139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3"/>
    </row>
    <row r="113" spans="1:34" x14ac:dyDescent="0.2">
      <c r="A113" s="13" t="s">
        <v>173</v>
      </c>
      <c r="B113" s="13" t="s">
        <v>174</v>
      </c>
      <c r="C113" s="2">
        <v>-744049</v>
      </c>
      <c r="D113" s="2">
        <v>-758841</v>
      </c>
      <c r="E113" s="2">
        <v>-758737</v>
      </c>
      <c r="F113" s="2">
        <v>-773601</v>
      </c>
      <c r="G113" s="2">
        <v>-792185</v>
      </c>
      <c r="H113" s="2">
        <v>-796015</v>
      </c>
      <c r="I113" s="2">
        <v>-806810</v>
      </c>
      <c r="J113" s="2">
        <v>-816232</v>
      </c>
      <c r="K113" s="2">
        <v>-823703</v>
      </c>
      <c r="L113" s="2">
        <v>-790242</v>
      </c>
      <c r="M113" s="2">
        <v>-824770</v>
      </c>
      <c r="N113" s="2">
        <v>-799953</v>
      </c>
      <c r="O113" s="2">
        <v>-808476</v>
      </c>
      <c r="P113" s="2">
        <v>-10293614</v>
      </c>
      <c r="Q113" s="2">
        <v>-791816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3"/>
    </row>
    <row r="114" spans="1:34" x14ac:dyDescent="0.2">
      <c r="A114" s="13" t="s">
        <v>175</v>
      </c>
      <c r="B114" s="13" t="s">
        <v>176</v>
      </c>
      <c r="C114" s="2">
        <v>-4099775</v>
      </c>
      <c r="D114" s="2">
        <v>-4122915</v>
      </c>
      <c r="E114" s="2">
        <v>-4158847</v>
      </c>
      <c r="F114" s="2">
        <v>-4263419</v>
      </c>
      <c r="G114" s="2">
        <v>-4224456</v>
      </c>
      <c r="H114" s="2">
        <v>-4244282</v>
      </c>
      <c r="I114" s="2">
        <v>-4434640</v>
      </c>
      <c r="J114" s="2">
        <v>-4392416</v>
      </c>
      <c r="K114" s="2">
        <v>-4430234</v>
      </c>
      <c r="L114" s="2">
        <v>-4535197</v>
      </c>
      <c r="M114" s="2">
        <v>-4594060</v>
      </c>
      <c r="N114" s="2">
        <v>-4604286</v>
      </c>
      <c r="O114" s="2">
        <v>-4598036</v>
      </c>
      <c r="P114" s="2">
        <v>-56702563</v>
      </c>
      <c r="Q114" s="2">
        <v>-4361736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3"/>
    </row>
    <row r="115" spans="1:34" x14ac:dyDescent="0.2">
      <c r="A115" s="13" t="s">
        <v>177</v>
      </c>
      <c r="B115" s="13" t="s">
        <v>178</v>
      </c>
      <c r="C115" s="2">
        <v>-85494283</v>
      </c>
      <c r="D115" s="2">
        <v>-86512124</v>
      </c>
      <c r="E115" s="2">
        <v>-88139007</v>
      </c>
      <c r="F115" s="2">
        <v>-87502903</v>
      </c>
      <c r="G115" s="2">
        <v>-90011249</v>
      </c>
      <c r="H115" s="2">
        <v>-91139756</v>
      </c>
      <c r="I115" s="2">
        <v>-91102540</v>
      </c>
      <c r="J115" s="2">
        <v>-91205732</v>
      </c>
      <c r="K115" s="2">
        <v>-91716179</v>
      </c>
      <c r="L115" s="2">
        <v>-90264072</v>
      </c>
      <c r="M115" s="2">
        <v>-89501393</v>
      </c>
      <c r="N115" s="2">
        <v>-84958935</v>
      </c>
      <c r="O115" s="2">
        <v>-86351305</v>
      </c>
      <c r="P115" s="2">
        <v>-1153899479</v>
      </c>
      <c r="Q115" s="2">
        <v>-88761498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3"/>
    </row>
    <row r="116" spans="1:34" x14ac:dyDescent="0.2">
      <c r="A116" s="13" t="s">
        <v>179</v>
      </c>
      <c r="B116" s="13" t="s">
        <v>180</v>
      </c>
      <c r="C116" s="2">
        <v>1065770</v>
      </c>
      <c r="D116" s="2">
        <v>1027869</v>
      </c>
      <c r="E116" s="2">
        <v>987637</v>
      </c>
      <c r="F116" s="2">
        <v>944119</v>
      </c>
      <c r="G116" s="2">
        <v>911376</v>
      </c>
      <c r="H116" s="2">
        <v>878073</v>
      </c>
      <c r="I116" s="2">
        <v>857939</v>
      </c>
      <c r="J116" s="2">
        <v>833540</v>
      </c>
      <c r="K116" s="2">
        <v>826549</v>
      </c>
      <c r="L116" s="2">
        <v>820155</v>
      </c>
      <c r="M116" s="2">
        <v>818044</v>
      </c>
      <c r="N116" s="2">
        <v>830931</v>
      </c>
      <c r="O116" s="2">
        <v>800877</v>
      </c>
      <c r="P116" s="2">
        <v>11602879</v>
      </c>
      <c r="Q116" s="2">
        <v>892529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3"/>
    </row>
    <row r="117" spans="1:34" x14ac:dyDescent="0.2">
      <c r="A117" s="13" t="s">
        <v>181</v>
      </c>
      <c r="B117" s="13" t="s">
        <v>182</v>
      </c>
      <c r="C117" s="2">
        <v>13828</v>
      </c>
      <c r="D117" s="2">
        <v>36507</v>
      </c>
      <c r="E117" s="2">
        <v>41340</v>
      </c>
      <c r="F117" s="2">
        <v>46552</v>
      </c>
      <c r="G117" s="2">
        <v>53594</v>
      </c>
      <c r="H117" s="2">
        <v>59856</v>
      </c>
      <c r="I117" s="2">
        <v>66313</v>
      </c>
      <c r="J117" s="2">
        <v>79037</v>
      </c>
      <c r="K117" s="2">
        <v>86704</v>
      </c>
      <c r="L117" s="2">
        <v>92075</v>
      </c>
      <c r="M117" s="2">
        <v>109288</v>
      </c>
      <c r="N117" s="2">
        <v>140089</v>
      </c>
      <c r="O117" s="2">
        <v>169412</v>
      </c>
      <c r="P117" s="2">
        <v>994595</v>
      </c>
      <c r="Q117" s="2">
        <v>76507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3"/>
    </row>
    <row r="118" spans="1:34" x14ac:dyDescent="0.2">
      <c r="A118" s="13" t="s">
        <v>183</v>
      </c>
      <c r="B118" s="13" t="s">
        <v>184</v>
      </c>
      <c r="C118" s="2">
        <v>215150</v>
      </c>
      <c r="D118" s="2">
        <v>226454</v>
      </c>
      <c r="E118" s="2">
        <v>805759</v>
      </c>
      <c r="F118" s="2">
        <v>1684974</v>
      </c>
      <c r="G118" s="2">
        <v>3522074</v>
      </c>
      <c r="H118" s="2">
        <v>5163047</v>
      </c>
      <c r="I118" s="2">
        <v>5831020</v>
      </c>
      <c r="J118" s="2">
        <v>8318262</v>
      </c>
      <c r="K118" s="2">
        <v>9086838</v>
      </c>
      <c r="L118" s="2">
        <v>9722512</v>
      </c>
      <c r="M118" s="2">
        <v>10121211</v>
      </c>
      <c r="N118" s="2">
        <v>10563971</v>
      </c>
      <c r="O118" s="2">
        <v>10638609</v>
      </c>
      <c r="P118" s="2">
        <v>75899881</v>
      </c>
      <c r="Q118" s="2">
        <v>5838452</v>
      </c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3"/>
    </row>
    <row r="119" spans="1:34" x14ac:dyDescent="0.2">
      <c r="A119" s="13" t="s">
        <v>185</v>
      </c>
      <c r="B119" s="13" t="s">
        <v>186</v>
      </c>
      <c r="C119" s="2">
        <v>26181695</v>
      </c>
      <c r="D119" s="2">
        <v>27282734</v>
      </c>
      <c r="E119" s="2">
        <v>28254246</v>
      </c>
      <c r="F119" s="2">
        <v>30137171</v>
      </c>
      <c r="G119" s="2">
        <v>30591737</v>
      </c>
      <c r="H119" s="2">
        <v>30958800</v>
      </c>
      <c r="I119" s="2">
        <v>33619938</v>
      </c>
      <c r="J119" s="2">
        <v>34166096</v>
      </c>
      <c r="K119" s="2">
        <v>34616573</v>
      </c>
      <c r="L119" s="2">
        <v>34953869</v>
      </c>
      <c r="M119" s="2">
        <v>36339588</v>
      </c>
      <c r="N119" s="2">
        <v>36835746</v>
      </c>
      <c r="O119" s="2">
        <v>38123553</v>
      </c>
      <c r="P119" s="2">
        <v>422061744</v>
      </c>
      <c r="Q119" s="2">
        <v>32466288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3"/>
    </row>
    <row r="120" spans="1:34" x14ac:dyDescent="0.2">
      <c r="A120" s="13" t="s">
        <v>187</v>
      </c>
      <c r="B120" s="13" t="s">
        <v>188</v>
      </c>
      <c r="C120" s="2">
        <v>52191148</v>
      </c>
      <c r="D120" s="2">
        <v>50638985</v>
      </c>
      <c r="E120" s="2">
        <v>49947468</v>
      </c>
      <c r="F120" s="2">
        <v>47365696</v>
      </c>
      <c r="G120" s="2">
        <v>45450167</v>
      </c>
      <c r="H120" s="2">
        <v>43478485</v>
      </c>
      <c r="I120" s="2">
        <v>49024001</v>
      </c>
      <c r="J120" s="2">
        <v>45659505</v>
      </c>
      <c r="K120" s="2">
        <v>43816500</v>
      </c>
      <c r="L120" s="2">
        <v>45886592</v>
      </c>
      <c r="M120" s="2">
        <v>43281180</v>
      </c>
      <c r="N120" s="2">
        <v>43836782</v>
      </c>
      <c r="O120" s="2">
        <v>42173466</v>
      </c>
      <c r="P120" s="2">
        <v>602749976</v>
      </c>
      <c r="Q120" s="2">
        <v>46365383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3"/>
    </row>
    <row r="121" spans="1:34" x14ac:dyDescent="0.2">
      <c r="A121" s="13" t="s">
        <v>189</v>
      </c>
      <c r="B121" s="13" t="s">
        <v>190</v>
      </c>
      <c r="C121" s="2">
        <v>-308271772</v>
      </c>
      <c r="D121" s="2">
        <v>-308271772</v>
      </c>
      <c r="E121" s="2">
        <v>-308271772</v>
      </c>
      <c r="F121" s="2">
        <v>-308271772</v>
      </c>
      <c r="G121" s="2">
        <v>-308271772</v>
      </c>
      <c r="H121" s="2">
        <v>-308271772</v>
      </c>
      <c r="I121" s="2">
        <v>-308271772</v>
      </c>
      <c r="J121" s="2">
        <v>-308271772</v>
      </c>
      <c r="K121" s="2">
        <v>-308270572</v>
      </c>
      <c r="L121" s="2">
        <v>-308270572</v>
      </c>
      <c r="M121" s="2">
        <v>-308270572</v>
      </c>
      <c r="N121" s="2">
        <v>-308270572</v>
      </c>
      <c r="O121" s="2">
        <v>-308270572</v>
      </c>
      <c r="P121" s="2">
        <v>-4007527038</v>
      </c>
      <c r="Q121" s="2">
        <v>-308271311</v>
      </c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3"/>
    </row>
    <row r="122" spans="1:34" x14ac:dyDescent="0.2">
      <c r="A122" s="13" t="s">
        <v>191</v>
      </c>
      <c r="B122" s="13" t="s">
        <v>192</v>
      </c>
      <c r="C122" s="2">
        <v>408725</v>
      </c>
      <c r="D122" s="2">
        <v>1410881</v>
      </c>
      <c r="E122" s="2">
        <v>1723886</v>
      </c>
      <c r="F122" s="2">
        <v>1762020</v>
      </c>
      <c r="G122" s="2">
        <v>2997586</v>
      </c>
      <c r="H122" s="2">
        <v>3123189</v>
      </c>
      <c r="I122" s="2">
        <v>4440216</v>
      </c>
      <c r="J122" s="2">
        <v>5185209</v>
      </c>
      <c r="K122" s="2">
        <v>8300459</v>
      </c>
      <c r="L122" s="2">
        <v>8319619</v>
      </c>
      <c r="M122" s="2">
        <v>8386992</v>
      </c>
      <c r="N122" s="2">
        <v>8507397</v>
      </c>
      <c r="O122" s="2">
        <v>8670858</v>
      </c>
      <c r="P122" s="2">
        <v>63237037</v>
      </c>
      <c r="Q122" s="2">
        <v>4864387</v>
      </c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3"/>
    </row>
    <row r="123" spans="1:34" x14ac:dyDescent="0.2">
      <c r="A123" s="13" t="s">
        <v>193</v>
      </c>
      <c r="B123" s="13" t="s">
        <v>194</v>
      </c>
      <c r="C123" s="2">
        <v>3500</v>
      </c>
      <c r="D123" s="2">
        <v>3500</v>
      </c>
      <c r="E123" s="2">
        <v>3500</v>
      </c>
      <c r="F123" s="2">
        <v>3644</v>
      </c>
      <c r="G123" s="2">
        <v>3644</v>
      </c>
      <c r="H123" s="2">
        <v>3644</v>
      </c>
      <c r="I123" s="2">
        <v>3644</v>
      </c>
      <c r="J123" s="2">
        <v>3644</v>
      </c>
      <c r="K123" s="2">
        <v>3644</v>
      </c>
      <c r="L123" s="2">
        <v>3644</v>
      </c>
      <c r="M123" s="2">
        <v>3704</v>
      </c>
      <c r="N123" s="2">
        <v>3704</v>
      </c>
      <c r="O123" s="2">
        <v>3704</v>
      </c>
      <c r="P123" s="2">
        <v>47120</v>
      </c>
      <c r="Q123" s="2">
        <v>3625</v>
      </c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3"/>
    </row>
    <row r="124" spans="1:34" x14ac:dyDescent="0.2">
      <c r="A124" s="13" t="s">
        <v>195</v>
      </c>
      <c r="B124" s="13" t="s">
        <v>196</v>
      </c>
      <c r="C124" s="2">
        <v>-163</v>
      </c>
      <c r="D124" s="2">
        <v>-163</v>
      </c>
      <c r="E124" s="2">
        <v>-163</v>
      </c>
      <c r="F124" s="2">
        <v>-163</v>
      </c>
      <c r="G124" s="2">
        <v>-163</v>
      </c>
      <c r="H124" s="2">
        <v>-163</v>
      </c>
      <c r="I124" s="2">
        <v>-163</v>
      </c>
      <c r="J124" s="2">
        <v>-163</v>
      </c>
      <c r="K124" s="2">
        <v>-163</v>
      </c>
      <c r="L124" s="2">
        <v>-163</v>
      </c>
      <c r="M124" s="2">
        <v>-163</v>
      </c>
      <c r="N124" s="2">
        <v>-163</v>
      </c>
      <c r="O124" s="2">
        <v>-163</v>
      </c>
      <c r="P124" s="2">
        <v>-2117</v>
      </c>
      <c r="Q124" s="2">
        <v>-163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3"/>
    </row>
    <row r="125" spans="1:34" x14ac:dyDescent="0.2">
      <c r="A125" s="13" t="s">
        <v>197</v>
      </c>
      <c r="B125" s="13" t="s">
        <v>198</v>
      </c>
      <c r="C125" s="2">
        <v>6500</v>
      </c>
      <c r="D125" s="2">
        <v>6500</v>
      </c>
      <c r="E125" s="2">
        <v>6500</v>
      </c>
      <c r="F125" s="2">
        <v>6500</v>
      </c>
      <c r="G125" s="2">
        <v>6500</v>
      </c>
      <c r="H125" s="2">
        <v>6500</v>
      </c>
      <c r="I125" s="2">
        <v>6500</v>
      </c>
      <c r="J125" s="2">
        <v>6500</v>
      </c>
      <c r="K125" s="2">
        <v>6500</v>
      </c>
      <c r="L125" s="2">
        <v>6500</v>
      </c>
      <c r="M125" s="2">
        <v>6500</v>
      </c>
      <c r="N125" s="2">
        <v>6500</v>
      </c>
      <c r="O125" s="2">
        <v>6500</v>
      </c>
      <c r="P125" s="2">
        <v>84500</v>
      </c>
      <c r="Q125" s="2">
        <v>6500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3"/>
    </row>
    <row r="126" spans="1:34" x14ac:dyDescent="0.2">
      <c r="A126" s="13" t="s">
        <v>199</v>
      </c>
      <c r="B126" s="13" t="s">
        <v>200</v>
      </c>
      <c r="C126" s="2">
        <v>2861715</v>
      </c>
      <c r="D126" s="2">
        <v>2856755</v>
      </c>
      <c r="E126" s="2">
        <v>2844435</v>
      </c>
      <c r="F126" s="2">
        <v>2822765</v>
      </c>
      <c r="G126" s="2">
        <v>2818993</v>
      </c>
      <c r="H126" s="2">
        <v>2822738</v>
      </c>
      <c r="I126" s="2">
        <v>2822548</v>
      </c>
      <c r="J126" s="2">
        <v>2818183</v>
      </c>
      <c r="K126" s="2">
        <v>2810016</v>
      </c>
      <c r="L126" s="2">
        <v>2790680</v>
      </c>
      <c r="M126" s="2">
        <v>2793798</v>
      </c>
      <c r="N126" s="2">
        <v>2792046</v>
      </c>
      <c r="O126" s="2">
        <v>2775908</v>
      </c>
      <c r="P126" s="2">
        <v>36630579</v>
      </c>
      <c r="Q126" s="2">
        <v>2817737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3"/>
    </row>
    <row r="127" spans="1:34" x14ac:dyDescent="0.2">
      <c r="A127" s="13" t="s">
        <v>201</v>
      </c>
      <c r="B127" s="13" t="s">
        <v>202</v>
      </c>
      <c r="C127" s="2">
        <v>109634</v>
      </c>
      <c r="D127" s="2">
        <v>109634</v>
      </c>
      <c r="E127" s="2">
        <v>109634</v>
      </c>
      <c r="F127" s="2">
        <v>109634</v>
      </c>
      <c r="G127" s="2">
        <v>109634</v>
      </c>
      <c r="H127" s="2">
        <v>109634</v>
      </c>
      <c r="I127" s="2">
        <v>109634</v>
      </c>
      <c r="J127" s="2">
        <v>109634</v>
      </c>
      <c r="K127" s="2">
        <v>109634</v>
      </c>
      <c r="L127" s="2">
        <v>109634</v>
      </c>
      <c r="M127" s="2">
        <v>109634</v>
      </c>
      <c r="N127" s="2">
        <v>109634</v>
      </c>
      <c r="O127" s="2">
        <v>109634</v>
      </c>
      <c r="P127" s="2">
        <v>1425236</v>
      </c>
      <c r="Q127" s="2">
        <v>109634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3"/>
    </row>
    <row r="128" spans="1:34" x14ac:dyDescent="0.2">
      <c r="A128" s="13" t="s">
        <v>203</v>
      </c>
      <c r="B128" s="13" t="s">
        <v>204</v>
      </c>
      <c r="C128" s="2">
        <v>143190</v>
      </c>
      <c r="D128" s="2">
        <v>146055</v>
      </c>
      <c r="E128" s="2">
        <v>163322</v>
      </c>
      <c r="F128" s="2">
        <v>162714</v>
      </c>
      <c r="G128" s="2">
        <v>166390</v>
      </c>
      <c r="H128" s="2">
        <v>167498</v>
      </c>
      <c r="I128" s="2">
        <v>168548</v>
      </c>
      <c r="J128" s="2">
        <v>170949</v>
      </c>
      <c r="K128" s="2">
        <v>173076</v>
      </c>
      <c r="L128" s="2">
        <v>180121</v>
      </c>
      <c r="M128" s="2">
        <v>184898</v>
      </c>
      <c r="N128" s="2">
        <v>186298</v>
      </c>
      <c r="O128" s="2">
        <v>183748</v>
      </c>
      <c r="P128" s="2">
        <v>2196808</v>
      </c>
      <c r="Q128" s="2">
        <v>168985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3"/>
    </row>
    <row r="129" spans="1:34" x14ac:dyDescent="0.2">
      <c r="A129"/>
      <c r="B129"/>
      <c r="C129" s="26" t="s">
        <v>67</v>
      </c>
      <c r="D129" s="26" t="s">
        <v>67</v>
      </c>
      <c r="E129" s="26" t="s">
        <v>67</v>
      </c>
      <c r="F129" s="26" t="s">
        <v>67</v>
      </c>
      <c r="G129" s="26" t="s">
        <v>67</v>
      </c>
      <c r="H129" s="26" t="s">
        <v>67</v>
      </c>
      <c r="I129" s="26" t="s">
        <v>67</v>
      </c>
      <c r="J129" s="26" t="s">
        <v>67</v>
      </c>
      <c r="K129" s="26" t="s">
        <v>67</v>
      </c>
      <c r="L129" s="26" t="s">
        <v>67</v>
      </c>
      <c r="M129" s="26" t="s">
        <v>67</v>
      </c>
      <c r="N129" s="26" t="s">
        <v>67</v>
      </c>
      <c r="O129" s="26" t="s">
        <v>67</v>
      </c>
      <c r="P129" s="26" t="s">
        <v>67</v>
      </c>
      <c r="Q129" s="26" t="s">
        <v>67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3"/>
    </row>
    <row r="130" spans="1:34" x14ac:dyDescent="0.2">
      <c r="A130" s="21" t="s">
        <v>205</v>
      </c>
      <c r="B130" s="22"/>
      <c r="C130" s="23">
        <v>-53473801</v>
      </c>
      <c r="D130" s="23">
        <v>-52927683</v>
      </c>
      <c r="E130" s="23">
        <v>-50782991</v>
      </c>
      <c r="F130" s="23">
        <v>-53728742</v>
      </c>
      <c r="G130" s="23">
        <v>-52528295</v>
      </c>
      <c r="H130" s="23">
        <v>-54546955</v>
      </c>
      <c r="I130" s="23">
        <v>-53198317</v>
      </c>
      <c r="J130" s="23">
        <v>-56088549</v>
      </c>
      <c r="K130" s="23">
        <v>-57339401</v>
      </c>
      <c r="L130" s="23">
        <v>-53454763</v>
      </c>
      <c r="M130" s="23">
        <v>-55104746</v>
      </c>
      <c r="N130" s="23">
        <v>-47993900</v>
      </c>
      <c r="O130" s="23">
        <v>-62628904</v>
      </c>
      <c r="P130" s="23">
        <v>-703797045</v>
      </c>
      <c r="Q130" s="23">
        <v>-54138234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3"/>
    </row>
    <row r="131" spans="1:34" x14ac:dyDescent="0.2">
      <c r="A131"/>
      <c r="B13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3"/>
    </row>
    <row r="132" spans="1:34" x14ac:dyDescent="0.2">
      <c r="A132" s="21" t="s">
        <v>206</v>
      </c>
      <c r="B132" s="2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3"/>
    </row>
    <row r="133" spans="1:34" x14ac:dyDescent="0.2">
      <c r="A133" s="13" t="s">
        <v>207</v>
      </c>
      <c r="B133" s="13" t="s">
        <v>208</v>
      </c>
      <c r="C133" s="2">
        <v>6052</v>
      </c>
      <c r="D133" s="2">
        <v>5359</v>
      </c>
      <c r="E133" s="2">
        <v>4693</v>
      </c>
      <c r="F133" s="2">
        <v>4045</v>
      </c>
      <c r="G133" s="2">
        <v>3343</v>
      </c>
      <c r="H133" s="2">
        <v>2641</v>
      </c>
      <c r="I133" s="2">
        <v>1939</v>
      </c>
      <c r="J133" s="2">
        <v>1400</v>
      </c>
      <c r="K133" s="2">
        <v>696</v>
      </c>
      <c r="L133" s="2">
        <v>9008</v>
      </c>
      <c r="M133" s="2">
        <v>8092</v>
      </c>
      <c r="N133" s="2">
        <v>7179</v>
      </c>
      <c r="O133" s="2">
        <v>6158</v>
      </c>
      <c r="P133" s="2">
        <v>60605</v>
      </c>
      <c r="Q133" s="2">
        <v>4662</v>
      </c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3"/>
    </row>
    <row r="134" spans="1:34" x14ac:dyDescent="0.2">
      <c r="A134" s="13" t="s">
        <v>209</v>
      </c>
      <c r="B134" s="13" t="s">
        <v>210</v>
      </c>
      <c r="C134" s="2">
        <v>103292</v>
      </c>
      <c r="D134" s="2">
        <v>104376</v>
      </c>
      <c r="E134" s="2">
        <v>113752</v>
      </c>
      <c r="F134" s="2">
        <v>101620</v>
      </c>
      <c r="G134" s="2">
        <v>89487</v>
      </c>
      <c r="H134" s="2">
        <v>77354</v>
      </c>
      <c r="I134" s="2">
        <v>65002</v>
      </c>
      <c r="J134" s="2">
        <v>52651</v>
      </c>
      <c r="K134" s="2">
        <v>39877</v>
      </c>
      <c r="L134" s="2">
        <v>55022</v>
      </c>
      <c r="M134" s="2">
        <v>42248</v>
      </c>
      <c r="N134" s="2">
        <v>46106</v>
      </c>
      <c r="O134" s="2">
        <v>33125</v>
      </c>
      <c r="P134" s="2">
        <v>923910</v>
      </c>
      <c r="Q134" s="2">
        <v>71070</v>
      </c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3"/>
    </row>
    <row r="135" spans="1:34" x14ac:dyDescent="0.2">
      <c r="A135"/>
      <c r="B135"/>
      <c r="C135" s="26" t="s">
        <v>67</v>
      </c>
      <c r="D135" s="26" t="s">
        <v>67</v>
      </c>
      <c r="E135" s="26" t="s">
        <v>67</v>
      </c>
      <c r="F135" s="26" t="s">
        <v>67</v>
      </c>
      <c r="G135" s="26" t="s">
        <v>67</v>
      </c>
      <c r="H135" s="26" t="s">
        <v>67</v>
      </c>
      <c r="I135" s="26" t="s">
        <v>67</v>
      </c>
      <c r="J135" s="26" t="s">
        <v>67</v>
      </c>
      <c r="K135" s="26" t="s">
        <v>67</v>
      </c>
      <c r="L135" s="26" t="s">
        <v>67</v>
      </c>
      <c r="M135" s="26" t="s">
        <v>67</v>
      </c>
      <c r="N135" s="26" t="s">
        <v>67</v>
      </c>
      <c r="O135" s="26" t="s">
        <v>67</v>
      </c>
      <c r="P135" s="26" t="s">
        <v>67</v>
      </c>
      <c r="Q135" s="26" t="s">
        <v>67</v>
      </c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3"/>
    </row>
    <row r="136" spans="1:34" x14ac:dyDescent="0.2">
      <c r="A136" s="21" t="s">
        <v>211</v>
      </c>
      <c r="B136" s="22"/>
      <c r="C136" s="23">
        <v>109344</v>
      </c>
      <c r="D136" s="23">
        <v>109735</v>
      </c>
      <c r="E136" s="23">
        <v>118445</v>
      </c>
      <c r="F136" s="23">
        <v>105665</v>
      </c>
      <c r="G136" s="23">
        <v>92830</v>
      </c>
      <c r="H136" s="23">
        <v>79995</v>
      </c>
      <c r="I136" s="23">
        <v>66941</v>
      </c>
      <c r="J136" s="23">
        <v>54051</v>
      </c>
      <c r="K136" s="23">
        <v>40573</v>
      </c>
      <c r="L136" s="23">
        <v>64030</v>
      </c>
      <c r="M136" s="23">
        <v>50340</v>
      </c>
      <c r="N136" s="23">
        <v>53285</v>
      </c>
      <c r="O136" s="23">
        <v>39283</v>
      </c>
      <c r="P136" s="23">
        <v>984515</v>
      </c>
      <c r="Q136" s="23">
        <v>75732</v>
      </c>
      <c r="R136" s="15">
        <f>SUM(T136:Y136)-Q136</f>
        <v>0</v>
      </c>
      <c r="S136" s="15" t="s">
        <v>16</v>
      </c>
      <c r="T136" s="15">
        <f t="shared" ref="T136:Y136" si="8">$Q136*T5</f>
        <v>16130.915999999999</v>
      </c>
      <c r="U136" s="15">
        <f t="shared" si="8"/>
        <v>26354.735999999997</v>
      </c>
      <c r="V136" s="15">
        <f t="shared" si="8"/>
        <v>10905.407999999999</v>
      </c>
      <c r="W136" s="15">
        <f t="shared" si="8"/>
        <v>75.731999999999999</v>
      </c>
      <c r="X136" s="15">
        <f t="shared" si="8"/>
        <v>75.731999999999999</v>
      </c>
      <c r="Y136" s="15">
        <f t="shared" si="8"/>
        <v>22189.475999999999</v>
      </c>
      <c r="Z136" s="15"/>
      <c r="AA136" s="15" t="s">
        <v>16</v>
      </c>
      <c r="AB136" s="15">
        <f t="shared" ref="AB136:AG136" si="9">$O136*AB$5</f>
        <v>8367.2790000000005</v>
      </c>
      <c r="AC136" s="15">
        <f t="shared" si="9"/>
        <v>13670.483999999999</v>
      </c>
      <c r="AD136" s="15">
        <f t="shared" si="9"/>
        <v>5656.7519999999995</v>
      </c>
      <c r="AE136" s="15">
        <f t="shared" si="9"/>
        <v>39.283000000000001</v>
      </c>
      <c r="AF136" s="15">
        <f t="shared" si="9"/>
        <v>39.283000000000001</v>
      </c>
      <c r="AG136" s="15">
        <f t="shared" si="9"/>
        <v>11509.919</v>
      </c>
      <c r="AH136" s="27">
        <f>SUM(AB136:AG136)-O136</f>
        <v>0</v>
      </c>
    </row>
    <row r="137" spans="1:34" x14ac:dyDescent="0.2">
      <c r="A137"/>
      <c r="B137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3"/>
    </row>
    <row r="138" spans="1:34" x14ac:dyDescent="0.2">
      <c r="A138" s="21" t="s">
        <v>212</v>
      </c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3"/>
    </row>
    <row r="139" spans="1:34" x14ac:dyDescent="0.2">
      <c r="A139" s="13" t="s">
        <v>213</v>
      </c>
      <c r="B139" s="13" t="s">
        <v>214</v>
      </c>
      <c r="C139" s="2">
        <v>92184</v>
      </c>
      <c r="D139" s="2">
        <v>92184</v>
      </c>
      <c r="E139" s="2">
        <v>92184</v>
      </c>
      <c r="F139" s="2">
        <v>92184</v>
      </c>
      <c r="G139" s="2">
        <v>92184</v>
      </c>
      <c r="H139" s="2">
        <v>127184</v>
      </c>
      <c r="I139" s="2">
        <v>127184</v>
      </c>
      <c r="J139" s="2">
        <v>127184</v>
      </c>
      <c r="K139" s="2">
        <v>127184</v>
      </c>
      <c r="L139" s="2">
        <v>127184</v>
      </c>
      <c r="M139" s="2">
        <v>127184</v>
      </c>
      <c r="N139" s="2">
        <v>127184</v>
      </c>
      <c r="O139" s="2">
        <v>127184</v>
      </c>
      <c r="P139" s="2">
        <v>1478390</v>
      </c>
      <c r="Q139" s="2">
        <v>113722</v>
      </c>
      <c r="R139" s="15">
        <f>SUM(T139:Y139)-Q139</f>
        <v>0</v>
      </c>
      <c r="S139" s="15" t="s">
        <v>16</v>
      </c>
      <c r="T139" s="15">
        <f t="shared" ref="T139:Y139" si="10">$Q139*T5</f>
        <v>24222.786</v>
      </c>
      <c r="U139" s="15">
        <f t="shared" si="10"/>
        <v>39575.255999999994</v>
      </c>
      <c r="V139" s="15">
        <f t="shared" si="10"/>
        <v>16375.967999999999</v>
      </c>
      <c r="W139" s="15">
        <f t="shared" si="10"/>
        <v>113.72200000000001</v>
      </c>
      <c r="X139" s="15">
        <f t="shared" si="10"/>
        <v>113.72200000000001</v>
      </c>
      <c r="Y139" s="15">
        <f t="shared" si="10"/>
        <v>33320.545999999995</v>
      </c>
      <c r="Z139" s="15"/>
      <c r="AA139" s="15" t="s">
        <v>16</v>
      </c>
      <c r="AB139" s="15">
        <f t="shared" ref="AB139:AG139" si="11">$O139*AB$5</f>
        <v>27090.191999999999</v>
      </c>
      <c r="AC139" s="15">
        <f t="shared" si="11"/>
        <v>44260.031999999999</v>
      </c>
      <c r="AD139" s="15">
        <f t="shared" si="11"/>
        <v>18314.495999999999</v>
      </c>
      <c r="AE139" s="15">
        <f t="shared" si="11"/>
        <v>127.184</v>
      </c>
      <c r="AF139" s="15">
        <f t="shared" si="11"/>
        <v>127.184</v>
      </c>
      <c r="AG139" s="15">
        <f t="shared" si="11"/>
        <v>37264.911999999997</v>
      </c>
      <c r="AH139" s="27">
        <f>SUM(AB139:AG139)-O139</f>
        <v>0</v>
      </c>
    </row>
    <row r="140" spans="1:34" x14ac:dyDescent="0.2">
      <c r="A140"/>
      <c r="B140"/>
      <c r="C140" s="26" t="s">
        <v>67</v>
      </c>
      <c r="D140" s="26" t="s">
        <v>67</v>
      </c>
      <c r="E140" s="26" t="s">
        <v>67</v>
      </c>
      <c r="F140" s="26" t="s">
        <v>67</v>
      </c>
      <c r="G140" s="26" t="s">
        <v>67</v>
      </c>
      <c r="H140" s="26" t="s">
        <v>67</v>
      </c>
      <c r="I140" s="26" t="s">
        <v>67</v>
      </c>
      <c r="J140" s="26" t="s">
        <v>67</v>
      </c>
      <c r="K140" s="26" t="s">
        <v>67</v>
      </c>
      <c r="L140" s="26" t="s">
        <v>67</v>
      </c>
      <c r="M140" s="26" t="s">
        <v>67</v>
      </c>
      <c r="N140" s="26" t="s">
        <v>67</v>
      </c>
      <c r="O140" s="26" t="s">
        <v>67</v>
      </c>
      <c r="P140" s="26" t="s">
        <v>67</v>
      </c>
      <c r="Q140" s="26" t="s">
        <v>67</v>
      </c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3"/>
    </row>
    <row r="141" spans="1:34" x14ac:dyDescent="0.2">
      <c r="A141" s="21" t="s">
        <v>215</v>
      </c>
      <c r="B141" s="22"/>
      <c r="C141" s="23">
        <v>92184</v>
      </c>
      <c r="D141" s="23">
        <v>92184</v>
      </c>
      <c r="E141" s="23">
        <v>92184</v>
      </c>
      <c r="F141" s="23">
        <v>92184</v>
      </c>
      <c r="G141" s="23">
        <v>92184</v>
      </c>
      <c r="H141" s="23">
        <v>127184</v>
      </c>
      <c r="I141" s="23">
        <v>127184</v>
      </c>
      <c r="J141" s="23">
        <v>127184</v>
      </c>
      <c r="K141" s="23">
        <v>127184</v>
      </c>
      <c r="L141" s="23">
        <v>127184</v>
      </c>
      <c r="M141" s="23">
        <v>127184</v>
      </c>
      <c r="N141" s="23">
        <v>127184</v>
      </c>
      <c r="O141" s="23">
        <v>127184</v>
      </c>
      <c r="P141" s="23">
        <v>1478390</v>
      </c>
      <c r="Q141" s="23">
        <v>113722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3"/>
    </row>
    <row r="142" spans="1:34" x14ac:dyDescent="0.2">
      <c r="A142" s="40"/>
      <c r="B142" s="40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3"/>
    </row>
    <row r="143" spans="1:34" ht="15" x14ac:dyDescent="0.3">
      <c r="A143" s="42" t="s">
        <v>216</v>
      </c>
      <c r="B143" s="43"/>
      <c r="C143" s="44">
        <v>-54129207</v>
      </c>
      <c r="D143" s="44">
        <v>-52589209</v>
      </c>
      <c r="E143" s="44">
        <v>-48578523</v>
      </c>
      <c r="F143" s="44">
        <v>-52450621</v>
      </c>
      <c r="G143" s="44">
        <v>-53583689</v>
      </c>
      <c r="H143" s="44">
        <v>-52392886</v>
      </c>
      <c r="I143" s="44">
        <v>-52480004</v>
      </c>
      <c r="J143" s="44">
        <v>-55604793</v>
      </c>
      <c r="K143" s="44">
        <v>-56575297</v>
      </c>
      <c r="L143" s="44">
        <v>-52146226</v>
      </c>
      <c r="M143" s="44">
        <v>-53680797</v>
      </c>
      <c r="N143" s="44">
        <v>-57075343</v>
      </c>
      <c r="O143" s="44">
        <v>-61839333</v>
      </c>
      <c r="P143" s="44">
        <v>-703125929</v>
      </c>
      <c r="Q143" s="44">
        <v>-54086610</v>
      </c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3"/>
    </row>
    <row r="144" spans="1:34" x14ac:dyDescent="0.2">
      <c r="A144"/>
      <c r="B14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3"/>
    </row>
    <row r="145" spans="1:34" ht="15" x14ac:dyDescent="0.3">
      <c r="A145" s="18" t="s">
        <v>217</v>
      </c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3"/>
    </row>
    <row r="146" spans="1:34" x14ac:dyDescent="0.2">
      <c r="A146"/>
      <c r="B14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3"/>
    </row>
    <row r="147" spans="1:34" x14ac:dyDescent="0.2">
      <c r="A147" s="45" t="s">
        <v>218</v>
      </c>
      <c r="B147" s="46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3"/>
    </row>
    <row r="148" spans="1:34" x14ac:dyDescent="0.2">
      <c r="A148" s="48" t="s">
        <v>219</v>
      </c>
      <c r="B148" s="48" t="s">
        <v>220</v>
      </c>
      <c r="C148" s="49">
        <v>795056</v>
      </c>
      <c r="D148" s="49">
        <v>788914</v>
      </c>
      <c r="E148" s="49">
        <v>782772</v>
      </c>
      <c r="F148" s="49">
        <v>776631</v>
      </c>
      <c r="G148" s="49">
        <v>770489</v>
      </c>
      <c r="H148" s="49">
        <v>764347</v>
      </c>
      <c r="I148" s="49">
        <v>758205</v>
      </c>
      <c r="J148" s="49">
        <v>752064</v>
      </c>
      <c r="K148" s="49">
        <v>745922</v>
      </c>
      <c r="L148" s="49">
        <v>739780</v>
      </c>
      <c r="M148" s="49">
        <v>733638</v>
      </c>
      <c r="N148" s="49">
        <v>727497</v>
      </c>
      <c r="O148" s="49">
        <v>721355</v>
      </c>
      <c r="P148" s="49">
        <v>9856669</v>
      </c>
      <c r="Q148" s="49">
        <v>758205</v>
      </c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3"/>
    </row>
    <row r="149" spans="1:34" x14ac:dyDescent="0.2">
      <c r="A149"/>
      <c r="B149"/>
      <c r="C149" s="26" t="s">
        <v>67</v>
      </c>
      <c r="D149" s="26" t="s">
        <v>67</v>
      </c>
      <c r="E149" s="26" t="s">
        <v>67</v>
      </c>
      <c r="F149" s="26" t="s">
        <v>67</v>
      </c>
      <c r="G149" s="26" t="s">
        <v>67</v>
      </c>
      <c r="H149" s="26" t="s">
        <v>67</v>
      </c>
      <c r="I149" s="26" t="s">
        <v>67</v>
      </c>
      <c r="J149" s="26" t="s">
        <v>67</v>
      </c>
      <c r="K149" s="26" t="s">
        <v>67</v>
      </c>
      <c r="L149" s="26" t="s">
        <v>67</v>
      </c>
      <c r="M149" s="26" t="s">
        <v>67</v>
      </c>
      <c r="N149" s="26" t="s">
        <v>67</v>
      </c>
      <c r="O149" s="26" t="s">
        <v>67</v>
      </c>
      <c r="P149" s="26" t="s">
        <v>67</v>
      </c>
      <c r="Q149" s="26" t="s">
        <v>67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3"/>
    </row>
    <row r="150" spans="1:34" x14ac:dyDescent="0.2">
      <c r="A150" s="21" t="s">
        <v>221</v>
      </c>
      <c r="B150" s="22"/>
      <c r="C150" s="23">
        <v>795056</v>
      </c>
      <c r="D150" s="23">
        <v>788914</v>
      </c>
      <c r="E150" s="23">
        <v>782772</v>
      </c>
      <c r="F150" s="23">
        <v>776631</v>
      </c>
      <c r="G150" s="23">
        <v>770489</v>
      </c>
      <c r="H150" s="23">
        <v>764347</v>
      </c>
      <c r="I150" s="23">
        <v>758205</v>
      </c>
      <c r="J150" s="23">
        <v>752064</v>
      </c>
      <c r="K150" s="23">
        <v>745922</v>
      </c>
      <c r="L150" s="23">
        <v>739780</v>
      </c>
      <c r="M150" s="23">
        <v>733638</v>
      </c>
      <c r="N150" s="23">
        <v>727497</v>
      </c>
      <c r="O150" s="23">
        <v>721355</v>
      </c>
      <c r="P150" s="23">
        <v>9856669</v>
      </c>
      <c r="Q150" s="23">
        <v>758205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3"/>
    </row>
    <row r="151" spans="1:34" x14ac:dyDescent="0.2">
      <c r="A151"/>
      <c r="B15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3"/>
    </row>
    <row r="152" spans="1:34" x14ac:dyDescent="0.2">
      <c r="A152" s="21" t="s">
        <v>222</v>
      </c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3"/>
    </row>
    <row r="153" spans="1:34" x14ac:dyDescent="0.2">
      <c r="A153" s="13" t="s">
        <v>223</v>
      </c>
      <c r="B153" s="13" t="s">
        <v>224</v>
      </c>
      <c r="C153" s="2">
        <v>705514</v>
      </c>
      <c r="D153" s="2">
        <v>705514</v>
      </c>
      <c r="E153" s="2">
        <v>705514</v>
      </c>
      <c r="F153" s="2">
        <v>705514</v>
      </c>
      <c r="G153" s="2">
        <v>705514</v>
      </c>
      <c r="H153" s="2">
        <v>705514</v>
      </c>
      <c r="I153" s="2">
        <v>705514</v>
      </c>
      <c r="J153" s="2">
        <v>705514</v>
      </c>
      <c r="K153" s="2">
        <v>705514</v>
      </c>
      <c r="L153" s="2">
        <v>705514</v>
      </c>
      <c r="M153" s="2">
        <v>705514</v>
      </c>
      <c r="N153" s="2">
        <v>705514</v>
      </c>
      <c r="O153" s="2">
        <v>705514</v>
      </c>
      <c r="P153" s="2">
        <v>9171684</v>
      </c>
      <c r="Q153" s="2">
        <v>705514</v>
      </c>
      <c r="R153" s="15"/>
      <c r="S153" s="15" t="s">
        <v>225</v>
      </c>
      <c r="T153" s="15">
        <f>$Q153*T$3</f>
        <v>114399.09509999999</v>
      </c>
      <c r="U153" s="15">
        <f t="shared" ref="U153:Y153" si="12">$Q153*U$3</f>
        <v>276356.88893999998</v>
      </c>
      <c r="V153" s="15">
        <f t="shared" si="12"/>
        <v>129729.91432</v>
      </c>
      <c r="W153" s="15">
        <f t="shared" si="12"/>
        <v>2504.5747000000001</v>
      </c>
      <c r="X153" s="15">
        <f t="shared" si="12"/>
        <v>783.12054000000012</v>
      </c>
      <c r="Y153" s="15">
        <f t="shared" si="12"/>
        <v>181754.51668</v>
      </c>
      <c r="Z153" s="15"/>
      <c r="AA153" s="15"/>
      <c r="AB153" s="15">
        <f>$O153*AB$3</f>
        <v>114399.09509999999</v>
      </c>
      <c r="AC153" s="15">
        <f t="shared" ref="AC153:AG153" si="13">$O153*AC$3</f>
        <v>276356.88893999998</v>
      </c>
      <c r="AD153" s="15">
        <f t="shared" si="13"/>
        <v>129729.91432</v>
      </c>
      <c r="AE153" s="15">
        <f t="shared" si="13"/>
        <v>2504.5747000000001</v>
      </c>
      <c r="AF153" s="15">
        <f t="shared" si="13"/>
        <v>783.12054000000012</v>
      </c>
      <c r="AG153" s="15">
        <f t="shared" si="13"/>
        <v>181754.51668</v>
      </c>
      <c r="AH153" s="3"/>
    </row>
    <row r="154" spans="1:34" x14ac:dyDescent="0.2">
      <c r="A154" s="13" t="s">
        <v>226</v>
      </c>
      <c r="B154" s="13" t="s">
        <v>227</v>
      </c>
      <c r="C154" s="2">
        <v>-95046</v>
      </c>
      <c r="D154" s="2">
        <v>-98388</v>
      </c>
      <c r="E154" s="2">
        <v>-101741</v>
      </c>
      <c r="F154" s="2">
        <v>-105104</v>
      </c>
      <c r="G154" s="2">
        <v>-108477</v>
      </c>
      <c r="H154" s="2">
        <v>-111861</v>
      </c>
      <c r="I154" s="2">
        <v>-115256</v>
      </c>
      <c r="J154" s="2">
        <v>-118661</v>
      </c>
      <c r="K154" s="2">
        <v>-122076</v>
      </c>
      <c r="L154" s="2">
        <v>-125502</v>
      </c>
      <c r="M154" s="2">
        <v>-128939</v>
      </c>
      <c r="N154" s="2">
        <v>-132386</v>
      </c>
      <c r="O154" s="2">
        <v>-135844</v>
      </c>
      <c r="P154" s="2">
        <v>-1499282</v>
      </c>
      <c r="Q154" s="2">
        <v>-115329</v>
      </c>
      <c r="R154" s="15"/>
      <c r="S154" s="15" t="s">
        <v>225</v>
      </c>
      <c r="T154" s="15">
        <f t="shared" ref="T154:Y154" si="14">$Q154*T$3</f>
        <v>-18700.59735</v>
      </c>
      <c r="U154" s="15">
        <f t="shared" si="14"/>
        <v>-45175.52259</v>
      </c>
      <c r="V154" s="15">
        <f t="shared" si="14"/>
        <v>-21206.696519999998</v>
      </c>
      <c r="W154" s="15">
        <f t="shared" si="14"/>
        <v>-409.41795000000002</v>
      </c>
      <c r="X154" s="15">
        <f t="shared" si="14"/>
        <v>-128.01519000000002</v>
      </c>
      <c r="Y154" s="15">
        <f t="shared" si="14"/>
        <v>-29711.056980000001</v>
      </c>
      <c r="Z154" s="15"/>
      <c r="AA154" s="15"/>
      <c r="AB154" s="15">
        <f t="shared" ref="AB154:AG154" si="15">$O154*AB$3</f>
        <v>-22027.104599999999</v>
      </c>
      <c r="AC154" s="15">
        <f t="shared" si="15"/>
        <v>-53211.453240000003</v>
      </c>
      <c r="AD154" s="15">
        <f t="shared" si="15"/>
        <v>-24978.994719999999</v>
      </c>
      <c r="AE154" s="15">
        <f t="shared" si="15"/>
        <v>-482.24620000000004</v>
      </c>
      <c r="AF154" s="15">
        <f t="shared" si="15"/>
        <v>-150.78684000000001</v>
      </c>
      <c r="AG154" s="15">
        <f t="shared" si="15"/>
        <v>-34996.131280000001</v>
      </c>
      <c r="AH154" s="3"/>
    </row>
    <row r="155" spans="1:34" x14ac:dyDescent="0.2">
      <c r="A155"/>
      <c r="B155"/>
      <c r="C155" s="26" t="s">
        <v>67</v>
      </c>
      <c r="D155" s="26" t="s">
        <v>67</v>
      </c>
      <c r="E155" s="26" t="s">
        <v>67</v>
      </c>
      <c r="F155" s="26" t="s">
        <v>67</v>
      </c>
      <c r="G155" s="26" t="s">
        <v>67</v>
      </c>
      <c r="H155" s="26" t="s">
        <v>67</v>
      </c>
      <c r="I155" s="26" t="s">
        <v>67</v>
      </c>
      <c r="J155" s="26" t="s">
        <v>67</v>
      </c>
      <c r="K155" s="26" t="s">
        <v>67</v>
      </c>
      <c r="L155" s="26" t="s">
        <v>67</v>
      </c>
      <c r="M155" s="26" t="s">
        <v>67</v>
      </c>
      <c r="N155" s="26" t="s">
        <v>67</v>
      </c>
      <c r="O155" s="26" t="s">
        <v>67</v>
      </c>
      <c r="P155" s="26" t="s">
        <v>67</v>
      </c>
      <c r="Q155" s="26" t="s">
        <v>67</v>
      </c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3"/>
    </row>
    <row r="156" spans="1:34" x14ac:dyDescent="0.2">
      <c r="A156" s="21" t="s">
        <v>228</v>
      </c>
      <c r="B156" s="22"/>
      <c r="C156" s="23">
        <v>610468</v>
      </c>
      <c r="D156" s="23">
        <v>607126</v>
      </c>
      <c r="E156" s="23">
        <v>603773</v>
      </c>
      <c r="F156" s="23">
        <v>600410</v>
      </c>
      <c r="G156" s="23">
        <v>597037</v>
      </c>
      <c r="H156" s="23">
        <v>593653</v>
      </c>
      <c r="I156" s="23">
        <v>590258</v>
      </c>
      <c r="J156" s="23">
        <v>586854</v>
      </c>
      <c r="K156" s="23">
        <v>583438</v>
      </c>
      <c r="L156" s="23">
        <v>580012</v>
      </c>
      <c r="M156" s="23">
        <v>576575</v>
      </c>
      <c r="N156" s="23">
        <v>573128</v>
      </c>
      <c r="O156" s="23">
        <v>569670</v>
      </c>
      <c r="P156" s="23">
        <v>7672403</v>
      </c>
      <c r="Q156" s="23">
        <v>590185</v>
      </c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3"/>
    </row>
    <row r="157" spans="1:34" x14ac:dyDescent="0.2">
      <c r="A157"/>
      <c r="B15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3"/>
    </row>
    <row r="158" spans="1:34" ht="15" x14ac:dyDescent="0.3">
      <c r="A158" s="18" t="s">
        <v>229</v>
      </c>
      <c r="B158" s="19"/>
      <c r="C158" s="20">
        <v>1405524</v>
      </c>
      <c r="D158" s="20">
        <v>1396040</v>
      </c>
      <c r="E158" s="20">
        <v>1386545</v>
      </c>
      <c r="F158" s="20">
        <v>1377041</v>
      </c>
      <c r="G158" s="20">
        <v>1367526</v>
      </c>
      <c r="H158" s="20">
        <v>1358000</v>
      </c>
      <c r="I158" s="20">
        <v>1348464</v>
      </c>
      <c r="J158" s="20">
        <v>1338917</v>
      </c>
      <c r="K158" s="20">
        <v>1329360</v>
      </c>
      <c r="L158" s="20">
        <v>1319792</v>
      </c>
      <c r="M158" s="20">
        <v>1310214</v>
      </c>
      <c r="N158" s="20">
        <v>1300625</v>
      </c>
      <c r="O158" s="20">
        <v>1291025</v>
      </c>
      <c r="P158" s="20">
        <v>17529071</v>
      </c>
      <c r="Q158" s="20">
        <v>1348390</v>
      </c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3"/>
    </row>
    <row r="159" spans="1:34" x14ac:dyDescent="0.2">
      <c r="A159"/>
      <c r="B15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3"/>
    </row>
    <row r="160" spans="1:34" ht="19.5" x14ac:dyDescent="0.4">
      <c r="A160" s="5" t="s">
        <v>230</v>
      </c>
      <c r="B160" s="16"/>
      <c r="C160" s="17">
        <v>68216866</v>
      </c>
      <c r="D160" s="17">
        <v>69709087</v>
      </c>
      <c r="E160" s="17">
        <v>73670280</v>
      </c>
      <c r="F160" s="17">
        <v>69745464</v>
      </c>
      <c r="G160" s="17">
        <v>68559470</v>
      </c>
      <c r="H160" s="17">
        <v>69694041</v>
      </c>
      <c r="I160" s="17">
        <v>69555733</v>
      </c>
      <c r="J160" s="17">
        <v>66389332</v>
      </c>
      <c r="K160" s="17">
        <v>65370695</v>
      </c>
      <c r="L160" s="17">
        <v>69743385</v>
      </c>
      <c r="M160" s="17">
        <v>68159672</v>
      </c>
      <c r="N160" s="17">
        <v>64712047</v>
      </c>
      <c r="O160" s="17">
        <v>60047940</v>
      </c>
      <c r="P160" s="17">
        <v>883574013</v>
      </c>
      <c r="Q160" s="17">
        <v>67967232</v>
      </c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3"/>
    </row>
    <row r="161" spans="1:34" x14ac:dyDescent="0.2">
      <c r="A161"/>
      <c r="B161"/>
      <c r="C161" s="26" t="s">
        <v>231</v>
      </c>
      <c r="D161" s="26" t="s">
        <v>231</v>
      </c>
      <c r="E161" s="26" t="s">
        <v>231</v>
      </c>
      <c r="F161" s="26" t="s">
        <v>231</v>
      </c>
      <c r="G161" s="26" t="s">
        <v>231</v>
      </c>
      <c r="H161" s="26" t="s">
        <v>231</v>
      </c>
      <c r="I161" s="26" t="s">
        <v>231</v>
      </c>
      <c r="J161" s="26" t="s">
        <v>231</v>
      </c>
      <c r="K161" s="26" t="s">
        <v>231</v>
      </c>
      <c r="L161" s="26" t="s">
        <v>231</v>
      </c>
      <c r="M161" s="26" t="s">
        <v>231</v>
      </c>
      <c r="N161" s="26" t="s">
        <v>231</v>
      </c>
      <c r="O161" s="26" t="s">
        <v>231</v>
      </c>
      <c r="P161" s="26" t="s">
        <v>231</v>
      </c>
      <c r="Q161" s="26" t="s">
        <v>231</v>
      </c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3"/>
    </row>
    <row r="162" spans="1:34" x14ac:dyDescent="0.2">
      <c r="A162"/>
      <c r="B16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3"/>
    </row>
    <row r="163" spans="1:34" ht="19.5" x14ac:dyDescent="0.4">
      <c r="A163" s="50" t="s">
        <v>232</v>
      </c>
      <c r="B163" s="51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3"/>
    </row>
    <row r="164" spans="1:34" x14ac:dyDescent="0.2">
      <c r="A164" s="35"/>
      <c r="B164" s="35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3"/>
    </row>
    <row r="165" spans="1:34" ht="15" x14ac:dyDescent="0.3">
      <c r="A165" s="53" t="s">
        <v>233</v>
      </c>
      <c r="B165" s="54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3"/>
    </row>
    <row r="166" spans="1:34" x14ac:dyDescent="0.2">
      <c r="A166" s="35"/>
      <c r="B166" s="35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3"/>
    </row>
    <row r="167" spans="1:34" x14ac:dyDescent="0.2">
      <c r="A167" s="37" t="s">
        <v>234</v>
      </c>
      <c r="B167" s="38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3"/>
    </row>
    <row r="168" spans="1:34" x14ac:dyDescent="0.2">
      <c r="A168" s="31" t="s">
        <v>235</v>
      </c>
      <c r="B168" s="31" t="s">
        <v>236</v>
      </c>
      <c r="C168" s="24">
        <v>385055</v>
      </c>
      <c r="D168" s="24">
        <v>471386</v>
      </c>
      <c r="E168" s="24">
        <v>500065</v>
      </c>
      <c r="F168" s="24">
        <v>442921</v>
      </c>
      <c r="G168" s="24">
        <v>339026</v>
      </c>
      <c r="H168" s="24">
        <v>516903</v>
      </c>
      <c r="I168" s="24">
        <v>387857</v>
      </c>
      <c r="J168" s="24">
        <v>436736</v>
      </c>
      <c r="K168" s="24">
        <v>254440</v>
      </c>
      <c r="L168" s="24">
        <v>452782</v>
      </c>
      <c r="M168" s="24">
        <v>469214</v>
      </c>
      <c r="N168" s="24">
        <v>473553</v>
      </c>
      <c r="O168" s="24">
        <v>378462</v>
      </c>
      <c r="P168" s="24">
        <v>5508399</v>
      </c>
      <c r="Q168" s="24">
        <v>423723</v>
      </c>
      <c r="R168" s="15">
        <f t="shared" ref="R168:R174" si="16">SUM(T168:Y168)+Q168</f>
        <v>0</v>
      </c>
      <c r="S168" s="15" t="s">
        <v>16</v>
      </c>
      <c r="T168" s="15">
        <f t="shared" ref="T168:Y168" si="17">-$Q168*T5</f>
        <v>-90252.998999999996</v>
      </c>
      <c r="U168" s="15">
        <f t="shared" si="17"/>
        <v>-147455.60399999999</v>
      </c>
      <c r="V168" s="15">
        <f t="shared" si="17"/>
        <v>-61016.111999999994</v>
      </c>
      <c r="W168" s="15">
        <f t="shared" si="17"/>
        <v>-423.72300000000001</v>
      </c>
      <c r="X168" s="15">
        <f t="shared" si="17"/>
        <v>-423.72300000000001</v>
      </c>
      <c r="Y168" s="15">
        <f t="shared" si="17"/>
        <v>-124150.83899999999</v>
      </c>
      <c r="Z168" s="15"/>
      <c r="AA168" s="15" t="s">
        <v>16</v>
      </c>
      <c r="AB168" s="15">
        <f t="shared" ref="AB168:AG170" si="18">-$O168*AB$5</f>
        <v>-80612.406000000003</v>
      </c>
      <c r="AC168" s="15">
        <f t="shared" si="18"/>
        <v>-131704.77599999998</v>
      </c>
      <c r="AD168" s="15">
        <f t="shared" si="18"/>
        <v>-54498.527999999998</v>
      </c>
      <c r="AE168" s="15">
        <f t="shared" si="18"/>
        <v>-378.46199999999999</v>
      </c>
      <c r="AF168" s="15">
        <f t="shared" si="18"/>
        <v>-378.46199999999999</v>
      </c>
      <c r="AG168" s="15">
        <f t="shared" si="18"/>
        <v>-110889.36599999999</v>
      </c>
      <c r="AH168" s="27">
        <f t="shared" ref="AH168:AH174" si="19">SUM(AB168:AG168)+O168</f>
        <v>0</v>
      </c>
    </row>
    <row r="169" spans="1:34" x14ac:dyDescent="0.2">
      <c r="A169" s="31" t="s">
        <v>237</v>
      </c>
      <c r="B169" s="31" t="s">
        <v>238</v>
      </c>
      <c r="C169" s="24">
        <v>1792345</v>
      </c>
      <c r="D169" s="24">
        <v>3504029</v>
      </c>
      <c r="E169" s="24">
        <v>7498727</v>
      </c>
      <c r="F169" s="24">
        <v>4592273</v>
      </c>
      <c r="G169" s="24">
        <v>3610018</v>
      </c>
      <c r="H169" s="24">
        <v>4425893</v>
      </c>
      <c r="I169" s="24">
        <v>5610613</v>
      </c>
      <c r="J169" s="24">
        <v>3574884</v>
      </c>
      <c r="K169" s="24">
        <v>2792093</v>
      </c>
      <c r="L169" s="24">
        <v>7230130</v>
      </c>
      <c r="M169" s="24">
        <v>5670562</v>
      </c>
      <c r="N169" s="24">
        <v>1971164</v>
      </c>
      <c r="O169" s="24">
        <v>1212381</v>
      </c>
      <c r="P169" s="24">
        <v>53485114</v>
      </c>
      <c r="Q169" s="24">
        <v>4114240</v>
      </c>
      <c r="R169" s="15">
        <f t="shared" si="16"/>
        <v>0</v>
      </c>
      <c r="S169" s="15" t="s">
        <v>16</v>
      </c>
      <c r="T169" s="15">
        <f t="shared" ref="T169:Y169" si="20">-$Q169*T5</f>
        <v>-876333.12</v>
      </c>
      <c r="U169" s="15">
        <f t="shared" si="20"/>
        <v>-1431755.5199999998</v>
      </c>
      <c r="V169" s="15">
        <f t="shared" si="20"/>
        <v>-592450.55999999994</v>
      </c>
      <c r="W169" s="15">
        <f t="shared" si="20"/>
        <v>-4114.24</v>
      </c>
      <c r="X169" s="15">
        <f t="shared" si="20"/>
        <v>-4114.24</v>
      </c>
      <c r="Y169" s="15">
        <f t="shared" si="20"/>
        <v>-1205472.3199999998</v>
      </c>
      <c r="Z169" s="15"/>
      <c r="AA169" s="15" t="s">
        <v>16</v>
      </c>
      <c r="AB169" s="15">
        <f t="shared" si="18"/>
        <v>-258237.15299999999</v>
      </c>
      <c r="AC169" s="15">
        <f t="shared" si="18"/>
        <v>-421908.58799999999</v>
      </c>
      <c r="AD169" s="15">
        <f t="shared" si="18"/>
        <v>-174582.86399999997</v>
      </c>
      <c r="AE169" s="15">
        <f t="shared" si="18"/>
        <v>-1212.3810000000001</v>
      </c>
      <c r="AF169" s="15">
        <f t="shared" si="18"/>
        <v>-1212.3810000000001</v>
      </c>
      <c r="AG169" s="15">
        <f t="shared" si="18"/>
        <v>-355227.63299999997</v>
      </c>
      <c r="AH169" s="27">
        <f t="shared" si="19"/>
        <v>0</v>
      </c>
    </row>
    <row r="170" spans="1:34" x14ac:dyDescent="0.2">
      <c r="A170" s="31" t="s">
        <v>239</v>
      </c>
      <c r="B170" s="31" t="s">
        <v>240</v>
      </c>
      <c r="C170" s="24">
        <v>51706</v>
      </c>
      <c r="D170" s="24">
        <v>48582</v>
      </c>
      <c r="E170" s="24">
        <v>29984</v>
      </c>
      <c r="F170" s="24">
        <v>19022</v>
      </c>
      <c r="G170" s="24">
        <v>57613</v>
      </c>
      <c r="H170" s="24">
        <v>53084</v>
      </c>
      <c r="I170" s="24">
        <v>106295</v>
      </c>
      <c r="J170" s="24">
        <v>29261</v>
      </c>
      <c r="K170" s="24">
        <v>51484</v>
      </c>
      <c r="L170" s="24">
        <v>85796</v>
      </c>
      <c r="M170" s="24">
        <v>38248</v>
      </c>
      <c r="N170" s="24">
        <v>209760</v>
      </c>
      <c r="O170" s="24">
        <v>56437</v>
      </c>
      <c r="P170" s="24">
        <v>837271</v>
      </c>
      <c r="Q170" s="24">
        <v>64405</v>
      </c>
      <c r="R170" s="15">
        <f t="shared" si="16"/>
        <v>0</v>
      </c>
      <c r="S170" s="15" t="s">
        <v>16</v>
      </c>
      <c r="T170" s="15">
        <f t="shared" ref="T170:Y170" si="21">-$Q170*T5</f>
        <v>-13718.264999999999</v>
      </c>
      <c r="U170" s="15">
        <f t="shared" si="21"/>
        <v>-22412.94</v>
      </c>
      <c r="V170" s="15">
        <f t="shared" si="21"/>
        <v>-9274.32</v>
      </c>
      <c r="W170" s="15">
        <f t="shared" si="21"/>
        <v>-64.405000000000001</v>
      </c>
      <c r="X170" s="15">
        <f t="shared" si="21"/>
        <v>-64.405000000000001</v>
      </c>
      <c r="Y170" s="15">
        <f t="shared" si="21"/>
        <v>-18870.664999999997</v>
      </c>
      <c r="Z170" s="15"/>
      <c r="AA170" s="15" t="s">
        <v>16</v>
      </c>
      <c r="AB170" s="15">
        <f t="shared" si="18"/>
        <v>-12021.081</v>
      </c>
      <c r="AC170" s="15">
        <f t="shared" si="18"/>
        <v>-19640.075999999997</v>
      </c>
      <c r="AD170" s="15">
        <f t="shared" si="18"/>
        <v>-8126.927999999999</v>
      </c>
      <c r="AE170" s="15">
        <f t="shared" si="18"/>
        <v>-56.437000000000005</v>
      </c>
      <c r="AF170" s="15">
        <f t="shared" si="18"/>
        <v>-56.437000000000005</v>
      </c>
      <c r="AG170" s="15">
        <f t="shared" si="18"/>
        <v>-16536.040999999997</v>
      </c>
      <c r="AH170" s="27">
        <f t="shared" si="19"/>
        <v>0</v>
      </c>
    </row>
    <row r="171" spans="1:34" x14ac:dyDescent="0.2">
      <c r="A171" s="31" t="s">
        <v>241</v>
      </c>
      <c r="B171" s="31" t="s">
        <v>242</v>
      </c>
      <c r="C171" s="24">
        <v>1832</v>
      </c>
      <c r="D171" s="24">
        <v>497</v>
      </c>
      <c r="E171" s="24">
        <v>240</v>
      </c>
      <c r="F171" s="24">
        <v>480</v>
      </c>
      <c r="G171" s="24">
        <v>720</v>
      </c>
      <c r="H171" s="24">
        <v>940</v>
      </c>
      <c r="I171" s="24">
        <v>220</v>
      </c>
      <c r="J171" s="24">
        <v>330</v>
      </c>
      <c r="K171" s="24">
        <v>220</v>
      </c>
      <c r="L171" s="24">
        <v>220</v>
      </c>
      <c r="M171" s="24">
        <v>216</v>
      </c>
      <c r="N171" s="24">
        <v>216</v>
      </c>
      <c r="O171" s="24">
        <v>326</v>
      </c>
      <c r="P171" s="24">
        <v>6457</v>
      </c>
      <c r="Q171" s="24">
        <v>497</v>
      </c>
      <c r="R171" s="15">
        <f t="shared" si="16"/>
        <v>0</v>
      </c>
      <c r="S171" s="15" t="s">
        <v>34</v>
      </c>
      <c r="T171" s="15">
        <f t="shared" ref="T171:Y171" si="22">-$Q171*T7</f>
        <v>-95.424000000000007</v>
      </c>
      <c r="U171" s="15">
        <f t="shared" si="22"/>
        <v>-196.86170000000001</v>
      </c>
      <c r="V171" s="15">
        <f t="shared" si="22"/>
        <v>-68.088999999999999</v>
      </c>
      <c r="W171" s="15">
        <f t="shared" si="22"/>
        <v>-1.5904</v>
      </c>
      <c r="X171" s="15">
        <f t="shared" si="22"/>
        <v>-1.0934000000000001</v>
      </c>
      <c r="Y171" s="15">
        <f t="shared" si="22"/>
        <v>-133.94150000000002</v>
      </c>
      <c r="Z171" s="15"/>
      <c r="AA171" s="15" t="s">
        <v>34</v>
      </c>
      <c r="AB171" s="15">
        <f t="shared" ref="AB171:AG175" si="23">-$O171*AB$7</f>
        <v>-62.591999999999999</v>
      </c>
      <c r="AC171" s="15">
        <f t="shared" si="23"/>
        <v>-129.12860000000001</v>
      </c>
      <c r="AD171" s="15">
        <f t="shared" si="23"/>
        <v>-44.662000000000006</v>
      </c>
      <c r="AE171" s="15">
        <f t="shared" si="23"/>
        <v>-1.0432000000000001</v>
      </c>
      <c r="AF171" s="15">
        <f t="shared" si="23"/>
        <v>-0.71720000000000006</v>
      </c>
      <c r="AG171" s="15">
        <f t="shared" si="23"/>
        <v>-87.856999999999999</v>
      </c>
      <c r="AH171" s="27">
        <f t="shared" si="19"/>
        <v>0</v>
      </c>
    </row>
    <row r="172" spans="1:34" x14ac:dyDescent="0.2">
      <c r="A172" s="31" t="s">
        <v>243</v>
      </c>
      <c r="B172" s="31" t="s">
        <v>244</v>
      </c>
      <c r="C172" s="24">
        <v>3520</v>
      </c>
      <c r="D172" s="24">
        <v>0</v>
      </c>
      <c r="E172" s="24">
        <v>0</v>
      </c>
      <c r="F172" s="24">
        <v>940</v>
      </c>
      <c r="G172" s="24">
        <v>5836</v>
      </c>
      <c r="H172" s="24">
        <v>100</v>
      </c>
      <c r="I172" s="24">
        <v>100</v>
      </c>
      <c r="J172" s="24">
        <v>3138</v>
      </c>
      <c r="K172" s="24">
        <v>100</v>
      </c>
      <c r="L172" s="24">
        <v>100</v>
      </c>
      <c r="M172" s="24">
        <v>100</v>
      </c>
      <c r="N172" s="24">
        <v>100</v>
      </c>
      <c r="O172" s="24">
        <v>100</v>
      </c>
      <c r="P172" s="24">
        <v>14134</v>
      </c>
      <c r="Q172" s="24">
        <v>1087</v>
      </c>
      <c r="R172" s="15">
        <f t="shared" si="16"/>
        <v>0</v>
      </c>
      <c r="S172" s="15" t="s">
        <v>34</v>
      </c>
      <c r="T172" s="15">
        <f t="shared" ref="T172:Y175" si="24">-$Q172*T$7</f>
        <v>-208.70400000000001</v>
      </c>
      <c r="U172" s="15">
        <f t="shared" si="24"/>
        <v>-430.5607</v>
      </c>
      <c r="V172" s="15">
        <f t="shared" si="24"/>
        <v>-148.91900000000001</v>
      </c>
      <c r="W172" s="15">
        <f t="shared" si="24"/>
        <v>-3.4784000000000002</v>
      </c>
      <c r="X172" s="15">
        <f t="shared" si="24"/>
        <v>-2.3914</v>
      </c>
      <c r="Y172" s="15">
        <f t="shared" si="24"/>
        <v>-292.94650000000001</v>
      </c>
      <c r="Z172" s="15"/>
      <c r="AA172" s="15" t="s">
        <v>34</v>
      </c>
      <c r="AB172" s="15">
        <f t="shared" si="23"/>
        <v>-19.2</v>
      </c>
      <c r="AC172" s="15">
        <f t="shared" si="23"/>
        <v>-39.61</v>
      </c>
      <c r="AD172" s="15">
        <f t="shared" si="23"/>
        <v>-13.700000000000001</v>
      </c>
      <c r="AE172" s="15">
        <f t="shared" si="23"/>
        <v>-0.32</v>
      </c>
      <c r="AF172" s="15">
        <f t="shared" si="23"/>
        <v>-0.22</v>
      </c>
      <c r="AG172" s="15">
        <f t="shared" si="23"/>
        <v>-26.950000000000003</v>
      </c>
      <c r="AH172" s="27">
        <f t="shared" si="19"/>
        <v>0</v>
      </c>
    </row>
    <row r="173" spans="1:34" x14ac:dyDescent="0.2">
      <c r="A173" s="31" t="s">
        <v>245</v>
      </c>
      <c r="B173" s="31" t="s">
        <v>246</v>
      </c>
      <c r="C173" s="24">
        <v>2353</v>
      </c>
      <c r="D173" s="24">
        <v>2364</v>
      </c>
      <c r="E173" s="24">
        <v>2439</v>
      </c>
      <c r="F173" s="24">
        <v>2456</v>
      </c>
      <c r="G173" s="24">
        <v>-99</v>
      </c>
      <c r="H173" s="24">
        <v>-99</v>
      </c>
      <c r="I173" s="24">
        <v>-99</v>
      </c>
      <c r="J173" s="24">
        <v>2510</v>
      </c>
      <c r="K173" s="24">
        <v>2424</v>
      </c>
      <c r="L173" s="24">
        <v>2387</v>
      </c>
      <c r="M173" s="24">
        <v>0</v>
      </c>
      <c r="N173" s="24">
        <v>2370</v>
      </c>
      <c r="O173" s="24">
        <v>2262</v>
      </c>
      <c r="P173" s="24">
        <v>21266</v>
      </c>
      <c r="Q173" s="24">
        <v>1636</v>
      </c>
      <c r="R173" s="15">
        <f t="shared" si="16"/>
        <v>0</v>
      </c>
      <c r="S173" s="15" t="s">
        <v>34</v>
      </c>
      <c r="T173" s="15">
        <f t="shared" si="24"/>
        <v>-314.11200000000002</v>
      </c>
      <c r="U173" s="15">
        <f t="shared" si="24"/>
        <v>-648.01959999999997</v>
      </c>
      <c r="V173" s="15">
        <f t="shared" si="24"/>
        <v>-224.13200000000001</v>
      </c>
      <c r="W173" s="15">
        <f t="shared" si="24"/>
        <v>-5.2351999999999999</v>
      </c>
      <c r="X173" s="15">
        <f t="shared" si="24"/>
        <v>-3.5992000000000002</v>
      </c>
      <c r="Y173" s="15">
        <f t="shared" si="24"/>
        <v>-440.90200000000004</v>
      </c>
      <c r="Z173" s="15"/>
      <c r="AA173" s="15" t="s">
        <v>34</v>
      </c>
      <c r="AB173" s="15">
        <f t="shared" si="23"/>
        <v>-434.30400000000003</v>
      </c>
      <c r="AC173" s="15">
        <f t="shared" si="23"/>
        <v>-895.97820000000002</v>
      </c>
      <c r="AD173" s="15">
        <f t="shared" si="23"/>
        <v>-309.89400000000001</v>
      </c>
      <c r="AE173" s="15">
        <f t="shared" si="23"/>
        <v>-7.2384000000000004</v>
      </c>
      <c r="AF173" s="15">
        <f t="shared" si="23"/>
        <v>-4.9763999999999999</v>
      </c>
      <c r="AG173" s="15">
        <f t="shared" si="23"/>
        <v>-609.60900000000004</v>
      </c>
      <c r="AH173" s="27">
        <f t="shared" si="19"/>
        <v>0</v>
      </c>
    </row>
    <row r="174" spans="1:34" x14ac:dyDescent="0.2">
      <c r="A174" s="31" t="s">
        <v>247</v>
      </c>
      <c r="B174" s="31" t="s">
        <v>248</v>
      </c>
      <c r="C174" s="24">
        <v>207701</v>
      </c>
      <c r="D174" s="24">
        <v>79227</v>
      </c>
      <c r="E174" s="24">
        <v>63547</v>
      </c>
      <c r="F174" s="24">
        <v>44792</v>
      </c>
      <c r="G174" s="24">
        <v>36745</v>
      </c>
      <c r="H174" s="24">
        <v>92508</v>
      </c>
      <c r="I174" s="24">
        <v>47896</v>
      </c>
      <c r="J174" s="24">
        <v>56866</v>
      </c>
      <c r="K174" s="24">
        <v>27399</v>
      </c>
      <c r="L174" s="24">
        <v>63904</v>
      </c>
      <c r="M174" s="24">
        <v>94557</v>
      </c>
      <c r="N174" s="24">
        <v>62111</v>
      </c>
      <c r="O174" s="24">
        <v>197746</v>
      </c>
      <c r="P174" s="24">
        <v>1074998</v>
      </c>
      <c r="Q174" s="24">
        <v>82692</v>
      </c>
      <c r="R174" s="15">
        <f t="shared" si="16"/>
        <v>0</v>
      </c>
      <c r="S174" s="15" t="s">
        <v>34</v>
      </c>
      <c r="T174" s="15">
        <f>-$Q174*T$7</f>
        <v>-15876.864</v>
      </c>
      <c r="U174" s="15">
        <f t="shared" si="24"/>
        <v>-32754.301200000002</v>
      </c>
      <c r="V174" s="15">
        <f t="shared" si="24"/>
        <v>-11328.804</v>
      </c>
      <c r="W174" s="15">
        <f t="shared" si="24"/>
        <v>-264.61439999999999</v>
      </c>
      <c r="X174" s="15">
        <f t="shared" si="24"/>
        <v>-181.92240000000001</v>
      </c>
      <c r="Y174" s="15">
        <f t="shared" si="24"/>
        <v>-22285.494000000002</v>
      </c>
      <c r="Z174" s="15"/>
      <c r="AA174" s="15" t="s">
        <v>34</v>
      </c>
      <c r="AB174" s="15">
        <f t="shared" si="23"/>
        <v>-37967.232000000004</v>
      </c>
      <c r="AC174" s="15">
        <f t="shared" si="23"/>
        <v>-78327.190600000002</v>
      </c>
      <c r="AD174" s="15">
        <f t="shared" si="23"/>
        <v>-27091.202000000001</v>
      </c>
      <c r="AE174" s="15">
        <f t="shared" si="23"/>
        <v>-632.78719999999998</v>
      </c>
      <c r="AF174" s="15">
        <f t="shared" si="23"/>
        <v>-435.0412</v>
      </c>
      <c r="AG174" s="15">
        <f t="shared" si="23"/>
        <v>-53292.547000000006</v>
      </c>
      <c r="AH174" s="27">
        <f t="shared" si="19"/>
        <v>0</v>
      </c>
    </row>
    <row r="175" spans="1:34" x14ac:dyDescent="0.2">
      <c r="A175" s="31" t="s">
        <v>249</v>
      </c>
      <c r="B175" s="31" t="s">
        <v>250</v>
      </c>
      <c r="C175" s="24">
        <v>4023</v>
      </c>
      <c r="D175" s="24">
        <v>-1325</v>
      </c>
      <c r="E175" s="24">
        <v>-180669</v>
      </c>
      <c r="F175" s="24">
        <v>-12480</v>
      </c>
      <c r="G175" s="24">
        <v>-18058</v>
      </c>
      <c r="H175" s="24">
        <v>-23635</v>
      </c>
      <c r="I175" s="24">
        <v>-8721</v>
      </c>
      <c r="J175" s="24">
        <v>-14298</v>
      </c>
      <c r="K175" s="24">
        <v>-19876</v>
      </c>
      <c r="L175" s="24">
        <v>-8745</v>
      </c>
      <c r="M175" s="24">
        <v>-47739</v>
      </c>
      <c r="N175" s="24">
        <v>-53317</v>
      </c>
      <c r="O175" s="24">
        <v>-58894</v>
      </c>
      <c r="P175" s="24">
        <v>-443734</v>
      </c>
      <c r="Q175" s="24">
        <v>-34133</v>
      </c>
      <c r="R175" s="15"/>
      <c r="S175" s="15" t="s">
        <v>34</v>
      </c>
      <c r="T175" s="15">
        <f>-$Q175*T$7</f>
        <v>6553.5360000000001</v>
      </c>
      <c r="U175" s="15">
        <f t="shared" si="24"/>
        <v>13520.0813</v>
      </c>
      <c r="V175" s="15">
        <f t="shared" si="24"/>
        <v>4676.2210000000005</v>
      </c>
      <c r="W175" s="15">
        <f t="shared" si="24"/>
        <v>109.2256</v>
      </c>
      <c r="X175" s="15">
        <f t="shared" si="24"/>
        <v>75.092600000000004</v>
      </c>
      <c r="Y175" s="15">
        <f t="shared" si="24"/>
        <v>9198.8435000000009</v>
      </c>
      <c r="Z175" s="15"/>
      <c r="AA175" s="15" t="s">
        <v>34</v>
      </c>
      <c r="AB175" s="15">
        <f t="shared" si="23"/>
        <v>11307.648000000001</v>
      </c>
      <c r="AC175" s="15">
        <f t="shared" si="23"/>
        <v>23327.913400000001</v>
      </c>
      <c r="AD175" s="15">
        <f t="shared" si="23"/>
        <v>8068.478000000001</v>
      </c>
      <c r="AE175" s="15">
        <f t="shared" si="23"/>
        <v>188.46080000000001</v>
      </c>
      <c r="AF175" s="15">
        <f t="shared" si="23"/>
        <v>129.5668</v>
      </c>
      <c r="AG175" s="15">
        <f t="shared" si="23"/>
        <v>15871.933000000001</v>
      </c>
      <c r="AH175" s="27"/>
    </row>
    <row r="176" spans="1:34" x14ac:dyDescent="0.2">
      <c r="A176" s="35"/>
      <c r="B176" s="35"/>
      <c r="C176" s="36" t="s">
        <v>67</v>
      </c>
      <c r="D176" s="36" t="s">
        <v>67</v>
      </c>
      <c r="E176" s="36" t="s">
        <v>67</v>
      </c>
      <c r="F176" s="36" t="s">
        <v>67</v>
      </c>
      <c r="G176" s="36" t="s">
        <v>67</v>
      </c>
      <c r="H176" s="36" t="s">
        <v>67</v>
      </c>
      <c r="I176" s="36" t="s">
        <v>67</v>
      </c>
      <c r="J176" s="36" t="s">
        <v>67</v>
      </c>
      <c r="K176" s="36" t="s">
        <v>67</v>
      </c>
      <c r="L176" s="36" t="s">
        <v>67</v>
      </c>
      <c r="M176" s="36" t="s">
        <v>67</v>
      </c>
      <c r="N176" s="36" t="s">
        <v>67</v>
      </c>
      <c r="O176" s="36" t="s">
        <v>67</v>
      </c>
      <c r="P176" s="36" t="s">
        <v>67</v>
      </c>
      <c r="Q176" s="36" t="s">
        <v>67</v>
      </c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3"/>
    </row>
    <row r="177" spans="1:34" x14ac:dyDescent="0.2">
      <c r="A177" s="37" t="s">
        <v>251</v>
      </c>
      <c r="B177" s="38"/>
      <c r="C177" s="39">
        <v>2448535</v>
      </c>
      <c r="D177" s="39">
        <v>4104760</v>
      </c>
      <c r="E177" s="39">
        <v>7914332</v>
      </c>
      <c r="F177" s="39">
        <v>5090402</v>
      </c>
      <c r="G177" s="39">
        <v>4031801</v>
      </c>
      <c r="H177" s="39">
        <v>5065693</v>
      </c>
      <c r="I177" s="39">
        <v>6144160</v>
      </c>
      <c r="J177" s="39">
        <v>4089427</v>
      </c>
      <c r="K177" s="39">
        <v>3108284</v>
      </c>
      <c r="L177" s="39">
        <v>7826574</v>
      </c>
      <c r="M177" s="39">
        <v>6225158</v>
      </c>
      <c r="N177" s="39">
        <v>2665957</v>
      </c>
      <c r="O177" s="39">
        <v>1788819</v>
      </c>
      <c r="P177" s="39">
        <v>60503904</v>
      </c>
      <c r="Q177" s="39">
        <v>4654146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3"/>
    </row>
    <row r="178" spans="1:34" x14ac:dyDescent="0.2">
      <c r="A178" s="35"/>
      <c r="B178" s="35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3"/>
    </row>
    <row r="179" spans="1:34" x14ac:dyDescent="0.2">
      <c r="A179" s="37" t="s">
        <v>252</v>
      </c>
      <c r="B179" s="38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3"/>
    </row>
    <row r="180" spans="1:34" x14ac:dyDescent="0.2">
      <c r="A180" s="31" t="s">
        <v>253</v>
      </c>
      <c r="B180" s="31" t="s">
        <v>254</v>
      </c>
      <c r="C180" s="24">
        <v>20873</v>
      </c>
      <c r="D180" s="24">
        <v>20873</v>
      </c>
      <c r="E180" s="24">
        <v>20873</v>
      </c>
      <c r="F180" s="24">
        <v>20873</v>
      </c>
      <c r="G180" s="24">
        <v>20873</v>
      </c>
      <c r="H180" s="24">
        <v>20873</v>
      </c>
      <c r="I180" s="24">
        <v>20873</v>
      </c>
      <c r="J180" s="24">
        <v>20873</v>
      </c>
      <c r="K180" s="24">
        <v>20873</v>
      </c>
      <c r="L180" s="24">
        <v>20873</v>
      </c>
      <c r="M180" s="24">
        <v>20873</v>
      </c>
      <c r="N180" s="24">
        <v>20873</v>
      </c>
      <c r="O180" s="24">
        <v>20873</v>
      </c>
      <c r="P180" s="24">
        <v>271346</v>
      </c>
      <c r="Q180" s="24">
        <v>20873</v>
      </c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3"/>
    </row>
    <row r="181" spans="1:34" x14ac:dyDescent="0.2">
      <c r="A181" s="31" t="s">
        <v>255</v>
      </c>
      <c r="B181" s="31" t="s">
        <v>256</v>
      </c>
      <c r="C181" s="24">
        <v>2535037</v>
      </c>
      <c r="D181" s="24">
        <v>2535037</v>
      </c>
      <c r="E181" s="24">
        <v>2535037</v>
      </c>
      <c r="F181" s="24">
        <v>3052502</v>
      </c>
      <c r="G181" s="24">
        <v>3052502</v>
      </c>
      <c r="H181" s="24">
        <v>3052502</v>
      </c>
      <c r="I181" s="24">
        <v>3098873</v>
      </c>
      <c r="J181" s="24">
        <v>3098873</v>
      </c>
      <c r="K181" s="24">
        <v>3098873</v>
      </c>
      <c r="L181" s="24">
        <v>3200347</v>
      </c>
      <c r="M181" s="24">
        <v>3200347</v>
      </c>
      <c r="N181" s="24">
        <v>3200347</v>
      </c>
      <c r="O181" s="24">
        <v>2464378</v>
      </c>
      <c r="P181" s="24">
        <v>38124651</v>
      </c>
      <c r="Q181" s="24">
        <v>2932665</v>
      </c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3"/>
    </row>
    <row r="182" spans="1:34" x14ac:dyDescent="0.2">
      <c r="A182" s="35"/>
      <c r="B182" s="35"/>
      <c r="C182" s="36" t="s">
        <v>67</v>
      </c>
      <c r="D182" s="36" t="s">
        <v>67</v>
      </c>
      <c r="E182" s="36" t="s">
        <v>67</v>
      </c>
      <c r="F182" s="36" t="s">
        <v>67</v>
      </c>
      <c r="G182" s="36" t="s">
        <v>67</v>
      </c>
      <c r="H182" s="36" t="s">
        <v>67</v>
      </c>
      <c r="I182" s="36" t="s">
        <v>67</v>
      </c>
      <c r="J182" s="36" t="s">
        <v>67</v>
      </c>
      <c r="K182" s="36" t="s">
        <v>67</v>
      </c>
      <c r="L182" s="36" t="s">
        <v>67</v>
      </c>
      <c r="M182" s="36" t="s">
        <v>67</v>
      </c>
      <c r="N182" s="36" t="s">
        <v>67</v>
      </c>
      <c r="O182" s="36" t="s">
        <v>67</v>
      </c>
      <c r="P182" s="36" t="s">
        <v>67</v>
      </c>
      <c r="Q182" s="36" t="s">
        <v>67</v>
      </c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3"/>
    </row>
    <row r="183" spans="1:34" x14ac:dyDescent="0.2">
      <c r="A183" s="37" t="s">
        <v>257</v>
      </c>
      <c r="B183" s="38"/>
      <c r="C183" s="39">
        <v>2555910</v>
      </c>
      <c r="D183" s="39">
        <v>2555910</v>
      </c>
      <c r="E183" s="39">
        <v>2555910</v>
      </c>
      <c r="F183" s="39">
        <v>3073374</v>
      </c>
      <c r="G183" s="39">
        <v>3073374</v>
      </c>
      <c r="H183" s="39">
        <v>3073374</v>
      </c>
      <c r="I183" s="39">
        <v>3119745</v>
      </c>
      <c r="J183" s="39">
        <v>3119745</v>
      </c>
      <c r="K183" s="39">
        <v>3119745</v>
      </c>
      <c r="L183" s="39">
        <v>3221219</v>
      </c>
      <c r="M183" s="39">
        <v>3221219</v>
      </c>
      <c r="N183" s="39">
        <v>3221219</v>
      </c>
      <c r="O183" s="39">
        <v>2485251</v>
      </c>
      <c r="P183" s="39">
        <v>38395997</v>
      </c>
      <c r="Q183" s="39">
        <v>2953538</v>
      </c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3"/>
    </row>
    <row r="184" spans="1:34" x14ac:dyDescent="0.2">
      <c r="A184" s="35"/>
      <c r="B184" s="35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3"/>
    </row>
    <row r="185" spans="1:34" x14ac:dyDescent="0.2">
      <c r="A185" s="37" t="s">
        <v>258</v>
      </c>
      <c r="B185" s="38"/>
      <c r="C185" s="39"/>
      <c r="D185" s="39"/>
      <c r="E185" s="39"/>
      <c r="F185" s="39"/>
      <c r="G185" s="39"/>
      <c r="H185" s="39"/>
      <c r="I185" s="39"/>
      <c r="J185" s="24"/>
      <c r="K185" s="24"/>
      <c r="L185" s="24"/>
      <c r="M185" s="24"/>
      <c r="N185" s="24"/>
      <c r="O185" s="24"/>
      <c r="P185" s="24"/>
      <c r="Q185" s="24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3"/>
    </row>
    <row r="186" spans="1:34" x14ac:dyDescent="0.2">
      <c r="A186" s="31" t="s">
        <v>259</v>
      </c>
      <c r="B186" s="31" t="s">
        <v>260</v>
      </c>
      <c r="C186" s="39"/>
      <c r="D186" s="39"/>
      <c r="E186" s="39"/>
      <c r="F186" s="39"/>
      <c r="G186" s="39"/>
      <c r="H186" s="39"/>
      <c r="I186" s="39"/>
      <c r="J186" s="24">
        <v>0</v>
      </c>
      <c r="K186" s="24">
        <v>0</v>
      </c>
      <c r="L186" s="24">
        <v>-350000</v>
      </c>
      <c r="M186" s="24">
        <v>-350000</v>
      </c>
      <c r="N186" s="24">
        <v>-350000</v>
      </c>
      <c r="O186" s="24">
        <v>-350000</v>
      </c>
      <c r="P186" s="24">
        <v>-1400000</v>
      </c>
      <c r="Q186" s="24">
        <v>-107692</v>
      </c>
      <c r="R186" s="15">
        <f>SUM(T186:Y186)+Q186</f>
        <v>0</v>
      </c>
      <c r="S186" s="15" t="s">
        <v>16</v>
      </c>
      <c r="T186" s="15">
        <f t="shared" ref="T186:Y186" si="25">-$Q186*T5</f>
        <v>22938.396000000001</v>
      </c>
      <c r="U186" s="15">
        <f t="shared" si="25"/>
        <v>37476.815999999999</v>
      </c>
      <c r="V186" s="15">
        <f t="shared" si="25"/>
        <v>15507.647999999999</v>
      </c>
      <c r="W186" s="15">
        <f t="shared" si="25"/>
        <v>107.69200000000001</v>
      </c>
      <c r="X186" s="15">
        <f t="shared" si="25"/>
        <v>107.69200000000001</v>
      </c>
      <c r="Y186" s="15">
        <f t="shared" si="25"/>
        <v>31553.755999999998</v>
      </c>
      <c r="Z186" s="15"/>
      <c r="AA186" s="15" t="s">
        <v>16</v>
      </c>
      <c r="AB186" s="15">
        <f t="shared" ref="AB186:AG191" si="26">-$O186*AB$5</f>
        <v>74550</v>
      </c>
      <c r="AC186" s="15">
        <f t="shared" si="26"/>
        <v>121799.99999999999</v>
      </c>
      <c r="AD186" s="15">
        <f t="shared" si="26"/>
        <v>50399.999999999993</v>
      </c>
      <c r="AE186" s="15">
        <f t="shared" si="26"/>
        <v>350</v>
      </c>
      <c r="AF186" s="15">
        <f t="shared" si="26"/>
        <v>350</v>
      </c>
      <c r="AG186" s="15">
        <f t="shared" si="26"/>
        <v>102550</v>
      </c>
      <c r="AH186" s="27">
        <f t="shared" ref="AH186:AH191" si="27">SUM(AB186:AG186)+O186</f>
        <v>0</v>
      </c>
    </row>
    <row r="187" spans="1:34" x14ac:dyDescent="0.2">
      <c r="A187" s="31" t="s">
        <v>261</v>
      </c>
      <c r="B187" s="31" t="s">
        <v>262</v>
      </c>
      <c r="C187" s="24">
        <v>-36797</v>
      </c>
      <c r="D187" s="24">
        <v>-36797</v>
      </c>
      <c r="E187" s="24">
        <v>-36797</v>
      </c>
      <c r="F187" s="24">
        <v>-87919</v>
      </c>
      <c r="G187" s="24">
        <v>-87919</v>
      </c>
      <c r="H187" s="24">
        <v>-87919</v>
      </c>
      <c r="I187" s="24">
        <v>-125028</v>
      </c>
      <c r="J187" s="24">
        <v>-125028</v>
      </c>
      <c r="K187" s="24">
        <v>-125028</v>
      </c>
      <c r="L187" s="24">
        <v>-122753</v>
      </c>
      <c r="M187" s="24">
        <v>-122753</v>
      </c>
      <c r="N187" s="24">
        <v>-122753</v>
      </c>
      <c r="O187" s="24">
        <v>-59545</v>
      </c>
      <c r="P187" s="24">
        <v>-1177031</v>
      </c>
      <c r="Q187" s="24">
        <v>-90541</v>
      </c>
      <c r="R187" s="15">
        <f>SUM(T187:Y187)+Q187</f>
        <v>0</v>
      </c>
      <c r="S187" s="15" t="s">
        <v>16</v>
      </c>
      <c r="T187" s="15">
        <f t="shared" ref="T187:Y187" si="28">-$Q187*T5</f>
        <v>19285.233</v>
      </c>
      <c r="U187" s="15">
        <f t="shared" si="28"/>
        <v>31508.267999999996</v>
      </c>
      <c r="V187" s="15">
        <f t="shared" si="28"/>
        <v>13037.903999999999</v>
      </c>
      <c r="W187" s="15">
        <f t="shared" si="28"/>
        <v>90.540999999999997</v>
      </c>
      <c r="X187" s="15">
        <f t="shared" si="28"/>
        <v>90.540999999999997</v>
      </c>
      <c r="Y187" s="15">
        <f t="shared" si="28"/>
        <v>26528.512999999999</v>
      </c>
      <c r="Z187" s="15"/>
      <c r="AA187" s="15" t="s">
        <v>16</v>
      </c>
      <c r="AB187" s="15">
        <f t="shared" si="26"/>
        <v>12683.084999999999</v>
      </c>
      <c r="AC187" s="15">
        <f t="shared" si="26"/>
        <v>20721.66</v>
      </c>
      <c r="AD187" s="15">
        <f t="shared" si="26"/>
        <v>8574.48</v>
      </c>
      <c r="AE187" s="15">
        <f t="shared" si="26"/>
        <v>59.545000000000002</v>
      </c>
      <c r="AF187" s="15">
        <f t="shared" si="26"/>
        <v>59.545000000000002</v>
      </c>
      <c r="AG187" s="15">
        <f t="shared" si="26"/>
        <v>17446.684999999998</v>
      </c>
      <c r="AH187" s="27">
        <f t="shared" si="27"/>
        <v>0</v>
      </c>
    </row>
    <row r="188" spans="1:34" x14ac:dyDescent="0.2">
      <c r="A188" s="31" t="s">
        <v>263</v>
      </c>
      <c r="B188" s="31" t="s">
        <v>264</v>
      </c>
      <c r="C188" s="24">
        <v>0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-626133</v>
      </c>
      <c r="P188" s="24">
        <v>-626133</v>
      </c>
      <c r="Q188" s="24">
        <v>-48164</v>
      </c>
      <c r="R188" s="15">
        <f>SUM(T188:Y188)+Q188</f>
        <v>0</v>
      </c>
      <c r="S188" s="15" t="s">
        <v>16</v>
      </c>
      <c r="T188" s="15">
        <f t="shared" ref="T188:Y188" si="29">-$Q188*T5</f>
        <v>10258.931999999999</v>
      </c>
      <c r="U188" s="15">
        <f t="shared" si="29"/>
        <v>16761.072</v>
      </c>
      <c r="V188" s="15">
        <f t="shared" si="29"/>
        <v>6935.6159999999991</v>
      </c>
      <c r="W188" s="15">
        <f t="shared" si="29"/>
        <v>48.164000000000001</v>
      </c>
      <c r="X188" s="15">
        <f t="shared" si="29"/>
        <v>48.164000000000001</v>
      </c>
      <c r="Y188" s="15">
        <f t="shared" si="29"/>
        <v>14112.052</v>
      </c>
      <c r="Z188" s="15"/>
      <c r="AA188" s="15" t="s">
        <v>16</v>
      </c>
      <c r="AB188" s="15">
        <f t="shared" si="26"/>
        <v>133366.329</v>
      </c>
      <c r="AC188" s="15">
        <f t="shared" si="26"/>
        <v>217894.28399999999</v>
      </c>
      <c r="AD188" s="15">
        <f t="shared" si="26"/>
        <v>90163.151999999987</v>
      </c>
      <c r="AE188" s="15">
        <f t="shared" si="26"/>
        <v>626.13300000000004</v>
      </c>
      <c r="AF188" s="15">
        <f t="shared" si="26"/>
        <v>626.13300000000004</v>
      </c>
      <c r="AG188" s="15">
        <f t="shared" si="26"/>
        <v>183456.96899999998</v>
      </c>
      <c r="AH188" s="27">
        <f t="shared" si="27"/>
        <v>0</v>
      </c>
    </row>
    <row r="189" spans="1:34" x14ac:dyDescent="0.2">
      <c r="A189" s="31" t="s">
        <v>265</v>
      </c>
      <c r="B189" s="31" t="s">
        <v>266</v>
      </c>
      <c r="C189" s="24">
        <v>-165608</v>
      </c>
      <c r="D189" s="24">
        <v>-165608</v>
      </c>
      <c r="E189" s="24">
        <v>-165608</v>
      </c>
      <c r="F189" s="24">
        <v>-395689</v>
      </c>
      <c r="G189" s="24">
        <v>-395689</v>
      </c>
      <c r="H189" s="24">
        <v>-395689</v>
      </c>
      <c r="I189" s="24">
        <v>-562703</v>
      </c>
      <c r="J189" s="24">
        <v>-562703</v>
      </c>
      <c r="K189" s="24">
        <v>-562703</v>
      </c>
      <c r="L189" s="24">
        <v>-617414</v>
      </c>
      <c r="M189" s="24">
        <v>-617414</v>
      </c>
      <c r="N189" s="24">
        <v>-617414</v>
      </c>
      <c r="O189" s="24">
        <v>-343881</v>
      </c>
      <c r="P189" s="24">
        <v>-5568124</v>
      </c>
      <c r="Q189" s="24">
        <v>-428317</v>
      </c>
      <c r="R189" s="15">
        <f>SUM(T189:Y189)+Q189</f>
        <v>0</v>
      </c>
      <c r="S189" s="15" t="s">
        <v>16</v>
      </c>
      <c r="T189" s="15">
        <f t="shared" ref="T189:Y189" si="30">-$Q189*T5</f>
        <v>91231.520999999993</v>
      </c>
      <c r="U189" s="15">
        <f t="shared" si="30"/>
        <v>149054.31599999999</v>
      </c>
      <c r="V189" s="15">
        <f t="shared" si="30"/>
        <v>61677.647999999994</v>
      </c>
      <c r="W189" s="15">
        <f t="shared" si="30"/>
        <v>428.31700000000001</v>
      </c>
      <c r="X189" s="15">
        <f t="shared" si="30"/>
        <v>428.31700000000001</v>
      </c>
      <c r="Y189" s="15">
        <f t="shared" si="30"/>
        <v>125496.88099999999</v>
      </c>
      <c r="Z189" s="15"/>
      <c r="AA189" s="15" t="s">
        <v>16</v>
      </c>
      <c r="AB189" s="15">
        <f t="shared" si="26"/>
        <v>73246.652999999991</v>
      </c>
      <c r="AC189" s="15">
        <f t="shared" si="26"/>
        <v>119670.58799999999</v>
      </c>
      <c r="AD189" s="15">
        <f t="shared" si="26"/>
        <v>49518.863999999994</v>
      </c>
      <c r="AE189" s="15">
        <f t="shared" si="26"/>
        <v>343.88100000000003</v>
      </c>
      <c r="AF189" s="15">
        <f t="shared" si="26"/>
        <v>343.88100000000003</v>
      </c>
      <c r="AG189" s="15">
        <f t="shared" si="26"/>
        <v>100757.13299999999</v>
      </c>
      <c r="AH189" s="27">
        <f t="shared" si="27"/>
        <v>0</v>
      </c>
    </row>
    <row r="190" spans="1:34" x14ac:dyDescent="0.2">
      <c r="A190" s="31" t="s">
        <v>267</v>
      </c>
      <c r="B190" s="31" t="s">
        <v>268</v>
      </c>
      <c r="C190" s="24">
        <v>0</v>
      </c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-165616</v>
      </c>
      <c r="P190" s="24">
        <v>-165616</v>
      </c>
      <c r="Q190" s="24">
        <v>-12740</v>
      </c>
      <c r="R190" s="15"/>
      <c r="S190" s="15" t="s">
        <v>16</v>
      </c>
      <c r="T190" s="15">
        <f t="shared" ref="T190:Y190" si="31">-$Q190*T5</f>
        <v>2713.62</v>
      </c>
      <c r="U190" s="15">
        <f t="shared" si="31"/>
        <v>4433.5199999999995</v>
      </c>
      <c r="V190" s="15">
        <f t="shared" si="31"/>
        <v>1834.56</v>
      </c>
      <c r="W190" s="15">
        <f t="shared" si="31"/>
        <v>12.74</v>
      </c>
      <c r="X190" s="15">
        <f t="shared" si="31"/>
        <v>12.74</v>
      </c>
      <c r="Y190" s="15">
        <f t="shared" si="31"/>
        <v>3732.8199999999997</v>
      </c>
      <c r="Z190" s="15"/>
      <c r="AA190" s="15" t="s">
        <v>16</v>
      </c>
      <c r="AB190" s="15">
        <f t="shared" si="26"/>
        <v>35276.207999999999</v>
      </c>
      <c r="AC190" s="15">
        <f t="shared" si="26"/>
        <v>57634.367999999995</v>
      </c>
      <c r="AD190" s="15">
        <f t="shared" si="26"/>
        <v>23848.703999999998</v>
      </c>
      <c r="AE190" s="15">
        <f t="shared" si="26"/>
        <v>165.61600000000001</v>
      </c>
      <c r="AF190" s="15">
        <f t="shared" si="26"/>
        <v>165.61600000000001</v>
      </c>
      <c r="AG190" s="15">
        <f t="shared" si="26"/>
        <v>48525.487999999998</v>
      </c>
      <c r="AH190" s="27">
        <f t="shared" si="27"/>
        <v>0</v>
      </c>
    </row>
    <row r="191" spans="1:34" x14ac:dyDescent="0.2">
      <c r="A191" s="31" t="s">
        <v>269</v>
      </c>
      <c r="B191" s="31" t="s">
        <v>270</v>
      </c>
      <c r="C191" s="24">
        <v>-621172</v>
      </c>
      <c r="D191" s="24">
        <v>-621172</v>
      </c>
      <c r="E191" s="24">
        <v>-621172</v>
      </c>
      <c r="F191" s="24">
        <v>-621172</v>
      </c>
      <c r="G191" s="24">
        <v>-621172</v>
      </c>
      <c r="H191" s="24">
        <v>-621172</v>
      </c>
      <c r="I191" s="24">
        <v>-621172</v>
      </c>
      <c r="J191" s="24">
        <v>-621172</v>
      </c>
      <c r="K191" s="24">
        <v>-589335</v>
      </c>
      <c r="L191" s="24">
        <v>-589335</v>
      </c>
      <c r="M191" s="24">
        <v>-589335</v>
      </c>
      <c r="N191" s="24">
        <v>-589335</v>
      </c>
      <c r="O191" s="24">
        <v>0</v>
      </c>
      <c r="P191" s="24">
        <v>-7326716</v>
      </c>
      <c r="Q191" s="24">
        <v>-563594</v>
      </c>
      <c r="R191" s="15"/>
      <c r="S191" s="15" t="s">
        <v>16</v>
      </c>
      <c r="T191" s="15">
        <f t="shared" ref="T191:Y191" si="32">-$Q191*T5</f>
        <v>120045.522</v>
      </c>
      <c r="U191" s="15">
        <f t="shared" si="32"/>
        <v>196130.712</v>
      </c>
      <c r="V191" s="15">
        <f t="shared" si="32"/>
        <v>81157.535999999993</v>
      </c>
      <c r="W191" s="15">
        <f t="shared" si="32"/>
        <v>563.59400000000005</v>
      </c>
      <c r="X191" s="15">
        <f t="shared" si="32"/>
        <v>563.59400000000005</v>
      </c>
      <c r="Y191" s="15">
        <f t="shared" si="32"/>
        <v>165133.04199999999</v>
      </c>
      <c r="Z191" s="15"/>
      <c r="AA191" s="15" t="s">
        <v>16</v>
      </c>
      <c r="AB191" s="15">
        <f t="shared" si="26"/>
        <v>0</v>
      </c>
      <c r="AC191" s="15">
        <f t="shared" si="26"/>
        <v>0</v>
      </c>
      <c r="AD191" s="15">
        <f t="shared" si="26"/>
        <v>0</v>
      </c>
      <c r="AE191" s="15">
        <f t="shared" si="26"/>
        <v>0</v>
      </c>
      <c r="AF191" s="15">
        <f t="shared" si="26"/>
        <v>0</v>
      </c>
      <c r="AG191" s="15">
        <f t="shared" si="26"/>
        <v>0</v>
      </c>
      <c r="AH191" s="27">
        <f t="shared" si="27"/>
        <v>0</v>
      </c>
    </row>
    <row r="192" spans="1:34" x14ac:dyDescent="0.2">
      <c r="A192" s="35"/>
      <c r="B192" s="35"/>
      <c r="C192" s="36" t="s">
        <v>67</v>
      </c>
      <c r="D192" s="36" t="s">
        <v>67</v>
      </c>
      <c r="E192" s="36" t="s">
        <v>67</v>
      </c>
      <c r="F192" s="36" t="s">
        <v>67</v>
      </c>
      <c r="G192" s="36" t="s">
        <v>67</v>
      </c>
      <c r="H192" s="36" t="s">
        <v>67</v>
      </c>
      <c r="I192" s="36" t="s">
        <v>67</v>
      </c>
      <c r="J192" s="36" t="s">
        <v>67</v>
      </c>
      <c r="K192" s="36" t="s">
        <v>67</v>
      </c>
      <c r="L192" s="36" t="s">
        <v>67</v>
      </c>
      <c r="M192" s="36" t="s">
        <v>67</v>
      </c>
      <c r="N192" s="36" t="s">
        <v>67</v>
      </c>
      <c r="O192" s="36" t="s">
        <v>67</v>
      </c>
      <c r="P192" s="36" t="s">
        <v>67</v>
      </c>
      <c r="Q192" s="36" t="s">
        <v>67</v>
      </c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27"/>
    </row>
    <row r="193" spans="1:34" x14ac:dyDescent="0.2">
      <c r="A193" s="37" t="s">
        <v>271</v>
      </c>
      <c r="B193" s="38"/>
      <c r="C193" s="39">
        <v>-823577</v>
      </c>
      <c r="D193" s="39">
        <v>-823577</v>
      </c>
      <c r="E193" s="39">
        <v>-823577</v>
      </c>
      <c r="F193" s="39">
        <v>-1104780</v>
      </c>
      <c r="G193" s="39">
        <v>-1104780</v>
      </c>
      <c r="H193" s="39">
        <v>-1104780</v>
      </c>
      <c r="I193" s="39">
        <v>-1308903</v>
      </c>
      <c r="J193" s="39">
        <v>-1308903</v>
      </c>
      <c r="K193" s="39">
        <v>-1277066</v>
      </c>
      <c r="L193" s="39">
        <v>-1679501</v>
      </c>
      <c r="M193" s="39">
        <v>-1679501</v>
      </c>
      <c r="N193" s="39">
        <v>-1679501</v>
      </c>
      <c r="O193" s="39">
        <v>-1545175</v>
      </c>
      <c r="P193" s="39">
        <v>-16263621</v>
      </c>
      <c r="Q193" s="39">
        <v>-1251048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27"/>
    </row>
    <row r="194" spans="1:34" x14ac:dyDescent="0.2">
      <c r="A194" s="35"/>
      <c r="B194" s="35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27"/>
    </row>
    <row r="195" spans="1:34" x14ac:dyDescent="0.2">
      <c r="A195" s="37" t="s">
        <v>272</v>
      </c>
      <c r="B195" s="38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27"/>
    </row>
    <row r="196" spans="1:34" x14ac:dyDescent="0.2">
      <c r="A196" s="31" t="s">
        <v>273</v>
      </c>
      <c r="B196" s="31" t="s">
        <v>274</v>
      </c>
      <c r="C196" s="24">
        <v>416161</v>
      </c>
      <c r="D196" s="24">
        <v>474353</v>
      </c>
      <c r="E196" s="24">
        <v>464736</v>
      </c>
      <c r="F196" s="24">
        <v>758854</v>
      </c>
      <c r="G196" s="24">
        <v>934347</v>
      </c>
      <c r="H196" s="24">
        <v>1040349</v>
      </c>
      <c r="I196" s="24">
        <v>1203660</v>
      </c>
      <c r="J196" s="24">
        <v>462073</v>
      </c>
      <c r="K196" s="24">
        <v>691405</v>
      </c>
      <c r="L196" s="24">
        <v>843392</v>
      </c>
      <c r="M196" s="24">
        <v>948423</v>
      </c>
      <c r="N196" s="24">
        <v>1144594</v>
      </c>
      <c r="O196" s="24">
        <v>474927</v>
      </c>
      <c r="P196" s="24">
        <v>9857275</v>
      </c>
      <c r="Q196" s="24">
        <v>758252</v>
      </c>
      <c r="R196" s="15">
        <f>SUM(T196:Y196)+Q196</f>
        <v>0</v>
      </c>
      <c r="S196" s="15" t="s">
        <v>34</v>
      </c>
      <c r="T196" s="15">
        <f t="shared" ref="T196:Y199" si="33">-$Q196*T$7</f>
        <v>-145584.38399999999</v>
      </c>
      <c r="U196" s="15">
        <f t="shared" si="33"/>
        <v>-300343.61719999998</v>
      </c>
      <c r="V196" s="15">
        <f t="shared" si="33"/>
        <v>-103880.524</v>
      </c>
      <c r="W196" s="15">
        <f t="shared" si="33"/>
        <v>-2426.4064000000003</v>
      </c>
      <c r="X196" s="15">
        <f t="shared" si="33"/>
        <v>-1668.1544000000001</v>
      </c>
      <c r="Y196" s="15">
        <f t="shared" si="33"/>
        <v>-204348.91400000002</v>
      </c>
      <c r="Z196" s="15"/>
      <c r="AA196" s="15" t="s">
        <v>34</v>
      </c>
      <c r="AB196" s="15">
        <f>-$O196*AB$7</f>
        <v>-91185.983999999997</v>
      </c>
      <c r="AC196" s="15">
        <f t="shared" ref="AC196:AG199" si="34">-$O196*AC$7</f>
        <v>-188118.58470000001</v>
      </c>
      <c r="AD196" s="15">
        <f t="shared" si="34"/>
        <v>-65064.999000000003</v>
      </c>
      <c r="AE196" s="15">
        <f t="shared" si="34"/>
        <v>-1519.7664</v>
      </c>
      <c r="AF196" s="15">
        <f t="shared" si="34"/>
        <v>-1044.8394000000001</v>
      </c>
      <c r="AG196" s="15">
        <f t="shared" si="34"/>
        <v>-127992.82650000001</v>
      </c>
      <c r="AH196" s="27">
        <f>SUM(AB196:AG196)+O196</f>
        <v>0</v>
      </c>
    </row>
    <row r="197" spans="1:34" x14ac:dyDescent="0.2">
      <c r="A197" s="31" t="s">
        <v>275</v>
      </c>
      <c r="B197" s="31" t="s">
        <v>276</v>
      </c>
      <c r="C197" s="24">
        <v>308243</v>
      </c>
      <c r="D197" s="24">
        <v>308243</v>
      </c>
      <c r="E197" s="24">
        <v>308243</v>
      </c>
      <c r="F197" s="24">
        <v>291797</v>
      </c>
      <c r="G197" s="24">
        <v>291797</v>
      </c>
      <c r="H197" s="24">
        <v>291797</v>
      </c>
      <c r="I197" s="24">
        <v>289145</v>
      </c>
      <c r="J197" s="24">
        <v>289145</v>
      </c>
      <c r="K197" s="24">
        <v>289145</v>
      </c>
      <c r="L197" s="24">
        <v>270314</v>
      </c>
      <c r="M197" s="24">
        <v>270314</v>
      </c>
      <c r="N197" s="24">
        <v>270314</v>
      </c>
      <c r="O197" s="24">
        <v>269029</v>
      </c>
      <c r="P197" s="24">
        <v>3747525</v>
      </c>
      <c r="Q197" s="24">
        <v>288271</v>
      </c>
      <c r="R197" s="15">
        <f>SUM(T197:Y197)+Q197</f>
        <v>0</v>
      </c>
      <c r="S197" s="15" t="s">
        <v>34</v>
      </c>
      <c r="T197" s="15">
        <f t="shared" si="33"/>
        <v>-55348.031999999999</v>
      </c>
      <c r="U197" s="15">
        <f t="shared" si="33"/>
        <v>-114184.1431</v>
      </c>
      <c r="V197" s="15">
        <f t="shared" si="33"/>
        <v>-39493.127</v>
      </c>
      <c r="W197" s="15">
        <f t="shared" si="33"/>
        <v>-922.46720000000005</v>
      </c>
      <c r="X197" s="15">
        <f t="shared" si="33"/>
        <v>-634.19620000000009</v>
      </c>
      <c r="Y197" s="15">
        <f t="shared" si="33"/>
        <v>-77689.034500000009</v>
      </c>
      <c r="Z197" s="15"/>
      <c r="AA197" s="15" t="s">
        <v>34</v>
      </c>
      <c r="AB197" s="15">
        <f>-$O197*AB$7</f>
        <v>-51653.567999999999</v>
      </c>
      <c r="AC197" s="15">
        <f t="shared" si="34"/>
        <v>-106562.3869</v>
      </c>
      <c r="AD197" s="15">
        <f t="shared" si="34"/>
        <v>-36856.973000000005</v>
      </c>
      <c r="AE197" s="15">
        <f t="shared" si="34"/>
        <v>-860.89280000000008</v>
      </c>
      <c r="AF197" s="15">
        <f t="shared" si="34"/>
        <v>-591.86380000000008</v>
      </c>
      <c r="AG197" s="15">
        <f t="shared" si="34"/>
        <v>-72503.315500000012</v>
      </c>
      <c r="AH197" s="27">
        <f>SUM(AB197:AG197)+O197</f>
        <v>0</v>
      </c>
    </row>
    <row r="198" spans="1:34" x14ac:dyDescent="0.2">
      <c r="A198" s="31" t="s">
        <v>277</v>
      </c>
      <c r="B198" s="31" t="s">
        <v>278</v>
      </c>
      <c r="C198" s="24">
        <v>1672986</v>
      </c>
      <c r="D198" s="24">
        <v>1953810</v>
      </c>
      <c r="E198" s="24">
        <v>2201560</v>
      </c>
      <c r="F198" s="24">
        <v>704739</v>
      </c>
      <c r="G198" s="24">
        <v>808552</v>
      </c>
      <c r="H198" s="24">
        <v>909695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8251342</v>
      </c>
      <c r="Q198" s="24">
        <v>634719</v>
      </c>
      <c r="R198" s="15">
        <f>SUM(T198:Y198)+Q198</f>
        <v>0</v>
      </c>
      <c r="S198" s="15" t="s">
        <v>34</v>
      </c>
      <c r="T198" s="15">
        <f t="shared" si="33"/>
        <v>-121866.04800000001</v>
      </c>
      <c r="U198" s="15">
        <f t="shared" si="33"/>
        <v>-251412.19589999999</v>
      </c>
      <c r="V198" s="15">
        <f t="shared" si="33"/>
        <v>-86956.503000000012</v>
      </c>
      <c r="W198" s="15">
        <f t="shared" si="33"/>
        <v>-2031.1008000000002</v>
      </c>
      <c r="X198" s="15">
        <f t="shared" si="33"/>
        <v>-1396.3818000000001</v>
      </c>
      <c r="Y198" s="15">
        <f t="shared" si="33"/>
        <v>-171056.77050000001</v>
      </c>
      <c r="Z198" s="15"/>
      <c r="AA198" s="15" t="s">
        <v>34</v>
      </c>
      <c r="AB198" s="15">
        <f>-$O198*AB$7</f>
        <v>0</v>
      </c>
      <c r="AC198" s="15">
        <f t="shared" si="34"/>
        <v>0</v>
      </c>
      <c r="AD198" s="15">
        <f t="shared" si="34"/>
        <v>0</v>
      </c>
      <c r="AE198" s="15">
        <f t="shared" si="34"/>
        <v>0</v>
      </c>
      <c r="AF198" s="15">
        <f t="shared" si="34"/>
        <v>0</v>
      </c>
      <c r="AG198" s="15">
        <f t="shared" si="34"/>
        <v>0</v>
      </c>
      <c r="AH198" s="27"/>
    </row>
    <row r="199" spans="1:34" x14ac:dyDescent="0.2">
      <c r="A199" s="31" t="s">
        <v>279</v>
      </c>
      <c r="B199" s="31" t="s">
        <v>280</v>
      </c>
      <c r="C199" s="24">
        <v>0</v>
      </c>
      <c r="D199" s="24">
        <v>0</v>
      </c>
      <c r="E199" s="24">
        <v>0</v>
      </c>
      <c r="F199" s="24">
        <v>0</v>
      </c>
      <c r="G199" s="24">
        <v>148496</v>
      </c>
      <c r="H199" s="24">
        <v>117435</v>
      </c>
      <c r="I199" s="24">
        <v>70844</v>
      </c>
      <c r="J199" s="24">
        <v>39783</v>
      </c>
      <c r="K199" s="24">
        <v>16603</v>
      </c>
      <c r="L199" s="24">
        <v>0</v>
      </c>
      <c r="M199" s="24">
        <v>0</v>
      </c>
      <c r="N199" s="24">
        <v>0</v>
      </c>
      <c r="O199" s="24">
        <v>0</v>
      </c>
      <c r="P199" s="24">
        <v>393161</v>
      </c>
      <c r="Q199" s="24">
        <v>30243</v>
      </c>
      <c r="R199" s="15">
        <f>SUM(T199:Y199)+Q199</f>
        <v>0</v>
      </c>
      <c r="S199" s="15" t="s">
        <v>34</v>
      </c>
      <c r="T199" s="15">
        <f t="shared" si="33"/>
        <v>-5806.6559999999999</v>
      </c>
      <c r="U199" s="15">
        <f t="shared" si="33"/>
        <v>-11979.2523</v>
      </c>
      <c r="V199" s="15">
        <f t="shared" si="33"/>
        <v>-4143.2910000000002</v>
      </c>
      <c r="W199" s="15">
        <f t="shared" si="33"/>
        <v>-96.777600000000007</v>
      </c>
      <c r="X199" s="15">
        <f t="shared" si="33"/>
        <v>-66.534599999999998</v>
      </c>
      <c r="Y199" s="15">
        <f t="shared" si="33"/>
        <v>-8150.4885000000004</v>
      </c>
      <c r="Z199" s="15"/>
      <c r="AA199" s="15" t="s">
        <v>34</v>
      </c>
      <c r="AB199" s="15">
        <f>-$O199*AB$7</f>
        <v>0</v>
      </c>
      <c r="AC199" s="15">
        <f t="shared" si="34"/>
        <v>0</v>
      </c>
      <c r="AD199" s="15">
        <f t="shared" si="34"/>
        <v>0</v>
      </c>
      <c r="AE199" s="15">
        <f t="shared" si="34"/>
        <v>0</v>
      </c>
      <c r="AF199" s="15">
        <f t="shared" si="34"/>
        <v>0</v>
      </c>
      <c r="AG199" s="15">
        <f t="shared" si="34"/>
        <v>0</v>
      </c>
      <c r="AH199" s="27"/>
    </row>
    <row r="200" spans="1:34" x14ac:dyDescent="0.2">
      <c r="A200" s="35"/>
      <c r="B200" s="35"/>
      <c r="C200" s="36" t="s">
        <v>67</v>
      </c>
      <c r="D200" s="36" t="s">
        <v>67</v>
      </c>
      <c r="E200" s="36" t="s">
        <v>67</v>
      </c>
      <c r="F200" s="36" t="s">
        <v>67</v>
      </c>
      <c r="G200" s="36" t="s">
        <v>67</v>
      </c>
      <c r="H200" s="36" t="s">
        <v>67</v>
      </c>
      <c r="I200" s="36" t="s">
        <v>67</v>
      </c>
      <c r="J200" s="36" t="s">
        <v>67</v>
      </c>
      <c r="K200" s="36" t="s">
        <v>67</v>
      </c>
      <c r="L200" s="36" t="s">
        <v>67</v>
      </c>
      <c r="M200" s="36" t="s">
        <v>67</v>
      </c>
      <c r="N200" s="36" t="s">
        <v>67</v>
      </c>
      <c r="O200" s="36" t="s">
        <v>67</v>
      </c>
      <c r="P200" s="36" t="s">
        <v>67</v>
      </c>
      <c r="Q200" s="36" t="s">
        <v>67</v>
      </c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27"/>
    </row>
    <row r="201" spans="1:34" x14ac:dyDescent="0.2">
      <c r="A201" s="37" t="s">
        <v>281</v>
      </c>
      <c r="B201" s="38"/>
      <c r="C201" s="39">
        <v>2397390</v>
      </c>
      <c r="D201" s="39">
        <v>2736406</v>
      </c>
      <c r="E201" s="39">
        <v>2974539</v>
      </c>
      <c r="F201" s="39">
        <v>1755391</v>
      </c>
      <c r="G201" s="39">
        <v>2183193</v>
      </c>
      <c r="H201" s="39">
        <v>2359277</v>
      </c>
      <c r="I201" s="39">
        <v>1563648</v>
      </c>
      <c r="J201" s="39">
        <v>791000</v>
      </c>
      <c r="K201" s="39">
        <v>997153</v>
      </c>
      <c r="L201" s="39">
        <v>1113706</v>
      </c>
      <c r="M201" s="39">
        <v>1218737</v>
      </c>
      <c r="N201" s="39">
        <v>1414908</v>
      </c>
      <c r="O201" s="39">
        <v>743956</v>
      </c>
      <c r="P201" s="39">
        <v>22249303</v>
      </c>
      <c r="Q201" s="39">
        <v>1711485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27"/>
    </row>
    <row r="202" spans="1:34" x14ac:dyDescent="0.2">
      <c r="A202" s="35"/>
      <c r="B202" s="35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27"/>
    </row>
    <row r="203" spans="1:34" x14ac:dyDescent="0.2">
      <c r="A203" s="37" t="s">
        <v>282</v>
      </c>
      <c r="B203" s="38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27"/>
    </row>
    <row r="204" spans="1:34" x14ac:dyDescent="0.2">
      <c r="A204" s="31" t="s">
        <v>283</v>
      </c>
      <c r="B204" s="31" t="s">
        <v>284</v>
      </c>
      <c r="C204" s="24">
        <v>154852</v>
      </c>
      <c r="D204" s="24">
        <v>154852</v>
      </c>
      <c r="E204" s="24">
        <v>154852</v>
      </c>
      <c r="F204" s="24">
        <v>154852</v>
      </c>
      <c r="G204" s="24">
        <v>154852</v>
      </c>
      <c r="H204" s="24">
        <v>154852</v>
      </c>
      <c r="I204" s="24">
        <v>154852</v>
      </c>
      <c r="J204" s="24">
        <v>154852</v>
      </c>
      <c r="K204" s="24">
        <v>154852</v>
      </c>
      <c r="L204" s="24">
        <v>154852</v>
      </c>
      <c r="M204" s="24">
        <v>154852</v>
      </c>
      <c r="N204" s="24">
        <v>154852</v>
      </c>
      <c r="O204" s="24">
        <v>154852</v>
      </c>
      <c r="P204" s="24">
        <v>2013076</v>
      </c>
      <c r="Q204" s="24">
        <v>154852</v>
      </c>
      <c r="R204" s="15">
        <f>SUM(T204:Y204)+Q204</f>
        <v>0</v>
      </c>
      <c r="S204" s="15" t="s">
        <v>285</v>
      </c>
      <c r="T204" s="56">
        <f>-$Q204*T$6</f>
        <v>-39022.703999999998</v>
      </c>
      <c r="U204" s="56">
        <f t="shared" ref="U204:Y204" si="35">-$Q204*U$6</f>
        <v>-80523.040000000008</v>
      </c>
      <c r="V204" s="56">
        <f t="shared" si="35"/>
        <v>0</v>
      </c>
      <c r="W204" s="56">
        <f t="shared" si="35"/>
        <v>0</v>
      </c>
      <c r="X204" s="56">
        <f t="shared" si="35"/>
        <v>0</v>
      </c>
      <c r="Y204" s="56">
        <f t="shared" si="35"/>
        <v>-35306.256000000001</v>
      </c>
      <c r="Z204" s="15"/>
      <c r="AA204" s="56" t="s">
        <v>286</v>
      </c>
      <c r="AB204" s="56">
        <f>-$O204*AB$6</f>
        <v>-39022.703999999998</v>
      </c>
      <c r="AC204" s="56">
        <f t="shared" ref="AC204:AG204" si="36">-$O204*AC$6</f>
        <v>-80523.040000000008</v>
      </c>
      <c r="AD204" s="56">
        <f t="shared" si="36"/>
        <v>0</v>
      </c>
      <c r="AE204" s="56">
        <f t="shared" si="36"/>
        <v>0</v>
      </c>
      <c r="AF204" s="56">
        <f t="shared" si="36"/>
        <v>0</v>
      </c>
      <c r="AG204" s="56">
        <f t="shared" si="36"/>
        <v>-35306.256000000001</v>
      </c>
      <c r="AH204" s="27">
        <f t="shared" ref="AH204:AH209" si="37">SUM(AB204:AG204)+O204</f>
        <v>0</v>
      </c>
    </row>
    <row r="205" spans="1:34" x14ac:dyDescent="0.2">
      <c r="A205" s="31" t="s">
        <v>287</v>
      </c>
      <c r="B205" s="31" t="s">
        <v>288</v>
      </c>
      <c r="C205" s="24">
        <v>159994</v>
      </c>
      <c r="D205" s="24">
        <v>160120</v>
      </c>
      <c r="E205" s="24">
        <v>160247</v>
      </c>
      <c r="F205" s="24">
        <v>160374</v>
      </c>
      <c r="G205" s="24">
        <v>160502</v>
      </c>
      <c r="H205" s="24">
        <v>160630</v>
      </c>
      <c r="I205" s="24">
        <v>160759</v>
      </c>
      <c r="J205" s="24">
        <v>160887</v>
      </c>
      <c r="K205" s="24">
        <v>161017</v>
      </c>
      <c r="L205" s="24">
        <v>161146</v>
      </c>
      <c r="M205" s="24">
        <v>161276</v>
      </c>
      <c r="N205" s="24">
        <v>161407</v>
      </c>
      <c r="O205" s="24">
        <v>161538</v>
      </c>
      <c r="P205" s="24">
        <v>2089897</v>
      </c>
      <c r="Q205" s="24">
        <v>160761</v>
      </c>
      <c r="R205" s="15">
        <f>SUM(T205:Y205)+Q205</f>
        <v>0</v>
      </c>
      <c r="S205" s="15" t="s">
        <v>34</v>
      </c>
      <c r="T205" s="15">
        <f t="shared" ref="T205:Y209" si="38">-$Q205*T$7</f>
        <v>-30866.112000000001</v>
      </c>
      <c r="U205" s="15">
        <f t="shared" si="38"/>
        <v>-63677.432099999998</v>
      </c>
      <c r="V205" s="15">
        <f t="shared" si="38"/>
        <v>-22024.257000000001</v>
      </c>
      <c r="W205" s="15">
        <f t="shared" si="38"/>
        <v>-514.43520000000001</v>
      </c>
      <c r="X205" s="15">
        <f t="shared" si="38"/>
        <v>-353.67420000000004</v>
      </c>
      <c r="Y205" s="15">
        <f t="shared" si="38"/>
        <v>-43325.089500000002</v>
      </c>
      <c r="Z205" s="15"/>
      <c r="AA205" s="15" t="s">
        <v>34</v>
      </c>
      <c r="AB205" s="15">
        <f t="shared" ref="AB205:AG209" si="39">-$O205*AB$7</f>
        <v>-31015.296000000002</v>
      </c>
      <c r="AC205" s="15">
        <f t="shared" si="39"/>
        <v>-63985.201800000003</v>
      </c>
      <c r="AD205" s="15">
        <f t="shared" si="39"/>
        <v>-22130.706000000002</v>
      </c>
      <c r="AE205" s="15">
        <f t="shared" si="39"/>
        <v>-516.92160000000001</v>
      </c>
      <c r="AF205" s="15">
        <f t="shared" si="39"/>
        <v>-355.3836</v>
      </c>
      <c r="AG205" s="15">
        <f t="shared" si="39"/>
        <v>-43534.491000000002</v>
      </c>
      <c r="AH205" s="27">
        <f t="shared" si="37"/>
        <v>0</v>
      </c>
    </row>
    <row r="206" spans="1:34" x14ac:dyDescent="0.2">
      <c r="A206" s="31" t="s">
        <v>289</v>
      </c>
      <c r="B206" s="31" t="s">
        <v>290</v>
      </c>
      <c r="C206" s="24">
        <v>-9055</v>
      </c>
      <c r="D206" s="24">
        <v>-9055</v>
      </c>
      <c r="E206" s="24">
        <v>-9055</v>
      </c>
      <c r="F206" s="24">
        <v>-13143</v>
      </c>
      <c r="G206" s="24">
        <v>207446</v>
      </c>
      <c r="H206" s="24">
        <v>-9055</v>
      </c>
      <c r="I206" s="24">
        <v>-9055</v>
      </c>
      <c r="J206" s="24">
        <v>197245</v>
      </c>
      <c r="K206" s="24">
        <v>1473</v>
      </c>
      <c r="L206" s="24">
        <v>1473</v>
      </c>
      <c r="M206" s="24">
        <v>1473</v>
      </c>
      <c r="N206" s="24">
        <v>1250</v>
      </c>
      <c r="O206" s="24">
        <v>1081</v>
      </c>
      <c r="P206" s="24">
        <v>353025</v>
      </c>
      <c r="Q206" s="24">
        <v>27156</v>
      </c>
      <c r="R206" s="15">
        <f>SUM(T206:Y206)+Q206</f>
        <v>0</v>
      </c>
      <c r="S206" s="15" t="s">
        <v>34</v>
      </c>
      <c r="T206" s="15">
        <f t="shared" si="38"/>
        <v>-5213.9520000000002</v>
      </c>
      <c r="U206" s="15">
        <f t="shared" si="38"/>
        <v>-10756.491599999999</v>
      </c>
      <c r="V206" s="15">
        <f t="shared" si="38"/>
        <v>-3720.3720000000003</v>
      </c>
      <c r="W206" s="15">
        <f t="shared" si="38"/>
        <v>-86.899200000000008</v>
      </c>
      <c r="X206" s="15">
        <f t="shared" si="38"/>
        <v>-59.743200000000002</v>
      </c>
      <c r="Y206" s="15">
        <f t="shared" si="38"/>
        <v>-7318.5420000000004</v>
      </c>
      <c r="Z206" s="15"/>
      <c r="AA206" s="15" t="s">
        <v>34</v>
      </c>
      <c r="AB206" s="15">
        <f t="shared" si="39"/>
        <v>-207.55199999999999</v>
      </c>
      <c r="AC206" s="15">
        <f t="shared" si="39"/>
        <v>-428.1841</v>
      </c>
      <c r="AD206" s="15">
        <f t="shared" si="39"/>
        <v>-148.09700000000001</v>
      </c>
      <c r="AE206" s="15">
        <f t="shared" si="39"/>
        <v>-3.4592000000000001</v>
      </c>
      <c r="AF206" s="15">
        <f t="shared" si="39"/>
        <v>-2.3782000000000001</v>
      </c>
      <c r="AG206" s="15">
        <f t="shared" si="39"/>
        <v>-291.3295</v>
      </c>
      <c r="AH206" s="27">
        <f t="shared" si="37"/>
        <v>0</v>
      </c>
    </row>
    <row r="207" spans="1:34" x14ac:dyDescent="0.2">
      <c r="A207" s="31" t="s">
        <v>291</v>
      </c>
      <c r="B207" s="31" t="s">
        <v>292</v>
      </c>
      <c r="C207" s="24">
        <v>-10</v>
      </c>
      <c r="D207" s="24">
        <v>-10</v>
      </c>
      <c r="E207" s="24">
        <v>-10</v>
      </c>
      <c r="F207" s="24">
        <v>-10</v>
      </c>
      <c r="G207" s="24">
        <v>-2898</v>
      </c>
      <c r="H207" s="24">
        <v>-10</v>
      </c>
      <c r="I207" s="24">
        <v>-3</v>
      </c>
      <c r="J207" s="24">
        <v>94</v>
      </c>
      <c r="K207" s="24">
        <v>-3</v>
      </c>
      <c r="L207" s="24">
        <v>-3</v>
      </c>
      <c r="M207" s="24">
        <v>-10</v>
      </c>
      <c r="N207" s="24">
        <v>-10</v>
      </c>
      <c r="O207" s="24">
        <v>-10</v>
      </c>
      <c r="P207" s="24">
        <v>-2898</v>
      </c>
      <c r="Q207" s="24">
        <v>-223</v>
      </c>
      <c r="R207" s="15">
        <f>SUM(T207:Y207)+Q207</f>
        <v>0</v>
      </c>
      <c r="S207" s="15" t="s">
        <v>34</v>
      </c>
      <c r="T207" s="15">
        <f t="shared" si="38"/>
        <v>42.816000000000003</v>
      </c>
      <c r="U207" s="15">
        <f t="shared" si="38"/>
        <v>88.330300000000008</v>
      </c>
      <c r="V207" s="15">
        <f t="shared" si="38"/>
        <v>30.551000000000002</v>
      </c>
      <c r="W207" s="15">
        <f t="shared" si="38"/>
        <v>0.71360000000000001</v>
      </c>
      <c r="X207" s="15">
        <f t="shared" si="38"/>
        <v>0.49060000000000004</v>
      </c>
      <c r="Y207" s="15">
        <f t="shared" si="38"/>
        <v>60.098500000000001</v>
      </c>
      <c r="Z207" s="15"/>
      <c r="AA207" s="15" t="s">
        <v>34</v>
      </c>
      <c r="AB207" s="15">
        <f t="shared" si="39"/>
        <v>1.92</v>
      </c>
      <c r="AC207" s="15">
        <f t="shared" si="39"/>
        <v>3.9610000000000003</v>
      </c>
      <c r="AD207" s="15">
        <f t="shared" si="39"/>
        <v>1.37</v>
      </c>
      <c r="AE207" s="15">
        <f t="shared" si="39"/>
        <v>3.2000000000000001E-2</v>
      </c>
      <c r="AF207" s="15">
        <f t="shared" si="39"/>
        <v>2.2000000000000002E-2</v>
      </c>
      <c r="AG207" s="15">
        <f t="shared" si="39"/>
        <v>2.6950000000000003</v>
      </c>
      <c r="AH207" s="27">
        <f t="shared" si="37"/>
        <v>0</v>
      </c>
    </row>
    <row r="208" spans="1:34" x14ac:dyDescent="0.2">
      <c r="A208" s="31" t="s">
        <v>293</v>
      </c>
      <c r="B208" s="31" t="s">
        <v>294</v>
      </c>
      <c r="C208" s="24">
        <v>-17758</v>
      </c>
      <c r="D208" s="24">
        <v>-17758</v>
      </c>
      <c r="E208" s="24">
        <v>-17758</v>
      </c>
      <c r="F208" s="24">
        <v>-17758</v>
      </c>
      <c r="G208" s="24">
        <v>-17758</v>
      </c>
      <c r="H208" s="24">
        <v>-17758</v>
      </c>
      <c r="I208" s="24">
        <v>-17765</v>
      </c>
      <c r="J208" s="24">
        <v>-17696</v>
      </c>
      <c r="K208" s="24">
        <v>-17765</v>
      </c>
      <c r="L208" s="24">
        <v>-17765</v>
      </c>
      <c r="M208" s="24">
        <v>-17758</v>
      </c>
      <c r="N208" s="24">
        <v>-17758</v>
      </c>
      <c r="O208" s="24">
        <v>-9971</v>
      </c>
      <c r="P208" s="24">
        <v>-223027</v>
      </c>
      <c r="Q208" s="24">
        <v>-17156</v>
      </c>
      <c r="R208" s="15">
        <f>SUM(T208:Y208)+Q208</f>
        <v>0</v>
      </c>
      <c r="S208" s="15" t="s">
        <v>34</v>
      </c>
      <c r="T208" s="15">
        <f t="shared" si="38"/>
        <v>3293.9520000000002</v>
      </c>
      <c r="U208" s="15">
        <f t="shared" si="38"/>
        <v>6795.4916000000003</v>
      </c>
      <c r="V208" s="15">
        <f t="shared" si="38"/>
        <v>2350.3720000000003</v>
      </c>
      <c r="W208" s="15">
        <f t="shared" si="38"/>
        <v>54.8992</v>
      </c>
      <c r="X208" s="15">
        <f t="shared" si="38"/>
        <v>37.743200000000002</v>
      </c>
      <c r="Y208" s="15">
        <f t="shared" si="38"/>
        <v>4623.5420000000004</v>
      </c>
      <c r="Z208" s="15"/>
      <c r="AA208" s="15" t="s">
        <v>34</v>
      </c>
      <c r="AB208" s="15">
        <f t="shared" si="39"/>
        <v>1914.432</v>
      </c>
      <c r="AC208" s="15">
        <f t="shared" si="39"/>
        <v>3949.5131000000001</v>
      </c>
      <c r="AD208" s="15">
        <f t="shared" si="39"/>
        <v>1366.027</v>
      </c>
      <c r="AE208" s="15">
        <f t="shared" si="39"/>
        <v>31.907200000000003</v>
      </c>
      <c r="AF208" s="15">
        <f t="shared" si="39"/>
        <v>21.936200000000003</v>
      </c>
      <c r="AG208" s="15">
        <f t="shared" si="39"/>
        <v>2687.1845000000003</v>
      </c>
      <c r="AH208" s="27">
        <f t="shared" si="37"/>
        <v>0</v>
      </c>
    </row>
    <row r="209" spans="1:34" x14ac:dyDescent="0.2">
      <c r="A209" s="31" t="s">
        <v>295</v>
      </c>
      <c r="B209" s="31" t="s">
        <v>296</v>
      </c>
      <c r="C209" s="24">
        <v>0</v>
      </c>
      <c r="D209" s="24">
        <v>-257</v>
      </c>
      <c r="E209" s="24">
        <v>0</v>
      </c>
      <c r="F209" s="24">
        <v>0</v>
      </c>
      <c r="G209" s="24">
        <v>-223797</v>
      </c>
      <c r="H209" s="24">
        <v>0</v>
      </c>
      <c r="I209" s="24">
        <v>0</v>
      </c>
      <c r="J209" s="24">
        <v>433</v>
      </c>
      <c r="K209" s="24">
        <v>0</v>
      </c>
      <c r="L209" s="24">
        <v>0</v>
      </c>
      <c r="M209" s="24">
        <v>0</v>
      </c>
      <c r="N209" s="24">
        <v>0</v>
      </c>
      <c r="O209" s="24">
        <v>-1269</v>
      </c>
      <c r="P209" s="24">
        <v>-224890</v>
      </c>
      <c r="Q209" s="24">
        <v>-17299</v>
      </c>
      <c r="R209" s="15"/>
      <c r="S209" s="15" t="s">
        <v>34</v>
      </c>
      <c r="T209" s="15">
        <f t="shared" si="38"/>
        <v>3321.4079999999999</v>
      </c>
      <c r="U209" s="15">
        <f t="shared" si="38"/>
        <v>6852.1338999999998</v>
      </c>
      <c r="V209" s="15">
        <f t="shared" si="38"/>
        <v>2369.9630000000002</v>
      </c>
      <c r="W209" s="15">
        <f t="shared" si="38"/>
        <v>55.3568</v>
      </c>
      <c r="X209" s="15">
        <f t="shared" si="38"/>
        <v>38.0578</v>
      </c>
      <c r="Y209" s="15">
        <f t="shared" si="38"/>
        <v>4662.0805</v>
      </c>
      <c r="Z209" s="15"/>
      <c r="AA209" s="15" t="s">
        <v>34</v>
      </c>
      <c r="AB209" s="15">
        <f t="shared" si="39"/>
        <v>243.648</v>
      </c>
      <c r="AC209" s="15">
        <f t="shared" si="39"/>
        <v>502.65090000000004</v>
      </c>
      <c r="AD209" s="15">
        <f t="shared" si="39"/>
        <v>173.85300000000001</v>
      </c>
      <c r="AE209" s="15">
        <f t="shared" si="39"/>
        <v>4.0608000000000004</v>
      </c>
      <c r="AF209" s="15">
        <f t="shared" si="39"/>
        <v>2.7918000000000003</v>
      </c>
      <c r="AG209" s="15">
        <f t="shared" si="39"/>
        <v>341.99550000000005</v>
      </c>
      <c r="AH209" s="27">
        <f t="shared" si="37"/>
        <v>0</v>
      </c>
    </row>
    <row r="210" spans="1:34" x14ac:dyDescent="0.2">
      <c r="A210" s="35"/>
      <c r="B210" s="35"/>
      <c r="C210" s="36" t="s">
        <v>67</v>
      </c>
      <c r="D210" s="36" t="s">
        <v>67</v>
      </c>
      <c r="E210" s="36" t="s">
        <v>67</v>
      </c>
      <c r="F210" s="36" t="s">
        <v>67</v>
      </c>
      <c r="G210" s="36" t="s">
        <v>67</v>
      </c>
      <c r="H210" s="36" t="s">
        <v>67</v>
      </c>
      <c r="I210" s="36" t="s">
        <v>67</v>
      </c>
      <c r="J210" s="36" t="s">
        <v>67</v>
      </c>
      <c r="K210" s="36" t="s">
        <v>67</v>
      </c>
      <c r="L210" s="36" t="s">
        <v>67</v>
      </c>
      <c r="M210" s="36" t="s">
        <v>67</v>
      </c>
      <c r="N210" s="36" t="s">
        <v>67</v>
      </c>
      <c r="O210" s="36" t="s">
        <v>67</v>
      </c>
      <c r="P210" s="36" t="s">
        <v>67</v>
      </c>
      <c r="Q210" s="36" t="s">
        <v>67</v>
      </c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27"/>
    </row>
    <row r="211" spans="1:34" x14ac:dyDescent="0.2">
      <c r="A211" s="37" t="s">
        <v>297</v>
      </c>
      <c r="B211" s="38"/>
      <c r="C211" s="39">
        <v>288023</v>
      </c>
      <c r="D211" s="39">
        <v>287893</v>
      </c>
      <c r="E211" s="39">
        <v>288276</v>
      </c>
      <c r="F211" s="39">
        <v>284315</v>
      </c>
      <c r="G211" s="39">
        <v>278346</v>
      </c>
      <c r="H211" s="39">
        <v>288659</v>
      </c>
      <c r="I211" s="39">
        <v>288787</v>
      </c>
      <c r="J211" s="39">
        <v>495815</v>
      </c>
      <c r="K211" s="39">
        <v>299573</v>
      </c>
      <c r="L211" s="39">
        <v>299703</v>
      </c>
      <c r="M211" s="39">
        <v>299833</v>
      </c>
      <c r="N211" s="39">
        <v>299740</v>
      </c>
      <c r="O211" s="39">
        <v>306220</v>
      </c>
      <c r="P211" s="39">
        <v>4005183</v>
      </c>
      <c r="Q211" s="39">
        <v>308091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27"/>
    </row>
    <row r="212" spans="1:34" x14ac:dyDescent="0.2">
      <c r="A212" s="35"/>
      <c r="B212" s="35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27"/>
    </row>
    <row r="213" spans="1:34" ht="15" x14ac:dyDescent="0.3">
      <c r="A213" s="57" t="s">
        <v>298</v>
      </c>
      <c r="B213" s="54"/>
      <c r="C213" s="55">
        <v>6866281</v>
      </c>
      <c r="D213" s="55">
        <v>8861392</v>
      </c>
      <c r="E213" s="55">
        <v>12909480</v>
      </c>
      <c r="F213" s="55">
        <v>9098702</v>
      </c>
      <c r="G213" s="55">
        <v>8461934</v>
      </c>
      <c r="H213" s="55">
        <v>9682223</v>
      </c>
      <c r="I213" s="55">
        <v>9807438</v>
      </c>
      <c r="J213" s="55">
        <v>7187085</v>
      </c>
      <c r="K213" s="55">
        <v>6247689</v>
      </c>
      <c r="L213" s="55">
        <v>10781701</v>
      </c>
      <c r="M213" s="55">
        <v>9285446</v>
      </c>
      <c r="N213" s="55">
        <v>5922323</v>
      </c>
      <c r="O213" s="55">
        <v>3779071</v>
      </c>
      <c r="P213" s="55">
        <v>108890765</v>
      </c>
      <c r="Q213" s="55">
        <v>8376213</v>
      </c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27"/>
    </row>
    <row r="214" spans="1:34" x14ac:dyDescent="0.2">
      <c r="A214" s="35"/>
      <c r="B214" s="35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7"/>
    </row>
    <row r="215" spans="1:34" ht="15" x14ac:dyDescent="0.3">
      <c r="A215" s="57" t="s">
        <v>299</v>
      </c>
      <c r="B215" s="54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27"/>
    </row>
    <row r="216" spans="1:34" x14ac:dyDescent="0.2">
      <c r="A216" s="37" t="s">
        <v>300</v>
      </c>
      <c r="B216" s="38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15"/>
      <c r="S216" s="15" t="s">
        <v>301</v>
      </c>
      <c r="T216" s="15"/>
      <c r="U216" s="15"/>
      <c r="V216" s="15"/>
      <c r="W216" s="15"/>
      <c r="X216" s="15"/>
      <c r="Y216" s="15"/>
      <c r="Z216" s="15"/>
      <c r="AA216" s="15" t="s">
        <v>301</v>
      </c>
      <c r="AB216" s="15"/>
      <c r="AC216" s="15"/>
      <c r="AD216" s="15"/>
      <c r="AE216" s="15"/>
      <c r="AF216" s="15"/>
      <c r="AG216" s="15"/>
      <c r="AH216" s="27">
        <f>SUM(AB216:AG216)+O216</f>
        <v>0</v>
      </c>
    </row>
    <row r="217" spans="1:34" x14ac:dyDescent="0.2">
      <c r="A217" s="58" t="s">
        <v>302</v>
      </c>
      <c r="B217" s="59" t="s">
        <v>303</v>
      </c>
      <c r="C217" s="60">
        <v>56547</v>
      </c>
      <c r="D217" s="60">
        <v>56547</v>
      </c>
      <c r="E217" s="60">
        <v>56547</v>
      </c>
      <c r="F217" s="60">
        <v>57651</v>
      </c>
      <c r="G217" s="60">
        <v>57651</v>
      </c>
      <c r="H217" s="60">
        <v>57651</v>
      </c>
      <c r="I217" s="60">
        <v>58755</v>
      </c>
      <c r="J217" s="24">
        <v>58755</v>
      </c>
      <c r="K217" s="24">
        <v>58755</v>
      </c>
      <c r="L217" s="24">
        <v>137747</v>
      </c>
      <c r="M217" s="24">
        <v>137747</v>
      </c>
      <c r="N217" s="24">
        <v>137747</v>
      </c>
      <c r="O217" s="24">
        <v>478666</v>
      </c>
      <c r="P217" s="24">
        <v>1410765</v>
      </c>
      <c r="Q217" s="24">
        <v>108520</v>
      </c>
      <c r="R217" s="15">
        <f t="shared" ref="R217:R229" si="40">SUM(T217:Y217)+Q217</f>
        <v>-2.1704000000027008</v>
      </c>
      <c r="S217" s="15" t="s">
        <v>13</v>
      </c>
      <c r="T217" s="61">
        <f t="shared" ref="T217:Y224" si="41">-$Q217*T$3</f>
        <v>-17596.518</v>
      </c>
      <c r="U217" s="61">
        <f t="shared" si="41"/>
        <v>-42508.369200000001</v>
      </c>
      <c r="V217" s="61">
        <f t="shared" si="41"/>
        <v>-19954.657599999999</v>
      </c>
      <c r="W217" s="61">
        <f t="shared" si="41"/>
        <v>-385.24600000000004</v>
      </c>
      <c r="X217" s="61">
        <f t="shared" si="41"/>
        <v>-120.45720000000001</v>
      </c>
      <c r="Y217" s="61">
        <f t="shared" si="41"/>
        <v>-27956.922400000003</v>
      </c>
      <c r="Z217" s="15"/>
      <c r="AA217" s="15" t="s">
        <v>13</v>
      </c>
      <c r="AB217" s="61">
        <f t="shared" ref="AB217:AG224" si="42">-$O217*AB$3</f>
        <v>-77615.691899999991</v>
      </c>
      <c r="AC217" s="61">
        <v>23</v>
      </c>
      <c r="AD217" s="61">
        <f t="shared" si="42"/>
        <v>-88017.10407999999</v>
      </c>
      <c r="AE217" s="61">
        <f t="shared" si="42"/>
        <v>-1699.2643</v>
      </c>
      <c r="AF217" s="61">
        <f t="shared" si="42"/>
        <v>-531.3192600000001</v>
      </c>
      <c r="AG217" s="61">
        <f t="shared" si="42"/>
        <v>-123313.93492000001</v>
      </c>
      <c r="AH217" s="27">
        <f>SUM(AB217:AG217)+O217</f>
        <v>187511.68553999998</v>
      </c>
    </row>
    <row r="218" spans="1:34" x14ac:dyDescent="0.2">
      <c r="A218" s="31" t="s">
        <v>304</v>
      </c>
      <c r="B218" s="31" t="s">
        <v>305</v>
      </c>
      <c r="C218" s="24">
        <v>107255</v>
      </c>
      <c r="D218" s="24">
        <v>107255</v>
      </c>
      <c r="E218" s="24">
        <v>107255</v>
      </c>
      <c r="F218" s="24">
        <v>297336</v>
      </c>
      <c r="G218" s="24">
        <v>297336</v>
      </c>
      <c r="H218" s="24">
        <v>297336</v>
      </c>
      <c r="I218" s="24">
        <v>461424</v>
      </c>
      <c r="J218" s="24">
        <v>461424</v>
      </c>
      <c r="K218" s="24">
        <v>461424</v>
      </c>
      <c r="L218" s="24">
        <v>436546</v>
      </c>
      <c r="M218" s="24">
        <v>436546</v>
      </c>
      <c r="N218" s="24">
        <v>436546</v>
      </c>
      <c r="O218" s="24">
        <v>-645706</v>
      </c>
      <c r="P218" s="24">
        <v>3261979</v>
      </c>
      <c r="Q218" s="24">
        <v>250921</v>
      </c>
      <c r="R218" s="15">
        <f t="shared" si="40"/>
        <v>-5.0184199999785051</v>
      </c>
      <c r="S218" s="15" t="s">
        <v>13</v>
      </c>
      <c r="T218" s="61">
        <f t="shared" si="41"/>
        <v>-40686.840149999996</v>
      </c>
      <c r="U218" s="61">
        <f t="shared" si="41"/>
        <v>-98288.264909999998</v>
      </c>
      <c r="V218" s="61">
        <f t="shared" si="41"/>
        <v>-46139.353479999998</v>
      </c>
      <c r="W218" s="61">
        <f t="shared" si="41"/>
        <v>-890.76955000000009</v>
      </c>
      <c r="X218" s="61">
        <f t="shared" si="41"/>
        <v>-278.52231</v>
      </c>
      <c r="Y218" s="61">
        <f t="shared" si="41"/>
        <v>-64642.268020000003</v>
      </c>
      <c r="Z218" s="15"/>
      <c r="AA218" s="15" t="s">
        <v>13</v>
      </c>
      <c r="AB218" s="61">
        <f t="shared" si="42"/>
        <v>104701.2279</v>
      </c>
      <c r="AC218" s="61">
        <f t="shared" si="42"/>
        <v>252929.49726</v>
      </c>
      <c r="AD218" s="61">
        <f t="shared" si="42"/>
        <v>118732.41927999999</v>
      </c>
      <c r="AE218" s="61">
        <f t="shared" si="42"/>
        <v>2292.2563</v>
      </c>
      <c r="AF218" s="61">
        <f t="shared" si="42"/>
        <v>716.7336600000001</v>
      </c>
      <c r="AG218" s="61">
        <f t="shared" si="42"/>
        <v>166346.77972000002</v>
      </c>
      <c r="AH218" s="27"/>
    </row>
    <row r="219" spans="1:34" x14ac:dyDescent="0.2">
      <c r="A219" s="31" t="s">
        <v>306</v>
      </c>
      <c r="B219" s="31" t="s">
        <v>307</v>
      </c>
      <c r="C219" s="24">
        <v>15672</v>
      </c>
      <c r="D219" s="24">
        <v>15672</v>
      </c>
      <c r="E219" s="24">
        <v>15672</v>
      </c>
      <c r="F219" s="24">
        <v>15978</v>
      </c>
      <c r="G219" s="24">
        <v>15978</v>
      </c>
      <c r="H219" s="24">
        <v>15978</v>
      </c>
      <c r="I219" s="24">
        <v>16284</v>
      </c>
      <c r="J219" s="24">
        <v>16284</v>
      </c>
      <c r="K219" s="24">
        <v>16284</v>
      </c>
      <c r="L219" s="24">
        <v>38176</v>
      </c>
      <c r="M219" s="24">
        <v>38176</v>
      </c>
      <c r="N219" s="24">
        <v>38176</v>
      </c>
      <c r="O219" s="24">
        <v>132661</v>
      </c>
      <c r="P219" s="24">
        <v>390990</v>
      </c>
      <c r="Q219" s="24">
        <v>30076</v>
      </c>
      <c r="R219" s="15">
        <f t="shared" si="40"/>
        <v>-0.60152000000016415</v>
      </c>
      <c r="S219" s="15" t="s">
        <v>13</v>
      </c>
      <c r="T219" s="61">
        <f t="shared" si="41"/>
        <v>-4876.8233999999993</v>
      </c>
      <c r="U219" s="61">
        <f t="shared" si="41"/>
        <v>-11781.069960000001</v>
      </c>
      <c r="V219" s="61">
        <f t="shared" si="41"/>
        <v>-5530.3748799999994</v>
      </c>
      <c r="W219" s="61">
        <f t="shared" si="41"/>
        <v>-106.7698</v>
      </c>
      <c r="X219" s="61">
        <f t="shared" si="41"/>
        <v>-33.384360000000001</v>
      </c>
      <c r="Y219" s="61">
        <f t="shared" si="41"/>
        <v>-7748.1791200000007</v>
      </c>
      <c r="Z219" s="15"/>
      <c r="AA219" s="15" t="s">
        <v>13</v>
      </c>
      <c r="AB219" s="61">
        <f t="shared" si="42"/>
        <v>-21510.98115</v>
      </c>
      <c r="AC219" s="61">
        <f t="shared" si="42"/>
        <v>-51964.640310000003</v>
      </c>
      <c r="AD219" s="61">
        <f t="shared" si="42"/>
        <v>-24393.704679999999</v>
      </c>
      <c r="AE219" s="61">
        <f t="shared" si="42"/>
        <v>-470.94655</v>
      </c>
      <c r="AF219" s="61">
        <f t="shared" si="42"/>
        <v>-147.25371000000001</v>
      </c>
      <c r="AG219" s="61">
        <f t="shared" si="42"/>
        <v>-34176.126820000005</v>
      </c>
      <c r="AH219" s="27">
        <f t="shared" ref="AH219:AH229" si="43">SUM(AB219:AG219)+O219</f>
        <v>-2.6532199999783188</v>
      </c>
    </row>
    <row r="220" spans="1:34" x14ac:dyDescent="0.2">
      <c r="A220" s="31" t="s">
        <v>308</v>
      </c>
      <c r="B220" s="31" t="s">
        <v>309</v>
      </c>
      <c r="C220" s="24">
        <v>29726</v>
      </c>
      <c r="D220" s="24">
        <v>29726</v>
      </c>
      <c r="E220" s="24">
        <v>29726</v>
      </c>
      <c r="F220" s="24">
        <v>82406</v>
      </c>
      <c r="G220" s="24">
        <v>82406</v>
      </c>
      <c r="H220" s="24">
        <v>82406</v>
      </c>
      <c r="I220" s="24">
        <v>127883</v>
      </c>
      <c r="J220" s="24">
        <v>127883</v>
      </c>
      <c r="K220" s="24">
        <v>127883</v>
      </c>
      <c r="L220" s="24">
        <v>120988</v>
      </c>
      <c r="M220" s="24">
        <v>120988</v>
      </c>
      <c r="N220" s="24">
        <v>120988</v>
      </c>
      <c r="O220" s="24">
        <v>-178954</v>
      </c>
      <c r="P220" s="24">
        <v>904053</v>
      </c>
      <c r="Q220" s="24">
        <v>69543</v>
      </c>
      <c r="R220" s="15">
        <f t="shared" si="40"/>
        <v>-1.3908599999995204</v>
      </c>
      <c r="S220" s="15" t="s">
        <v>13</v>
      </c>
      <c r="T220" s="61">
        <f t="shared" si="41"/>
        <v>-11276.397449999999</v>
      </c>
      <c r="U220" s="61">
        <f t="shared" si="41"/>
        <v>-27240.688529999999</v>
      </c>
      <c r="V220" s="61">
        <f t="shared" si="41"/>
        <v>-12787.56684</v>
      </c>
      <c r="W220" s="61">
        <f t="shared" si="41"/>
        <v>-246.87765000000002</v>
      </c>
      <c r="X220" s="61">
        <f t="shared" si="41"/>
        <v>-77.192730000000012</v>
      </c>
      <c r="Y220" s="61">
        <f t="shared" si="41"/>
        <v>-17915.667660000003</v>
      </c>
      <c r="Z220" s="15"/>
      <c r="AA220" s="15" t="s">
        <v>13</v>
      </c>
      <c r="AB220" s="61">
        <f t="shared" si="42"/>
        <v>29017.391099999997</v>
      </c>
      <c r="AC220" s="61">
        <f t="shared" si="42"/>
        <v>70098.071339999995</v>
      </c>
      <c r="AD220" s="61">
        <f t="shared" si="42"/>
        <v>32906.061519999996</v>
      </c>
      <c r="AE220" s="61">
        <f t="shared" si="42"/>
        <v>635.2867</v>
      </c>
      <c r="AF220" s="61">
        <f t="shared" si="42"/>
        <v>198.63894000000002</v>
      </c>
      <c r="AG220" s="61">
        <f t="shared" si="42"/>
        <v>46102.129480000003</v>
      </c>
      <c r="AH220" s="27">
        <f t="shared" si="43"/>
        <v>3.5790799999958836</v>
      </c>
    </row>
    <row r="221" spans="1:34" x14ac:dyDescent="0.2">
      <c r="A221" s="31" t="s">
        <v>310</v>
      </c>
      <c r="B221" s="31" t="s">
        <v>311</v>
      </c>
      <c r="C221" s="24">
        <v>-544432</v>
      </c>
      <c r="D221" s="24">
        <v>-544432</v>
      </c>
      <c r="E221" s="24">
        <v>-544432</v>
      </c>
      <c r="F221" s="24">
        <v>-544432</v>
      </c>
      <c r="G221" s="24">
        <v>-544432</v>
      </c>
      <c r="H221" s="24">
        <v>-544432</v>
      </c>
      <c r="I221" s="24">
        <v>-544432</v>
      </c>
      <c r="J221" s="24">
        <v>-544432</v>
      </c>
      <c r="K221" s="24">
        <v>-544432</v>
      </c>
      <c r="L221" s="24">
        <v>-544432</v>
      </c>
      <c r="M221" s="24">
        <v>-544432</v>
      </c>
      <c r="N221" s="24">
        <v>-544432</v>
      </c>
      <c r="O221" s="24">
        <v>0</v>
      </c>
      <c r="P221" s="24">
        <v>-6533184</v>
      </c>
      <c r="Q221" s="24">
        <v>-502553</v>
      </c>
      <c r="R221" s="15">
        <f t="shared" si="40"/>
        <v>10.051060000027064</v>
      </c>
      <c r="S221" s="15" t="s">
        <v>13</v>
      </c>
      <c r="T221" s="61">
        <f t="shared" si="41"/>
        <v>81488.968949999995</v>
      </c>
      <c r="U221" s="61">
        <f t="shared" si="41"/>
        <v>196855.03563</v>
      </c>
      <c r="V221" s="61">
        <f t="shared" si="41"/>
        <v>92409.445639999991</v>
      </c>
      <c r="W221" s="61">
        <f t="shared" si="41"/>
        <v>1784.0631500000002</v>
      </c>
      <c r="X221" s="61">
        <f t="shared" si="41"/>
        <v>557.83383000000003</v>
      </c>
      <c r="Y221" s="61">
        <f t="shared" si="41"/>
        <v>129467.70386000001</v>
      </c>
      <c r="Z221" s="15"/>
      <c r="AA221" s="15" t="s">
        <v>13</v>
      </c>
      <c r="AB221" s="61">
        <f t="shared" si="42"/>
        <v>0</v>
      </c>
      <c r="AC221" s="61">
        <f t="shared" si="42"/>
        <v>0</v>
      </c>
      <c r="AD221" s="61">
        <f t="shared" si="42"/>
        <v>0</v>
      </c>
      <c r="AE221" s="61">
        <f t="shared" si="42"/>
        <v>0</v>
      </c>
      <c r="AF221" s="61">
        <f t="shared" si="42"/>
        <v>0</v>
      </c>
      <c r="AG221" s="61">
        <f t="shared" si="42"/>
        <v>0</v>
      </c>
      <c r="AH221" s="27">
        <f t="shared" si="43"/>
        <v>0</v>
      </c>
    </row>
    <row r="222" spans="1:34" x14ac:dyDescent="0.2">
      <c r="A222" s="31" t="s">
        <v>312</v>
      </c>
      <c r="B222" s="31" t="s">
        <v>313</v>
      </c>
      <c r="C222" s="24">
        <v>556790</v>
      </c>
      <c r="D222" s="24">
        <v>556790</v>
      </c>
      <c r="E222" s="24">
        <v>556790</v>
      </c>
      <c r="F222" s="24">
        <v>556790</v>
      </c>
      <c r="G222" s="24">
        <v>556790</v>
      </c>
      <c r="H222" s="24">
        <v>556790</v>
      </c>
      <c r="I222" s="24">
        <v>556790</v>
      </c>
      <c r="J222" s="24">
        <v>556790</v>
      </c>
      <c r="K222" s="24">
        <v>556790</v>
      </c>
      <c r="L222" s="24">
        <v>556790</v>
      </c>
      <c r="M222" s="24">
        <v>556790</v>
      </c>
      <c r="N222" s="24">
        <v>556790</v>
      </c>
      <c r="O222" s="24">
        <v>0</v>
      </c>
      <c r="P222" s="24">
        <v>6681480</v>
      </c>
      <c r="Q222" s="24">
        <v>513960</v>
      </c>
      <c r="R222" s="15">
        <f t="shared" si="40"/>
        <v>-10.279200000048149</v>
      </c>
      <c r="S222" s="15" t="s">
        <v>13</v>
      </c>
      <c r="T222" s="61">
        <f t="shared" si="41"/>
        <v>-83338.614000000001</v>
      </c>
      <c r="U222" s="61">
        <f t="shared" si="41"/>
        <v>-201323.27160000001</v>
      </c>
      <c r="V222" s="61">
        <f t="shared" si="41"/>
        <v>-94506.964799999987</v>
      </c>
      <c r="W222" s="61">
        <f t="shared" si="41"/>
        <v>-1824.558</v>
      </c>
      <c r="X222" s="61">
        <f t="shared" si="41"/>
        <v>-570.49560000000008</v>
      </c>
      <c r="Y222" s="61">
        <f t="shared" si="41"/>
        <v>-132406.37520000001</v>
      </c>
      <c r="Z222" s="15"/>
      <c r="AA222" s="15" t="s">
        <v>13</v>
      </c>
      <c r="AB222" s="61">
        <f t="shared" si="42"/>
        <v>0</v>
      </c>
      <c r="AC222" s="61">
        <f t="shared" si="42"/>
        <v>0</v>
      </c>
      <c r="AD222" s="61">
        <f t="shared" si="42"/>
        <v>0</v>
      </c>
      <c r="AE222" s="61">
        <f t="shared" si="42"/>
        <v>0</v>
      </c>
      <c r="AF222" s="61">
        <f t="shared" si="42"/>
        <v>0</v>
      </c>
      <c r="AG222" s="61">
        <f t="shared" si="42"/>
        <v>0</v>
      </c>
      <c r="AH222" s="27">
        <f t="shared" si="43"/>
        <v>0</v>
      </c>
    </row>
    <row r="223" spans="1:34" x14ac:dyDescent="0.2">
      <c r="A223" s="31" t="s">
        <v>314</v>
      </c>
      <c r="B223" s="31" t="s">
        <v>315</v>
      </c>
      <c r="C223" s="24">
        <v>1196</v>
      </c>
      <c r="D223" s="24">
        <v>1196</v>
      </c>
      <c r="E223" s="24">
        <v>1196</v>
      </c>
      <c r="F223" s="24">
        <v>1196</v>
      </c>
      <c r="G223" s="24">
        <v>1196</v>
      </c>
      <c r="H223" s="24">
        <v>1196</v>
      </c>
      <c r="I223" s="24">
        <v>1196</v>
      </c>
      <c r="J223" s="24">
        <v>1196</v>
      </c>
      <c r="K223" s="24">
        <v>1196</v>
      </c>
      <c r="L223" s="24">
        <v>1196</v>
      </c>
      <c r="M223" s="24">
        <v>1196</v>
      </c>
      <c r="N223" s="24">
        <v>1196</v>
      </c>
      <c r="O223" s="24">
        <v>0</v>
      </c>
      <c r="P223" s="24">
        <v>14352</v>
      </c>
      <c r="Q223" s="24">
        <v>1104</v>
      </c>
      <c r="R223" s="15">
        <f t="shared" si="40"/>
        <v>-2.2080000000187283E-2</v>
      </c>
      <c r="S223" s="15" t="s">
        <v>13</v>
      </c>
      <c r="T223" s="61">
        <f>-$Q223*T$3</f>
        <v>-179.0136</v>
      </c>
      <c r="U223" s="61">
        <f t="shared" si="41"/>
        <v>-432.44783999999999</v>
      </c>
      <c r="V223" s="61">
        <f t="shared" si="41"/>
        <v>-203.00351999999998</v>
      </c>
      <c r="W223" s="61">
        <f t="shared" si="41"/>
        <v>-3.9192</v>
      </c>
      <c r="X223" s="61">
        <f t="shared" si="41"/>
        <v>-1.2254400000000001</v>
      </c>
      <c r="Y223" s="61">
        <f t="shared" si="41"/>
        <v>-284.41248000000002</v>
      </c>
      <c r="Z223" s="15"/>
      <c r="AA223" s="15" t="s">
        <v>13</v>
      </c>
      <c r="AB223" s="61">
        <f>-$O223*AB$3</f>
        <v>0</v>
      </c>
      <c r="AC223" s="61">
        <f t="shared" si="42"/>
        <v>0</v>
      </c>
      <c r="AD223" s="61">
        <f t="shared" si="42"/>
        <v>0</v>
      </c>
      <c r="AE223" s="61">
        <f t="shared" si="42"/>
        <v>0</v>
      </c>
      <c r="AF223" s="61">
        <f t="shared" si="42"/>
        <v>0</v>
      </c>
      <c r="AG223" s="61">
        <f t="shared" si="42"/>
        <v>0</v>
      </c>
      <c r="AH223" s="27">
        <f t="shared" si="43"/>
        <v>0</v>
      </c>
    </row>
    <row r="224" spans="1:34" x14ac:dyDescent="0.2">
      <c r="A224" s="31" t="s">
        <v>316</v>
      </c>
      <c r="B224" s="31" t="s">
        <v>317</v>
      </c>
      <c r="C224" s="24">
        <v>1796</v>
      </c>
      <c r="D224" s="24">
        <v>1796</v>
      </c>
      <c r="E224" s="24">
        <v>1796</v>
      </c>
      <c r="F224" s="24">
        <v>1796</v>
      </c>
      <c r="G224" s="24">
        <v>1796</v>
      </c>
      <c r="H224" s="24">
        <v>1796</v>
      </c>
      <c r="I224" s="24">
        <v>1796</v>
      </c>
      <c r="J224" s="24">
        <v>1796</v>
      </c>
      <c r="K224" s="24">
        <v>1796</v>
      </c>
      <c r="L224" s="24">
        <v>1796</v>
      </c>
      <c r="M224" s="24">
        <v>1796</v>
      </c>
      <c r="N224" s="24">
        <v>1796</v>
      </c>
      <c r="O224" s="24">
        <v>0</v>
      </c>
      <c r="P224" s="24">
        <v>21552</v>
      </c>
      <c r="Q224" s="24">
        <v>1658</v>
      </c>
      <c r="R224" s="15">
        <f t="shared" si="40"/>
        <v>-3.3159999999952561E-2</v>
      </c>
      <c r="S224" s="15" t="s">
        <v>13</v>
      </c>
      <c r="T224" s="61">
        <f>-$Q224*T$3</f>
        <v>-268.84469999999999</v>
      </c>
      <c r="U224" s="61">
        <f t="shared" si="41"/>
        <v>-649.45518000000004</v>
      </c>
      <c r="V224" s="61">
        <f t="shared" si="41"/>
        <v>-304.87304</v>
      </c>
      <c r="W224" s="61">
        <f t="shared" si="41"/>
        <v>-5.8859000000000004</v>
      </c>
      <c r="X224" s="61">
        <f t="shared" si="41"/>
        <v>-1.8403800000000001</v>
      </c>
      <c r="Y224" s="61">
        <f t="shared" si="41"/>
        <v>-427.13396</v>
      </c>
      <c r="Z224" s="15"/>
      <c r="AA224" s="15" t="s">
        <v>13</v>
      </c>
      <c r="AB224" s="61">
        <f>-$O224*AB$3</f>
        <v>0</v>
      </c>
      <c r="AC224" s="61">
        <f t="shared" si="42"/>
        <v>0</v>
      </c>
      <c r="AD224" s="61">
        <f t="shared" si="42"/>
        <v>0</v>
      </c>
      <c r="AE224" s="61">
        <f t="shared" si="42"/>
        <v>0</v>
      </c>
      <c r="AF224" s="61">
        <f t="shared" si="42"/>
        <v>0</v>
      </c>
      <c r="AG224" s="61">
        <f t="shared" si="42"/>
        <v>0</v>
      </c>
      <c r="AH224" s="27">
        <f t="shared" si="43"/>
        <v>0</v>
      </c>
    </row>
    <row r="225" spans="1:34" x14ac:dyDescent="0.2">
      <c r="A225" s="31" t="s">
        <v>318</v>
      </c>
      <c r="B225" s="31" t="s">
        <v>319</v>
      </c>
      <c r="C225" s="24">
        <v>-3559</v>
      </c>
      <c r="D225" s="24">
        <v>-3559</v>
      </c>
      <c r="E225" s="24">
        <v>-3559</v>
      </c>
      <c r="F225" s="24">
        <v>-3559</v>
      </c>
      <c r="G225" s="24">
        <v>-3559</v>
      </c>
      <c r="H225" s="24">
        <v>-3559</v>
      </c>
      <c r="I225" s="24">
        <v>-3559</v>
      </c>
      <c r="J225" s="24">
        <v>-3559</v>
      </c>
      <c r="K225" s="24">
        <v>-3559</v>
      </c>
      <c r="L225" s="24">
        <v>-3559</v>
      </c>
      <c r="M225" s="24">
        <v>-3559</v>
      </c>
      <c r="N225" s="24">
        <v>-3559</v>
      </c>
      <c r="O225" s="24">
        <v>0</v>
      </c>
      <c r="P225" s="24">
        <v>-42708</v>
      </c>
      <c r="Q225" s="24">
        <v>-3285</v>
      </c>
      <c r="R225" s="15">
        <f t="shared" si="40"/>
        <v>6.5700000000106229E-2</v>
      </c>
      <c r="S225" s="15" t="s">
        <v>13</v>
      </c>
      <c r="T225" s="61">
        <f t="shared" ref="T225:Y232" si="44">-$Q225*T$3</f>
        <v>532.66274999999996</v>
      </c>
      <c r="U225" s="61">
        <f t="shared" si="44"/>
        <v>1286.7673500000001</v>
      </c>
      <c r="V225" s="61">
        <f t="shared" si="44"/>
        <v>604.04579999999999</v>
      </c>
      <c r="W225" s="61">
        <f t="shared" si="44"/>
        <v>11.661750000000001</v>
      </c>
      <c r="X225" s="61">
        <f t="shared" si="44"/>
        <v>3.6463500000000004</v>
      </c>
      <c r="Y225" s="61">
        <f t="shared" si="44"/>
        <v>846.2817</v>
      </c>
      <c r="Z225" s="15"/>
      <c r="AA225" s="15" t="s">
        <v>13</v>
      </c>
      <c r="AB225" s="61">
        <f t="shared" ref="AB225:AG232" si="45">-$O225*AB$3</f>
        <v>0</v>
      </c>
      <c r="AC225" s="61">
        <f t="shared" si="45"/>
        <v>0</v>
      </c>
      <c r="AD225" s="61">
        <f t="shared" si="45"/>
        <v>0</v>
      </c>
      <c r="AE225" s="61">
        <f t="shared" si="45"/>
        <v>0</v>
      </c>
      <c r="AF225" s="61">
        <f t="shared" si="45"/>
        <v>0</v>
      </c>
      <c r="AG225" s="61">
        <f t="shared" si="45"/>
        <v>0</v>
      </c>
      <c r="AH225" s="27">
        <f t="shared" si="43"/>
        <v>0</v>
      </c>
    </row>
    <row r="226" spans="1:34" x14ac:dyDescent="0.2">
      <c r="A226" s="31" t="s">
        <v>320</v>
      </c>
      <c r="B226" s="31" t="s">
        <v>321</v>
      </c>
      <c r="C226" s="24">
        <v>1483</v>
      </c>
      <c r="D226" s="24">
        <v>1483</v>
      </c>
      <c r="E226" s="24">
        <v>1483</v>
      </c>
      <c r="F226" s="24">
        <v>1483</v>
      </c>
      <c r="G226" s="24">
        <v>1483</v>
      </c>
      <c r="H226" s="24">
        <v>1483</v>
      </c>
      <c r="I226" s="24">
        <v>1483</v>
      </c>
      <c r="J226" s="24">
        <v>1483</v>
      </c>
      <c r="K226" s="24">
        <v>1483</v>
      </c>
      <c r="L226" s="24">
        <v>1483</v>
      </c>
      <c r="M226" s="24">
        <v>1483</v>
      </c>
      <c r="N226" s="24">
        <v>1483</v>
      </c>
      <c r="O226" s="24">
        <v>0</v>
      </c>
      <c r="P226" s="24">
        <v>17796</v>
      </c>
      <c r="Q226" s="24">
        <v>1369</v>
      </c>
      <c r="R226" s="15">
        <f t="shared" si="40"/>
        <v>-2.7379999999993743E-2</v>
      </c>
      <c r="S226" s="15" t="s">
        <v>13</v>
      </c>
      <c r="T226" s="61">
        <f t="shared" si="44"/>
        <v>-221.98334999999997</v>
      </c>
      <c r="U226" s="61">
        <f t="shared" si="44"/>
        <v>-536.25099</v>
      </c>
      <c r="V226" s="61">
        <f t="shared" si="44"/>
        <v>-251.73172</v>
      </c>
      <c r="W226" s="61">
        <f t="shared" si="44"/>
        <v>-4.8599500000000004</v>
      </c>
      <c r="X226" s="61">
        <f t="shared" si="44"/>
        <v>-1.5195900000000002</v>
      </c>
      <c r="Y226" s="61">
        <f t="shared" si="44"/>
        <v>-352.68178</v>
      </c>
      <c r="Z226" s="15"/>
      <c r="AA226" s="15" t="s">
        <v>13</v>
      </c>
      <c r="AB226" s="61">
        <f t="shared" si="45"/>
        <v>0</v>
      </c>
      <c r="AC226" s="61">
        <f t="shared" si="45"/>
        <v>0</v>
      </c>
      <c r="AD226" s="61">
        <f t="shared" si="45"/>
        <v>0</v>
      </c>
      <c r="AE226" s="61">
        <f t="shared" si="45"/>
        <v>0</v>
      </c>
      <c r="AF226" s="61">
        <f t="shared" si="45"/>
        <v>0</v>
      </c>
      <c r="AG226" s="61">
        <f t="shared" si="45"/>
        <v>0</v>
      </c>
      <c r="AH226" s="27">
        <f t="shared" si="43"/>
        <v>0</v>
      </c>
    </row>
    <row r="227" spans="1:34" x14ac:dyDescent="0.2">
      <c r="A227" s="31" t="s">
        <v>322</v>
      </c>
      <c r="B227" s="31" t="s">
        <v>323</v>
      </c>
      <c r="C227" s="24">
        <v>-1022941</v>
      </c>
      <c r="D227" s="24">
        <v>-1022941</v>
      </c>
      <c r="E227" s="24">
        <v>-1022941</v>
      </c>
      <c r="F227" s="24">
        <v>-1015465</v>
      </c>
      <c r="G227" s="24">
        <v>-1015465</v>
      </c>
      <c r="H227" s="24">
        <v>-1015465</v>
      </c>
      <c r="I227" s="24">
        <v>-1007989</v>
      </c>
      <c r="J227" s="24">
        <v>-1007989</v>
      </c>
      <c r="K227" s="24">
        <v>-1007989</v>
      </c>
      <c r="L227" s="24">
        <v>-1000513</v>
      </c>
      <c r="M227" s="24">
        <v>-1000513</v>
      </c>
      <c r="N227" s="24">
        <v>-1000513</v>
      </c>
      <c r="O227" s="24">
        <v>146357</v>
      </c>
      <c r="P227" s="24">
        <v>-11994367</v>
      </c>
      <c r="Q227" s="24">
        <v>-922644</v>
      </c>
      <c r="R227" s="15">
        <f t="shared" si="40"/>
        <v>0</v>
      </c>
      <c r="S227" s="15" t="s">
        <v>13</v>
      </c>
      <c r="T227" s="61">
        <f t="shared" ref="T227:Y228" si="46">-$Q227*T$6</f>
        <v>232506.288</v>
      </c>
      <c r="U227" s="61">
        <f t="shared" si="46"/>
        <v>479774.88</v>
      </c>
      <c r="V227" s="61">
        <f t="shared" si="46"/>
        <v>0</v>
      </c>
      <c r="W227" s="61">
        <f t="shared" si="46"/>
        <v>0</v>
      </c>
      <c r="X227" s="61">
        <f t="shared" si="46"/>
        <v>0</v>
      </c>
      <c r="Y227" s="61">
        <f t="shared" si="46"/>
        <v>210362.83199999999</v>
      </c>
      <c r="Z227" s="15"/>
      <c r="AA227" s="15" t="s">
        <v>13</v>
      </c>
      <c r="AB227" s="61">
        <f t="shared" ref="AB227:AG228" si="47">-$O227*AB$6</f>
        <v>-36881.964</v>
      </c>
      <c r="AC227" s="61">
        <f t="shared" si="47"/>
        <v>-76105.64</v>
      </c>
      <c r="AD227" s="61">
        <f t="shared" si="47"/>
        <v>0</v>
      </c>
      <c r="AE227" s="61">
        <f t="shared" si="47"/>
        <v>0</v>
      </c>
      <c r="AF227" s="61">
        <f t="shared" si="47"/>
        <v>0</v>
      </c>
      <c r="AG227" s="61">
        <f t="shared" si="47"/>
        <v>-33369.396000000001</v>
      </c>
      <c r="AH227" s="27">
        <f t="shared" si="43"/>
        <v>0</v>
      </c>
    </row>
    <row r="228" spans="1:34" x14ac:dyDescent="0.2">
      <c r="A228" s="31" t="s">
        <v>324</v>
      </c>
      <c r="B228" s="31" t="s">
        <v>325</v>
      </c>
      <c r="C228" s="24">
        <v>5523</v>
      </c>
      <c r="D228" s="24">
        <v>5523</v>
      </c>
      <c r="E228" s="24">
        <v>5523</v>
      </c>
      <c r="F228" s="24">
        <v>5523</v>
      </c>
      <c r="G228" s="24">
        <v>5523</v>
      </c>
      <c r="H228" s="24">
        <v>5523</v>
      </c>
      <c r="I228" s="24">
        <v>5523</v>
      </c>
      <c r="J228" s="24">
        <v>5523</v>
      </c>
      <c r="K228" s="24">
        <v>5523</v>
      </c>
      <c r="L228" s="24">
        <v>5523</v>
      </c>
      <c r="M228" s="24">
        <v>5523</v>
      </c>
      <c r="N228" s="24">
        <v>5523</v>
      </c>
      <c r="O228" s="24">
        <v>-3852</v>
      </c>
      <c r="P228" s="24">
        <v>62424</v>
      </c>
      <c r="Q228" s="24">
        <v>4802</v>
      </c>
      <c r="R228" s="15">
        <f t="shared" si="40"/>
        <v>0</v>
      </c>
      <c r="S228" s="15" t="s">
        <v>13</v>
      </c>
      <c r="T228" s="61">
        <f t="shared" si="46"/>
        <v>-1210.104</v>
      </c>
      <c r="U228" s="61">
        <f t="shared" si="46"/>
        <v>-2497.04</v>
      </c>
      <c r="V228" s="61">
        <f t="shared" si="46"/>
        <v>0</v>
      </c>
      <c r="W228" s="61">
        <f t="shared" si="46"/>
        <v>0</v>
      </c>
      <c r="X228" s="61">
        <f t="shared" si="46"/>
        <v>0</v>
      </c>
      <c r="Y228" s="61">
        <f t="shared" si="46"/>
        <v>-1094.856</v>
      </c>
      <c r="Z228" s="15"/>
      <c r="AA228" s="15" t="s">
        <v>13</v>
      </c>
      <c r="AB228" s="61">
        <f t="shared" si="47"/>
        <v>970.70399999999995</v>
      </c>
      <c r="AC228" s="61">
        <f t="shared" si="47"/>
        <v>2003.04</v>
      </c>
      <c r="AD228" s="61">
        <f t="shared" si="47"/>
        <v>0</v>
      </c>
      <c r="AE228" s="61">
        <f t="shared" si="47"/>
        <v>0</v>
      </c>
      <c r="AF228" s="61">
        <f t="shared" si="47"/>
        <v>0</v>
      </c>
      <c r="AG228" s="61">
        <f t="shared" si="47"/>
        <v>878.25600000000009</v>
      </c>
      <c r="AH228" s="27">
        <f t="shared" si="43"/>
        <v>0</v>
      </c>
    </row>
    <row r="229" spans="1:34" ht="13.5" customHeight="1" x14ac:dyDescent="0.2">
      <c r="A229" s="31" t="s">
        <v>326</v>
      </c>
      <c r="B229" s="31" t="s">
        <v>327</v>
      </c>
      <c r="C229" s="24">
        <v>220186</v>
      </c>
      <c r="D229" s="24">
        <v>220186</v>
      </c>
      <c r="E229" s="24">
        <v>220186</v>
      </c>
      <c r="F229" s="24">
        <v>220186</v>
      </c>
      <c r="G229" s="24">
        <v>220186</v>
      </c>
      <c r="H229" s="24">
        <v>220186</v>
      </c>
      <c r="I229" s="24">
        <v>220186</v>
      </c>
      <c r="J229" s="24">
        <v>220186</v>
      </c>
      <c r="K229" s="24">
        <v>220186</v>
      </c>
      <c r="L229" s="24">
        <v>220186</v>
      </c>
      <c r="M229" s="24">
        <v>220186</v>
      </c>
      <c r="N229" s="24">
        <v>220186</v>
      </c>
      <c r="O229" s="24">
        <v>0</v>
      </c>
      <c r="P229" s="24">
        <v>2642232</v>
      </c>
      <c r="Q229" s="24">
        <v>203249</v>
      </c>
      <c r="R229" s="15">
        <f t="shared" si="40"/>
        <v>-4.0649799999955576</v>
      </c>
      <c r="S229" s="15" t="s">
        <v>13</v>
      </c>
      <c r="T229" s="61">
        <f t="shared" si="44"/>
        <v>-32956.825349999999</v>
      </c>
      <c r="U229" s="61">
        <f t="shared" si="44"/>
        <v>-79614.665789999999</v>
      </c>
      <c r="V229" s="61">
        <f t="shared" si="44"/>
        <v>-37373.426119999996</v>
      </c>
      <c r="W229" s="61">
        <f t="shared" si="44"/>
        <v>-721.53395</v>
      </c>
      <c r="X229" s="61">
        <f t="shared" si="44"/>
        <v>-225.60639</v>
      </c>
      <c r="Y229" s="61">
        <f t="shared" si="44"/>
        <v>-52361.007380000003</v>
      </c>
      <c r="Z229" s="15"/>
      <c r="AA229" s="15" t="s">
        <v>13</v>
      </c>
      <c r="AB229" s="61">
        <f t="shared" si="45"/>
        <v>0</v>
      </c>
      <c r="AC229" s="61">
        <f t="shared" si="45"/>
        <v>0</v>
      </c>
      <c r="AD229" s="61">
        <f t="shared" si="45"/>
        <v>0</v>
      </c>
      <c r="AE229" s="61">
        <f t="shared" si="45"/>
        <v>0</v>
      </c>
      <c r="AF229" s="61">
        <f t="shared" si="45"/>
        <v>0</v>
      </c>
      <c r="AG229" s="61">
        <f t="shared" si="45"/>
        <v>0</v>
      </c>
      <c r="AH229" s="27">
        <f t="shared" si="43"/>
        <v>0</v>
      </c>
    </row>
    <row r="230" spans="1:34" ht="13.5" customHeight="1" x14ac:dyDescent="0.2">
      <c r="A230" s="31" t="s">
        <v>328</v>
      </c>
      <c r="B230" s="31" t="s">
        <v>329</v>
      </c>
      <c r="C230" s="24">
        <v>5054</v>
      </c>
      <c r="D230" s="24">
        <v>5054</v>
      </c>
      <c r="E230" s="24">
        <v>5054</v>
      </c>
      <c r="F230" s="24">
        <v>5054</v>
      </c>
      <c r="G230" s="24">
        <v>5054</v>
      </c>
      <c r="H230" s="24">
        <v>5054</v>
      </c>
      <c r="I230" s="24">
        <v>5054</v>
      </c>
      <c r="J230" s="24">
        <v>5054</v>
      </c>
      <c r="K230" s="24">
        <v>5054</v>
      </c>
      <c r="L230" s="24">
        <v>5054</v>
      </c>
      <c r="M230" s="24">
        <v>5054</v>
      </c>
      <c r="N230" s="24">
        <v>5054</v>
      </c>
      <c r="O230" s="24">
        <v>0</v>
      </c>
      <c r="P230" s="24">
        <v>60648</v>
      </c>
      <c r="Q230" s="24">
        <v>4665</v>
      </c>
      <c r="R230" s="15"/>
      <c r="S230" s="15" t="s">
        <v>13</v>
      </c>
      <c r="T230" s="61">
        <f t="shared" si="44"/>
        <v>-756.4297499999999</v>
      </c>
      <c r="U230" s="61">
        <f t="shared" si="44"/>
        <v>-1827.3271500000001</v>
      </c>
      <c r="V230" s="61">
        <f t="shared" si="44"/>
        <v>-857.8001999999999</v>
      </c>
      <c r="W230" s="61">
        <f t="shared" si="44"/>
        <v>-16.560750000000002</v>
      </c>
      <c r="X230" s="61">
        <f t="shared" si="44"/>
        <v>-5.1781500000000005</v>
      </c>
      <c r="Y230" s="61">
        <f t="shared" si="44"/>
        <v>-1201.7973000000002</v>
      </c>
      <c r="Z230" s="15"/>
      <c r="AA230" s="15" t="s">
        <v>13</v>
      </c>
      <c r="AB230" s="61">
        <f t="shared" si="45"/>
        <v>0</v>
      </c>
      <c r="AC230" s="61">
        <f t="shared" si="45"/>
        <v>0</v>
      </c>
      <c r="AD230" s="61">
        <f t="shared" si="45"/>
        <v>0</v>
      </c>
      <c r="AE230" s="61">
        <f t="shared" si="45"/>
        <v>0</v>
      </c>
      <c r="AF230" s="61">
        <f t="shared" si="45"/>
        <v>0</v>
      </c>
      <c r="AG230" s="61">
        <f t="shared" si="45"/>
        <v>0</v>
      </c>
      <c r="AH230" s="27"/>
    </row>
    <row r="231" spans="1:34" ht="13.5" customHeight="1" x14ac:dyDescent="0.2">
      <c r="A231" s="31" t="s">
        <v>330</v>
      </c>
      <c r="B231" s="31" t="s">
        <v>331</v>
      </c>
      <c r="C231" s="24">
        <v>8914</v>
      </c>
      <c r="D231" s="24">
        <v>8244</v>
      </c>
      <c r="E231" s="24">
        <v>7574</v>
      </c>
      <c r="F231" s="24">
        <v>6904</v>
      </c>
      <c r="G231" s="24">
        <v>6234</v>
      </c>
      <c r="H231" s="24">
        <v>5564</v>
      </c>
      <c r="I231" s="24">
        <v>4894</v>
      </c>
      <c r="J231" s="24">
        <v>4224</v>
      </c>
      <c r="K231" s="24">
        <v>3554</v>
      </c>
      <c r="L231" s="24">
        <v>2884</v>
      </c>
      <c r="M231" s="24">
        <v>2214</v>
      </c>
      <c r="N231" s="24">
        <v>1544</v>
      </c>
      <c r="O231" s="24">
        <v>874</v>
      </c>
      <c r="P231" s="24">
        <v>63622</v>
      </c>
      <c r="Q231" s="24">
        <v>4894</v>
      </c>
      <c r="R231" s="15"/>
      <c r="S231" s="15" t="s">
        <v>13</v>
      </c>
      <c r="T231" s="61">
        <f t="shared" si="44"/>
        <v>-793.56209999999999</v>
      </c>
      <c r="U231" s="61">
        <f t="shared" si="44"/>
        <v>-1917.02874</v>
      </c>
      <c r="V231" s="61">
        <f t="shared" si="44"/>
        <v>-899.9087199999999</v>
      </c>
      <c r="W231" s="61">
        <f t="shared" si="44"/>
        <v>-17.373699999999999</v>
      </c>
      <c r="X231" s="61">
        <f t="shared" si="44"/>
        <v>-5.4323400000000008</v>
      </c>
      <c r="Y231" s="61">
        <f t="shared" si="44"/>
        <v>-1260.7922800000001</v>
      </c>
      <c r="Z231" s="15"/>
      <c r="AA231" s="15" t="s">
        <v>13</v>
      </c>
      <c r="AB231" s="61">
        <f t="shared" si="45"/>
        <v>-141.7191</v>
      </c>
      <c r="AC231" s="61">
        <f t="shared" si="45"/>
        <v>-342.35453999999999</v>
      </c>
      <c r="AD231" s="61">
        <f t="shared" si="45"/>
        <v>-160.71111999999999</v>
      </c>
      <c r="AE231" s="61">
        <f t="shared" si="45"/>
        <v>-3.1027</v>
      </c>
      <c r="AF231" s="61">
        <f t="shared" si="45"/>
        <v>-0.97014000000000011</v>
      </c>
      <c r="AG231" s="61">
        <f t="shared" si="45"/>
        <v>-225.15988000000002</v>
      </c>
      <c r="AH231" s="27"/>
    </row>
    <row r="232" spans="1:34" ht="13.5" customHeight="1" x14ac:dyDescent="0.2">
      <c r="A232" s="31" t="s">
        <v>332</v>
      </c>
      <c r="B232" s="31" t="s">
        <v>333</v>
      </c>
      <c r="C232" s="24">
        <v>-92290</v>
      </c>
      <c r="D232" s="24">
        <v>-92290</v>
      </c>
      <c r="E232" s="24">
        <v>-92290</v>
      </c>
      <c r="F232" s="24">
        <v>-92290</v>
      </c>
      <c r="G232" s="24">
        <v>-92290</v>
      </c>
      <c r="H232" s="24">
        <v>-92290</v>
      </c>
      <c r="I232" s="24">
        <v>-92290</v>
      </c>
      <c r="J232" s="24">
        <v>-92290</v>
      </c>
      <c r="K232" s="24">
        <v>-92290</v>
      </c>
      <c r="L232" s="24">
        <v>-92290</v>
      </c>
      <c r="M232" s="24">
        <v>-92290</v>
      </c>
      <c r="N232" s="24">
        <v>-92290</v>
      </c>
      <c r="O232" s="24">
        <v>0</v>
      </c>
      <c r="P232" s="24">
        <v>-1107480</v>
      </c>
      <c r="Q232" s="24">
        <v>-85191</v>
      </c>
      <c r="R232" s="15"/>
      <c r="S232" s="15" t="s">
        <v>13</v>
      </c>
      <c r="T232" s="61">
        <f t="shared" si="44"/>
        <v>13813.720649999999</v>
      </c>
      <c r="U232" s="61">
        <f t="shared" si="44"/>
        <v>33370.16661</v>
      </c>
      <c r="V232" s="61">
        <f t="shared" si="44"/>
        <v>15664.921079999998</v>
      </c>
      <c r="W232" s="61">
        <f t="shared" si="44"/>
        <v>302.42805000000004</v>
      </c>
      <c r="X232" s="61">
        <f t="shared" si="44"/>
        <v>94.562010000000001</v>
      </c>
      <c r="Y232" s="61">
        <f t="shared" si="44"/>
        <v>21946.905420000003</v>
      </c>
      <c r="Z232" s="15"/>
      <c r="AA232" s="15" t="s">
        <v>13</v>
      </c>
      <c r="AB232" s="61">
        <f t="shared" si="45"/>
        <v>0</v>
      </c>
      <c r="AC232" s="61">
        <f t="shared" si="45"/>
        <v>0</v>
      </c>
      <c r="AD232" s="61">
        <f t="shared" si="45"/>
        <v>0</v>
      </c>
      <c r="AE232" s="61">
        <f t="shared" si="45"/>
        <v>0</v>
      </c>
      <c r="AF232" s="61">
        <f t="shared" si="45"/>
        <v>0</v>
      </c>
      <c r="AG232" s="61">
        <f t="shared" si="45"/>
        <v>0</v>
      </c>
      <c r="AH232" s="27"/>
    </row>
    <row r="233" spans="1:34" x14ac:dyDescent="0.2">
      <c r="A233" s="35"/>
      <c r="B233" s="35"/>
      <c r="C233" s="36" t="s">
        <v>67</v>
      </c>
      <c r="D233" s="36" t="s">
        <v>67</v>
      </c>
      <c r="E233" s="36" t="s">
        <v>67</v>
      </c>
      <c r="F233" s="36" t="s">
        <v>67</v>
      </c>
      <c r="G233" s="36" t="s">
        <v>67</v>
      </c>
      <c r="H233" s="36" t="s">
        <v>67</v>
      </c>
      <c r="I233" s="36" t="s">
        <v>67</v>
      </c>
      <c r="J233" s="36" t="s">
        <v>67</v>
      </c>
      <c r="K233" s="36" t="s">
        <v>67</v>
      </c>
      <c r="L233" s="36" t="s">
        <v>67</v>
      </c>
      <c r="M233" s="36" t="s">
        <v>67</v>
      </c>
      <c r="N233" s="36" t="s">
        <v>67</v>
      </c>
      <c r="O233" s="36" t="s">
        <v>67</v>
      </c>
      <c r="P233" s="36" t="s">
        <v>67</v>
      </c>
      <c r="Q233" s="36" t="s">
        <v>67</v>
      </c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27"/>
    </row>
    <row r="234" spans="1:34" x14ac:dyDescent="0.2">
      <c r="A234" s="37" t="s">
        <v>334</v>
      </c>
      <c r="B234" s="38"/>
      <c r="C234" s="39">
        <v>-653081</v>
      </c>
      <c r="D234" s="39">
        <v>-653751</v>
      </c>
      <c r="E234" s="39">
        <v>-654421</v>
      </c>
      <c r="F234" s="39">
        <v>-403443</v>
      </c>
      <c r="G234" s="39">
        <v>-404113</v>
      </c>
      <c r="H234" s="39">
        <v>-404783</v>
      </c>
      <c r="I234" s="39">
        <v>-187002</v>
      </c>
      <c r="J234" s="39">
        <v>-187672</v>
      </c>
      <c r="K234" s="39">
        <v>-188342</v>
      </c>
      <c r="L234" s="39">
        <v>-112425</v>
      </c>
      <c r="M234" s="39">
        <v>-113095</v>
      </c>
      <c r="N234" s="39">
        <v>-113765</v>
      </c>
      <c r="O234" s="39">
        <v>-66102</v>
      </c>
      <c r="P234" s="39">
        <v>-4141995</v>
      </c>
      <c r="Q234" s="39">
        <v>-318615</v>
      </c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27"/>
    </row>
    <row r="235" spans="1:34" x14ac:dyDescent="0.2">
      <c r="A235" s="35"/>
      <c r="B235" s="35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27"/>
    </row>
    <row r="236" spans="1:34" x14ac:dyDescent="0.2">
      <c r="A236" s="37" t="s">
        <v>335</v>
      </c>
      <c r="B236" s="38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27"/>
    </row>
    <row r="237" spans="1:34" x14ac:dyDescent="0.2">
      <c r="A237" s="31" t="s">
        <v>336</v>
      </c>
      <c r="B237" s="31" t="s">
        <v>337</v>
      </c>
      <c r="C237" s="24">
        <v>-336892</v>
      </c>
      <c r="D237" s="24">
        <v>-332882</v>
      </c>
      <c r="E237" s="24">
        <v>-328871</v>
      </c>
      <c r="F237" s="24">
        <v>-324861</v>
      </c>
      <c r="G237" s="24">
        <v>-320850</v>
      </c>
      <c r="H237" s="24">
        <v>-316840</v>
      </c>
      <c r="I237" s="24">
        <v>-312830</v>
      </c>
      <c r="J237" s="24">
        <v>-308820</v>
      </c>
      <c r="K237" s="24">
        <v>-304810</v>
      </c>
      <c r="L237" s="24">
        <v>-300800</v>
      </c>
      <c r="M237" s="24">
        <v>-296790</v>
      </c>
      <c r="N237" s="24">
        <v>-292780</v>
      </c>
      <c r="O237" s="24">
        <v>-288770</v>
      </c>
      <c r="P237" s="24">
        <v>-4066791</v>
      </c>
      <c r="Q237" s="24">
        <v>-312830</v>
      </c>
      <c r="R237" s="15">
        <f>SUM(T237:Y237)+Q237</f>
        <v>6.2565999999642372</v>
      </c>
      <c r="S237" s="15" t="s">
        <v>13</v>
      </c>
      <c r="T237" s="61">
        <f t="shared" ref="T237:Y238" si="48">-$Q237*T$3</f>
        <v>50725.384499999993</v>
      </c>
      <c r="U237" s="61">
        <f t="shared" si="48"/>
        <v>122538.6393</v>
      </c>
      <c r="V237" s="61">
        <f t="shared" si="48"/>
        <v>57523.180399999997</v>
      </c>
      <c r="W237" s="61">
        <f t="shared" si="48"/>
        <v>1110.5465000000002</v>
      </c>
      <c r="X237" s="61">
        <f t="shared" si="48"/>
        <v>347.24130000000002</v>
      </c>
      <c r="Y237" s="61">
        <f t="shared" si="48"/>
        <v>80591.26460000001</v>
      </c>
      <c r="Z237" s="15"/>
      <c r="AA237" s="15" t="s">
        <v>13</v>
      </c>
      <c r="AB237" s="61">
        <f t="shared" ref="AB237:AG238" si="49">-$O237*AB$3</f>
        <v>46824.055499999995</v>
      </c>
      <c r="AC237" s="61">
        <f t="shared" si="49"/>
        <v>113114.09669999999</v>
      </c>
      <c r="AD237" s="61">
        <f t="shared" si="49"/>
        <v>53099.027599999994</v>
      </c>
      <c r="AE237" s="61">
        <f t="shared" si="49"/>
        <v>1025.1335000000001</v>
      </c>
      <c r="AF237" s="61">
        <f t="shared" si="49"/>
        <v>320.53470000000004</v>
      </c>
      <c r="AG237" s="61">
        <f t="shared" si="49"/>
        <v>74392.9274</v>
      </c>
      <c r="AH237" s="27">
        <f>SUM(AB237:AG237)+O237</f>
        <v>5.7753999999840744</v>
      </c>
    </row>
    <row r="238" spans="1:34" x14ac:dyDescent="0.2">
      <c r="A238" s="31" t="s">
        <v>338</v>
      </c>
      <c r="B238" s="31" t="s">
        <v>339</v>
      </c>
      <c r="C238" s="24">
        <v>301770</v>
      </c>
      <c r="D238" s="24">
        <v>300404</v>
      </c>
      <c r="E238" s="24">
        <v>299038</v>
      </c>
      <c r="F238" s="24">
        <v>297672</v>
      </c>
      <c r="G238" s="24">
        <v>296306</v>
      </c>
      <c r="H238" s="24">
        <v>294940</v>
      </c>
      <c r="I238" s="24">
        <v>293575</v>
      </c>
      <c r="J238" s="24">
        <v>292210</v>
      </c>
      <c r="K238" s="24">
        <v>290845</v>
      </c>
      <c r="L238" s="24">
        <v>289480</v>
      </c>
      <c r="M238" s="24">
        <v>288115</v>
      </c>
      <c r="N238" s="24">
        <v>286750</v>
      </c>
      <c r="O238" s="24">
        <v>285385</v>
      </c>
      <c r="P238" s="24">
        <v>3816495</v>
      </c>
      <c r="Q238" s="24">
        <v>293577</v>
      </c>
      <c r="R238" s="15">
        <f>SUM(T238:Y238)+Q238</f>
        <v>-5.8715399999637157</v>
      </c>
      <c r="S238" s="15" t="s">
        <v>13</v>
      </c>
      <c r="T238" s="61">
        <f t="shared" si="48"/>
        <v>-47603.510549999999</v>
      </c>
      <c r="U238" s="61">
        <f t="shared" si="48"/>
        <v>-114997.04667</v>
      </c>
      <c r="V238" s="61">
        <f t="shared" si="48"/>
        <v>-53982.938759999997</v>
      </c>
      <c r="W238" s="61">
        <f t="shared" si="48"/>
        <v>-1042.1983500000001</v>
      </c>
      <c r="X238" s="61">
        <f t="shared" si="48"/>
        <v>-325.87047000000001</v>
      </c>
      <c r="Y238" s="61">
        <f t="shared" si="48"/>
        <v>-75631.30674</v>
      </c>
      <c r="Z238" s="15"/>
      <c r="AA238" s="15" t="s">
        <v>13</v>
      </c>
      <c r="AB238" s="61">
        <f t="shared" si="49"/>
        <v>-46275.177749999995</v>
      </c>
      <c r="AC238" s="61">
        <f t="shared" si="49"/>
        <v>-111788.15835</v>
      </c>
      <c r="AD238" s="61">
        <f t="shared" si="49"/>
        <v>-52476.593799999995</v>
      </c>
      <c r="AE238" s="61">
        <f t="shared" si="49"/>
        <v>-1013.11675</v>
      </c>
      <c r="AF238" s="61">
        <f t="shared" si="49"/>
        <v>-316.77735000000001</v>
      </c>
      <c r="AG238" s="61">
        <f t="shared" si="49"/>
        <v>-73520.883700000006</v>
      </c>
      <c r="AH238" s="27">
        <f>SUM(AB238:AG238)+O238</f>
        <v>-5.7076999999699183</v>
      </c>
    </row>
    <row r="239" spans="1:34" x14ac:dyDescent="0.2">
      <c r="A239" s="35"/>
      <c r="B239" s="35"/>
      <c r="C239" s="36" t="s">
        <v>67</v>
      </c>
      <c r="D239" s="36" t="s">
        <v>67</v>
      </c>
      <c r="E239" s="36" t="s">
        <v>67</v>
      </c>
      <c r="F239" s="36" t="s">
        <v>67</v>
      </c>
      <c r="G239" s="36" t="s">
        <v>67</v>
      </c>
      <c r="H239" s="36" t="s">
        <v>67</v>
      </c>
      <c r="I239" s="36" t="s">
        <v>67</v>
      </c>
      <c r="J239" s="36" t="s">
        <v>67</v>
      </c>
      <c r="K239" s="36" t="s">
        <v>67</v>
      </c>
      <c r="L239" s="36" t="s">
        <v>67</v>
      </c>
      <c r="M239" s="36" t="s">
        <v>67</v>
      </c>
      <c r="N239" s="36" t="s">
        <v>67</v>
      </c>
      <c r="O239" s="36" t="s">
        <v>67</v>
      </c>
      <c r="P239" s="36" t="s">
        <v>67</v>
      </c>
      <c r="Q239" s="36" t="s">
        <v>67</v>
      </c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27"/>
    </row>
    <row r="240" spans="1:34" x14ac:dyDescent="0.2">
      <c r="A240" s="37" t="s">
        <v>340</v>
      </c>
      <c r="B240" s="38"/>
      <c r="C240" s="39">
        <v>-35122</v>
      </c>
      <c r="D240" s="39">
        <v>-32477</v>
      </c>
      <c r="E240" s="39">
        <v>-29833</v>
      </c>
      <c r="F240" s="39">
        <v>-27188</v>
      </c>
      <c r="G240" s="39">
        <v>-24544</v>
      </c>
      <c r="H240" s="39">
        <v>-21899</v>
      </c>
      <c r="I240" s="39">
        <v>-19254</v>
      </c>
      <c r="J240" s="39">
        <v>-16609</v>
      </c>
      <c r="K240" s="39">
        <v>-13964</v>
      </c>
      <c r="L240" s="39">
        <v>-11319</v>
      </c>
      <c r="M240" s="39">
        <v>-8674</v>
      </c>
      <c r="N240" s="39">
        <v>-6029</v>
      </c>
      <c r="O240" s="39">
        <v>-3384</v>
      </c>
      <c r="P240" s="39">
        <v>-250297</v>
      </c>
      <c r="Q240" s="39">
        <v>-19254</v>
      </c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27"/>
    </row>
    <row r="241" spans="1:34" x14ac:dyDescent="0.2">
      <c r="A241" s="35"/>
      <c r="B241" s="35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27"/>
    </row>
    <row r="242" spans="1:34" x14ac:dyDescent="0.2">
      <c r="A242" s="21" t="s">
        <v>341</v>
      </c>
      <c r="B242" s="2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27"/>
    </row>
    <row r="243" spans="1:34" x14ac:dyDescent="0.2">
      <c r="A243" s="13" t="s">
        <v>342</v>
      </c>
      <c r="B243" s="13" t="s">
        <v>343</v>
      </c>
      <c r="C243" s="2">
        <v>-7496577</v>
      </c>
      <c r="D243" s="2">
        <v>-7994795</v>
      </c>
      <c r="E243" s="2">
        <v>-8076462</v>
      </c>
      <c r="F243" s="2">
        <v>-8313380</v>
      </c>
      <c r="G243" s="2">
        <v>-8857881</v>
      </c>
      <c r="H243" s="2">
        <v>-8939548</v>
      </c>
      <c r="I243" s="2">
        <v>-9431662</v>
      </c>
      <c r="J243" s="2">
        <v>-9976163</v>
      </c>
      <c r="K243" s="2">
        <v>-10057830</v>
      </c>
      <c r="L243" s="2">
        <v>-10294748</v>
      </c>
      <c r="M243" s="2">
        <v>-10376415</v>
      </c>
      <c r="N243" s="2">
        <v>-10458082</v>
      </c>
      <c r="O243" s="2">
        <v>-13579024</v>
      </c>
      <c r="P243" s="2">
        <v>-123852568</v>
      </c>
      <c r="Q243" s="2">
        <v>-9527121</v>
      </c>
      <c r="R243" s="15">
        <f t="shared" ref="R243:R248" si="50">SUM(T243:Y243)+Q243</f>
        <v>0</v>
      </c>
      <c r="S243" s="15" t="s">
        <v>29</v>
      </c>
      <c r="T243" s="15">
        <f t="shared" ref="T243:Y248" si="51">-$Q243*T$6</f>
        <v>2400834.4920000001</v>
      </c>
      <c r="U243" s="15">
        <f t="shared" si="51"/>
        <v>4954102.92</v>
      </c>
      <c r="V243" s="15">
        <f t="shared" si="51"/>
        <v>0</v>
      </c>
      <c r="W243" s="15">
        <f t="shared" si="51"/>
        <v>0</v>
      </c>
      <c r="X243" s="15">
        <f t="shared" si="51"/>
        <v>0</v>
      </c>
      <c r="Y243" s="15">
        <f t="shared" si="51"/>
        <v>2172183.588</v>
      </c>
      <c r="Z243" s="15"/>
      <c r="AA243" s="15" t="s">
        <v>29</v>
      </c>
      <c r="AB243" s="15">
        <f t="shared" ref="AB243:AG248" si="52">-$O243*AB$6</f>
        <v>3421914.048</v>
      </c>
      <c r="AC243" s="15">
        <f t="shared" si="52"/>
        <v>7061092.4800000004</v>
      </c>
      <c r="AD243" s="15">
        <f t="shared" si="52"/>
        <v>0</v>
      </c>
      <c r="AE243" s="15">
        <f t="shared" si="52"/>
        <v>0</v>
      </c>
      <c r="AF243" s="15">
        <f t="shared" si="52"/>
        <v>0</v>
      </c>
      <c r="AG243" s="15">
        <f t="shared" si="52"/>
        <v>3096017.4720000001</v>
      </c>
      <c r="AH243" s="27">
        <f t="shared" ref="AH243:AH248" si="53">SUM(AB243:AG243)+O243</f>
        <v>0</v>
      </c>
    </row>
    <row r="244" spans="1:34" x14ac:dyDescent="0.2">
      <c r="A244" s="13" t="s">
        <v>344</v>
      </c>
      <c r="B244" s="13" t="s">
        <v>345</v>
      </c>
      <c r="C244" s="2">
        <v>-87726</v>
      </c>
      <c r="D244" s="2">
        <v>-86440</v>
      </c>
      <c r="E244" s="2">
        <v>-85154</v>
      </c>
      <c r="F244" s="2">
        <v>-83868</v>
      </c>
      <c r="G244" s="2">
        <v>-82582</v>
      </c>
      <c r="H244" s="2">
        <v>-81296</v>
      </c>
      <c r="I244" s="2">
        <v>-80010</v>
      </c>
      <c r="J244" s="2">
        <v>-78724</v>
      </c>
      <c r="K244" s="2">
        <v>-77438</v>
      </c>
      <c r="L244" s="2">
        <v>-76152</v>
      </c>
      <c r="M244" s="2">
        <v>-74866</v>
      </c>
      <c r="N244" s="2">
        <v>-73580</v>
      </c>
      <c r="O244" s="2">
        <v>7455</v>
      </c>
      <c r="P244" s="2">
        <v>-960381</v>
      </c>
      <c r="Q244" s="2">
        <v>-73875</v>
      </c>
      <c r="R244" s="15">
        <f t="shared" si="50"/>
        <v>0</v>
      </c>
      <c r="S244" s="15" t="s">
        <v>29</v>
      </c>
      <c r="T244" s="15">
        <f t="shared" si="51"/>
        <v>18616.5</v>
      </c>
      <c r="U244" s="15">
        <f t="shared" si="51"/>
        <v>38415</v>
      </c>
      <c r="V244" s="15">
        <f t="shared" si="51"/>
        <v>0</v>
      </c>
      <c r="W244" s="15">
        <f t="shared" si="51"/>
        <v>0</v>
      </c>
      <c r="X244" s="15">
        <f t="shared" si="51"/>
        <v>0</v>
      </c>
      <c r="Y244" s="15">
        <f t="shared" si="51"/>
        <v>16843.5</v>
      </c>
      <c r="Z244" s="15"/>
      <c r="AA244" s="15" t="s">
        <v>29</v>
      </c>
      <c r="AB244" s="15">
        <f t="shared" si="52"/>
        <v>-1878.66</v>
      </c>
      <c r="AC244" s="15">
        <f t="shared" si="52"/>
        <v>-3876.6</v>
      </c>
      <c r="AD244" s="15">
        <f t="shared" si="52"/>
        <v>0</v>
      </c>
      <c r="AE244" s="15">
        <f t="shared" si="52"/>
        <v>0</v>
      </c>
      <c r="AF244" s="15">
        <f t="shared" si="52"/>
        <v>0</v>
      </c>
      <c r="AG244" s="15">
        <f t="shared" si="52"/>
        <v>-1699.74</v>
      </c>
      <c r="AH244" s="27">
        <f t="shared" si="53"/>
        <v>0</v>
      </c>
    </row>
    <row r="245" spans="1:34" x14ac:dyDescent="0.2">
      <c r="A245" s="13" t="s">
        <v>346</v>
      </c>
      <c r="B245" s="13" t="s">
        <v>347</v>
      </c>
      <c r="C245" s="2">
        <v>-478218</v>
      </c>
      <c r="D245" s="2">
        <v>-485418</v>
      </c>
      <c r="E245" s="2">
        <v>-492618</v>
      </c>
      <c r="F245" s="2">
        <v>-499818</v>
      </c>
      <c r="G245" s="2">
        <v>-507018</v>
      </c>
      <c r="H245" s="2">
        <v>-514218</v>
      </c>
      <c r="I245" s="2">
        <v>-521418</v>
      </c>
      <c r="J245" s="2">
        <v>-528618</v>
      </c>
      <c r="K245" s="2">
        <v>-535818</v>
      </c>
      <c r="L245" s="2">
        <v>-543018</v>
      </c>
      <c r="M245" s="2">
        <v>-550218</v>
      </c>
      <c r="N245" s="2">
        <v>-557418</v>
      </c>
      <c r="O245" s="2">
        <v>-598688</v>
      </c>
      <c r="P245" s="2">
        <v>-6812507</v>
      </c>
      <c r="Q245" s="2">
        <v>-524039</v>
      </c>
      <c r="R245" s="15">
        <f t="shared" si="50"/>
        <v>0</v>
      </c>
      <c r="S245" s="15" t="s">
        <v>29</v>
      </c>
      <c r="T245" s="15">
        <f t="shared" si="51"/>
        <v>132057.82800000001</v>
      </c>
      <c r="U245" s="15">
        <f t="shared" si="51"/>
        <v>272500.28000000003</v>
      </c>
      <c r="V245" s="15">
        <f t="shared" si="51"/>
        <v>0</v>
      </c>
      <c r="W245" s="15">
        <f t="shared" si="51"/>
        <v>0</v>
      </c>
      <c r="X245" s="15">
        <f t="shared" si="51"/>
        <v>0</v>
      </c>
      <c r="Y245" s="15">
        <f t="shared" si="51"/>
        <v>119480.89200000001</v>
      </c>
      <c r="Z245" s="15"/>
      <c r="AA245" s="15" t="s">
        <v>29</v>
      </c>
      <c r="AB245" s="15">
        <f t="shared" si="52"/>
        <v>150869.37599999999</v>
      </c>
      <c r="AC245" s="15">
        <f t="shared" si="52"/>
        <v>311317.76000000001</v>
      </c>
      <c r="AD245" s="15">
        <f t="shared" si="52"/>
        <v>0</v>
      </c>
      <c r="AE245" s="15">
        <f t="shared" si="52"/>
        <v>0</v>
      </c>
      <c r="AF245" s="15">
        <f t="shared" si="52"/>
        <v>0</v>
      </c>
      <c r="AG245" s="15">
        <f t="shared" si="52"/>
        <v>136500.864</v>
      </c>
      <c r="AH245" s="27">
        <f t="shared" si="53"/>
        <v>0</v>
      </c>
    </row>
    <row r="246" spans="1:34" x14ac:dyDescent="0.2">
      <c r="A246" s="13" t="s">
        <v>348</v>
      </c>
      <c r="B246" s="13" t="s">
        <v>349</v>
      </c>
      <c r="C246" s="2">
        <v>-95590</v>
      </c>
      <c r="D246" s="2">
        <v>-96700</v>
      </c>
      <c r="E246" s="2">
        <v>-97810</v>
      </c>
      <c r="F246" s="2">
        <v>-98920</v>
      </c>
      <c r="G246" s="2">
        <v>-100030</v>
      </c>
      <c r="H246" s="2">
        <v>-101140</v>
      </c>
      <c r="I246" s="2">
        <v>-102250</v>
      </c>
      <c r="J246" s="2">
        <v>-103360</v>
      </c>
      <c r="K246" s="2">
        <v>-104470</v>
      </c>
      <c r="L246" s="2">
        <v>-105580</v>
      </c>
      <c r="M246" s="2">
        <v>-106690</v>
      </c>
      <c r="N246" s="2">
        <v>-107800</v>
      </c>
      <c r="O246" s="2">
        <v>-102586</v>
      </c>
      <c r="P246" s="2">
        <v>-1322925</v>
      </c>
      <c r="Q246" s="2">
        <v>-101763</v>
      </c>
      <c r="R246" s="15">
        <f t="shared" si="50"/>
        <v>0</v>
      </c>
      <c r="S246" s="15" t="s">
        <v>29</v>
      </c>
      <c r="T246" s="15">
        <f t="shared" si="51"/>
        <v>25644.276000000002</v>
      </c>
      <c r="U246" s="15">
        <f t="shared" si="51"/>
        <v>52916.76</v>
      </c>
      <c r="V246" s="15">
        <f t="shared" si="51"/>
        <v>0</v>
      </c>
      <c r="W246" s="15">
        <f t="shared" si="51"/>
        <v>0</v>
      </c>
      <c r="X246" s="15">
        <f t="shared" si="51"/>
        <v>0</v>
      </c>
      <c r="Y246" s="15">
        <f t="shared" si="51"/>
        <v>23201.964</v>
      </c>
      <c r="Z246" s="15"/>
      <c r="AA246" s="15" t="s">
        <v>29</v>
      </c>
      <c r="AB246" s="15">
        <f t="shared" si="52"/>
        <v>25851.671999999999</v>
      </c>
      <c r="AC246" s="15">
        <f t="shared" si="52"/>
        <v>53344.72</v>
      </c>
      <c r="AD246" s="15">
        <f t="shared" si="52"/>
        <v>0</v>
      </c>
      <c r="AE246" s="15">
        <f t="shared" si="52"/>
        <v>0</v>
      </c>
      <c r="AF246" s="15">
        <f t="shared" si="52"/>
        <v>0</v>
      </c>
      <c r="AG246" s="15">
        <f t="shared" si="52"/>
        <v>23389.608</v>
      </c>
      <c r="AH246" s="27">
        <f t="shared" si="53"/>
        <v>0</v>
      </c>
    </row>
    <row r="247" spans="1:34" x14ac:dyDescent="0.2">
      <c r="A247" s="13" t="s">
        <v>350</v>
      </c>
      <c r="B247" s="13" t="s">
        <v>351</v>
      </c>
      <c r="C247" s="2">
        <v>-6856</v>
      </c>
      <c r="D247" s="2">
        <v>-6856</v>
      </c>
      <c r="E247" s="2">
        <v>-6856</v>
      </c>
      <c r="F247" s="2">
        <v>-6856</v>
      </c>
      <c r="G247" s="2">
        <v>-6856</v>
      </c>
      <c r="H247" s="2">
        <v>-6856</v>
      </c>
      <c r="I247" s="2">
        <v>-6856</v>
      </c>
      <c r="J247" s="2">
        <v>-6856</v>
      </c>
      <c r="K247" s="2">
        <v>-6856</v>
      </c>
      <c r="L247" s="2">
        <v>-6856</v>
      </c>
      <c r="M247" s="2">
        <v>-6856</v>
      </c>
      <c r="N247" s="2">
        <v>-6856</v>
      </c>
      <c r="O247" s="2">
        <v>-8652</v>
      </c>
      <c r="P247" s="2">
        <v>-90928</v>
      </c>
      <c r="Q247" s="2">
        <v>-6994</v>
      </c>
      <c r="R247" s="15">
        <f t="shared" si="50"/>
        <v>0</v>
      </c>
      <c r="S247" s="15" t="s">
        <v>29</v>
      </c>
      <c r="T247" s="15">
        <f t="shared" si="51"/>
        <v>1762.4880000000001</v>
      </c>
      <c r="U247" s="15">
        <f t="shared" si="51"/>
        <v>3636.88</v>
      </c>
      <c r="V247" s="15">
        <f t="shared" si="51"/>
        <v>0</v>
      </c>
      <c r="W247" s="15">
        <f t="shared" si="51"/>
        <v>0</v>
      </c>
      <c r="X247" s="15">
        <f t="shared" si="51"/>
        <v>0</v>
      </c>
      <c r="Y247" s="15">
        <f t="shared" si="51"/>
        <v>1594.6320000000001</v>
      </c>
      <c r="Z247" s="15"/>
      <c r="AA247" s="15" t="s">
        <v>29</v>
      </c>
      <c r="AB247" s="15">
        <f t="shared" si="52"/>
        <v>2180.3040000000001</v>
      </c>
      <c r="AC247" s="15">
        <f t="shared" si="52"/>
        <v>4499.04</v>
      </c>
      <c r="AD247" s="15">
        <f t="shared" si="52"/>
        <v>0</v>
      </c>
      <c r="AE247" s="15">
        <f t="shared" si="52"/>
        <v>0</v>
      </c>
      <c r="AF247" s="15">
        <f t="shared" si="52"/>
        <v>0</v>
      </c>
      <c r="AG247" s="15">
        <f t="shared" si="52"/>
        <v>1972.6560000000002</v>
      </c>
      <c r="AH247" s="27">
        <f t="shared" si="53"/>
        <v>0</v>
      </c>
    </row>
    <row r="248" spans="1:34" x14ac:dyDescent="0.2">
      <c r="A248" s="13" t="s">
        <v>352</v>
      </c>
      <c r="B248" s="13" t="s">
        <v>353</v>
      </c>
      <c r="C248" s="2">
        <v>230135</v>
      </c>
      <c r="D248" s="2">
        <v>233981</v>
      </c>
      <c r="E248" s="2">
        <v>237282</v>
      </c>
      <c r="F248" s="2">
        <v>241356</v>
      </c>
      <c r="G248" s="2">
        <v>245182</v>
      </c>
      <c r="H248" s="2">
        <v>249692</v>
      </c>
      <c r="I248" s="2">
        <v>253234</v>
      </c>
      <c r="J248" s="2">
        <v>260270</v>
      </c>
      <c r="K248" s="2">
        <v>271290</v>
      </c>
      <c r="L248" s="2">
        <v>273557</v>
      </c>
      <c r="M248" s="2">
        <v>276381</v>
      </c>
      <c r="N248" s="2">
        <v>282173</v>
      </c>
      <c r="O248" s="2">
        <v>259223</v>
      </c>
      <c r="P248" s="2">
        <v>3313757</v>
      </c>
      <c r="Q248" s="2">
        <v>254904</v>
      </c>
      <c r="R248" s="15">
        <f t="shared" si="50"/>
        <v>0</v>
      </c>
      <c r="S248" s="15" t="s">
        <v>29</v>
      </c>
      <c r="T248" s="15">
        <f t="shared" si="51"/>
        <v>-64235.807999999997</v>
      </c>
      <c r="U248" s="15">
        <f t="shared" si="51"/>
        <v>-132550.08000000002</v>
      </c>
      <c r="V248" s="15">
        <f t="shared" si="51"/>
        <v>0</v>
      </c>
      <c r="W248" s="15">
        <f t="shared" si="51"/>
        <v>0</v>
      </c>
      <c r="X248" s="15">
        <f t="shared" si="51"/>
        <v>0</v>
      </c>
      <c r="Y248" s="15">
        <f t="shared" si="51"/>
        <v>-58118.112000000001</v>
      </c>
      <c r="Z248" s="15"/>
      <c r="AA248" s="15" t="s">
        <v>29</v>
      </c>
      <c r="AB248" s="15">
        <f t="shared" si="52"/>
        <v>-65324.196000000004</v>
      </c>
      <c r="AC248" s="15">
        <f t="shared" si="52"/>
        <v>-134795.96</v>
      </c>
      <c r="AD248" s="15">
        <f t="shared" si="52"/>
        <v>0</v>
      </c>
      <c r="AE248" s="15">
        <f t="shared" si="52"/>
        <v>0</v>
      </c>
      <c r="AF248" s="15">
        <f t="shared" si="52"/>
        <v>0</v>
      </c>
      <c r="AG248" s="15">
        <f t="shared" si="52"/>
        <v>-59102.844000000005</v>
      </c>
      <c r="AH248" s="27">
        <f t="shared" si="53"/>
        <v>0</v>
      </c>
    </row>
    <row r="249" spans="1:34" x14ac:dyDescent="0.2">
      <c r="A249"/>
      <c r="B249"/>
      <c r="C249" s="26" t="s">
        <v>67</v>
      </c>
      <c r="D249" s="26" t="s">
        <v>67</v>
      </c>
      <c r="E249" s="26" t="s">
        <v>67</v>
      </c>
      <c r="F249" s="26" t="s">
        <v>67</v>
      </c>
      <c r="G249" s="26" t="s">
        <v>67</v>
      </c>
      <c r="H249" s="26" t="s">
        <v>67</v>
      </c>
      <c r="I249" s="26" t="s">
        <v>67</v>
      </c>
      <c r="J249" s="26" t="s">
        <v>67</v>
      </c>
      <c r="K249" s="26" t="s">
        <v>67</v>
      </c>
      <c r="L249" s="26" t="s">
        <v>67</v>
      </c>
      <c r="M249" s="26" t="s">
        <v>67</v>
      </c>
      <c r="N249" s="26" t="s">
        <v>67</v>
      </c>
      <c r="O249" s="26" t="s">
        <v>67</v>
      </c>
      <c r="P249" s="26" t="s">
        <v>67</v>
      </c>
      <c r="Q249" s="26" t="s">
        <v>67</v>
      </c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27"/>
    </row>
    <row r="250" spans="1:34" x14ac:dyDescent="0.2">
      <c r="A250" s="21" t="s">
        <v>354</v>
      </c>
      <c r="B250" s="22"/>
      <c r="C250" s="23">
        <v>-7934832</v>
      </c>
      <c r="D250" s="23">
        <v>-8436228</v>
      </c>
      <c r="E250" s="23">
        <v>-8521619</v>
      </c>
      <c r="F250" s="23">
        <v>-8761486</v>
      </c>
      <c r="G250" s="23">
        <v>-9309186</v>
      </c>
      <c r="H250" s="23">
        <v>-9393367</v>
      </c>
      <c r="I250" s="23">
        <v>-9888963</v>
      </c>
      <c r="J250" s="23">
        <v>-10433452</v>
      </c>
      <c r="K250" s="23">
        <v>-10511123</v>
      </c>
      <c r="L250" s="23">
        <v>-10752798</v>
      </c>
      <c r="M250" s="23">
        <v>-10838664</v>
      </c>
      <c r="N250" s="23">
        <v>-10921564</v>
      </c>
      <c r="O250" s="23">
        <v>-14022271</v>
      </c>
      <c r="P250" s="23">
        <v>-129725553</v>
      </c>
      <c r="Q250" s="23">
        <v>-9978889</v>
      </c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27"/>
    </row>
    <row r="251" spans="1:34" x14ac:dyDescent="0.2">
      <c r="A251"/>
      <c r="B25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3"/>
    </row>
    <row r="252" spans="1:34" x14ac:dyDescent="0.2">
      <c r="A252" s="21" t="s">
        <v>355</v>
      </c>
      <c r="B252" s="22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3"/>
    </row>
    <row r="253" spans="1:34" x14ac:dyDescent="0.2">
      <c r="A253" s="13" t="s">
        <v>356</v>
      </c>
      <c r="B253" s="13" t="s">
        <v>357</v>
      </c>
      <c r="C253" s="2">
        <v>453491</v>
      </c>
      <c r="D253" s="2">
        <v>450022</v>
      </c>
      <c r="E253" s="2">
        <v>446542</v>
      </c>
      <c r="F253" s="2">
        <v>443052</v>
      </c>
      <c r="G253" s="2">
        <v>439551</v>
      </c>
      <c r="H253" s="2">
        <v>436039</v>
      </c>
      <c r="I253" s="2">
        <v>432516</v>
      </c>
      <c r="J253" s="2">
        <v>428982</v>
      </c>
      <c r="K253" s="2">
        <v>425438</v>
      </c>
      <c r="L253" s="2">
        <v>421882</v>
      </c>
      <c r="M253" s="2">
        <v>418315</v>
      </c>
      <c r="N253" s="2">
        <v>414738</v>
      </c>
      <c r="O253" s="2">
        <v>411149</v>
      </c>
      <c r="P253" s="2">
        <v>5621717</v>
      </c>
      <c r="Q253" s="2">
        <v>432440</v>
      </c>
      <c r="R253" s="15">
        <f>SUM(T253:Y253)+Q253</f>
        <v>-8.6488000000244938</v>
      </c>
      <c r="S253" s="15" t="s">
        <v>225</v>
      </c>
      <c r="T253" s="15">
        <f t="shared" ref="T253:Y253" si="54">-$Q253*T$3</f>
        <v>-70120.145999999993</v>
      </c>
      <c r="U253" s="15">
        <f t="shared" si="54"/>
        <v>-169391.0724</v>
      </c>
      <c r="V253" s="15">
        <f t="shared" si="54"/>
        <v>-79517.06719999999</v>
      </c>
      <c r="W253" s="15">
        <f t="shared" si="54"/>
        <v>-1535.162</v>
      </c>
      <c r="X253" s="15">
        <f t="shared" si="54"/>
        <v>-480.00840000000005</v>
      </c>
      <c r="Y253" s="15">
        <f t="shared" si="54"/>
        <v>-111405.1928</v>
      </c>
      <c r="Z253" s="15"/>
      <c r="AA253" s="15" t="s">
        <v>225</v>
      </c>
      <c r="AB253" s="15">
        <f t="shared" ref="AB253:AG253" si="55">-$O253*AB$3</f>
        <v>-66667.81035</v>
      </c>
      <c r="AC253" s="15">
        <f t="shared" si="55"/>
        <v>-161051.17478999999</v>
      </c>
      <c r="AD253" s="15">
        <f t="shared" si="55"/>
        <v>-75602.078119999991</v>
      </c>
      <c r="AE253" s="15">
        <f t="shared" si="55"/>
        <v>-1459.5789500000001</v>
      </c>
      <c r="AF253" s="15">
        <f t="shared" si="55"/>
        <v>-456.37539000000004</v>
      </c>
      <c r="AG253" s="15">
        <f t="shared" si="55"/>
        <v>-105920.20538</v>
      </c>
      <c r="AH253" s="27">
        <f>SUM(AB253:AG253)+O253</f>
        <v>-8.2229799999622628</v>
      </c>
    </row>
    <row r="254" spans="1:34" x14ac:dyDescent="0.2">
      <c r="A254"/>
      <c r="B25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27"/>
    </row>
    <row r="255" spans="1:34" ht="15" x14ac:dyDescent="0.3">
      <c r="A255" s="18" t="s">
        <v>358</v>
      </c>
      <c r="B255" s="19"/>
      <c r="C255" s="20">
        <v>-8169545</v>
      </c>
      <c r="D255" s="20">
        <v>-8672435</v>
      </c>
      <c r="E255" s="20">
        <v>-8759330</v>
      </c>
      <c r="F255" s="20">
        <v>-8749066</v>
      </c>
      <c r="G255" s="20">
        <v>-9298292</v>
      </c>
      <c r="H255" s="20">
        <v>-9384010</v>
      </c>
      <c r="I255" s="20">
        <v>-9662703</v>
      </c>
      <c r="J255" s="20">
        <v>-10208750</v>
      </c>
      <c r="K255" s="20">
        <v>-10287992</v>
      </c>
      <c r="L255" s="20">
        <v>-10454659</v>
      </c>
      <c r="M255" s="20">
        <v>-10542118</v>
      </c>
      <c r="N255" s="20">
        <v>-10626620</v>
      </c>
      <c r="O255" s="20">
        <v>-13684461</v>
      </c>
      <c r="P255" s="20">
        <v>-128499980</v>
      </c>
      <c r="Q255" s="20">
        <v>-9884614</v>
      </c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3"/>
    </row>
    <row r="256" spans="1:34" x14ac:dyDescent="0.2">
      <c r="A256"/>
      <c r="B25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3"/>
    </row>
    <row r="257" spans="1:34" ht="15" x14ac:dyDescent="0.3">
      <c r="A257" s="18" t="s">
        <v>359</v>
      </c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3"/>
    </row>
    <row r="258" spans="1:34" x14ac:dyDescent="0.2">
      <c r="A258"/>
      <c r="B25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3"/>
    </row>
    <row r="259" spans="1:34" x14ac:dyDescent="0.2">
      <c r="A259" s="21" t="s">
        <v>360</v>
      </c>
      <c r="B259" s="22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3"/>
    </row>
    <row r="260" spans="1:34" x14ac:dyDescent="0.2">
      <c r="A260" s="13" t="s">
        <v>361</v>
      </c>
      <c r="B260" s="13" t="s">
        <v>362</v>
      </c>
      <c r="C260" s="2">
        <v>-2986058</v>
      </c>
      <c r="D260" s="2">
        <v>-2986058</v>
      </c>
      <c r="E260" s="2">
        <v>-2986058</v>
      </c>
      <c r="F260" s="2">
        <v>-2964036</v>
      </c>
      <c r="G260" s="2">
        <v>-2964036</v>
      </c>
      <c r="H260" s="2">
        <v>-2964036</v>
      </c>
      <c r="I260" s="2">
        <v>-2942014</v>
      </c>
      <c r="J260" s="2">
        <v>-2942014</v>
      </c>
      <c r="K260" s="2">
        <v>-2942014</v>
      </c>
      <c r="L260" s="2">
        <v>-2919992</v>
      </c>
      <c r="M260" s="2">
        <v>-2919992</v>
      </c>
      <c r="N260" s="2">
        <v>-2919992</v>
      </c>
      <c r="O260" s="2">
        <v>-2500241</v>
      </c>
      <c r="P260" s="2">
        <v>-37936536</v>
      </c>
      <c r="Q260" s="2">
        <v>-2918195</v>
      </c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3"/>
    </row>
    <row r="261" spans="1:34" x14ac:dyDescent="0.2">
      <c r="A261" s="13" t="s">
        <v>363</v>
      </c>
      <c r="B261" s="13" t="s">
        <v>364</v>
      </c>
      <c r="C261" s="2">
        <v>-538104</v>
      </c>
      <c r="D261" s="2">
        <v>-538104</v>
      </c>
      <c r="E261" s="2">
        <v>-538104</v>
      </c>
      <c r="F261" s="2">
        <v>-684428</v>
      </c>
      <c r="G261" s="2">
        <v>-684428</v>
      </c>
      <c r="H261" s="2">
        <v>-684428</v>
      </c>
      <c r="I261" s="2">
        <v>-691280</v>
      </c>
      <c r="J261" s="2">
        <v>-691280</v>
      </c>
      <c r="K261" s="2">
        <v>-691280</v>
      </c>
      <c r="L261" s="2">
        <v>-707956</v>
      </c>
      <c r="M261" s="2">
        <v>-707956</v>
      </c>
      <c r="N261" s="2">
        <v>-707956</v>
      </c>
      <c r="O261" s="2">
        <v>-590721</v>
      </c>
      <c r="P261" s="2">
        <v>-8456023</v>
      </c>
      <c r="Q261" s="2">
        <v>-650463</v>
      </c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3"/>
    </row>
    <row r="262" spans="1:34" x14ac:dyDescent="0.2">
      <c r="A262" s="13" t="s">
        <v>365</v>
      </c>
      <c r="B262" s="13" t="s">
        <v>366</v>
      </c>
      <c r="C262" s="2">
        <v>73044291</v>
      </c>
      <c r="D262" s="2">
        <v>73044291</v>
      </c>
      <c r="E262" s="2">
        <v>73044291</v>
      </c>
      <c r="F262" s="2">
        <v>73044291</v>
      </c>
      <c r="G262" s="2">
        <v>73044291</v>
      </c>
      <c r="H262" s="2">
        <v>73044291</v>
      </c>
      <c r="I262" s="2">
        <v>73044291</v>
      </c>
      <c r="J262" s="2">
        <v>73044291</v>
      </c>
      <c r="K262" s="2">
        <v>73044291</v>
      </c>
      <c r="L262" s="2">
        <v>73044291</v>
      </c>
      <c r="M262" s="2">
        <v>73044291</v>
      </c>
      <c r="N262" s="2">
        <v>73044291</v>
      </c>
      <c r="O262" s="2">
        <v>73044291</v>
      </c>
      <c r="P262" s="2">
        <v>949575785</v>
      </c>
      <c r="Q262" s="2">
        <v>73044291</v>
      </c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3"/>
    </row>
    <row r="263" spans="1:34" x14ac:dyDescent="0.2">
      <c r="A263"/>
      <c r="B263"/>
      <c r="C263" s="26" t="s">
        <v>67</v>
      </c>
      <c r="D263" s="26" t="s">
        <v>67</v>
      </c>
      <c r="E263" s="26" t="s">
        <v>67</v>
      </c>
      <c r="F263" s="26" t="s">
        <v>67</v>
      </c>
      <c r="G263" s="26" t="s">
        <v>67</v>
      </c>
      <c r="H263" s="26" t="s">
        <v>67</v>
      </c>
      <c r="I263" s="26" t="s">
        <v>67</v>
      </c>
      <c r="J263" s="26" t="s">
        <v>67</v>
      </c>
      <c r="K263" s="26" t="s">
        <v>67</v>
      </c>
      <c r="L263" s="26" t="s">
        <v>67</v>
      </c>
      <c r="M263" s="26" t="s">
        <v>67</v>
      </c>
      <c r="N263" s="26" t="s">
        <v>67</v>
      </c>
      <c r="O263" s="26" t="s">
        <v>67</v>
      </c>
      <c r="P263" s="26" t="s">
        <v>67</v>
      </c>
      <c r="Q263" s="26" t="s">
        <v>67</v>
      </c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3"/>
    </row>
    <row r="264" spans="1:34" ht="13.5" customHeight="1" x14ac:dyDescent="0.2">
      <c r="A264" s="21" t="s">
        <v>367</v>
      </c>
      <c r="B264" s="22"/>
      <c r="C264" s="23">
        <v>69520130</v>
      </c>
      <c r="D264" s="23">
        <v>69520130</v>
      </c>
      <c r="E264" s="23">
        <v>69520130</v>
      </c>
      <c r="F264" s="23">
        <v>69395828</v>
      </c>
      <c r="G264" s="23">
        <v>69395828</v>
      </c>
      <c r="H264" s="23">
        <v>69395828</v>
      </c>
      <c r="I264" s="23">
        <v>69410997</v>
      </c>
      <c r="J264" s="23">
        <v>69410997</v>
      </c>
      <c r="K264" s="23">
        <v>69410997</v>
      </c>
      <c r="L264" s="23">
        <v>69416344</v>
      </c>
      <c r="M264" s="23">
        <v>69416344</v>
      </c>
      <c r="N264" s="23">
        <v>69416344</v>
      </c>
      <c r="O264" s="23">
        <v>69953330</v>
      </c>
      <c r="P264" s="23">
        <v>903183227</v>
      </c>
      <c r="Q264" s="23">
        <v>69475633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3"/>
    </row>
    <row r="265" spans="1:34" x14ac:dyDescent="0.2">
      <c r="A265"/>
      <c r="B26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3"/>
    </row>
    <row r="266" spans="1:34" ht="15" x14ac:dyDescent="0.3">
      <c r="A266" s="18" t="s">
        <v>368</v>
      </c>
      <c r="B266" s="19"/>
      <c r="C266" s="20">
        <v>69520130</v>
      </c>
      <c r="D266" s="20">
        <v>69520130</v>
      </c>
      <c r="E266" s="20">
        <v>69520130</v>
      </c>
      <c r="F266" s="20">
        <v>69395828</v>
      </c>
      <c r="G266" s="20">
        <v>69395828</v>
      </c>
      <c r="H266" s="20">
        <v>69395828</v>
      </c>
      <c r="I266" s="20">
        <v>69410997</v>
      </c>
      <c r="J266" s="20">
        <v>69410997</v>
      </c>
      <c r="K266" s="20">
        <v>69410997</v>
      </c>
      <c r="L266" s="20">
        <v>69416344</v>
      </c>
      <c r="M266" s="20">
        <v>69416344</v>
      </c>
      <c r="N266" s="20">
        <v>69416344</v>
      </c>
      <c r="O266" s="20">
        <v>69953330</v>
      </c>
      <c r="P266" s="20">
        <v>903183227</v>
      </c>
      <c r="Q266" s="20">
        <v>69475633</v>
      </c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3"/>
    </row>
    <row r="267" spans="1:34" x14ac:dyDescent="0.2">
      <c r="A267"/>
      <c r="B26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3"/>
    </row>
    <row r="268" spans="1:34" ht="19.5" x14ac:dyDescent="0.4">
      <c r="A268" s="5" t="s">
        <v>369</v>
      </c>
      <c r="B268" s="16"/>
      <c r="C268" s="17">
        <v>68216866</v>
      </c>
      <c r="D268" s="17">
        <v>69709087</v>
      </c>
      <c r="E268" s="17">
        <v>73670280</v>
      </c>
      <c r="F268" s="17">
        <v>69745464</v>
      </c>
      <c r="G268" s="17">
        <v>68559470</v>
      </c>
      <c r="H268" s="17">
        <v>69694041</v>
      </c>
      <c r="I268" s="17">
        <v>69555733</v>
      </c>
      <c r="J268" s="17">
        <v>66389332</v>
      </c>
      <c r="K268" s="17">
        <v>65370695</v>
      </c>
      <c r="L268" s="17">
        <v>69743385</v>
      </c>
      <c r="M268" s="17">
        <v>68159672</v>
      </c>
      <c r="N268" s="17">
        <v>64712047</v>
      </c>
      <c r="O268" s="17">
        <v>60047940</v>
      </c>
      <c r="P268" s="17">
        <v>883574013</v>
      </c>
      <c r="Q268" s="17">
        <v>67967232</v>
      </c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3"/>
    </row>
    <row r="269" spans="1:34" x14ac:dyDescent="0.2">
      <c r="A269"/>
      <c r="B269"/>
      <c r="C269" s="26" t="s">
        <v>231</v>
      </c>
      <c r="D269" s="26" t="s">
        <v>231</v>
      </c>
      <c r="E269" s="26" t="s">
        <v>231</v>
      </c>
      <c r="F269" s="26" t="s">
        <v>231</v>
      </c>
      <c r="G269" s="26" t="s">
        <v>231</v>
      </c>
      <c r="H269" s="26" t="s">
        <v>231</v>
      </c>
      <c r="I269" s="26" t="s">
        <v>231</v>
      </c>
      <c r="J269" s="26" t="s">
        <v>231</v>
      </c>
      <c r="K269" s="26" t="s">
        <v>231</v>
      </c>
      <c r="L269" s="26" t="s">
        <v>231</v>
      </c>
      <c r="M269" s="26" t="s">
        <v>231</v>
      </c>
      <c r="N269" s="26" t="s">
        <v>231</v>
      </c>
      <c r="O269" s="26" t="s">
        <v>231</v>
      </c>
      <c r="P269" s="26" t="s">
        <v>231</v>
      </c>
      <c r="Q269" s="26" t="s">
        <v>231</v>
      </c>
      <c r="R269" s="15"/>
      <c r="S269" s="15"/>
      <c r="T269" s="62">
        <f>SUM(T79:T268)-SUM(T216:T232)-T237-T238</f>
        <v>1602765.1645961539</v>
      </c>
      <c r="U269" s="62">
        <f t="shared" ref="U269:Y269" si="56">SUM(U79:U268)-SUM(U216:U232)-U237-U238</f>
        <v>3544427.0313423071</v>
      </c>
      <c r="V269" s="62">
        <f t="shared" si="56"/>
        <v>-592203.78563076933</v>
      </c>
      <c r="W269" s="62">
        <f t="shared" si="56"/>
        <v>-8063.4330807692313</v>
      </c>
      <c r="X269" s="62">
        <f t="shared" si="56"/>
        <v>-6531.8278807692313</v>
      </c>
      <c r="Y269" s="62">
        <f t="shared" si="56"/>
        <v>1034269.7747846153</v>
      </c>
      <c r="Z269" s="62"/>
      <c r="AA269" s="62"/>
      <c r="AB269" s="62">
        <f t="shared" ref="AB269:AG269" si="57">SUM(AB79:AB268)-SUM(AB216:AB232)-AB237-AB238</f>
        <v>3467646.4111500001</v>
      </c>
      <c r="AC269" s="62">
        <f t="shared" si="57"/>
        <v>7101688.950410001</v>
      </c>
      <c r="AD269" s="62">
        <f t="shared" si="57"/>
        <v>-13906.415519999988</v>
      </c>
      <c r="AE269" s="62">
        <f t="shared" si="57"/>
        <v>-2067.7514499999997</v>
      </c>
      <c r="AF269" s="62">
        <f t="shared" si="57"/>
        <v>-1417.6776900000002</v>
      </c>
      <c r="AG269" s="62">
        <f t="shared" si="57"/>
        <v>3124602.6535199997</v>
      </c>
      <c r="AH269" s="3"/>
    </row>
    <row r="270" spans="1:34" x14ac:dyDescent="0.2">
      <c r="A270"/>
      <c r="B270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3"/>
    </row>
    <row r="271" spans="1:34" x14ac:dyDescent="0.2">
      <c r="A271"/>
      <c r="B27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3"/>
    </row>
    <row r="272" spans="1:34" x14ac:dyDescent="0.2">
      <c r="A272"/>
      <c r="B27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S272" s="3"/>
      <c r="T272" s="27"/>
      <c r="U272" s="27"/>
      <c r="V272" s="27"/>
      <c r="W272" s="27"/>
      <c r="X272" s="27"/>
      <c r="Y272" s="27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x14ac:dyDescent="0.2">
      <c r="A273"/>
      <c r="B27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S273" s="3"/>
      <c r="T273" s="27"/>
      <c r="U273" s="27"/>
      <c r="V273" s="27"/>
      <c r="W273" s="27"/>
      <c r="X273" s="27"/>
      <c r="Y273" s="27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x14ac:dyDescent="0.2">
      <c r="A274" s="13" t="s">
        <v>370</v>
      </c>
      <c r="B27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63" t="s">
        <v>371</v>
      </c>
      <c r="S274" s="3"/>
      <c r="T274" s="3"/>
      <c r="U274" s="3" t="s">
        <v>372</v>
      </c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x14ac:dyDescent="0.2">
      <c r="A275" s="13" t="s">
        <v>373</v>
      </c>
      <c r="B275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3" t="s">
        <v>374</v>
      </c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x14ac:dyDescent="0.2">
      <c r="A276"/>
      <c r="B27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15" x14ac:dyDescent="0.25">
      <c r="A277" s="35"/>
      <c r="B277" s="35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 t="s">
        <v>378</v>
      </c>
      <c r="S277" s="3"/>
      <c r="T277" s="67">
        <f>-'FC with allocations'!Q183</f>
        <v>-2953538</v>
      </c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15" x14ac:dyDescent="0.25">
      <c r="A278" s="35"/>
      <c r="B278" s="35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9" t="s">
        <v>377</v>
      </c>
      <c r="S278" s="3"/>
      <c r="T278" s="68">
        <f>'FC with allocations'!U5</f>
        <v>0.34799999999999998</v>
      </c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19.5" thickBot="1" x14ac:dyDescent="0.35">
      <c r="A279" s="35"/>
      <c r="B279" s="35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6" t="s">
        <v>376</v>
      </c>
      <c r="S279" s="3"/>
      <c r="T279" s="70">
        <f>+T277*T278</f>
        <v>-1027831.2239999999</v>
      </c>
      <c r="U279" s="71" t="s">
        <v>375</v>
      </c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13.5" thickTop="1" x14ac:dyDescent="0.2">
      <c r="A280" s="35"/>
      <c r="B280" s="35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x14ac:dyDescent="0.2">
      <c r="A281" s="35"/>
      <c r="B281" s="35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24"/>
      <c r="P282" s="24"/>
      <c r="Q282" s="24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24"/>
      <c r="P283" s="24"/>
      <c r="Q283" s="24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  <c r="P284" s="24"/>
      <c r="Q284" s="24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24"/>
      <c r="P285" s="24"/>
      <c r="Q285" s="24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24"/>
      <c r="P286" s="24"/>
      <c r="Q286" s="24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24"/>
      <c r="P287" s="24"/>
      <c r="Q287" s="24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24"/>
      <c r="P288" s="24"/>
      <c r="Q288" s="24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24"/>
      <c r="P289" s="24"/>
      <c r="Q289" s="24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24"/>
      <c r="P290" s="24"/>
      <c r="Q290" s="24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24"/>
      <c r="P291" s="24"/>
      <c r="Q291" s="24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24"/>
      <c r="P292" s="24"/>
      <c r="Q292" s="24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24"/>
      <c r="P293" s="24"/>
      <c r="Q293" s="24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24"/>
      <c r="P294" s="24"/>
      <c r="Q294" s="24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24"/>
      <c r="P295" s="24"/>
      <c r="Q295" s="24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24"/>
      <c r="P296" s="24"/>
      <c r="Q296" s="24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24"/>
      <c r="P297" s="24"/>
      <c r="Q297" s="24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24"/>
      <c r="P298" s="24"/>
      <c r="Q298" s="24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24"/>
      <c r="P299" s="24"/>
      <c r="Q299" s="24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24"/>
      <c r="P300" s="24"/>
      <c r="Q300" s="24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24"/>
      <c r="P301" s="24"/>
      <c r="Q301" s="24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24"/>
      <c r="P302" s="24"/>
      <c r="Q302" s="24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24"/>
      <c r="P303" s="24"/>
      <c r="Q303" s="24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x14ac:dyDescent="0.2">
      <c r="A304" s="35"/>
      <c r="B304" s="3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x14ac:dyDescent="0.2">
      <c r="A305" s="35"/>
      <c r="B305" s="3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x14ac:dyDescent="0.2">
      <c r="A306" s="35"/>
      <c r="B306" s="3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x14ac:dyDescent="0.2">
      <c r="A307" s="35"/>
      <c r="B307" s="3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x14ac:dyDescent="0.2">
      <c r="A308" s="35"/>
      <c r="B308" s="3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x14ac:dyDescent="0.2">
      <c r="O309" s="65"/>
      <c r="P309" s="65"/>
      <c r="Q309" s="65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x14ac:dyDescent="0.2"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</sheetData>
  <pageMargins left="0.17" right="0.17" top="0.26" bottom="0.5" header="0.21" footer="0.5"/>
  <pageSetup paperSize="9" scale="50" fitToHeight="5" orientation="landscape" r:id="rId1"/>
  <headerFooter alignWithMargins="0"/>
  <rowBreaks count="3" manualBreakCount="3">
    <brk id="79" max="16383" man="1"/>
    <brk id="160" max="33" man="1"/>
    <brk id="240" max="33" man="1"/>
  </rowBreaks>
  <colBreaks count="1" manualBreakCount="1">
    <brk id="17" max="1048575" man="1"/>
  </colBreaks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 A C T I V E ! 1 5 6 7 6 6 7 1 . 1 < / d o c u m e n t i d >  
     < s e n d e r i d > K E A B E T < / s e n d e r i d >  
     < s e n d e r e m a i l > B K E A T I N G @ G U N S T E R . C O M < / s e n d e r e m a i l >  
     < l a s t m o d i f i e d > 2 0 2 2 - 0 4 - 1 8 T 1 5 : 5 8 : 2 4 . 0 0 0 0 0 0 0 - 0 4 : 0 0 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FC with allocations</vt:lpstr>
      <vt:lpstr>'FC with allocations'!Print_Area</vt:lpstr>
      <vt:lpstr>'FC with allocations'!Print_Titles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2022-04-18T19:52:47Z</dcterms:created>
  <dcterms:modified xsi:type="dcterms:W3CDTF">2022-04-18T19:58:24Z</dcterms:modified>
</cp:coreProperties>
</file>