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fileSharing readOnlyRecommended="1" userName="Waruszewski, Robert" algorithmName="SHA-512" hashValue="bJWx1DUeAAxrN6vsb7iXgBvj0KVRH3c0o8RTzveGKeK8eoxW7lCvYL75bk9q0EVA7z1p/0qmgeA+nfCuO/s09w==" saltValue="OsDD803Mg3K3XEmJTmYQ9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21\ROR's\4th Quarter\FT\"/>
    </mc:Choice>
  </mc:AlternateContent>
  <xr:revisionPtr revIDLastSave="0" documentId="13_ncr:10001_{25D2502F-BF3F-4FF9-86B5-0115C3210733}" xr6:coauthVersionLast="36" xr6:coauthVersionMax="36" xr10:uidLastSave="{00000000-0000-0000-0000-000000000000}"/>
  <bookViews>
    <workbookView xWindow="0" yWindow="0" windowWidth="25200" windowHeight="11175" xr2:uid="{75AB45FF-F5B2-4B6E-B9BC-46507DE89A59}"/>
  </bookViews>
  <sheets>
    <sheet name="Report Summary" sheetId="1" r:id="rId1"/>
    <sheet name="Avg ROR" sheetId="2" r:id="rId2"/>
    <sheet name="Year End ROR" sheetId="3" r:id="rId3"/>
    <sheet name="Capital Structur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I">#REF!</definedName>
    <definedName name="\INPUT">#REF!</definedName>
    <definedName name="\M">'[2]B-17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\Z">#REF!</definedName>
    <definedName name="__123Graph_X" hidden="1">'[3]BUDGET CASH 2002'!#REF!</definedName>
    <definedName name="__B2">#REF!</definedName>
    <definedName name="__FDS_HYPERLINK_TOGGLE_STATE__" hidden="1">"ON"</definedName>
    <definedName name="__LIB01">#REF!</definedName>
    <definedName name="__LIB87">#REF!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[4]Template!$A$1:$R$48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[5]FxdChg!#REF!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[6]Main!$H$8:$S$56,[6]Main!$H$16:$S$132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'[7]2002'!$A$1:$O$101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'[8]Cost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'[9]Corporate Model'!$A$190</definedName>
    <definedName name="COSBYCLASS2">#REF!</definedName>
    <definedName name="costdebtfirm">#REF!</definedName>
    <definedName name="costequity">'[10]DCF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[11]DCEInputs!$A$25</definedName>
    <definedName name="Current_Price">[12]Inputs!$B$4</definedName>
    <definedName name="Current_Price2">[13]Inputs!$B$31</definedName>
    <definedName name="cutoff">'[14]Summary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[15]Inputs!$B$2</definedName>
    <definedName name="Data">[16]Data!$A$1:$DY$75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[17]Fin_Assumptions!#REF!</definedName>
    <definedName name="Debt">'[18]B&amp;W WACC'!#REF!</definedName>
    <definedName name="Debt_Beta">'[18]B&amp;W WACC'!#REF!</definedName>
    <definedName name="debt_weight">#REF!</definedName>
    <definedName name="debtrate">#REF!</definedName>
    <definedName name="deferred">[17]Fin_Assumptions!#REF!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[19]DeprCoDetail:DeprSum!$A$1:$G$36</definedName>
    <definedName name="DETAILHESTER">#REF!</definedName>
    <definedName name="dfdfdf" hidden="1">[5]FxdChg!#REF!</definedName>
    <definedName name="DIR">[20]Inputs!#REF!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'[21]Dollar for Dollar'!#REF!</definedName>
    <definedName name="downside">[22]Transaction!#REF!</definedName>
    <definedName name="DP">[23]Schedules!#REF!</definedName>
    <definedName name="DRAFT">#REF!</definedName>
    <definedName name="DUMMY">#REF!</definedName>
    <definedName name="e_cust">[24]Lookups!#REF!</definedName>
    <definedName name="e_gen">[24]Lookups!#REF!</definedName>
    <definedName name="e_labor">[24]Lookups!#REF!</definedName>
    <definedName name="e_mat">[24]Lookups!#REF!</definedName>
    <definedName name="e_ohead">[24]Lookups!#REF!</definedName>
    <definedName name="e_sell">[24]Lookups!#REF!</definedName>
    <definedName name="e_sell2">[24]Lookups!#REF!</definedName>
    <definedName name="earn">#REF!</definedName>
    <definedName name="ebsens">'[25]Trans Assump'!$G$56</definedName>
    <definedName name="em_sales">[24]Lookups!#REF!</definedName>
    <definedName name="EMINTOPGAS">#REF!</definedName>
    <definedName name="ENVIRO">#REF!</definedName>
    <definedName name="equity">'[26]LBO Analysis'!$AB$23</definedName>
    <definedName name="euro">[27]BRKT!$C$11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[17]Fin_Assumptions!#REF!</definedName>
    <definedName name="EXCHANGE">[17]Fin_Assumptions!#REF!</definedName>
    <definedName name="exchangerate">[11]DCEInputs!$I$8</definedName>
    <definedName name="excl_data">#REF!</definedName>
    <definedName name="EXDATE">#REF!</definedName>
    <definedName name="EXEC">#REF!</definedName>
    <definedName name="exit">#REF!</definedName>
    <definedName name="exit_own">'[28]Deal Summary'!#REF!</definedName>
    <definedName name="exitentvalue">[29]Transaction!#REF!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'[30]DCF Matrix'!#REF!</definedName>
    <definedName name="fds">'[31]FRCT INPUT-CFG'!$D$41:$H$41</definedName>
    <definedName name="FERNCUST">#REF!</definedName>
    <definedName name="FERNINC">#REF!</definedName>
    <definedName name="FERNUNIT">#REF!</definedName>
    <definedName name="FileName">[32]Sheet1!$D$2</definedName>
    <definedName name="FINAL">#REF!</definedName>
    <definedName name="financialcase">[8]Model!$D$8</definedName>
    <definedName name="Fincase">#REF!</definedName>
    <definedName name="finfees?">#REF!</definedName>
    <definedName name="fix">#REF!</definedName>
    <definedName name="fixed">[17]Controls!#REF!</definedName>
    <definedName name="fixedmargin">[8]Model!$AA$178</definedName>
    <definedName name="FLO">#REF!</definedName>
    <definedName name="FNAME">[20]Inputs!#REF!</definedName>
    <definedName name="FPUC_10_year">#REF!</definedName>
    <definedName name="FPUINC">[33]FPUINC!#REF!</definedName>
    <definedName name="FPUP1R">#REF!</definedName>
    <definedName name="FPUP2AL">#REF!</definedName>
    <definedName name="FPUP2L">#REF!</definedName>
    <definedName name="FROM_MERGER">[20]Inputs!#REF!</definedName>
    <definedName name="ftdexit">#REF!</definedName>
    <definedName name="ftdlev">[22]Transaction!#REF!</definedName>
    <definedName name="ftdpm">[22]Transaction!#REF!</definedName>
    <definedName name="ftdprice">[22]Transaction!#REF!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'[34]FRCT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[8]Model!$D$11</definedName>
    <definedName name="GRAPH">#REF!</definedName>
    <definedName name="growth">[11]DCEInputs!$I$24</definedName>
    <definedName name="h10IRR">[35]Model!#REF!</definedName>
    <definedName name="hdebtserv">[28]Rolex!#REF!</definedName>
    <definedName name="HedgeType">'[36]Financing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[20]Inputs!#REF!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[37]TRANSACTION!#REF!</definedName>
    <definedName name="inflation">'[8]Cost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[23]Schedules!#REF!</definedName>
    <definedName name="INT_FY86">#REF!</definedName>
    <definedName name="interco">[37]TRANSACTION!#REF!</definedName>
    <definedName name="INTERIM">#REF!</definedName>
    <definedName name="Intref">'[26]LBO FINS'!$E$216</definedName>
    <definedName name="Intsub">'[26]LBO Analysis'!$J$10</definedName>
    <definedName name="ipocase">[8]Model!$D$41</definedName>
    <definedName name="ipoyear">[8]Model!$D$49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'[9]JRM Model'!$A$191</definedName>
    <definedName name="jv">#REF!</definedName>
    <definedName name="k">#REF!</definedName>
    <definedName name="KDATE">#REF!</definedName>
    <definedName name="KKR_Deal_Fee">[38]Triggers!$E$23</definedName>
    <definedName name="l">[39]DE!#REF!</definedName>
    <definedName name="lbo">[40]LBOSourceUse!$D$7</definedName>
    <definedName name="LBO_MODEL">[41]TRANS!$D$10</definedName>
    <definedName name="LBO_PR1">#REF!</definedName>
    <definedName name="LBO_PR2">#REF!</definedName>
    <definedName name="LBO_PR4">#REF!</definedName>
    <definedName name="LBO_PR5">#REF!</definedName>
    <definedName name="LBO_PRICE">'[28]Trans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[42]Inputs!$P$27</definedName>
    <definedName name="legend">#REF!</definedName>
    <definedName name="lev">#REF!</definedName>
    <definedName name="levstep">#REF!</definedName>
    <definedName name="Lfdshares">[42]Inputs!$P$24</definedName>
    <definedName name="ListSheetsMacroButton">#REF!</definedName>
    <definedName name="Lmin">[42]Inputs!$P$29</definedName>
    <definedName name="Long_Term_Debt">[12]Inputs!$B$8</definedName>
    <definedName name="LOOP">#REF!</definedName>
    <definedName name="Lpref">[42]Inputs!$P$30</definedName>
    <definedName name="LTDEBT">#REF!</definedName>
    <definedName name="LTM">#REF!</definedName>
    <definedName name="LTM_EBITDA">[12]Inputs!$B$21</definedName>
    <definedName name="LTM_EBITDAR">[12]Inputs!$B$20</definedName>
    <definedName name="LTM_REVENUES">[12]Inputs!$B$19</definedName>
    <definedName name="Ltotdebt">[42]Inputs!$P$28</definedName>
    <definedName name="m_gen">[24]Lookups!#REF!</definedName>
    <definedName name="m_labor">[24]Lookups!#REF!</definedName>
    <definedName name="m_maniuf">[24]Lookups!#REF!</definedName>
    <definedName name="m_manuf">[24]Lookups!#REF!</definedName>
    <definedName name="m_mat">[24]Lookups!#REF!</definedName>
    <definedName name="m_ohead">[24]Lookups!#REF!</definedName>
    <definedName name="m_sell">[24]Lookups!#REF!</definedName>
    <definedName name="m_var">[24]Lookups!#REF!</definedName>
    <definedName name="Macro4">[43]!Macro4</definedName>
    <definedName name="MACROS">#REF!</definedName>
    <definedName name="mapping">[44]mapping!$A$2:$H$1143</definedName>
    <definedName name="MARCUST">#REF!</definedName>
    <definedName name="margin">[8]Model!$AA$180</definedName>
    <definedName name="MARINC">#REF!</definedName>
    <definedName name="Market_Equity">#REF!</definedName>
    <definedName name="MARUNIT">#REF!</definedName>
    <definedName name="master">[45]conrol!$B$11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[17]Fin_Assumptions!#REF!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[46]MODEL!$L$22</definedName>
    <definedName name="Minumum_Cash">#REF!</definedName>
    <definedName name="MKT_TEMP_DIR">[20]Inputs!#REF!</definedName>
    <definedName name="MKT_TEMP_FNAME">[20]Inputs!#REF!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[41]TRANS!$D$14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[28]Timex!#REF!</definedName>
    <definedName name="MULT_CHOICE">'[28]Trans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[12]Inputs!$B$14</definedName>
    <definedName name="NAME">[47]INPUT!$A$13:$B$30</definedName>
    <definedName name="NAMES">[20]Inputs!#REF!</definedName>
    <definedName name="NDC_TRAN_LOG">#REF!</definedName>
    <definedName name="NDCFORM">#REF!</definedName>
    <definedName name="Net_Debt">#REF!</definedName>
    <definedName name="NEW_GW_LIFE">'[28]Trans Assump'!#REF!</definedName>
    <definedName name="NEW_GW_TAX">'[28]Trans Assump'!#REF!</definedName>
    <definedName name="newcutoff">'[14]Summary History'!$C$3</definedName>
    <definedName name="newline">#REF!</definedName>
    <definedName name="newline2">#REF!</definedName>
    <definedName name="nextvsthis">#REF!</definedName>
    <definedName name="NOI">#REF!</definedName>
    <definedName name="nol">[17]Fin_Assumptions!#REF!</definedName>
    <definedName name="nol?">[22]Transaction!#REF!</definedName>
    <definedName name="note">[37]TRANSACTION!#REF!</definedName>
    <definedName name="NOTES">#REF!</definedName>
    <definedName name="novjv">#REF!</definedName>
    <definedName name="NumQtrs">#REF!</definedName>
    <definedName name="offer">'[40]Sources &amp; Uses'!$D$7</definedName>
    <definedName name="OFFER_PRICE">[20]Transinputs!$U$7</definedName>
    <definedName name="OLDGW">[20]Target!#REF!</definedName>
    <definedName name="opcase">#REF!</definedName>
    <definedName name="OPT_PROC">#REF!</definedName>
    <definedName name="Options">#REF!</definedName>
    <definedName name="OTA">#REF!</definedName>
    <definedName name="other_expense">[37]TRANSACTION!#REF!</definedName>
    <definedName name="OTHERTHANZONE6">#REF!</definedName>
    <definedName name="OUT_INT">#REF!</definedName>
    <definedName name="OUTPUTS">#REF!</definedName>
    <definedName name="ownership">[8]Model!$C$22</definedName>
    <definedName name="PAGE_5">#REF!</definedName>
    <definedName name="PAGE_6">#REF!</definedName>
    <definedName name="PAGE11">[48]Prepayments!#REF!</definedName>
    <definedName name="PAGE12">[48]Prepayments!#REF!</definedName>
    <definedName name="PAGE13">[48]Prepayments!#REF!</definedName>
    <definedName name="PAGE14">#REF!</definedName>
    <definedName name="PAGE15">[48]RateBase!#REF!</definedName>
    <definedName name="PAGE4">[20]Calcs:tainted!$B$57:$L$73</definedName>
    <definedName name="PATHNAME">#REF!</definedName>
    <definedName name="payment">[17]Controls!#REF!</definedName>
    <definedName name="PD">[23]Schedules!#REF!</definedName>
    <definedName name="pdate">[11]DCEInputs!$I$6</definedName>
    <definedName name="PERF">#REF!</definedName>
    <definedName name="PERFORMANCE">#REF!</definedName>
    <definedName name="pfbal">[28]Rolex!#REF!</definedName>
    <definedName name="PFFINGRAPH">#REF!</definedName>
    <definedName name="PIKK">'[49]Trans Assump'!$U$18</definedName>
    <definedName name="PIPELINE_INPUT">'[50]FPL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[20]Summary!#REF!</definedName>
    <definedName name="PP">#REF!</definedName>
    <definedName name="pprice">[38]Triggers!$E$13</definedName>
    <definedName name="pprice2">'[28]Deal Summary'!#REF!</definedName>
    <definedName name="PR_2006VS2005">#REF!</definedName>
    <definedName name="PR_CUR_QTR">#REF!</definedName>
    <definedName name="PR_YTD">#REF!</definedName>
    <definedName name="Preferred_Stock">[12]Inputs!$B$7</definedName>
    <definedName name="premium">[20]Transinputs!$U$13</definedName>
    <definedName name="PRICE_SENSE">#REF!</definedName>
    <definedName name="PRICE_SENSE2">#REF!</definedName>
    <definedName name="pricecase">[42]Buildup!$Z$374</definedName>
    <definedName name="PRINT">#REF!</definedName>
    <definedName name="_xlnm.Print_Area" localSheetId="1">'Avg ROR'!$A$1:$W$74</definedName>
    <definedName name="_xlnm.Print_Area" localSheetId="3">'Capital Structure'!$A$1:$Q$68</definedName>
    <definedName name="_xlnm.Print_Area" localSheetId="0">'Report Summary'!$A$1:$L$61</definedName>
    <definedName name="_xlnm.Print_Area" localSheetId="2">'Year End ROR'!$A$1:$W$75</definedName>
    <definedName name="_xlnm.Print_Area">#REF!</definedName>
    <definedName name="PRINT_EXPLANATI">#REF!</definedName>
    <definedName name="Print_HardRock">[21]!Print_HardRock</definedName>
    <definedName name="PRINT_MENU">#REF!</definedName>
    <definedName name="_xlnm.Print_Titles">#REF!</definedName>
    <definedName name="Print_Valmax">[51]!Print_Valmax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[40]Inputs!$D$5</definedName>
    <definedName name="Project_Name">[12]Inputs!$E$1</definedName>
    <definedName name="ProjectName">{"Client Name or Project Name"}</definedName>
    <definedName name="PROJGRAPH">#REF!</definedName>
    <definedName name="PROJNAME">'[52]Transaction Inputs'!$E$15</definedName>
    <definedName name="PRYTD">#REF!</definedName>
    <definedName name="Public">#REF!</definedName>
    <definedName name="pur">[15]Snow_recap!$R$9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[20]Acquiror!#REF!</definedName>
    <definedName name="qtrvsprqtr">#REF!</definedName>
    <definedName name="R_TableTotals">'[53]MA Comps'!#REF!</definedName>
    <definedName name="range">#REF!</definedName>
    <definedName name="RAS" hidden="1">[54]FxdChg!#REF!</definedName>
    <definedName name="RATE">#REF!</definedName>
    <definedName name="RATEBASE">#REF!</definedName>
    <definedName name="raw">[37]TRANSACTION!#REF!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[17]Controls!$E$8</definedName>
    <definedName name="relevered_beta">'[10]DCF Model'!#REF!</definedName>
    <definedName name="RELIEF">#REF!</definedName>
    <definedName name="residmult">[35]Model!#REF!</definedName>
    <definedName name="RET">#REF!</definedName>
    <definedName name="RET_BY_DIST">#REF!</definedName>
    <definedName name="rhtcase">#REF!</definedName>
    <definedName name="rhtoffer">#REF!</definedName>
    <definedName name="rhtprice">[55]Overview!$D$8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[17]Controls!#REF!</definedName>
    <definedName name="RUN">'[30]DCF Inputs'!#REF!</definedName>
    <definedName name="RUNTIME">#REF!</definedName>
    <definedName name="s">Word</definedName>
    <definedName name="SALE">[17]Fin_Assumptions!#REF!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'[28]Deal Summary'!#REF!</definedName>
    <definedName name="SCH5GAS">#REF!</definedName>
    <definedName name="SCHB5P1">#REF!</definedName>
    <definedName name="SCHB5P2">#REF!</definedName>
    <definedName name="SCHB5P3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[8]Model!$D$56</definedName>
    <definedName name="secondary2">[8]Model!$D$59</definedName>
    <definedName name="secondary3">[8]Model!$D$62</definedName>
    <definedName name="secondarydiscount">[8]Model!$D$50</definedName>
    <definedName name="secondarymultiple">[8]Model!$D$51</definedName>
    <definedName name="secondarytiming">[8]Model!$D$45</definedName>
    <definedName name="seller_note_sweep">[37]TRANSACTION!#REF!</definedName>
    <definedName name="sellerfinancerate">[8]Model!$I$8</definedName>
    <definedName name="seniorcoupon">#REF!</definedName>
    <definedName name="SENSEPOOL">[20]Calcs:Summary!$M$34:$AI$122</definedName>
    <definedName name="SENSITIVE">#REF!</definedName>
    <definedName name="Sensitivity">#REF!</definedName>
    <definedName name="servdebt">[28]Earnings!#REF!</definedName>
    <definedName name="servicesconvention">#REF!</definedName>
    <definedName name="SET_ISS_PRICE">#REF!</definedName>
    <definedName name="SET_OFF_PRICE">#REF!</definedName>
    <definedName name="set_price">'[28]Deal Summary'!#REF!</definedName>
    <definedName name="shares">[56]DCEInputs!$M$13</definedName>
    <definedName name="Shares_Outstanding">[12]Inputs!$B$5</definedName>
    <definedName name="SHDATE">#REF!</definedName>
    <definedName name="Short_Term_Debt">[12]Inputs!$B$9</definedName>
    <definedName name="signcont">#REF!</definedName>
    <definedName name="signcontOther">#REF!</definedName>
    <definedName name="srecap">[38]Triggers!$E$21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'[57]DEL-updated'!$A$11:$T$372</definedName>
    <definedName name="support_A">#REF!</definedName>
    <definedName name="support_B">#REF!</definedName>
    <definedName name="support_C">#REF!</definedName>
    <definedName name="switch">[15]conrol!$B$16</definedName>
    <definedName name="syn">'[53]DCF - Ed'!#REF!</definedName>
    <definedName name="SYN_ON">'[28]Trans Assump'!#REF!</definedName>
    <definedName name="SYNOFF">'[30]DCF Inputs'!#REF!</definedName>
    <definedName name="SYNON">'[30]DCF Inputs'!#REF!</definedName>
    <definedName name="t1book">'[52]Target 1'!$W$26</definedName>
    <definedName name="t1cash">'[52]Target 1'!$W$8</definedName>
    <definedName name="t1debt">'[52]Target 1'!$W$22</definedName>
    <definedName name="t1ebitda">'[52]Target 1'!$G$25</definedName>
    <definedName name="T1RENTS">'[52]Target 1'!$G$23</definedName>
    <definedName name="t1revs">'[52]Target 1'!$G$20</definedName>
    <definedName name="t1shares">'[52]Share Calculations'!$K$29</definedName>
    <definedName name="Tar00Est">#REF!</definedName>
    <definedName name="Tar01Est">#REF!</definedName>
    <definedName name="Tar99Est">#REF!</definedName>
    <definedName name="targ1fy97">'[52]Target 1'!$E$11</definedName>
    <definedName name="targ1fy98">'[52]Target 1'!$E$11</definedName>
    <definedName name="targ1price">'[52]Transaction Calculations'!$I$22</definedName>
    <definedName name="targ1shares">'[52]Transaction Calculations'!$I$29</definedName>
    <definedName name="Targ52High">[58]Input!$K$63</definedName>
    <definedName name="Targ52Low">[58]Input!$K$64</definedName>
    <definedName name="TargCalEPS1">[58]Input!$K$68</definedName>
    <definedName name="TargCalEPS2">[58]Input!$K$69</definedName>
    <definedName name="TargCalEPS3">[58]Input!$K$70</definedName>
    <definedName name="TargEBITDA">[58]Input!$K$47</definedName>
    <definedName name="TARGET_NAME">[20]Target!#REF!</definedName>
    <definedName name="Target1">'[52]Transaction Inputs'!$E$19</definedName>
    <definedName name="TargetDebt">[58]Input!$K$54</definedName>
    <definedName name="tax">#REF!</definedName>
    <definedName name="Tax_Rate">#REF!</definedName>
    <definedName name="taxasset?">[22]Transaction!#REF!</definedName>
    <definedName name="taxassetswitch">[22]Transaction!#REF!</definedName>
    <definedName name="TAXES">#REF!</definedName>
    <definedName name="taxrate">#REF!</definedName>
    <definedName name="tbl">{2}</definedName>
    <definedName name="TEMPLATE_FILE">[20]Inputs!#REF!</definedName>
    <definedName name="tender">'[59]Trans Assump'!#REF!</definedName>
    <definedName name="ticker">'[11]SumComp-Nortel'!$D$1</definedName>
    <definedName name="ticker2">'[40]Side by Side'!#REF!</definedName>
    <definedName name="timepeiece">[58]Input!$E$9</definedName>
    <definedName name="TITLE">#REF!</definedName>
    <definedName name="TOTAL_ACQ">'[60]Units Sold Data'!$B$123:$J$123</definedName>
    <definedName name="TOTAL_AUS">'[60]Units Sold Data'!$B$69:$J$69</definedName>
    <definedName name="TOTAL_CAN">'[60]Units Sold Data'!$B$87:$J$87</definedName>
    <definedName name="TOTAL_FM">'[61]Total Products - FM'!$B$17:$J$17</definedName>
    <definedName name="TOTAL_NAT_L">'[60]Units Sold Data'!$B$105:$J$105</definedName>
    <definedName name="TOTAL_UK">'[60]Units Sold Data'!$B$51:$J$51</definedName>
    <definedName name="TOTAL_US">'[60]Units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[20]Target!#REF!</definedName>
    <definedName name="UNAMORT">#REF!</definedName>
    <definedName name="UNDER">#REF!</definedName>
    <definedName name="units">[45]conrol!$C$8</definedName>
    <definedName name="UPDATE">#REF!</definedName>
    <definedName name="UPDATE_MKT">#REF!</definedName>
    <definedName name="us_cpi">#REF!</definedName>
    <definedName name="USE_TEMP">[20]Inputs!#REF!</definedName>
    <definedName name="Useful_Life_of_Depreciable_PP_E">"PPElife"</definedName>
    <definedName name="usprice">[11]DCEInputs!$I$5</definedName>
    <definedName name="varyr1">'[62]var 10 11'!#REF!</definedName>
    <definedName name="VAT">#REF!</definedName>
    <definedName name="VCA">#REF!</definedName>
    <definedName name="w_sales">[24]Lookups!#REF!</definedName>
    <definedName name="wacc">#REF!</definedName>
    <definedName name="WATINC">#REF!</definedName>
    <definedName name="Weight_of_Equity">'[18]B&amp;W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[17]Fin_Assumptions!#REF!</definedName>
    <definedName name="yr1b">#REF!</definedName>
    <definedName name="z_Clear">#REF!,#REF!,#REF!,#REF!,#REF!,#REF!,#REF!,#REF!,#REF!,#REF!,#REF!,#REF!</definedName>
    <definedName name="z_Col10">[6]Main!$P$5:$P$56,[6]Main!$P$16:$P$132,[6]Main!$P$145:$P$199,[6]Main!$P$213:$P$234</definedName>
    <definedName name="z_Col11">[6]Main!$P$5:$P$56,[6]Main!$P$16:$P$132,[6]Main!$P$145:$P$199,[6]Main!$P$213:$P$234</definedName>
    <definedName name="z_Col12">[6]Main!$P$5:$P$56,[6]Main!$P$16:$P$132,[6]Main!$P$145:$P$199,[6]Main!$P$213:$P$234</definedName>
    <definedName name="z_Col13">[6]Main!$P$5:$P$56,[6]Main!$P$16:$P$132,[6]Main!$P$145:$P$199,[6]Main!$P$213:$P$234</definedName>
    <definedName name="z_Col14">[6]Main!$P$5:$P$56,[6]Main!$P$16:$P$132,[6]Main!$P$145:$P$199,[6]Main!$P$213:$P$234</definedName>
    <definedName name="z_Col5">[6]Main!$J$5:$O$56,[6]Main!$J$16:$O$132,[6]Main!$J$145:$O$199,[6]Main!$J$213:$O$234</definedName>
    <definedName name="z_Col6">[6]Main!$N$4:$O$56,[6]Main!$N$16:$O$132,[6]Main!$N$145:$O$199,[6]Main!$N$213:$O$234</definedName>
    <definedName name="z_Col7">[6]Main!#REF!,[6]Main!#REF!,[6]Main!#REF!,[6]Main!#REF!</definedName>
    <definedName name="z_Col9">[6]Main!$P$5:$P$56,[6]Main!$P$16:$P$132,[6]Main!$P$145:$P$199,[6]Main!$P$213:$P$234</definedName>
    <definedName name="z_DelOne">#REF!</definedName>
    <definedName name="z_DelTwo">#REF!</definedName>
    <definedName name="z_End">#REF!</definedName>
    <definedName name="z_End1">[6]Main!#REF!</definedName>
    <definedName name="z_EndA">[6]Main!#REF!</definedName>
    <definedName name="z_Endp1">[6]Main!#REF!</definedName>
    <definedName name="z_EndP2">[6]Main!#REF!</definedName>
    <definedName name="z_Industry">[6]Main!#REF!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[6]Main!$H$8:$S$56,[6]Main!$H$16:$S$132</definedName>
    <definedName name="z_Project_Name">[6]Main!#REF!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4" l="1"/>
  <c r="F56" i="4"/>
  <c r="J56" i="4" s="1"/>
  <c r="N54" i="4"/>
  <c r="P54" i="4" s="1"/>
  <c r="F54" i="4"/>
  <c r="J54" i="4" s="1"/>
  <c r="N52" i="4"/>
  <c r="P52" i="4" s="1"/>
  <c r="F52" i="4"/>
  <c r="J52" i="4" s="1"/>
  <c r="N50" i="4"/>
  <c r="F50" i="4"/>
  <c r="I50" i="4" s="1"/>
  <c r="N48" i="4"/>
  <c r="F48" i="4"/>
  <c r="I48" i="4" s="1"/>
  <c r="N46" i="4"/>
  <c r="P46" i="4"/>
  <c r="F46" i="4"/>
  <c r="F65" i="4" s="1"/>
  <c r="P44" i="4"/>
  <c r="L44" i="4"/>
  <c r="F44" i="4"/>
  <c r="I44" i="4" s="1"/>
  <c r="H34" i="4"/>
  <c r="E34" i="4"/>
  <c r="F25" i="4"/>
  <c r="J25" i="4" s="1"/>
  <c r="P23" i="4"/>
  <c r="N23" i="4"/>
  <c r="F23" i="4"/>
  <c r="J23" i="4" s="1"/>
  <c r="N21" i="4"/>
  <c r="P21" i="4" s="1"/>
  <c r="F21" i="4"/>
  <c r="J21" i="4" s="1"/>
  <c r="N19" i="4"/>
  <c r="P19" i="4" s="1"/>
  <c r="I19" i="4"/>
  <c r="F19" i="4"/>
  <c r="N17" i="4"/>
  <c r="F17" i="4"/>
  <c r="N15" i="4"/>
  <c r="F15" i="4"/>
  <c r="P13" i="4"/>
  <c r="L13" i="4"/>
  <c r="I13" i="4"/>
  <c r="F13" i="4"/>
  <c r="N72" i="3"/>
  <c r="R69" i="3"/>
  <c r="P69" i="3"/>
  <c r="N69" i="3"/>
  <c r="J69" i="3"/>
  <c r="F69" i="3"/>
  <c r="D69" i="3"/>
  <c r="B69" i="3"/>
  <c r="L68" i="3"/>
  <c r="L69" i="3" s="1"/>
  <c r="H69" i="3"/>
  <c r="R64" i="3"/>
  <c r="R72" i="3" s="1"/>
  <c r="R62" i="3"/>
  <c r="P62" i="3"/>
  <c r="P64" i="3" s="1"/>
  <c r="P72" i="3" s="1"/>
  <c r="N62" i="3"/>
  <c r="N64" i="3" s="1"/>
  <c r="H62" i="3"/>
  <c r="L61" i="3"/>
  <c r="T61" i="3" s="1"/>
  <c r="V61" i="3" s="1"/>
  <c r="A61" i="3"/>
  <c r="A60" i="3"/>
  <c r="J59" i="3"/>
  <c r="L58" i="3"/>
  <c r="T58" i="3" s="1"/>
  <c r="V58" i="3" s="1"/>
  <c r="D62" i="3"/>
  <c r="F55" i="3"/>
  <c r="H64" i="3"/>
  <c r="H72" i="3" s="1"/>
  <c r="A42" i="3"/>
  <c r="A41" i="3"/>
  <c r="N28" i="3"/>
  <c r="J28" i="3"/>
  <c r="H28" i="3"/>
  <c r="D28" i="3"/>
  <c r="F27" i="3"/>
  <c r="B28" i="3"/>
  <c r="N23" i="3"/>
  <c r="N31" i="3" s="1"/>
  <c r="N20" i="3"/>
  <c r="J20" i="3"/>
  <c r="H20" i="3"/>
  <c r="H23" i="3" s="1"/>
  <c r="H31" i="3" s="1"/>
  <c r="D20" i="3"/>
  <c r="B20" i="3"/>
  <c r="L19" i="3"/>
  <c r="P19" i="3" s="1"/>
  <c r="F19" i="3"/>
  <c r="L18" i="3"/>
  <c r="P18" i="3" s="1"/>
  <c r="F18" i="3"/>
  <c r="F17" i="3"/>
  <c r="L17" i="3" s="1"/>
  <c r="J23" i="3"/>
  <c r="J31" i="3" s="1"/>
  <c r="D23" i="3"/>
  <c r="D31" i="3" s="1"/>
  <c r="F14" i="3"/>
  <c r="L14" i="3" s="1"/>
  <c r="A4" i="3"/>
  <c r="H72" i="2"/>
  <c r="R69" i="2"/>
  <c r="P69" i="2"/>
  <c r="N69" i="2"/>
  <c r="J69" i="2"/>
  <c r="H69" i="2"/>
  <c r="F69" i="2"/>
  <c r="D69" i="2"/>
  <c r="B69" i="2"/>
  <c r="L67" i="2"/>
  <c r="L69" i="2" s="1"/>
  <c r="R62" i="2"/>
  <c r="R64" i="2" s="1"/>
  <c r="R72" i="2" s="1"/>
  <c r="P62" i="2"/>
  <c r="P64" i="2" s="1"/>
  <c r="P72" i="2" s="1"/>
  <c r="N62" i="2"/>
  <c r="N64" i="2" s="1"/>
  <c r="N72" i="2" s="1"/>
  <c r="H62" i="2"/>
  <c r="L61" i="2"/>
  <c r="T61" i="2" s="1"/>
  <c r="V61" i="2" s="1"/>
  <c r="L58" i="2"/>
  <c r="T58" i="2" s="1"/>
  <c r="V58" i="2" s="1"/>
  <c r="L56" i="2"/>
  <c r="T56" i="2" s="1"/>
  <c r="D62" i="2"/>
  <c r="D64" i="2" s="1"/>
  <c r="D72" i="2" s="1"/>
  <c r="V54" i="2"/>
  <c r="T54" i="2"/>
  <c r="H64" i="2"/>
  <c r="A41" i="2"/>
  <c r="N30" i="2"/>
  <c r="J30" i="2"/>
  <c r="H30" i="2"/>
  <c r="B30" i="2"/>
  <c r="F27" i="2"/>
  <c r="L27" i="2" s="1"/>
  <c r="P27" i="2" s="1"/>
  <c r="J24" i="2"/>
  <c r="J33" i="2" s="1"/>
  <c r="J21" i="2"/>
  <c r="H21" i="2"/>
  <c r="H24" i="2" s="1"/>
  <c r="H33" i="2" s="1"/>
  <c r="D21" i="2"/>
  <c r="B21" i="2"/>
  <c r="B24" i="2" s="1"/>
  <c r="B33" i="2" s="1"/>
  <c r="F19" i="2"/>
  <c r="L19" i="2" s="1"/>
  <c r="P19" i="2" s="1"/>
  <c r="N21" i="2"/>
  <c r="F18" i="2"/>
  <c r="F21" i="2" s="1"/>
  <c r="P17" i="2"/>
  <c r="L17" i="2"/>
  <c r="F17" i="2"/>
  <c r="N24" i="2"/>
  <c r="N33" i="2" s="1"/>
  <c r="D24" i="2"/>
  <c r="F14" i="2"/>
  <c r="A42" i="2"/>
  <c r="A4" i="4"/>
  <c r="D30" i="2" l="1"/>
  <c r="F28" i="2"/>
  <c r="J59" i="2"/>
  <c r="L20" i="3"/>
  <c r="L23" i="3" s="1"/>
  <c r="P17" i="3"/>
  <c r="P20" i="3" s="1"/>
  <c r="F27" i="1" s="1"/>
  <c r="T59" i="3"/>
  <c r="L59" i="3"/>
  <c r="J65" i="4"/>
  <c r="K48" i="4" s="1"/>
  <c r="J62" i="3"/>
  <c r="J64" i="3" s="1"/>
  <c r="J72" i="3" s="1"/>
  <c r="J34" i="4"/>
  <c r="K15" i="4" s="1"/>
  <c r="K19" i="4"/>
  <c r="I46" i="4"/>
  <c r="P50" i="4"/>
  <c r="D33" i="2"/>
  <c r="T51" i="2"/>
  <c r="F62" i="3"/>
  <c r="F64" i="3" s="1"/>
  <c r="F72" i="3" s="1"/>
  <c r="L55" i="3"/>
  <c r="T55" i="3" s="1"/>
  <c r="V55" i="3" s="1"/>
  <c r="I15" i="4"/>
  <c r="I34" i="4" s="1"/>
  <c r="D65" i="4"/>
  <c r="P14" i="3"/>
  <c r="F20" i="3"/>
  <c r="F23" i="3" s="1"/>
  <c r="F31" i="3" s="1"/>
  <c r="F28" i="3"/>
  <c r="L27" i="3"/>
  <c r="K25" i="4"/>
  <c r="L14" i="2"/>
  <c r="F24" i="2"/>
  <c r="B62" i="2"/>
  <c r="B64" i="2" s="1"/>
  <c r="B72" i="2" s="1"/>
  <c r="V56" i="2"/>
  <c r="L57" i="2"/>
  <c r="T57" i="2" s="1"/>
  <c r="V57" i="2" s="1"/>
  <c r="T67" i="2"/>
  <c r="T51" i="3"/>
  <c r="L56" i="3"/>
  <c r="T56" i="3" s="1"/>
  <c r="V56" i="3" s="1"/>
  <c r="B62" i="3"/>
  <c r="B64" i="3" s="1"/>
  <c r="B72" i="3" s="1"/>
  <c r="V59" i="3"/>
  <c r="F34" i="4"/>
  <c r="K21" i="4"/>
  <c r="I65" i="4"/>
  <c r="K50" i="4"/>
  <c r="L57" i="3"/>
  <c r="T57" i="3" s="1"/>
  <c r="V57" i="3" s="1"/>
  <c r="F60" i="3"/>
  <c r="D64" i="3"/>
  <c r="D72" i="3" s="1"/>
  <c r="T68" i="3"/>
  <c r="P15" i="4"/>
  <c r="I17" i="4"/>
  <c r="D34" i="4"/>
  <c r="P48" i="4"/>
  <c r="L18" i="2"/>
  <c r="L55" i="2"/>
  <c r="L60" i="2"/>
  <c r="T60" i="2" s="1"/>
  <c r="V60" i="2" s="1"/>
  <c r="F62" i="2"/>
  <c r="F64" i="2" s="1"/>
  <c r="F72" i="2" s="1"/>
  <c r="B23" i="3"/>
  <c r="B31" i="3" s="1"/>
  <c r="T54" i="3"/>
  <c r="K13" i="4"/>
  <c r="O50" i="4" l="1"/>
  <c r="Q50" i="4"/>
  <c r="M50" i="4"/>
  <c r="Q19" i="4"/>
  <c r="M19" i="4"/>
  <c r="O19" i="4"/>
  <c r="V54" i="3"/>
  <c r="L60" i="3"/>
  <c r="L62" i="3" s="1"/>
  <c r="L64" i="3" s="1"/>
  <c r="L72" i="3" s="1"/>
  <c r="P23" i="3"/>
  <c r="D27" i="1"/>
  <c r="H27" i="1" s="1"/>
  <c r="Q15" i="4"/>
  <c r="M15" i="4"/>
  <c r="O15" i="4"/>
  <c r="K17" i="4"/>
  <c r="J62" i="2"/>
  <c r="J64" i="2" s="1"/>
  <c r="J72" i="2" s="1"/>
  <c r="K56" i="4"/>
  <c r="Q13" i="4"/>
  <c r="O13" i="4"/>
  <c r="M13" i="4"/>
  <c r="O21" i="4"/>
  <c r="Q21" i="4"/>
  <c r="M21" i="4"/>
  <c r="V51" i="3"/>
  <c r="T55" i="2"/>
  <c r="P27" i="3"/>
  <c r="P28" i="3" s="1"/>
  <c r="J27" i="1" s="1"/>
  <c r="L28" i="3"/>
  <c r="L31" i="3" s="1"/>
  <c r="V51" i="2"/>
  <c r="K46" i="4"/>
  <c r="L59" i="2"/>
  <c r="L62" i="2" s="1"/>
  <c r="L64" i="2" s="1"/>
  <c r="L72" i="2" s="1"/>
  <c r="K52" i="4"/>
  <c r="P14" i="2"/>
  <c r="Q48" i="4"/>
  <c r="M48" i="4"/>
  <c r="O48" i="4"/>
  <c r="L21" i="2"/>
  <c r="L24" i="2" s="1"/>
  <c r="P18" i="2"/>
  <c r="P21" i="2" s="1"/>
  <c r="F14" i="1" s="1"/>
  <c r="K44" i="4"/>
  <c r="V68" i="3"/>
  <c r="V69" i="3" s="1"/>
  <c r="J24" i="1" s="1"/>
  <c r="T69" i="3"/>
  <c r="T69" i="2"/>
  <c r="V67" i="2"/>
  <c r="V69" i="2" s="1"/>
  <c r="J11" i="1" s="1"/>
  <c r="K54" i="4"/>
  <c r="F30" i="2"/>
  <c r="F33" i="2" s="1"/>
  <c r="L28" i="2"/>
  <c r="K23" i="4"/>
  <c r="P24" i="2" l="1"/>
  <c r="P33" i="2" s="1"/>
  <c r="D14" i="1"/>
  <c r="H14" i="1" s="1"/>
  <c r="Q23" i="4"/>
  <c r="M23" i="4"/>
  <c r="O23" i="4"/>
  <c r="O34" i="4" s="1"/>
  <c r="D41" i="1" s="1"/>
  <c r="V55" i="2"/>
  <c r="T62" i="2"/>
  <c r="T64" i="2" s="1"/>
  <c r="T72" i="2" s="1"/>
  <c r="N25" i="4"/>
  <c r="O25" i="4" s="1"/>
  <c r="T60" i="3"/>
  <c r="O54" i="4"/>
  <c r="M54" i="4"/>
  <c r="Q54" i="4"/>
  <c r="Q46" i="4"/>
  <c r="M46" i="4"/>
  <c r="O46" i="4"/>
  <c r="P31" i="3"/>
  <c r="P28" i="2"/>
  <c r="P30" i="2" s="1"/>
  <c r="J14" i="1" s="1"/>
  <c r="L30" i="2"/>
  <c r="L33" i="2" s="1"/>
  <c r="O44" i="4"/>
  <c r="M44" i="4"/>
  <c r="K65" i="4"/>
  <c r="Q44" i="4"/>
  <c r="Q52" i="4"/>
  <c r="M52" i="4"/>
  <c r="O52" i="4"/>
  <c r="D11" i="1"/>
  <c r="T59" i="2"/>
  <c r="V59" i="2" s="1"/>
  <c r="K34" i="4"/>
  <c r="O17" i="4"/>
  <c r="Q17" i="4"/>
  <c r="P25" i="4" s="1"/>
  <c r="Q25" i="4" s="1"/>
  <c r="Q34" i="4" s="1"/>
  <c r="D43" i="1" s="1"/>
  <c r="M17" i="4"/>
  <c r="L27" i="1"/>
  <c r="P56" i="4" l="1"/>
  <c r="Q56" i="4" s="1"/>
  <c r="Q65" i="4" s="1"/>
  <c r="L25" i="4"/>
  <c r="M25" i="4" s="1"/>
  <c r="M34" i="4" s="1"/>
  <c r="D39" i="1" s="1"/>
  <c r="L56" i="4"/>
  <c r="M56" i="4" s="1"/>
  <c r="M65" i="4" s="1"/>
  <c r="D17" i="1"/>
  <c r="D24" i="1"/>
  <c r="N56" i="4"/>
  <c r="O56" i="4" s="1"/>
  <c r="O65" i="4" s="1"/>
  <c r="V60" i="3"/>
  <c r="V62" i="3" s="1"/>
  <c r="T62" i="3"/>
  <c r="T64" i="3" s="1"/>
  <c r="T72" i="3" s="1"/>
  <c r="V62" i="2"/>
  <c r="L14" i="1"/>
  <c r="F24" i="1" l="1"/>
  <c r="H24" i="1" s="1"/>
  <c r="V64" i="3"/>
  <c r="V72" i="3" s="1"/>
  <c r="F11" i="1"/>
  <c r="H11" i="1" s="1"/>
  <c r="V64" i="2"/>
  <c r="V72" i="2" s="1"/>
  <c r="D30" i="1"/>
  <c r="L24" i="1" l="1"/>
  <c r="L30" i="1" s="1"/>
  <c r="H30" i="1"/>
  <c r="H17" i="1"/>
  <c r="L11" i="1"/>
  <c r="L17" i="1" s="1"/>
</calcChain>
</file>

<file path=xl/sharedStrings.xml><?xml version="1.0" encoding="utf-8"?>
<sst xmlns="http://schemas.openxmlformats.org/spreadsheetml/2006/main" count="335" uniqueCount="151">
  <si>
    <t xml:space="preserve">FLORIDA PUBLIC UTILITIES COMPANY  </t>
  </si>
  <si>
    <t>SCHEDULE 1</t>
  </si>
  <si>
    <t>FT. MEADE DIVISION</t>
  </si>
  <si>
    <t>RATE OF RETURN REPORT SUMMARY</t>
  </si>
  <si>
    <t>(1)</t>
  </si>
  <si>
    <t>(2)</t>
  </si>
  <si>
    <t>(3)</t>
  </si>
  <si>
    <t>(4)</t>
  </si>
  <si>
    <t>(5)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</si>
  <si>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</si>
  <si>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</si>
  <si>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</si>
  <si>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</si>
  <si>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</si>
  <si>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</si>
  <si>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</si>
  <si>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</si>
  <si>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</si>
  <si>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</si>
  <si>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</si>
  <si>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 xml:space="preserve"> 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</si>
  <si>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</si>
  <si>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</si>
  <si>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</si>
  <si>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</si>
  <si>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</si>
  <si>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</si>
  <si>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</si>
  <si>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</si>
  <si>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</si>
  <si>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</si>
  <si>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>RETURN ON COMMON EQUITY</t>
  </si>
  <si>
    <t xml:space="preserve">     LOW</t>
  </si>
  <si>
    <t xml:space="preserve">     MIDPOINT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</si>
  <si>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</si>
  <si>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</si>
  <si>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</si>
  <si>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</si>
  <si>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</si>
  <si>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</si>
  <si>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Michelle Napier</t>
  </si>
  <si>
    <t xml:space="preserve">           Director, Regulatory Affairs Distribution</t>
  </si>
  <si>
    <t xml:space="preserve">                         Signature</t>
  </si>
  <si>
    <t>Date</t>
  </si>
  <si>
    <t>SCHEDULE 2</t>
  </si>
  <si>
    <t>PAGE 1 OF 2</t>
  </si>
  <si>
    <t>RATE BASE</t>
  </si>
  <si>
    <t>(6)</t>
  </si>
  <si>
    <t>(7)</t>
  </si>
  <si>
    <t>(8)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</si>
  <si>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</si>
  <si>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</si>
  <si>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</si>
  <si>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</si>
  <si>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</si>
  <si>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</si>
  <si>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</si>
  <si>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</si>
  <si>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</si>
  <si>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</si>
  <si>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</si>
  <si>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</si>
  <si>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</si>
  <si>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</si>
  <si>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</si>
  <si>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</si>
  <si>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</si>
  <si>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</si>
  <si>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</si>
  <si>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 xml:space="preserve">   REMOVE CONS. &amp; PGA UNDER-RECOVERY</t>
  </si>
  <si>
    <t xml:space="preserve">   ELIMINATE INTEREST EARNING AFUDC IN CWIP</t>
  </si>
  <si>
    <t>TOTAL FPSC ADJUSTMENTS</t>
  </si>
  <si>
    <t>FPSC ADJUSTED</t>
  </si>
  <si>
    <t>PROFORMA ADJUSTMENTS</t>
  </si>
  <si>
    <t>RECORD ACQUISITION ADJUSTMENT</t>
  </si>
  <si>
    <t>TOTAL PRO FORMA ADJUSTMENTS</t>
  </si>
  <si>
    <t>PRO FORMA ADJUSTED</t>
  </si>
  <si>
    <t xml:space="preserve"> SCHEDULE 2</t>
  </si>
  <si>
    <t>PAGE 2 OF 2</t>
  </si>
  <si>
    <t>INCOME STATEMENT</t>
  </si>
  <si>
    <t>(9)</t>
  </si>
  <si>
    <t>(10)</t>
  </si>
  <si>
    <t>(11)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</si>
  <si>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</si>
  <si>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</si>
  <si>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</si>
  <si>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</si>
  <si>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</si>
  <si>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</si>
  <si>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</si>
  <si>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</si>
  <si>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</si>
  <si>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</si>
  <si>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</si>
  <si>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</si>
  <si>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</si>
  <si>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</si>
  <si>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</si>
  <si>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</si>
  <si>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</si>
  <si>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</si>
  <si>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</si>
  <si>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1) Interest Synchronization</t>
  </si>
  <si>
    <t>2) Elim Economic Development Expense</t>
  </si>
  <si>
    <t>3) Elim. Conservation Rev &amp; Exp.</t>
  </si>
  <si>
    <t>4) Elim. PGA  and Swing Revenues &amp; Expense</t>
  </si>
  <si>
    <t>5) Refund of GRIP Tax Savings Out of Period</t>
  </si>
  <si>
    <t>6) Elim. Rev Related Taxes</t>
  </si>
  <si>
    <t>7) Out of period adj</t>
  </si>
  <si>
    <t>8) Unprotected Amortization Out of Period</t>
  </si>
  <si>
    <t>1) Amortize Acquisition Adjustment</t>
  </si>
  <si>
    <t>SCHEDULE 3</t>
  </si>
  <si>
    <t>YEAR END RATE OF RETURN</t>
  </si>
  <si>
    <t xml:space="preserve">   REMOVE CONS. &amp; PGA UNDER-RECOVERIES</t>
  </si>
  <si>
    <t xml:space="preserve">   RECORD ACQUISITION ADJUSTMENT</t>
  </si>
  <si>
    <t xml:space="preserve"> SCHEDULE 3</t>
  </si>
  <si>
    <t>PROFORM ADJUSTMENTS</t>
  </si>
  <si>
    <t xml:space="preserve"> 1) Amortize Acquisition Adjustment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</si>
  <si>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</si>
  <si>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</si>
  <si>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</si>
  <si>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</si>
  <si>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</si>
  <si>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</si>
  <si>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</si>
  <si>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</si>
  <si>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>ADJUSTED</t>
  </si>
  <si>
    <t xml:space="preserve"> RATIO</t>
  </si>
  <si>
    <t xml:space="preserve">   RATE</t>
  </si>
  <si>
    <t xml:space="preserve">  COST</t>
  </si>
  <si>
    <t>AVERAGE</t>
  </si>
  <si>
    <t>NON-UTILITY</t>
  </si>
  <si>
    <t>BOOKS</t>
  </si>
  <si>
    <t>SPECIFIC</t>
  </si>
  <si>
    <t>PRO-RATA</t>
  </si>
  <si>
    <t>BALANCE</t>
  </si>
  <si>
    <t>(%)</t>
  </si>
  <si>
    <t xml:space="preserve">    (%)</t>
  </si>
  <si>
    <t xml:space="preserve">   (%)</t>
  </si>
  <si>
    <t>COMMON EQUITY</t>
  </si>
  <si>
    <t>LONG TERM DEBT</t>
  </si>
  <si>
    <t>SHORT TERM DEBT</t>
  </si>
  <si>
    <t>SHORT TERM DEBT REFINANCED LTD</t>
  </si>
  <si>
    <t>CUSTOMER DEPOSITS</t>
  </si>
  <si>
    <t>DEFFERED INCOME TAXES</t>
  </si>
  <si>
    <t>TAX CREDITS - WEIGHTED COST</t>
  </si>
  <si>
    <t>TOTAL AVERAGE</t>
  </si>
  <si>
    <t>YEAR-END</t>
  </si>
  <si>
    <t>TOTAL YEAR-END</t>
  </si>
  <si>
    <t>December 31, 2021</t>
  </si>
  <si>
    <t>For the 12 Months Ending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</si>
</sst>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&quot;$&quot;* #,##0_);_(&quot;$&quot;* \(#,##0\);_(&quot;$&quot;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1" xfId="0" applyNumberFormat="1" applyFont="1" applyFill="1" applyBorder="1"/>
    <xf numFmtId="5" fontId="2" fillId="0" borderId="0" xfId="0" applyNumberFormat="1" applyFont="1" applyFill="1"/>
    <xf numFmtId="5" fontId="2" fillId="0" borderId="1" xfId="0" applyNumberFormat="1" applyFont="1" applyFill="1" applyBorder="1"/>
    <xf numFmtId="42" fontId="2" fillId="0" borderId="1" xfId="0" applyNumberFormat="1" applyFont="1" applyFill="1" applyBorder="1"/>
    <xf numFmtId="5" fontId="3" fillId="0" borderId="0" xfId="0" applyNumberFormat="1" applyFont="1" applyFill="1"/>
    <xf numFmtId="10" fontId="2" fillId="0" borderId="1" xfId="0" applyNumberFormat="1" applyFont="1" applyFill="1" applyBorder="1"/>
    <xf numFmtId="0" fontId="2" fillId="0" borderId="1" xfId="0" applyFont="1" applyFill="1" applyBorder="1"/>
    <xf numFmtId="0" fontId="2" fillId="0" borderId="0" xfId="0" applyFont="1" applyFill="1" applyAlignment="1">
      <alignment horizontal="left"/>
    </xf>
    <xf numFmtId="10" fontId="2" fillId="0" borderId="0" xfId="0" applyNumberFormat="1" applyFont="1" applyFill="1"/>
    <xf numFmtId="10" fontId="3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center"/>
    </xf>
    <xf numFmtId="42" fontId="2" fillId="0" borderId="0" xfId="0" applyNumberFormat="1" applyFont="1" applyFill="1"/>
    <xf numFmtId="42" fontId="2" fillId="0" borderId="9" xfId="0" applyNumberFormat="1" applyFont="1" applyFill="1" applyBorder="1"/>
    <xf numFmtId="42" fontId="2" fillId="0" borderId="10" xfId="0" applyNumberFormat="1" applyFont="1" applyFill="1" applyBorder="1"/>
    <xf numFmtId="42" fontId="2" fillId="0" borderId="0" xfId="0" applyNumberFormat="1" applyFont="1" applyFill="1" applyBorder="1"/>
    <xf numFmtId="15" fontId="2" fillId="0" borderId="0" xfId="0" applyNumberFormat="1" applyFont="1" applyFill="1"/>
    <xf numFmtId="43" fontId="3" fillId="0" borderId="0" xfId="1" applyFont="1" applyFill="1"/>
    <xf numFmtId="5" fontId="2" fillId="0" borderId="0" xfId="0" applyNumberFormat="1" applyFont="1" applyFill="1" applyBorder="1"/>
    <xf numFmtId="42" fontId="3" fillId="0" borderId="0" xfId="0" applyNumberFormat="1" applyFont="1" applyFill="1"/>
    <xf numFmtId="42" fontId="2" fillId="0" borderId="0" xfId="2" applyNumberFormat="1" applyFont="1" applyFill="1"/>
    <xf numFmtId="44" fontId="3" fillId="0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 applyAlignment="1">
      <alignment horizontal="left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5" fontId="5" fillId="0" borderId="5" xfId="0" applyNumberFormat="1" applyFont="1" applyFill="1" applyBorder="1"/>
    <xf numFmtId="5" fontId="5" fillId="0" borderId="0" xfId="0" applyNumberFormat="1" applyFont="1" applyFill="1" applyBorder="1"/>
    <xf numFmtId="0" fontId="5" fillId="0" borderId="6" xfId="0" applyFont="1" applyFill="1" applyBorder="1"/>
    <xf numFmtId="0" fontId="5" fillId="0" borderId="5" xfId="0" applyFont="1" applyFill="1" applyBorder="1"/>
    <xf numFmtId="10" fontId="5" fillId="0" borderId="6" xfId="3" applyNumberFormat="1" applyFont="1" applyFill="1" applyBorder="1"/>
    <xf numFmtId="10" fontId="5" fillId="0" borderId="5" xfId="0" applyNumberFormat="1" applyFont="1" applyFill="1" applyBorder="1"/>
    <xf numFmtId="10" fontId="5" fillId="0" borderId="6" xfId="0" applyNumberFormat="1" applyFont="1" applyFill="1" applyBorder="1"/>
    <xf numFmtId="5" fontId="5" fillId="0" borderId="8" xfId="0" applyNumberFormat="1" applyFont="1" applyFill="1" applyBorder="1"/>
    <xf numFmtId="5" fontId="5" fillId="0" borderId="1" xfId="0" applyNumberFormat="1" applyFont="1" applyFill="1" applyBorder="1"/>
    <xf numFmtId="10" fontId="5" fillId="0" borderId="7" xfId="0" applyNumberFormat="1" applyFont="1" applyFill="1" applyBorder="1"/>
    <xf numFmtId="10" fontId="5" fillId="0" borderId="8" xfId="0" applyNumberFormat="1" applyFont="1" applyFill="1" applyBorder="1"/>
    <xf numFmtId="5" fontId="5" fillId="0" borderId="11" xfId="0" applyNumberFormat="1" applyFont="1" applyFill="1" applyBorder="1"/>
    <xf numFmtId="5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11" xfId="0" applyFont="1" applyFill="1" applyBorder="1"/>
    <xf numFmtId="0" fontId="6" fillId="0" borderId="0" xfId="0" applyFont="1" applyFill="1"/>
    <xf numFmtId="0" fontId="5" fillId="0" borderId="0" xfId="0" quotePrefix="1" applyFont="1" applyFill="1" applyAlignment="1">
      <alignment horizontal="left"/>
    </xf>
    <xf numFmtId="0" fontId="3" fillId="0" borderId="0" xfId="0" applyFont="1" applyFill="1" applyBorder="1"/>
    <xf numFmtId="5" fontId="3" fillId="0" borderId="0" xfId="0" quotePrefix="1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left"/>
    </xf>
    <xf numFmtId="5" fontId="3" fillId="0" borderId="0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9.xml" Id="rId13" /><Relationship Type="http://schemas.openxmlformats.org/officeDocument/2006/relationships/externalLink" Target="externalLinks/externalLink14.xml" Id="rId18" /><Relationship Type="http://schemas.openxmlformats.org/officeDocument/2006/relationships/externalLink" Target="externalLinks/externalLink22.xml" Id="rId26" /><Relationship Type="http://schemas.openxmlformats.org/officeDocument/2006/relationships/externalLink" Target="externalLinks/externalLink35.xml" Id="rId39" /><Relationship Type="http://schemas.openxmlformats.org/officeDocument/2006/relationships/externalLink" Target="externalLinks/externalLink17.xml" Id="rId21" /><Relationship Type="http://schemas.openxmlformats.org/officeDocument/2006/relationships/externalLink" Target="externalLinks/externalLink30.xml" Id="rId34" /><Relationship Type="http://schemas.openxmlformats.org/officeDocument/2006/relationships/externalLink" Target="externalLinks/externalLink38.xml" Id="rId42" /><Relationship Type="http://schemas.openxmlformats.org/officeDocument/2006/relationships/externalLink" Target="externalLinks/externalLink43.xml" Id="rId47" /><Relationship Type="http://schemas.openxmlformats.org/officeDocument/2006/relationships/externalLink" Target="externalLinks/externalLink46.xml" Id="rId50" /><Relationship Type="http://schemas.openxmlformats.org/officeDocument/2006/relationships/externalLink" Target="externalLinks/externalLink51.xml" Id="rId55" /><Relationship Type="http://schemas.openxmlformats.org/officeDocument/2006/relationships/externalLink" Target="externalLinks/externalLink59.xml" Id="rId63" /><Relationship Type="http://schemas.openxmlformats.org/officeDocument/2006/relationships/styles" Target="styles.xml" Id="rId68" /><Relationship Type="http://schemas.openxmlformats.org/officeDocument/2006/relationships/externalLink" Target="externalLinks/externalLink3.xml" Id="rId7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2.xml" Id="rId16" /><Relationship Type="http://schemas.openxmlformats.org/officeDocument/2006/relationships/externalLink" Target="externalLinks/externalLink25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2.xml" Id="rId6" /><Relationship Type="http://schemas.openxmlformats.org/officeDocument/2006/relationships/externalLink" Target="externalLinks/externalLink7.xml" Id="rId11" /><Relationship Type="http://schemas.openxmlformats.org/officeDocument/2006/relationships/externalLink" Target="externalLinks/externalLink20.xml" Id="rId24" /><Relationship Type="http://schemas.openxmlformats.org/officeDocument/2006/relationships/externalLink" Target="externalLinks/externalLink28.xml" Id="rId32" /><Relationship Type="http://schemas.openxmlformats.org/officeDocument/2006/relationships/externalLink" Target="externalLinks/externalLink33.xml" Id="rId37" /><Relationship Type="http://schemas.openxmlformats.org/officeDocument/2006/relationships/externalLink" Target="externalLinks/externalLink36.xml" Id="rId40" /><Relationship Type="http://schemas.openxmlformats.org/officeDocument/2006/relationships/externalLink" Target="externalLinks/externalLink41.xml" Id="rId45" /><Relationship Type="http://schemas.openxmlformats.org/officeDocument/2006/relationships/externalLink" Target="externalLinks/externalLink49.xml" Id="rId53" /><Relationship Type="http://schemas.openxmlformats.org/officeDocument/2006/relationships/externalLink" Target="externalLinks/externalLink54.xml" Id="rId58" /><Relationship Type="http://schemas.openxmlformats.org/officeDocument/2006/relationships/externalLink" Target="externalLinks/externalLink62.xml" Id="rId66" /><Relationship Type="http://schemas.openxmlformats.org/officeDocument/2006/relationships/externalLink" Target="externalLinks/externalLink1.xml" Id="rId5" /><Relationship Type="http://schemas.openxmlformats.org/officeDocument/2006/relationships/externalLink" Target="externalLinks/externalLink11.xml" Id="rId15" /><Relationship Type="http://schemas.openxmlformats.org/officeDocument/2006/relationships/externalLink" Target="externalLinks/externalLink19.xml" Id="rId23" /><Relationship Type="http://schemas.openxmlformats.org/officeDocument/2006/relationships/externalLink" Target="externalLinks/externalLink24.xml" Id="rId28" /><Relationship Type="http://schemas.openxmlformats.org/officeDocument/2006/relationships/externalLink" Target="externalLinks/externalLink32.xml" Id="rId36" /><Relationship Type="http://schemas.openxmlformats.org/officeDocument/2006/relationships/externalLink" Target="externalLinks/externalLink45.xml" Id="rId49" /><Relationship Type="http://schemas.openxmlformats.org/officeDocument/2006/relationships/externalLink" Target="externalLinks/externalLink53.xml" Id="rId57" /><Relationship Type="http://schemas.openxmlformats.org/officeDocument/2006/relationships/externalLink" Target="externalLinks/externalLink57.xml" Id="rId61" /><Relationship Type="http://schemas.openxmlformats.org/officeDocument/2006/relationships/externalLink" Target="externalLinks/externalLink6.xml" Id="rId10" /><Relationship Type="http://schemas.openxmlformats.org/officeDocument/2006/relationships/externalLink" Target="externalLinks/externalLink15.xml" Id="rId19" /><Relationship Type="http://schemas.openxmlformats.org/officeDocument/2006/relationships/externalLink" Target="externalLinks/externalLink27.xml" Id="rId31" /><Relationship Type="http://schemas.openxmlformats.org/officeDocument/2006/relationships/externalLink" Target="externalLinks/externalLink40.xml" Id="rId44" /><Relationship Type="http://schemas.openxmlformats.org/officeDocument/2006/relationships/externalLink" Target="externalLinks/externalLink48.xml" Id="rId52" /><Relationship Type="http://schemas.openxmlformats.org/officeDocument/2006/relationships/externalLink" Target="externalLinks/externalLink56.xml" Id="rId60" /><Relationship Type="http://schemas.openxmlformats.org/officeDocument/2006/relationships/externalLink" Target="externalLinks/externalLink61.xml" Id="rId6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5.xml" Id="rId9" /><Relationship Type="http://schemas.openxmlformats.org/officeDocument/2006/relationships/externalLink" Target="externalLinks/externalLink10.xml" Id="rId14" /><Relationship Type="http://schemas.openxmlformats.org/officeDocument/2006/relationships/externalLink" Target="externalLinks/externalLink18.xml" Id="rId22" /><Relationship Type="http://schemas.openxmlformats.org/officeDocument/2006/relationships/externalLink" Target="externalLinks/externalLink23.xml" Id="rId27" /><Relationship Type="http://schemas.openxmlformats.org/officeDocument/2006/relationships/externalLink" Target="externalLinks/externalLink26.xml" Id="rId30" /><Relationship Type="http://schemas.openxmlformats.org/officeDocument/2006/relationships/externalLink" Target="externalLinks/externalLink31.xml" Id="rId35" /><Relationship Type="http://schemas.openxmlformats.org/officeDocument/2006/relationships/externalLink" Target="externalLinks/externalLink39.xml" Id="rId43" /><Relationship Type="http://schemas.openxmlformats.org/officeDocument/2006/relationships/externalLink" Target="externalLinks/externalLink44.xml" Id="rId48" /><Relationship Type="http://schemas.openxmlformats.org/officeDocument/2006/relationships/externalLink" Target="externalLinks/externalLink52.xml" Id="rId56" /><Relationship Type="http://schemas.openxmlformats.org/officeDocument/2006/relationships/externalLink" Target="externalLinks/externalLink60.xml" Id="rId64" /><Relationship Type="http://schemas.openxmlformats.org/officeDocument/2006/relationships/sharedStrings" Target="sharedStrings.xml" Id="rId69" /><Relationship Type="http://schemas.openxmlformats.org/officeDocument/2006/relationships/externalLink" Target="externalLinks/externalLink4.xml" Id="rId8" /><Relationship Type="http://schemas.openxmlformats.org/officeDocument/2006/relationships/externalLink" Target="externalLinks/externalLink47.xml" Id="rId51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8.xml" Id="rId12" /><Relationship Type="http://schemas.openxmlformats.org/officeDocument/2006/relationships/externalLink" Target="externalLinks/externalLink13.xml" Id="rId17" /><Relationship Type="http://schemas.openxmlformats.org/officeDocument/2006/relationships/externalLink" Target="externalLinks/externalLink21.xml" Id="rId25" /><Relationship Type="http://schemas.openxmlformats.org/officeDocument/2006/relationships/externalLink" Target="externalLinks/externalLink29.xml" Id="rId33" /><Relationship Type="http://schemas.openxmlformats.org/officeDocument/2006/relationships/externalLink" Target="externalLinks/externalLink34.xml" Id="rId38" /><Relationship Type="http://schemas.openxmlformats.org/officeDocument/2006/relationships/externalLink" Target="externalLinks/externalLink42.xml" Id="rId46" /><Relationship Type="http://schemas.openxmlformats.org/officeDocument/2006/relationships/externalLink" Target="externalLinks/externalLink55.xml" Id="rId59" /><Relationship Type="http://schemas.openxmlformats.org/officeDocument/2006/relationships/theme" Target="theme/theme1.xml" Id="rId67" /><Relationship Type="http://schemas.openxmlformats.org/officeDocument/2006/relationships/externalLink" Target="externalLinks/externalLink16.xml" Id="rId20" /><Relationship Type="http://schemas.openxmlformats.org/officeDocument/2006/relationships/externalLink" Target="externalLinks/externalLink37.xml" Id="rId41" /><Relationship Type="http://schemas.openxmlformats.org/officeDocument/2006/relationships/externalLink" Target="externalLinks/externalLink50.xml" Id="rId54" /><Relationship Type="http://schemas.openxmlformats.org/officeDocument/2006/relationships/externalLink" Target="externalLinks/externalLink58.xml" Id="rId62" /><Relationship Type="http://schemas.openxmlformats.org/officeDocument/2006/relationships/calcChain" Target="calcChain.xml" Id="rId70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%20MEADE%20NG%20ROR%20December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Users\curtis_young.CPK\AppData\Local\Microsoft\Windows\Temporary%20Internet%20Files\Content.Outlook\4BJ31546\Cash%20Projections\Cash%20Projection%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jennifer_starr\Local%20Settings\Temporary%20Internet%20Files\OLK36\FORECAST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rjcamfield\My%20Documents\FPU\Template_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FT-ISEXT12"/>
      <sheetName val="FC Common Alloc Per ROR"/>
      <sheetName val="Common Plant Allocation Factors"/>
      <sheetName val="FC Depreciation Expense"/>
      <sheetName val="Corporate and Skipack Alloc"/>
      <sheetName val="FC PP Plant and AD"/>
      <sheetName val="Income Statement"/>
      <sheetName val="Report Summary"/>
      <sheetName val="Avg ROR"/>
      <sheetName val="Year End ROR"/>
      <sheetName val="Capital Structure"/>
      <sheetName val="Capital Structure Proforma"/>
      <sheetName val="Earned Ret on Equity"/>
      <sheetName val="Cost of Sales ISEXT-12 seg4"/>
      <sheetName val="Revenue ISEXT-12 Seg3"/>
      <sheetName val="FT Reg_BS 13 Mon "/>
      <sheetName val="Out of Period"/>
      <sheetName val="FC with allocations"/>
      <sheetName val="Economic Development"/>
      <sheetName val="Out of Period "/>
      <sheetName val="Inc Tax Adj"/>
      <sheetName val="Cap Struct Adj."/>
      <sheetName val="Sht Trm Int Rate"/>
      <sheetName val="Comp Cost Rate of Debt"/>
      <sheetName val="Cust Dep Int"/>
      <sheetName val="conservation &amp; pga"/>
      <sheetName val="acq adj"/>
      <sheetName val="CU Equ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CF"/>
      <sheetName val="B-13 1of2 FN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  <sheetName val="FC BS p 1"/>
      <sheetName val="FC BS p 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5375-4D79-4722-AA0A-4CE8548539D4}">
  <sheetPr>
    <tabColor rgb="FF00B050"/>
    <pageSetUpPr fitToPage="1"/>
  </sheetPr>
  <dimension ref="A1:M62"/>
  <sheetViews>
    <sheetView tabSelected="1" topLeftCell="A4" zoomScale="70" zoomScaleNormal="70" workbookViewId="0">
      <selection activeCell="I53" sqref="I53"/>
    </sheetView>
  </sheetViews>
  <sheetFormatPr defaultColWidth="9.140625" defaultRowHeight="11.25" x14ac:dyDescent="0.2"/>
  <cols>
    <col min="1" max="1" width="10.5703125" style="2" bestFit="1" customWidth="1"/>
    <col min="2" max="2" width="10.85546875" style="2" customWidth="1"/>
    <col min="3" max="3" width="16.140625" style="2" customWidth="1"/>
    <col min="4" max="4" width="14.85546875" style="2" bestFit="1" customWidth="1"/>
    <col min="5" max="5" width="9.140625" style="2"/>
    <col min="6" max="6" width="14.85546875" style="2" bestFit="1" customWidth="1"/>
    <col min="7" max="7" width="9.140625" style="2"/>
    <col min="8" max="8" width="16.42578125" style="2" customWidth="1"/>
    <col min="9" max="9" width="9.140625" style="2" customWidth="1"/>
    <col min="10" max="10" width="15.85546875" style="2" customWidth="1"/>
    <col min="11" max="11" width="9.140625" style="2" customWidth="1"/>
    <col min="12" max="12" width="14.5703125" style="2" customWidth="1"/>
    <col min="13" max="16384" width="9.140625" style="2"/>
  </cols>
  <sheetData>
    <row r="1" spans="1:13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 t="s">
        <v>1</v>
      </c>
    </row>
    <row r="2" spans="1:13" ht="15" x14ac:dyDescent="0.2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" x14ac:dyDescent="0.2">
      <c r="A4" s="3" t="s">
        <v>149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" x14ac:dyDescent="0.2">
      <c r="A6" s="1"/>
      <c r="B6" s="1"/>
      <c r="C6" s="1"/>
      <c r="D6" s="4" t="s">
        <v>4</v>
      </c>
      <c r="E6" s="1"/>
      <c r="F6" s="4" t="s">
        <v>5</v>
      </c>
      <c r="G6" s="1"/>
      <c r="H6" s="4" t="s">
        <v>6</v>
      </c>
      <c r="I6" s="1"/>
      <c r="J6" s="4" t="s">
        <v>7</v>
      </c>
      <c r="K6" s="1"/>
      <c r="L6" s="4" t="s">
        <v>8</v>
      </c>
    </row>
    <row r="7" spans="1:13" ht="15" x14ac:dyDescent="0.2">
      <c r="A7" s="1"/>
      <c r="B7" s="1"/>
      <c r="C7" s="1"/>
      <c r="D7" s="5" t="s">
        <v>9</v>
      </c>
      <c r="E7" s="5"/>
      <c r="F7" s="5" t="s">
        <v>10</v>
      </c>
      <c r="G7" s="5"/>
      <c r="H7" s="5" t="s">
        <v>10</v>
      </c>
      <c r="I7" s="5"/>
      <c r="J7" s="5" t="s">
        <v>11</v>
      </c>
      <c r="K7" s="5"/>
      <c r="L7" s="5" t="s">
        <v>11</v>
      </c>
    </row>
    <row r="8" spans="1:13" ht="15" x14ac:dyDescent="0.2">
      <c r="A8" s="1" t="s">
        <v>12</v>
      </c>
      <c r="B8" s="1"/>
      <c r="C8" s="1"/>
      <c r="D8" s="5" t="s">
        <v>13</v>
      </c>
      <c r="E8" s="5"/>
      <c r="F8" s="5" t="s">
        <v>14</v>
      </c>
      <c r="G8" s="5"/>
      <c r="H8" s="5" t="s">
        <v>15</v>
      </c>
      <c r="I8" s="5"/>
      <c r="J8" s="5" t="s">
        <v>14</v>
      </c>
      <c r="K8" s="5"/>
      <c r="L8" s="5" t="s">
        <v>15</v>
      </c>
    </row>
    <row r="9" spans="1:13" ht="15" x14ac:dyDescent="0.2">
      <c r="A9" s="1" t="s">
        <v>16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ht="15" x14ac:dyDescent="0.2">
      <c r="A11" s="1" t="s">
        <v>17</v>
      </c>
      <c r="B11" s="1"/>
      <c r="C11" s="1"/>
      <c r="D11" s="6">
        <f>'Avg ROR'!V51</f>
        <v>18325</v>
      </c>
      <c r="E11" s="7"/>
      <c r="F11" s="8">
        <f>+'Avg ROR'!V62</f>
        <v>-10740.189617860722</v>
      </c>
      <c r="G11" s="7"/>
      <c r="H11" s="8">
        <f>+D11+F11</f>
        <v>7584.8103821392779</v>
      </c>
      <c r="I11" s="7"/>
      <c r="J11" s="9">
        <f>'Avg ROR'!V69</f>
        <v>-36270.975673333342</v>
      </c>
      <c r="K11" s="7"/>
      <c r="L11" s="8">
        <f>+H11+J11</f>
        <v>-28686.165291194062</v>
      </c>
      <c r="M11" s="10"/>
    </row>
    <row r="12" spans="1:13" ht="15" x14ac:dyDescent="0.2">
      <c r="A12" s="1"/>
      <c r="B12" s="1"/>
      <c r="C12" s="1"/>
      <c r="D12" s="7"/>
      <c r="E12" s="7"/>
      <c r="F12" s="7"/>
      <c r="G12" s="7"/>
      <c r="H12" s="7"/>
      <c r="I12" s="7"/>
      <c r="J12" s="7"/>
      <c r="K12" s="7"/>
      <c r="L12" s="7"/>
      <c r="M12" s="10"/>
    </row>
    <row r="13" spans="1:13" ht="15" x14ac:dyDescent="0.2">
      <c r="A13" s="1"/>
      <c r="B13" s="1"/>
      <c r="C13" s="1"/>
      <c r="D13" s="7"/>
      <c r="E13" s="7"/>
      <c r="F13" s="7"/>
      <c r="G13" s="7"/>
      <c r="H13" s="7"/>
      <c r="I13" s="7"/>
      <c r="J13" s="7"/>
      <c r="K13" s="7"/>
      <c r="L13" s="7"/>
      <c r="M13" s="10"/>
    </row>
    <row r="14" spans="1:13" ht="15" x14ac:dyDescent="0.2">
      <c r="A14" s="1" t="s">
        <v>18</v>
      </c>
      <c r="B14" s="1"/>
      <c r="C14" s="1"/>
      <c r="D14" s="8">
        <f>+'Avg ROR'!P14</f>
        <v>1240245.0767552012</v>
      </c>
      <c r="E14" s="7"/>
      <c r="F14" s="8">
        <f>+'Avg ROR'!P21</f>
        <v>0</v>
      </c>
      <c r="G14" s="7"/>
      <c r="H14" s="8">
        <f>+D14+F14</f>
        <v>1240245.0767552012</v>
      </c>
      <c r="I14" s="7"/>
      <c r="J14" s="8">
        <f>'Avg ROR'!P30</f>
        <v>352998.33333333343</v>
      </c>
      <c r="K14" s="7"/>
      <c r="L14" s="8">
        <f>+H14+J14</f>
        <v>1593243.4100885347</v>
      </c>
      <c r="M14" s="10"/>
    </row>
    <row r="15" spans="1:13" ht="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4.25" customHeight="1" x14ac:dyDescent="0.2">
      <c r="A17" s="1" t="s">
        <v>19</v>
      </c>
      <c r="B17" s="1"/>
      <c r="C17" s="1"/>
      <c r="D17" s="11">
        <f>+D11/D14</f>
        <v>1.4775305577461265E-2</v>
      </c>
      <c r="E17" s="1"/>
      <c r="F17" s="1"/>
      <c r="G17" s="1"/>
      <c r="H17" s="11">
        <f>+H11/H14</f>
        <v>6.1155738686607683E-3</v>
      </c>
      <c r="I17" s="1"/>
      <c r="J17" s="1"/>
      <c r="K17" s="1"/>
      <c r="L17" s="11">
        <f>+L11/L14</f>
        <v>-1.8004885574640479E-2</v>
      </c>
    </row>
    <row r="18" spans="1:12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" x14ac:dyDescent="0.2">
      <c r="A19" s="1"/>
      <c r="B19" s="1" t="s">
        <v>20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">
      <c r="A21" s="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" x14ac:dyDescent="0.2">
      <c r="A22" s="1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" x14ac:dyDescent="0.2">
      <c r="A24" s="1" t="s">
        <v>17</v>
      </c>
      <c r="B24" s="1"/>
      <c r="C24" s="1"/>
      <c r="D24" s="8">
        <f>+D11</f>
        <v>18325</v>
      </c>
      <c r="E24" s="7"/>
      <c r="F24" s="8">
        <f>'Year End ROR'!V62</f>
        <v>-10850.10264152747</v>
      </c>
      <c r="G24" s="7"/>
      <c r="H24" s="8">
        <f>+D24+F24</f>
        <v>7474.89735847253</v>
      </c>
      <c r="I24" s="7"/>
      <c r="J24" s="8">
        <f>'Year End ROR'!V69</f>
        <v>-36271.333333333343</v>
      </c>
      <c r="K24" s="7"/>
      <c r="L24" s="8">
        <f>+H24+J24</f>
        <v>-28796.435974860811</v>
      </c>
    </row>
    <row r="25" spans="1:12" ht="15" x14ac:dyDescent="0.2">
      <c r="A25" s="1"/>
      <c r="B25" s="1"/>
      <c r="C25" s="1"/>
      <c r="D25" s="7"/>
      <c r="E25" s="7"/>
      <c r="F25" s="7"/>
      <c r="G25" s="7"/>
      <c r="H25" s="7"/>
      <c r="I25" s="7"/>
      <c r="J25" s="7"/>
      <c r="K25" s="7"/>
      <c r="L25" s="7"/>
    </row>
    <row r="26" spans="1:12" ht="15" x14ac:dyDescent="0.2">
      <c r="A26" s="1"/>
      <c r="B26" s="1"/>
      <c r="C26" s="1"/>
      <c r="D26" s="7"/>
      <c r="E26" s="7"/>
      <c r="F26" s="7"/>
      <c r="G26" s="7"/>
      <c r="H26" s="7"/>
      <c r="I26" s="7"/>
      <c r="J26" s="7"/>
      <c r="K26" s="7"/>
      <c r="L26" s="7"/>
    </row>
    <row r="27" spans="1:12" ht="15" x14ac:dyDescent="0.2">
      <c r="A27" s="1" t="s">
        <v>23</v>
      </c>
      <c r="B27" s="1"/>
      <c r="C27" s="1"/>
      <c r="D27" s="8">
        <f>+'Year End ROR'!P14</f>
        <v>1294678.1041659275</v>
      </c>
      <c r="E27" s="7"/>
      <c r="F27" s="8">
        <f>+'Year End ROR'!P20</f>
        <v>0</v>
      </c>
      <c r="G27" s="7"/>
      <c r="H27" s="8">
        <f>+D27+F27</f>
        <v>1294678.1041659275</v>
      </c>
      <c r="I27" s="7"/>
      <c r="J27" s="8">
        <f>'Year End ROR'!P28</f>
        <v>329200.66666666698</v>
      </c>
      <c r="K27" s="7"/>
      <c r="L27" s="8">
        <f>+H27+J27</f>
        <v>1623878.7708325945</v>
      </c>
    </row>
    <row r="28" spans="1:12" ht="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" x14ac:dyDescent="0.2">
      <c r="A30" s="1" t="s">
        <v>24</v>
      </c>
      <c r="B30" s="1"/>
      <c r="C30" s="1"/>
      <c r="D30" s="11">
        <f>+D24/D27</f>
        <v>1.4154097409259535E-2</v>
      </c>
      <c r="E30" s="1"/>
      <c r="F30" s="1"/>
      <c r="G30" s="1"/>
      <c r="H30" s="11">
        <f>+H24/H27</f>
        <v>5.7735566349815534E-3</v>
      </c>
      <c r="I30" s="1"/>
      <c r="J30" s="1"/>
      <c r="K30" s="1"/>
      <c r="L30" s="11">
        <f>+L24/L27</f>
        <v>-1.7733119301816053E-2</v>
      </c>
    </row>
    <row r="31" spans="1:12" ht="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 ht="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3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ht="15" x14ac:dyDescent="0.2">
      <c r="A35" s="1" t="s">
        <v>25</v>
      </c>
      <c r="B35" s="1"/>
      <c r="C35" s="1"/>
      <c r="D35" s="1"/>
      <c r="E35" s="1"/>
      <c r="F35" s="1"/>
      <c r="G35" s="1"/>
      <c r="H35" s="1" t="s">
        <v>26</v>
      </c>
      <c r="I35" s="1"/>
      <c r="J35" s="1"/>
      <c r="K35" s="1"/>
      <c r="L35" s="1"/>
    </row>
    <row r="36" spans="1:13" ht="15" x14ac:dyDescent="0.2">
      <c r="A36" s="1" t="s">
        <v>27</v>
      </c>
      <c r="B36" s="1"/>
      <c r="C36" s="1"/>
      <c r="D36" s="1"/>
      <c r="E36" s="1"/>
      <c r="F36" s="1"/>
      <c r="G36" s="1"/>
      <c r="H36" s="1" t="s">
        <v>28</v>
      </c>
      <c r="I36" s="1"/>
      <c r="J36" s="1"/>
      <c r="K36" s="1"/>
      <c r="L36" s="1"/>
    </row>
    <row r="37" spans="1:13" ht="15" x14ac:dyDescent="0.2">
      <c r="A37" s="1" t="s">
        <v>29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 ht="15" x14ac:dyDescent="0.2">
      <c r="A38" s="1"/>
      <c r="B38" s="1"/>
      <c r="C38" s="1"/>
      <c r="D38" s="1"/>
      <c r="E38" s="1"/>
      <c r="F38" s="1"/>
      <c r="G38" s="1"/>
      <c r="H38" s="1" t="s">
        <v>30</v>
      </c>
      <c r="I38" s="13" t="s">
        <v>31</v>
      </c>
      <c r="J38" s="1"/>
      <c r="K38" s="1"/>
      <c r="L38" s="14">
        <v>-1.221764369127077E-2</v>
      </c>
      <c r="M38" s="15"/>
    </row>
    <row r="39" spans="1:13" ht="15" x14ac:dyDescent="0.2">
      <c r="A39" s="1" t="s">
        <v>32</v>
      </c>
      <c r="B39" s="1"/>
      <c r="C39" s="1"/>
      <c r="D39" s="14">
        <f>+'Capital Structure'!M34</f>
        <v>4.7300000000000002E-2</v>
      </c>
      <c r="E39" s="14"/>
      <c r="F39" s="14"/>
      <c r="G39" s="1"/>
      <c r="H39" s="1"/>
      <c r="I39" s="1"/>
      <c r="J39" s="1"/>
      <c r="K39" s="1"/>
      <c r="L39" s="1"/>
    </row>
    <row r="40" spans="1:13" ht="15" x14ac:dyDescent="0.2">
      <c r="A40" s="1"/>
      <c r="B40" s="1"/>
      <c r="C40" s="1"/>
      <c r="D40" s="1"/>
      <c r="E40" s="14"/>
      <c r="F40" s="1"/>
      <c r="G40" s="1"/>
      <c r="H40" s="1"/>
      <c r="I40" s="1"/>
      <c r="J40" s="1"/>
      <c r="K40" s="1"/>
      <c r="L40" s="1"/>
    </row>
    <row r="41" spans="1:13" ht="15" x14ac:dyDescent="0.2">
      <c r="A41" s="1" t="s">
        <v>33</v>
      </c>
      <c r="B41" s="1"/>
      <c r="C41" s="1"/>
      <c r="D41" s="14">
        <f>+'Capital Structure'!O34</f>
        <v>5.0999999999999997E-2</v>
      </c>
      <c r="E41" s="14"/>
      <c r="F41" s="14"/>
      <c r="G41" s="1"/>
      <c r="H41" s="1"/>
      <c r="I41" s="16"/>
      <c r="J41" s="1"/>
      <c r="K41" s="1"/>
      <c r="L41" s="14"/>
      <c r="M41" s="15"/>
    </row>
    <row r="42" spans="1:13" ht="15" x14ac:dyDescent="0.2">
      <c r="A42" s="1"/>
      <c r="B42" s="1"/>
      <c r="C42" s="1"/>
      <c r="D42" s="1"/>
      <c r="E42" s="14"/>
      <c r="F42" s="1"/>
      <c r="G42" s="1"/>
      <c r="H42" s="1"/>
      <c r="I42" s="1"/>
      <c r="J42" s="1"/>
      <c r="K42" s="1"/>
      <c r="L42" s="1"/>
    </row>
    <row r="43" spans="1:13" ht="15" x14ac:dyDescent="0.2">
      <c r="A43" s="1" t="s">
        <v>34</v>
      </c>
      <c r="B43" s="1"/>
      <c r="C43" s="1"/>
      <c r="D43" s="14">
        <f>+'Capital Structure'!Q34</f>
        <v>5.4399999999999997E-2</v>
      </c>
      <c r="E43" s="14"/>
      <c r="F43" s="14"/>
      <c r="G43" s="1"/>
      <c r="H43" s="1"/>
      <c r="I43" s="1"/>
      <c r="J43" s="1"/>
      <c r="K43" s="1"/>
      <c r="L43" s="1"/>
    </row>
    <row r="44" spans="1:13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ht="15" x14ac:dyDescent="0.2">
      <c r="A48" s="17" t="s">
        <v>35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" x14ac:dyDescent="0.2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2"/>
    </row>
    <row r="50" spans="1:12" ht="15" x14ac:dyDescent="0.2">
      <c r="A50" s="20"/>
      <c r="B50" s="21" t="s">
        <v>36</v>
      </c>
      <c r="C50" s="21"/>
      <c r="D50" s="21"/>
      <c r="E50" s="21"/>
      <c r="F50" s="21"/>
      <c r="G50" s="21"/>
      <c r="H50" s="21"/>
      <c r="I50" s="21"/>
      <c r="J50" s="21"/>
      <c r="K50" s="21"/>
      <c r="L50" s="22"/>
    </row>
    <row r="51" spans="1:12" ht="15" x14ac:dyDescent="0.2">
      <c r="A51" s="20"/>
      <c r="B51" s="21" t="s">
        <v>37</v>
      </c>
      <c r="C51" s="21"/>
      <c r="D51" s="21"/>
      <c r="E51" s="21"/>
      <c r="F51" s="21"/>
      <c r="G51" s="21"/>
      <c r="H51" s="21"/>
      <c r="I51" s="21"/>
      <c r="J51" s="21"/>
      <c r="K51" s="21"/>
      <c r="L51" s="22"/>
    </row>
    <row r="52" spans="1:12" ht="15" x14ac:dyDescent="0.2">
      <c r="A52" s="20"/>
      <c r="B52" s="21" t="s">
        <v>38</v>
      </c>
      <c r="C52" s="21"/>
      <c r="D52" s="21"/>
      <c r="E52" s="21"/>
      <c r="F52" s="21"/>
      <c r="G52" s="21"/>
      <c r="H52" s="21"/>
      <c r="I52" s="21"/>
      <c r="J52" s="21"/>
      <c r="K52" s="21"/>
      <c r="L52" s="22"/>
    </row>
    <row r="53" spans="1:12" ht="15" x14ac:dyDescent="0.2">
      <c r="A53" s="20"/>
      <c r="B53" s="21" t="s">
        <v>39</v>
      </c>
      <c r="C53" s="21"/>
      <c r="D53" s="21"/>
      <c r="E53" s="21"/>
      <c r="F53" s="21"/>
      <c r="G53" s="21"/>
      <c r="H53" s="21"/>
      <c r="I53" s="21"/>
      <c r="J53" s="21"/>
      <c r="K53" s="21"/>
      <c r="L53" s="22"/>
    </row>
    <row r="54" spans="1:12" ht="15" x14ac:dyDescent="0.2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2"/>
    </row>
    <row r="55" spans="1:12" ht="15" x14ac:dyDescent="0.2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2"/>
    </row>
    <row r="56" spans="1:12" ht="15" x14ac:dyDescent="0.2">
      <c r="A56" s="20" t="s">
        <v>40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2"/>
    </row>
    <row r="57" spans="1:12" ht="15" x14ac:dyDescent="0.2">
      <c r="A57" s="20" t="s">
        <v>41</v>
      </c>
      <c r="B57" s="21"/>
      <c r="C57" s="21"/>
      <c r="D57" s="21"/>
      <c r="E57" s="12"/>
      <c r="F57" s="12"/>
      <c r="G57" s="12"/>
      <c r="H57" s="12"/>
      <c r="I57" s="21"/>
      <c r="J57" s="12"/>
      <c r="K57" s="12"/>
      <c r="L57" s="23"/>
    </row>
    <row r="58" spans="1:12" ht="15" x14ac:dyDescent="0.2">
      <c r="A58" s="20"/>
      <c r="B58" s="21"/>
      <c r="C58" s="21"/>
      <c r="D58" s="21"/>
      <c r="E58" s="21" t="s">
        <v>42</v>
      </c>
      <c r="F58" s="21"/>
      <c r="G58" s="21"/>
      <c r="H58" s="21"/>
      <c r="I58" s="21"/>
      <c r="J58" s="21"/>
      <c r="K58" s="21" t="s">
        <v>43</v>
      </c>
      <c r="L58" s="22"/>
    </row>
    <row r="59" spans="1:12" ht="15" x14ac:dyDescent="0.2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2"/>
    </row>
    <row r="60" spans="1:12" ht="15" x14ac:dyDescent="0.2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2"/>
    </row>
    <row r="61" spans="1:12" ht="15" x14ac:dyDescent="0.2">
      <c r="A61" s="24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23"/>
    </row>
    <row r="62" spans="1:12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</sheetData>
  <pageMargins left="0.75" right="0.75" top="1" bottom="1" header="0.5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0F29-E559-4DA3-A13A-CB54FCE351DF}">
  <sheetPr>
    <tabColor rgb="FF00B050"/>
  </sheetPr>
  <dimension ref="A1:W74"/>
  <sheetViews>
    <sheetView topLeftCell="A64" zoomScale="70" zoomScaleNormal="70" workbookViewId="0">
      <selection activeCell="I53" sqref="I53"/>
    </sheetView>
  </sheetViews>
  <sheetFormatPr defaultColWidth="9.140625" defaultRowHeight="11.25" x14ac:dyDescent="0.2"/>
  <cols>
    <col min="1" max="1" width="58.7109375" style="2" customWidth="1"/>
    <col min="2" max="2" width="15" style="2" bestFit="1" customWidth="1"/>
    <col min="3" max="3" width="4.7109375" style="2" customWidth="1"/>
    <col min="4" max="4" width="20.42578125" style="2" bestFit="1" customWidth="1"/>
    <col min="5" max="5" width="4.7109375" style="2" customWidth="1"/>
    <col min="6" max="6" width="14.85546875" style="2" bestFit="1" customWidth="1"/>
    <col min="7" max="7" width="4.7109375" style="2" customWidth="1"/>
    <col min="8" max="8" width="18.7109375" style="2" bestFit="1" customWidth="1"/>
    <col min="9" max="9" width="4.7109375" style="2" customWidth="1"/>
    <col min="10" max="10" width="16.140625" style="2" customWidth="1"/>
    <col min="11" max="11" width="4.7109375" style="2" customWidth="1"/>
    <col min="12" max="12" width="18.5703125" style="2" bestFit="1" customWidth="1"/>
    <col min="13" max="13" width="4.7109375" style="2" customWidth="1"/>
    <col min="14" max="14" width="14.28515625" style="2" bestFit="1" customWidth="1"/>
    <col min="15" max="15" width="4.7109375" style="2" customWidth="1"/>
    <col min="16" max="16" width="14.85546875" style="2" bestFit="1" customWidth="1"/>
    <col min="17" max="17" width="4.7109375" style="2" customWidth="1"/>
    <col min="18" max="18" width="9.85546875" style="2" bestFit="1" customWidth="1"/>
    <col min="19" max="19" width="4.7109375" style="2" customWidth="1"/>
    <col min="20" max="20" width="14.85546875" style="2" bestFit="1" customWidth="1"/>
    <col min="21" max="21" width="4.7109375" style="2" customWidth="1"/>
    <col min="22" max="22" width="16.42578125" style="2" bestFit="1" customWidth="1"/>
    <col min="23" max="23" width="10.28515625" style="2" bestFit="1" customWidth="1"/>
    <col min="24" max="16384" width="9.140625" style="2"/>
  </cols>
  <sheetData>
    <row r="1" spans="1:23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44</v>
      </c>
    </row>
    <row r="2" spans="1:23" ht="15" x14ac:dyDescent="0.2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45</v>
      </c>
    </row>
    <row r="3" spans="1:23" ht="15.75" x14ac:dyDescent="0.25">
      <c r="A3" s="25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" x14ac:dyDescent="0.2">
      <c r="A4" s="16" t="s">
        <v>150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x14ac:dyDescent="0.2">
      <c r="A5" s="1" t="s">
        <v>46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x14ac:dyDescent="0.2">
      <c r="A8" s="1"/>
      <c r="B8" s="4" t="s">
        <v>4</v>
      </c>
      <c r="C8" s="1"/>
      <c r="D8" s="4" t="s">
        <v>5</v>
      </c>
      <c r="E8" s="1"/>
      <c r="F8" s="4" t="s">
        <v>6</v>
      </c>
      <c r="G8" s="1"/>
      <c r="H8" s="4" t="s">
        <v>7</v>
      </c>
      <c r="I8" s="1"/>
      <c r="J8" s="4" t="s">
        <v>8</v>
      </c>
      <c r="K8" s="1"/>
      <c r="L8" s="4" t="s">
        <v>47</v>
      </c>
      <c r="M8" s="1"/>
      <c r="N8" s="4" t="s">
        <v>48</v>
      </c>
      <c r="O8" s="1"/>
      <c r="P8" s="4" t="s">
        <v>49</v>
      </c>
      <c r="Q8" s="1"/>
      <c r="R8" s="1"/>
      <c r="S8" s="1"/>
      <c r="T8" s="1"/>
      <c r="U8" s="1"/>
      <c r="V8" s="1"/>
      <c r="W8" s="1"/>
    </row>
    <row r="9" spans="1:23" ht="15" x14ac:dyDescent="0.2">
      <c r="A9" s="1"/>
      <c r="B9" s="5"/>
      <c r="C9" s="5"/>
      <c r="D9" s="5" t="s">
        <v>50</v>
      </c>
      <c r="E9" s="5"/>
      <c r="F9" s="5"/>
      <c r="G9" s="5"/>
      <c r="H9" s="5" t="s">
        <v>51</v>
      </c>
      <c r="I9" s="5"/>
      <c r="J9" s="5" t="s">
        <v>52</v>
      </c>
      <c r="K9" s="5"/>
      <c r="L9" s="5" t="s">
        <v>53</v>
      </c>
      <c r="M9" s="5"/>
      <c r="N9" s="5"/>
      <c r="O9" s="5"/>
      <c r="P9" s="5"/>
      <c r="Q9" s="1"/>
      <c r="R9" s="1"/>
      <c r="S9" s="1"/>
      <c r="T9" s="1"/>
      <c r="U9" s="1"/>
      <c r="V9" s="1"/>
      <c r="W9" s="1"/>
    </row>
    <row r="10" spans="1:23" ht="15" x14ac:dyDescent="0.2">
      <c r="A10" s="1"/>
      <c r="B10" s="5" t="s">
        <v>54</v>
      </c>
      <c r="C10" s="5"/>
      <c r="D10" s="5" t="s">
        <v>55</v>
      </c>
      <c r="E10" s="5"/>
      <c r="F10" s="5" t="s">
        <v>54</v>
      </c>
      <c r="G10" s="5"/>
      <c r="H10" s="5" t="s">
        <v>56</v>
      </c>
      <c r="I10" s="5"/>
      <c r="J10" s="5" t="s">
        <v>57</v>
      </c>
      <c r="K10" s="5"/>
      <c r="L10" s="5" t="s">
        <v>58</v>
      </c>
      <c r="M10" s="5"/>
      <c r="N10" s="5" t="s">
        <v>59</v>
      </c>
      <c r="O10" s="5"/>
      <c r="P10" s="5" t="s">
        <v>60</v>
      </c>
      <c r="Q10" s="1"/>
      <c r="R10" s="1"/>
      <c r="S10" s="1"/>
      <c r="T10" s="1"/>
      <c r="U10" s="1"/>
      <c r="V10" s="1"/>
      <c r="W10" s="1"/>
    </row>
    <row r="11" spans="1:23" ht="15" x14ac:dyDescent="0.2">
      <c r="A11" s="1"/>
      <c r="B11" s="26" t="s">
        <v>61</v>
      </c>
      <c r="C11" s="5"/>
      <c r="D11" s="26" t="s">
        <v>62</v>
      </c>
      <c r="E11" s="5"/>
      <c r="F11" s="26" t="s">
        <v>61</v>
      </c>
      <c r="G11" s="5"/>
      <c r="H11" s="26" t="s">
        <v>63</v>
      </c>
      <c r="I11" s="5"/>
      <c r="J11" s="26" t="s">
        <v>64</v>
      </c>
      <c r="K11" s="5"/>
      <c r="L11" s="26" t="s">
        <v>65</v>
      </c>
      <c r="M11" s="5"/>
      <c r="N11" s="26" t="s">
        <v>66</v>
      </c>
      <c r="O11" s="5"/>
      <c r="P11" s="26" t="s">
        <v>46</v>
      </c>
      <c r="Q11" s="1"/>
      <c r="R11" s="1"/>
      <c r="S11" s="1"/>
      <c r="T11" s="1"/>
      <c r="U11" s="1"/>
      <c r="V11" s="1"/>
      <c r="W11" s="1"/>
    </row>
    <row r="12" spans="1:23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x14ac:dyDescent="0.2">
      <c r="A14" s="1" t="s">
        <v>67</v>
      </c>
      <c r="B14" s="9">
        <v>1326046.7266694382</v>
      </c>
      <c r="C14" s="27"/>
      <c r="D14" s="9">
        <v>-222370.38091882045</v>
      </c>
      <c r="E14" s="27"/>
      <c r="F14" s="9">
        <f>+B14+D14</f>
        <v>1103676.3457506178</v>
      </c>
      <c r="G14" s="27"/>
      <c r="H14" s="9">
        <v>0</v>
      </c>
      <c r="I14" s="27"/>
      <c r="J14" s="9">
        <v>5935.5584238141209</v>
      </c>
      <c r="K14" s="27"/>
      <c r="L14" s="9">
        <f>+F14+J14</f>
        <v>1109611.9041744319</v>
      </c>
      <c r="M14" s="27"/>
      <c r="N14" s="9">
        <v>130633.17258076923</v>
      </c>
      <c r="O14" s="27"/>
      <c r="P14" s="9">
        <f>+L14+N14</f>
        <v>1240245.0767552012</v>
      </c>
      <c r="Q14" s="1"/>
      <c r="R14" s="1"/>
      <c r="S14" s="1"/>
      <c r="T14" s="1"/>
      <c r="U14" s="1"/>
      <c r="V14" s="1"/>
      <c r="W14" s="1"/>
    </row>
    <row r="15" spans="1:23" ht="15" x14ac:dyDescent="0.2">
      <c r="A15" s="1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1"/>
      <c r="R15" s="1"/>
      <c r="S15" s="1"/>
      <c r="T15" s="1"/>
      <c r="U15" s="1"/>
      <c r="V15" s="1"/>
      <c r="W15" s="1"/>
    </row>
    <row r="16" spans="1:23" ht="15" x14ac:dyDescent="0.2">
      <c r="A16" s="1" t="s">
        <v>68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1"/>
      <c r="R16" s="1"/>
      <c r="S16" s="1"/>
      <c r="T16" s="1"/>
      <c r="U16" s="1"/>
      <c r="V16" s="1"/>
      <c r="W16" s="1"/>
    </row>
    <row r="17" spans="1:23" ht="15" x14ac:dyDescent="0.2">
      <c r="A17" s="1"/>
      <c r="B17" s="27"/>
      <c r="C17" s="27"/>
      <c r="D17" s="27"/>
      <c r="E17" s="27"/>
      <c r="F17" s="27">
        <f>B17+D17</f>
        <v>0</v>
      </c>
      <c r="G17" s="27"/>
      <c r="H17" s="27"/>
      <c r="I17" s="27"/>
      <c r="J17" s="27"/>
      <c r="K17" s="27"/>
      <c r="L17" s="27">
        <f>SUM(F17:J17)</f>
        <v>0</v>
      </c>
      <c r="M17" s="27"/>
      <c r="N17" s="27"/>
      <c r="O17" s="27"/>
      <c r="P17" s="27">
        <f>L17+N17</f>
        <v>0</v>
      </c>
      <c r="Q17" s="1"/>
      <c r="R17" s="1"/>
      <c r="S17" s="1"/>
      <c r="T17" s="1"/>
      <c r="U17" s="1"/>
      <c r="V17" s="1"/>
      <c r="W17" s="1"/>
    </row>
    <row r="18" spans="1:23" ht="15" x14ac:dyDescent="0.2">
      <c r="A18" s="1" t="s">
        <v>69</v>
      </c>
      <c r="B18" s="27"/>
      <c r="C18" s="27"/>
      <c r="D18" s="27"/>
      <c r="E18" s="27"/>
      <c r="F18" s="27">
        <f>B18+D18</f>
        <v>0</v>
      </c>
      <c r="G18" s="27"/>
      <c r="H18" s="27"/>
      <c r="I18" s="27"/>
      <c r="J18" s="27"/>
      <c r="K18" s="27"/>
      <c r="L18" s="27">
        <f>SUM(F18:J18)</f>
        <v>0</v>
      </c>
      <c r="M18" s="27"/>
      <c r="N18" s="27">
        <v>0</v>
      </c>
      <c r="O18" s="27"/>
      <c r="P18" s="27">
        <f>+L18+N18</f>
        <v>0</v>
      </c>
      <c r="Q18" s="1"/>
      <c r="R18" s="1"/>
      <c r="S18" s="1"/>
      <c r="T18" s="1"/>
      <c r="U18" s="1"/>
      <c r="V18" s="1"/>
      <c r="W18" s="1"/>
    </row>
    <row r="19" spans="1:23" ht="15" x14ac:dyDescent="0.2">
      <c r="A19" s="1" t="s">
        <v>70</v>
      </c>
      <c r="B19" s="27"/>
      <c r="C19" s="27"/>
      <c r="D19" s="27"/>
      <c r="E19" s="27"/>
      <c r="F19" s="27">
        <f>B19+D19</f>
        <v>0</v>
      </c>
      <c r="G19" s="27"/>
      <c r="H19" s="27"/>
      <c r="I19" s="27"/>
      <c r="J19" s="27"/>
      <c r="K19" s="27"/>
      <c r="L19" s="27">
        <f>SUM(F19:J19)</f>
        <v>0</v>
      </c>
      <c r="M19" s="27"/>
      <c r="N19" s="27"/>
      <c r="O19" s="27"/>
      <c r="P19" s="27">
        <f>L19+N19</f>
        <v>0</v>
      </c>
      <c r="Q19" s="1"/>
      <c r="R19" s="1"/>
      <c r="S19" s="1"/>
      <c r="T19" s="1"/>
      <c r="U19" s="1"/>
      <c r="V19" s="1"/>
      <c r="W19" s="1"/>
    </row>
    <row r="20" spans="1:23" ht="15" x14ac:dyDescent="0.2">
      <c r="A20" s="1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1"/>
      <c r="R20" s="1"/>
      <c r="S20" s="1"/>
      <c r="T20" s="1"/>
      <c r="U20" s="1"/>
      <c r="V20" s="1"/>
      <c r="W20" s="1"/>
    </row>
    <row r="21" spans="1:23" ht="15" x14ac:dyDescent="0.2">
      <c r="A21" s="1" t="s">
        <v>71</v>
      </c>
      <c r="B21" s="28">
        <f>SUM(B18:B19)</f>
        <v>0</v>
      </c>
      <c r="C21" s="27"/>
      <c r="D21" s="28">
        <f>SUM(D18:D19)</f>
        <v>0</v>
      </c>
      <c r="E21" s="27"/>
      <c r="F21" s="28">
        <f>SUM(F18:F19)</f>
        <v>0</v>
      </c>
      <c r="G21" s="27"/>
      <c r="H21" s="28">
        <f>SUM(H18:H19)</f>
        <v>0</v>
      </c>
      <c r="I21" s="27"/>
      <c r="J21" s="28">
        <f>SUM(J18:J19)</f>
        <v>0</v>
      </c>
      <c r="K21" s="27"/>
      <c r="L21" s="28">
        <f>SUM(L18:L19)</f>
        <v>0</v>
      </c>
      <c r="M21" s="27"/>
      <c r="N21" s="28">
        <f>SUM(N18:N19)</f>
        <v>0</v>
      </c>
      <c r="O21" s="27"/>
      <c r="P21" s="28">
        <f>SUM(P18:P20)</f>
        <v>0</v>
      </c>
      <c r="Q21" s="1"/>
      <c r="R21" s="1"/>
      <c r="S21" s="1"/>
      <c r="T21" s="1"/>
      <c r="U21" s="1"/>
      <c r="V21" s="1"/>
      <c r="W21" s="1"/>
    </row>
    <row r="22" spans="1:23" ht="15" x14ac:dyDescent="0.2">
      <c r="A22" s="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1"/>
      <c r="R22" s="1"/>
      <c r="S22" s="1"/>
      <c r="T22" s="1"/>
      <c r="U22" s="1"/>
      <c r="V22" s="1"/>
      <c r="W22" s="1"/>
    </row>
    <row r="23" spans="1:23" ht="15" x14ac:dyDescent="0.2">
      <c r="A23" s="1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1"/>
      <c r="R23" s="1"/>
      <c r="S23" s="1"/>
      <c r="T23" s="1"/>
      <c r="U23" s="1"/>
      <c r="V23" s="1"/>
      <c r="W23" s="1"/>
    </row>
    <row r="24" spans="1:23" ht="15" x14ac:dyDescent="0.2">
      <c r="A24" s="1" t="s">
        <v>72</v>
      </c>
      <c r="B24" s="9">
        <f>+B14+B21</f>
        <v>1326046.7266694382</v>
      </c>
      <c r="C24" s="27"/>
      <c r="D24" s="9">
        <f>+D14+D21</f>
        <v>-222370.38091882045</v>
      </c>
      <c r="E24" s="27"/>
      <c r="F24" s="9">
        <f>+F14+F21</f>
        <v>1103676.3457506178</v>
      </c>
      <c r="G24" s="27"/>
      <c r="H24" s="9">
        <f>+H14+H21</f>
        <v>0</v>
      </c>
      <c r="I24" s="27"/>
      <c r="J24" s="9">
        <f>+J14+J21</f>
        <v>5935.5584238141209</v>
      </c>
      <c r="K24" s="27"/>
      <c r="L24" s="9">
        <f>+L14+L21</f>
        <v>1109611.9041744319</v>
      </c>
      <c r="M24" s="27"/>
      <c r="N24" s="9">
        <f>+N14+N21</f>
        <v>130633.17258076923</v>
      </c>
      <c r="O24" s="27"/>
      <c r="P24" s="9">
        <f>+P14+P21</f>
        <v>1240245.0767552012</v>
      </c>
      <c r="Q24" s="1"/>
      <c r="R24" s="1"/>
      <c r="S24" s="1"/>
      <c r="T24" s="1"/>
      <c r="U24" s="1"/>
      <c r="V24" s="1"/>
      <c r="W24" s="1"/>
    </row>
    <row r="25" spans="1:23" ht="15" x14ac:dyDescent="0.2">
      <c r="A25" s="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1"/>
      <c r="R25" s="1"/>
      <c r="S25" s="1"/>
      <c r="T25" s="1"/>
      <c r="U25" s="1"/>
      <c r="V25" s="1"/>
      <c r="W25" s="1"/>
    </row>
    <row r="26" spans="1:23" ht="15" x14ac:dyDescent="0.2">
      <c r="A26" s="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1"/>
      <c r="R26" s="1"/>
      <c r="S26" s="1"/>
      <c r="T26" s="1"/>
      <c r="U26" s="1"/>
      <c r="V26" s="1"/>
      <c r="W26" s="1"/>
    </row>
    <row r="27" spans="1:23" ht="15" x14ac:dyDescent="0.2">
      <c r="A27" s="1" t="s">
        <v>73</v>
      </c>
      <c r="B27" s="27"/>
      <c r="C27" s="27"/>
      <c r="D27" s="27"/>
      <c r="E27" s="27"/>
      <c r="F27" s="27">
        <f>B27+D27</f>
        <v>0</v>
      </c>
      <c r="G27" s="27"/>
      <c r="H27" s="27"/>
      <c r="I27" s="27"/>
      <c r="J27" s="27"/>
      <c r="K27" s="27"/>
      <c r="L27" s="27">
        <f>SUM(F27:J27)</f>
        <v>0</v>
      </c>
      <c r="M27" s="27"/>
      <c r="N27" s="27"/>
      <c r="O27" s="27"/>
      <c r="P27" s="27">
        <f>+L27+N27</f>
        <v>0</v>
      </c>
      <c r="Q27" s="1"/>
      <c r="R27" s="1"/>
      <c r="S27" s="1"/>
      <c r="T27" s="1"/>
      <c r="U27" s="1"/>
      <c r="V27" s="1"/>
      <c r="W27" s="1"/>
    </row>
    <row r="28" spans="1:23" ht="15" x14ac:dyDescent="0.2">
      <c r="A28" s="1" t="s">
        <v>74</v>
      </c>
      <c r="B28" s="27">
        <v>713930</v>
      </c>
      <c r="C28" s="27"/>
      <c r="D28" s="27">
        <v>-360931.66666666657</v>
      </c>
      <c r="E28" s="27"/>
      <c r="F28" s="27">
        <f>B28+D28</f>
        <v>352998.33333333343</v>
      </c>
      <c r="G28" s="27"/>
      <c r="H28" s="27"/>
      <c r="I28" s="27"/>
      <c r="J28" s="27"/>
      <c r="K28" s="27"/>
      <c r="L28" s="27">
        <f>SUM(F28:J28)</f>
        <v>352998.33333333343</v>
      </c>
      <c r="M28" s="27"/>
      <c r="N28" s="27"/>
      <c r="O28" s="27"/>
      <c r="P28" s="27">
        <f>L28+N28</f>
        <v>352998.33333333343</v>
      </c>
      <c r="Q28" s="1"/>
      <c r="R28" s="1"/>
      <c r="S28" s="1"/>
      <c r="T28" s="1"/>
      <c r="U28" s="1"/>
      <c r="V28" s="1"/>
      <c r="W28" s="1"/>
    </row>
    <row r="29" spans="1:23" ht="15" x14ac:dyDescent="0.2">
      <c r="A29" s="1"/>
      <c r="B29" s="9"/>
      <c r="C29" s="27"/>
      <c r="D29" s="9"/>
      <c r="E29" s="27"/>
      <c r="F29" s="9"/>
      <c r="G29" s="27"/>
      <c r="H29" s="9"/>
      <c r="I29" s="27"/>
      <c r="J29" s="9"/>
      <c r="K29" s="27"/>
      <c r="L29" s="9"/>
      <c r="M29" s="27"/>
      <c r="N29" s="9"/>
      <c r="O29" s="27"/>
      <c r="P29" s="9"/>
      <c r="Q29" s="1"/>
      <c r="R29" s="1"/>
      <c r="S29" s="1"/>
      <c r="T29" s="1"/>
      <c r="U29" s="1"/>
      <c r="V29" s="1"/>
      <c r="W29" s="1"/>
    </row>
    <row r="30" spans="1:23" ht="15" x14ac:dyDescent="0.2">
      <c r="A30" s="1" t="s">
        <v>75</v>
      </c>
      <c r="B30" s="9">
        <f>SUM(B28:B29)</f>
        <v>713930</v>
      </c>
      <c r="C30" s="27"/>
      <c r="D30" s="9">
        <f>SUM(D28:D29)</f>
        <v>-360931.66666666657</v>
      </c>
      <c r="E30" s="27"/>
      <c r="F30" s="9">
        <f>SUM(F28:F29)</f>
        <v>352998.33333333343</v>
      </c>
      <c r="G30" s="27"/>
      <c r="H30" s="9">
        <f>SUM(H28:H29)</f>
        <v>0</v>
      </c>
      <c r="I30" s="27"/>
      <c r="J30" s="9">
        <f>SUM(J28:J29)</f>
        <v>0</v>
      </c>
      <c r="K30" s="27"/>
      <c r="L30" s="9">
        <f>SUM(L28:L29)</f>
        <v>352998.33333333343</v>
      </c>
      <c r="M30" s="27"/>
      <c r="N30" s="9">
        <f>SUM(N28:N29)</f>
        <v>0</v>
      </c>
      <c r="O30" s="27"/>
      <c r="P30" s="9">
        <f>SUM(P28:P29)</f>
        <v>352998.33333333343</v>
      </c>
      <c r="Q30" s="1"/>
      <c r="R30" s="1"/>
      <c r="S30" s="1"/>
      <c r="T30" s="1"/>
      <c r="U30" s="1"/>
      <c r="V30" s="1"/>
      <c r="W30" s="1"/>
    </row>
    <row r="31" spans="1:23" ht="15" x14ac:dyDescent="0.2">
      <c r="A31" s="1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1"/>
      <c r="R31" s="1"/>
      <c r="S31" s="1"/>
      <c r="T31" s="1"/>
      <c r="U31" s="1"/>
      <c r="V31" s="1"/>
      <c r="W31" s="1"/>
    </row>
    <row r="32" spans="1:23" ht="15" x14ac:dyDescent="0.2">
      <c r="A32" s="1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"/>
      <c r="R32" s="1"/>
      <c r="S32" s="1"/>
      <c r="T32" s="1"/>
      <c r="U32" s="1"/>
      <c r="V32" s="1"/>
      <c r="W32" s="1"/>
    </row>
    <row r="33" spans="1:23" ht="15.75" thickBot="1" x14ac:dyDescent="0.25">
      <c r="A33" s="1" t="s">
        <v>76</v>
      </c>
      <c r="B33" s="29">
        <f>B24+B30</f>
        <v>2039976.7266694382</v>
      </c>
      <c r="C33" s="27"/>
      <c r="D33" s="29">
        <f>D24+D30</f>
        <v>-583302.04758548702</v>
      </c>
      <c r="E33" s="27"/>
      <c r="F33" s="29">
        <f>F24+F30</f>
        <v>1456674.6790839513</v>
      </c>
      <c r="G33" s="27"/>
      <c r="H33" s="29">
        <f>H24+H30</f>
        <v>0</v>
      </c>
      <c r="I33" s="30"/>
      <c r="J33" s="29">
        <f>J24+J30</f>
        <v>5935.5584238141209</v>
      </c>
      <c r="K33" s="27"/>
      <c r="L33" s="29">
        <f>L24+L30</f>
        <v>1462610.2375077654</v>
      </c>
      <c r="M33" s="30"/>
      <c r="N33" s="29">
        <f>N24+N30</f>
        <v>130633.17258076923</v>
      </c>
      <c r="O33" s="27"/>
      <c r="P33" s="29">
        <f>P24+P30</f>
        <v>1593243.4100885347</v>
      </c>
      <c r="Q33" s="1"/>
      <c r="R33" s="7"/>
      <c r="S33" s="1"/>
      <c r="T33" s="1"/>
      <c r="U33" s="1"/>
      <c r="V33" s="1"/>
      <c r="W33" s="1"/>
    </row>
    <row r="34" spans="1:23" ht="15.75" thickTop="1" x14ac:dyDescent="0.2">
      <c r="A34" s="1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1"/>
      <c r="R34" s="1"/>
      <c r="S34" s="1"/>
      <c r="T34" s="1"/>
      <c r="U34" s="1"/>
      <c r="V34" s="1"/>
      <c r="W34" s="1"/>
    </row>
    <row r="35" spans="1:23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" x14ac:dyDescent="0.2">
      <c r="A39" s="1" t="s">
        <v>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5" t="s">
        <v>77</v>
      </c>
    </row>
    <row r="40" spans="1:23" ht="15" x14ac:dyDescent="0.2">
      <c r="A40" s="1" t="s">
        <v>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5" t="s">
        <v>78</v>
      </c>
    </row>
    <row r="41" spans="1:23" ht="15.75" x14ac:dyDescent="0.25">
      <c r="A41" s="25" t="str">
        <f>+A3</f>
        <v>AVERAGE RATE OF RETURN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x14ac:dyDescent="0.2">
      <c r="A42" s="31" t="str">
        <f>+A4</f>
        <v>For the 12 Months Ending December 31, 2021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x14ac:dyDescent="0.2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" x14ac:dyDescent="0.2">
      <c r="A46" s="1"/>
      <c r="B46" s="4" t="s">
        <v>4</v>
      </c>
      <c r="C46" s="1"/>
      <c r="D46" s="4" t="s">
        <v>5</v>
      </c>
      <c r="E46" s="1"/>
      <c r="F46" s="4" t="s">
        <v>6</v>
      </c>
      <c r="G46" s="1"/>
      <c r="H46" s="4" t="s">
        <v>7</v>
      </c>
      <c r="I46" s="1"/>
      <c r="J46" s="4" t="s">
        <v>8</v>
      </c>
      <c r="K46" s="1"/>
      <c r="L46" s="4" t="s">
        <v>47</v>
      </c>
      <c r="M46" s="1"/>
      <c r="N46" s="4" t="s">
        <v>48</v>
      </c>
      <c r="O46" s="1"/>
      <c r="P46" s="4" t="s">
        <v>49</v>
      </c>
      <c r="Q46" s="1"/>
      <c r="R46" s="4" t="s">
        <v>80</v>
      </c>
      <c r="S46" s="1"/>
      <c r="T46" s="4" t="s">
        <v>81</v>
      </c>
      <c r="U46" s="1"/>
      <c r="V46" s="4" t="s">
        <v>82</v>
      </c>
      <c r="W46" s="1"/>
    </row>
    <row r="47" spans="1:23" ht="15" x14ac:dyDescent="0.2">
      <c r="A47" s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 t="s">
        <v>83</v>
      </c>
      <c r="S47" s="5"/>
      <c r="T47" s="5" t="s">
        <v>60</v>
      </c>
      <c r="U47" s="5"/>
      <c r="V47" s="5" t="s">
        <v>53</v>
      </c>
      <c r="W47" s="1"/>
    </row>
    <row r="48" spans="1:23" ht="15" x14ac:dyDescent="0.2">
      <c r="A48" s="1"/>
      <c r="B48" s="5" t="s">
        <v>84</v>
      </c>
      <c r="C48" s="5"/>
      <c r="D48" s="5" t="s">
        <v>85</v>
      </c>
      <c r="E48" s="5"/>
      <c r="F48" s="5" t="s">
        <v>86</v>
      </c>
      <c r="G48" s="5"/>
      <c r="H48" s="5" t="s">
        <v>87</v>
      </c>
      <c r="I48" s="5"/>
      <c r="J48" s="5" t="s">
        <v>88</v>
      </c>
      <c r="K48" s="5"/>
      <c r="L48" s="5" t="s">
        <v>89</v>
      </c>
      <c r="M48" s="5"/>
      <c r="N48" s="5" t="s">
        <v>90</v>
      </c>
      <c r="O48" s="5"/>
      <c r="P48" s="5" t="s">
        <v>91</v>
      </c>
      <c r="Q48" s="5"/>
      <c r="R48" s="5" t="s">
        <v>92</v>
      </c>
      <c r="S48" s="5"/>
      <c r="T48" s="5" t="s">
        <v>84</v>
      </c>
      <c r="U48" s="5"/>
      <c r="V48" s="5" t="s">
        <v>84</v>
      </c>
      <c r="W48" s="1"/>
    </row>
    <row r="49" spans="1:23" ht="15" x14ac:dyDescent="0.2">
      <c r="A49" s="1"/>
      <c r="B49" s="26" t="s">
        <v>93</v>
      </c>
      <c r="C49" s="5"/>
      <c r="D49" s="26" t="s">
        <v>94</v>
      </c>
      <c r="E49" s="5"/>
      <c r="F49" s="26" t="s">
        <v>95</v>
      </c>
      <c r="G49" s="5"/>
      <c r="H49" s="26" t="s">
        <v>62</v>
      </c>
      <c r="I49" s="5"/>
      <c r="J49" s="26" t="s">
        <v>96</v>
      </c>
      <c r="K49" s="5"/>
      <c r="L49" s="26" t="s">
        <v>97</v>
      </c>
      <c r="M49" s="5"/>
      <c r="N49" s="26" t="s">
        <v>98</v>
      </c>
      <c r="O49" s="5"/>
      <c r="P49" s="26" t="s">
        <v>98</v>
      </c>
      <c r="Q49" s="5"/>
      <c r="R49" s="26" t="s">
        <v>99</v>
      </c>
      <c r="S49" s="5"/>
      <c r="T49" s="26" t="s">
        <v>100</v>
      </c>
      <c r="U49" s="5"/>
      <c r="V49" s="26" t="s">
        <v>101</v>
      </c>
      <c r="W49" s="1"/>
    </row>
    <row r="50" spans="1:23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" x14ac:dyDescent="0.2">
      <c r="A51" s="1" t="s">
        <v>67</v>
      </c>
      <c r="B51" s="27">
        <v>285195</v>
      </c>
      <c r="C51" s="27"/>
      <c r="D51" s="27">
        <v>32186</v>
      </c>
      <c r="E51" s="27"/>
      <c r="F51" s="27">
        <v>168613.12667977891</v>
      </c>
      <c r="G51" s="27"/>
      <c r="H51" s="27">
        <v>30861.873320221119</v>
      </c>
      <c r="I51" s="27"/>
      <c r="J51" s="27">
        <v>47692</v>
      </c>
      <c r="K51" s="27"/>
      <c r="L51" s="27">
        <v>-12483</v>
      </c>
      <c r="M51" s="27"/>
      <c r="N51" s="27"/>
      <c r="O51" s="27"/>
      <c r="P51" s="27"/>
      <c r="Q51" s="27"/>
      <c r="R51" s="27"/>
      <c r="S51" s="27"/>
      <c r="T51" s="27">
        <f>SUM(D51:R51)</f>
        <v>266870</v>
      </c>
      <c r="U51" s="27"/>
      <c r="V51" s="27">
        <f>B51-T51</f>
        <v>18325</v>
      </c>
      <c r="W51" s="27"/>
    </row>
    <row r="52" spans="1:23" ht="15" x14ac:dyDescent="0.2">
      <c r="A52" s="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ht="15" x14ac:dyDescent="0.2">
      <c r="A53" s="1" t="s">
        <v>68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ht="15" x14ac:dyDescent="0.2">
      <c r="A54" s="1" t="s">
        <v>102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7">
        <v>10744.160411999999</v>
      </c>
      <c r="M54" s="27"/>
      <c r="N54" s="27"/>
      <c r="O54" s="27"/>
      <c r="P54" s="27"/>
      <c r="Q54" s="27"/>
      <c r="R54" s="27"/>
      <c r="S54" s="27"/>
      <c r="T54" s="27">
        <f>SUM(D54:R54)</f>
        <v>10744.160411999999</v>
      </c>
      <c r="U54" s="27"/>
      <c r="V54" s="27">
        <f>+B54-T54</f>
        <v>-10744.160411999999</v>
      </c>
      <c r="W54" s="27"/>
    </row>
    <row r="55" spans="1:23" ht="15" x14ac:dyDescent="0.2">
      <c r="A55" s="1" t="s">
        <v>103</v>
      </c>
      <c r="B55" s="27"/>
      <c r="C55" s="27"/>
      <c r="D55" s="27"/>
      <c r="E55" s="27"/>
      <c r="F55" s="27">
        <v>-427.79250000000002</v>
      </c>
      <c r="G55" s="27"/>
      <c r="H55" s="27"/>
      <c r="I55" s="27"/>
      <c r="J55" s="27"/>
      <c r="K55" s="27"/>
      <c r="L55" s="27">
        <f t="shared" ref="L55:L61" si="0">-(-B55+D55+F55+H55+J55)*0.23793</f>
        <v>101.78466952500001</v>
      </c>
      <c r="M55" s="27"/>
      <c r="N55" s="27"/>
      <c r="O55" s="27"/>
      <c r="P55" s="27"/>
      <c r="Q55" s="27"/>
      <c r="R55" s="27"/>
      <c r="S55" s="27"/>
      <c r="T55" s="27">
        <f>SUM(D55:R55)</f>
        <v>-326.00783047499999</v>
      </c>
      <c r="U55" s="27"/>
      <c r="V55" s="27">
        <f>+B55-T55</f>
        <v>326.00783047499999</v>
      </c>
      <c r="W55" s="27"/>
    </row>
    <row r="56" spans="1:23" ht="15" x14ac:dyDescent="0.2">
      <c r="A56" s="13" t="s">
        <v>104</v>
      </c>
      <c r="B56" s="27">
        <v>-13964</v>
      </c>
      <c r="C56" s="27"/>
      <c r="D56" s="27">
        <v>-13895</v>
      </c>
      <c r="E56" s="27"/>
      <c r="F56" s="27"/>
      <c r="G56" s="27"/>
      <c r="H56" s="27"/>
      <c r="I56" s="27"/>
      <c r="J56" s="27">
        <v>-69.887386446177061</v>
      </c>
      <c r="K56" s="27"/>
      <c r="L56" s="27">
        <f t="shared" si="0"/>
        <v>0.21113585713890809</v>
      </c>
      <c r="M56" s="27"/>
      <c r="N56" s="27"/>
      <c r="O56" s="27"/>
      <c r="P56" s="27"/>
      <c r="Q56" s="27"/>
      <c r="R56" s="27"/>
      <c r="S56" s="27"/>
      <c r="T56" s="27">
        <f>SUM(D56:R56)</f>
        <v>-13964.676250589038</v>
      </c>
      <c r="U56" s="27"/>
      <c r="V56" s="27">
        <f>+B56-T56</f>
        <v>0.67625058903831814</v>
      </c>
      <c r="W56" s="27"/>
    </row>
    <row r="57" spans="1:23" ht="15" x14ac:dyDescent="0.2">
      <c r="A57" s="13" t="s">
        <v>105</v>
      </c>
      <c r="B57" s="27">
        <v>-18916</v>
      </c>
      <c r="C57" s="27"/>
      <c r="D57" s="27">
        <v>-18292</v>
      </c>
      <c r="E57" s="27"/>
      <c r="F57" s="27"/>
      <c r="G57" s="27"/>
      <c r="H57" s="27"/>
      <c r="I57" s="27"/>
      <c r="J57" s="27">
        <v>-555.53065082635203</v>
      </c>
      <c r="K57" s="27"/>
      <c r="L57" s="27">
        <f t="shared" si="0"/>
        <v>-16.290912248886062</v>
      </c>
      <c r="M57" s="27"/>
      <c r="N57" s="27"/>
      <c r="O57" s="27"/>
      <c r="P57" s="27"/>
      <c r="Q57" s="27"/>
      <c r="R57" s="27"/>
      <c r="S57" s="27"/>
      <c r="T57" s="27">
        <f>SUM(D57:R57)</f>
        <v>-18863.821563075238</v>
      </c>
      <c r="U57" s="27"/>
      <c r="V57" s="27">
        <f>+B57-T57</f>
        <v>-52.178436924761627</v>
      </c>
      <c r="W57" s="27"/>
    </row>
    <row r="58" spans="1:23" ht="15" x14ac:dyDescent="0.2">
      <c r="A58" s="13" t="s">
        <v>106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>
        <f t="shared" si="0"/>
        <v>0</v>
      </c>
      <c r="M58" s="27"/>
      <c r="N58" s="27"/>
      <c r="O58" s="27"/>
      <c r="P58" s="27"/>
      <c r="Q58" s="27"/>
      <c r="R58" s="27"/>
      <c r="S58" s="27"/>
      <c r="T58" s="27">
        <f t="shared" ref="T58:T61" si="1">SUM(D58:R58)</f>
        <v>0</v>
      </c>
      <c r="U58" s="27"/>
      <c r="V58" s="27">
        <f t="shared" ref="V58:V61" si="2">+B58-T58</f>
        <v>0</v>
      </c>
      <c r="W58" s="27"/>
    </row>
    <row r="59" spans="1:23" ht="15" x14ac:dyDescent="0.2">
      <c r="A59" s="13" t="s">
        <v>107</v>
      </c>
      <c r="B59" s="27">
        <v>-23114</v>
      </c>
      <c r="C59" s="27"/>
      <c r="D59" s="27"/>
      <c r="E59" s="27"/>
      <c r="F59" s="27"/>
      <c r="G59" s="27"/>
      <c r="H59" s="27"/>
      <c r="I59" s="27"/>
      <c r="J59" s="7">
        <f>B59</f>
        <v>-23114</v>
      </c>
      <c r="K59" s="27"/>
      <c r="L59" s="27">
        <f t="shared" si="0"/>
        <v>0</v>
      </c>
      <c r="M59" s="27"/>
      <c r="N59" s="27"/>
      <c r="O59" s="27"/>
      <c r="P59" s="27"/>
      <c r="Q59" s="27"/>
      <c r="R59" s="27"/>
      <c r="S59" s="27"/>
      <c r="T59" s="27">
        <f t="shared" ref="T59" si="3">SUM(D59:R59)</f>
        <v>-23114</v>
      </c>
      <c r="U59" s="27"/>
      <c r="V59" s="27">
        <f t="shared" si="2"/>
        <v>0</v>
      </c>
      <c r="W59" s="27"/>
    </row>
    <row r="60" spans="1:23" ht="15" x14ac:dyDescent="0.2">
      <c r="A60" s="13" t="s">
        <v>108</v>
      </c>
      <c r="B60" s="27"/>
      <c r="C60" s="27"/>
      <c r="D60" s="27"/>
      <c r="E60" s="27"/>
      <c r="F60" s="27">
        <v>355</v>
      </c>
      <c r="G60" s="27"/>
      <c r="H60" s="27"/>
      <c r="I60" s="27"/>
      <c r="J60" s="27"/>
      <c r="K60" s="27"/>
      <c r="L60" s="27">
        <f t="shared" si="0"/>
        <v>-84.465149999999994</v>
      </c>
      <c r="M60" s="27"/>
      <c r="N60" s="27"/>
      <c r="O60" s="27"/>
      <c r="P60" s="27"/>
      <c r="Q60" s="27"/>
      <c r="R60" s="27"/>
      <c r="S60" s="27"/>
      <c r="T60" s="27">
        <f>SUM(D60:R60)</f>
        <v>270.53485000000001</v>
      </c>
      <c r="U60" s="27"/>
      <c r="V60" s="27">
        <f>+B60-T60</f>
        <v>-270.53485000000001</v>
      </c>
      <c r="W60" s="27"/>
    </row>
    <row r="61" spans="1:23" ht="15" x14ac:dyDescent="0.2">
      <c r="A61" s="13" t="s">
        <v>109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>
        <f t="shared" si="0"/>
        <v>0</v>
      </c>
      <c r="M61" s="27"/>
      <c r="N61" s="27"/>
      <c r="O61" s="27"/>
      <c r="P61" s="27"/>
      <c r="Q61" s="27"/>
      <c r="R61" s="27"/>
      <c r="S61" s="27"/>
      <c r="T61" s="27">
        <f t="shared" si="1"/>
        <v>0</v>
      </c>
      <c r="U61" s="27"/>
      <c r="V61" s="27">
        <f t="shared" si="2"/>
        <v>0</v>
      </c>
      <c r="W61" s="27"/>
    </row>
    <row r="62" spans="1:23" ht="15" x14ac:dyDescent="0.2">
      <c r="A62" s="1" t="s">
        <v>71</v>
      </c>
      <c r="B62" s="28">
        <f>SUM(B54:B61)</f>
        <v>-55994</v>
      </c>
      <c r="C62" s="30"/>
      <c r="D62" s="28">
        <f>SUM(D54:D61)</f>
        <v>-32187</v>
      </c>
      <c r="E62" s="30"/>
      <c r="F62" s="28">
        <f>SUM(F54:F61)</f>
        <v>-72.792500000000018</v>
      </c>
      <c r="G62" s="30"/>
      <c r="H62" s="28">
        <f>SUM(H54:H61)</f>
        <v>0</v>
      </c>
      <c r="I62" s="30"/>
      <c r="J62" s="28">
        <f>SUM(J54:J61)</f>
        <v>-23739.418037272528</v>
      </c>
      <c r="K62" s="30"/>
      <c r="L62" s="28">
        <f>SUM(L54:L61)</f>
        <v>10745.400155133251</v>
      </c>
      <c r="M62" s="30"/>
      <c r="N62" s="28">
        <f>SUM(N54:N61)</f>
        <v>0</v>
      </c>
      <c r="O62" s="30"/>
      <c r="P62" s="28">
        <f>SUM(P54:P61)</f>
        <v>0</v>
      </c>
      <c r="Q62" s="30"/>
      <c r="R62" s="28">
        <f>SUM(R54:R61)</f>
        <v>0</v>
      </c>
      <c r="S62" s="30"/>
      <c r="T62" s="28">
        <f>SUM(T54:T61)</f>
        <v>-45253.810382139272</v>
      </c>
      <c r="U62" s="30"/>
      <c r="V62" s="28">
        <f>SUM(V54:V61)</f>
        <v>-10740.189617860722</v>
      </c>
      <c r="W62" s="27"/>
    </row>
    <row r="63" spans="1:23" ht="15" x14ac:dyDescent="0.2">
      <c r="A63" s="1"/>
      <c r="B63" s="27"/>
      <c r="C63" s="30"/>
      <c r="D63" s="27"/>
      <c r="E63" s="30"/>
      <c r="F63" s="27"/>
      <c r="G63" s="30"/>
      <c r="H63" s="27"/>
      <c r="I63" s="30"/>
      <c r="J63" s="27"/>
      <c r="K63" s="30"/>
      <c r="L63" s="27"/>
      <c r="M63" s="30"/>
      <c r="N63" s="27"/>
      <c r="O63" s="30"/>
      <c r="P63" s="27"/>
      <c r="Q63" s="30"/>
      <c r="R63" s="27"/>
      <c r="S63" s="30"/>
      <c r="T63" s="27"/>
      <c r="U63" s="30"/>
      <c r="V63" s="27"/>
      <c r="W63" s="27"/>
    </row>
    <row r="64" spans="1:23" ht="15" x14ac:dyDescent="0.2">
      <c r="A64" s="1" t="s">
        <v>72</v>
      </c>
      <c r="B64" s="9">
        <f>+B51+B62</f>
        <v>229201</v>
      </c>
      <c r="C64" s="30"/>
      <c r="D64" s="9">
        <f>+D51+D62</f>
        <v>-1</v>
      </c>
      <c r="E64" s="30"/>
      <c r="F64" s="9">
        <f>+F51+F62</f>
        <v>168540.3341797789</v>
      </c>
      <c r="G64" s="30"/>
      <c r="H64" s="9">
        <f>+H51+H62</f>
        <v>30861.873320221119</v>
      </c>
      <c r="I64" s="30"/>
      <c r="J64" s="9">
        <f>+J51+J62</f>
        <v>23952.581962727472</v>
      </c>
      <c r="K64" s="30"/>
      <c r="L64" s="9">
        <f>+L51+L62</f>
        <v>-1737.5998448667488</v>
      </c>
      <c r="M64" s="30"/>
      <c r="N64" s="9">
        <f>+N51+N62</f>
        <v>0</v>
      </c>
      <c r="O64" s="30"/>
      <c r="P64" s="9">
        <f>+P51+P62</f>
        <v>0</v>
      </c>
      <c r="Q64" s="30"/>
      <c r="R64" s="9">
        <f>+R51+R62</f>
        <v>0</v>
      </c>
      <c r="S64" s="30"/>
      <c r="T64" s="9">
        <f>+T51+T62</f>
        <v>221616.18961786071</v>
      </c>
      <c r="U64" s="30"/>
      <c r="V64" s="9">
        <f>+V51+V62</f>
        <v>7584.8103821392779</v>
      </c>
      <c r="W64" s="27"/>
    </row>
    <row r="65" spans="1:23" ht="15" x14ac:dyDescent="0.2">
      <c r="A65" s="1"/>
      <c r="B65" s="27"/>
      <c r="C65" s="30"/>
      <c r="D65" s="27"/>
      <c r="E65" s="30"/>
      <c r="F65" s="27"/>
      <c r="G65" s="27"/>
      <c r="H65" s="27"/>
      <c r="I65" s="30"/>
      <c r="J65" s="27"/>
      <c r="K65" s="30"/>
      <c r="L65" s="27"/>
      <c r="M65" s="30"/>
      <c r="N65" s="27"/>
      <c r="O65" s="30"/>
      <c r="P65" s="27"/>
      <c r="Q65" s="30"/>
      <c r="R65" s="27"/>
      <c r="S65" s="30"/>
      <c r="T65" s="27"/>
      <c r="U65" s="30"/>
      <c r="V65" s="27"/>
      <c r="W65" s="27"/>
    </row>
    <row r="66" spans="1:23" ht="15" x14ac:dyDescent="0.2">
      <c r="A66" s="1" t="s">
        <v>73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 ht="15" x14ac:dyDescent="0.2">
      <c r="A67" s="1" t="s">
        <v>110</v>
      </c>
      <c r="B67" s="27"/>
      <c r="C67" s="27"/>
      <c r="D67" s="27"/>
      <c r="E67" s="27"/>
      <c r="F67" s="27"/>
      <c r="G67" s="27"/>
      <c r="H67" s="27">
        <v>47595.333333333343</v>
      </c>
      <c r="I67" s="27"/>
      <c r="J67" s="27"/>
      <c r="K67" s="27"/>
      <c r="L67" s="27">
        <f>-(-B67+D67+F67+H67+J67)*0.23793</f>
        <v>-11324.357660000003</v>
      </c>
      <c r="M67" s="27"/>
      <c r="N67" s="27"/>
      <c r="O67" s="27"/>
      <c r="P67" s="27"/>
      <c r="Q67" s="27"/>
      <c r="R67" s="27"/>
      <c r="S67" s="27"/>
      <c r="T67" s="27">
        <f>SUM(D67:R67)</f>
        <v>36270.975673333342</v>
      </c>
      <c r="U67" s="27"/>
      <c r="V67" s="27">
        <f>+B67-T67</f>
        <v>-36270.975673333342</v>
      </c>
      <c r="W67" s="27"/>
    </row>
    <row r="68" spans="1:23" ht="15" x14ac:dyDescent="0.2">
      <c r="A68" s="1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1:23" ht="15" x14ac:dyDescent="0.2">
      <c r="A69" s="1" t="s">
        <v>75</v>
      </c>
      <c r="B69" s="9">
        <f>SUM(B66:B67)</f>
        <v>0</v>
      </c>
      <c r="C69" s="27"/>
      <c r="D69" s="9">
        <f>SUM(D66:D67)</f>
        <v>0</v>
      </c>
      <c r="E69" s="27"/>
      <c r="F69" s="9">
        <f>SUM(F66:F67)</f>
        <v>0</v>
      </c>
      <c r="G69" s="27"/>
      <c r="H69" s="9">
        <f>SUM(H66:H67)</f>
        <v>47595.333333333343</v>
      </c>
      <c r="I69" s="27"/>
      <c r="J69" s="9">
        <f>SUM(J66:J67)</f>
        <v>0</v>
      </c>
      <c r="K69" s="27"/>
      <c r="L69" s="9">
        <f>SUM(L66:L67)</f>
        <v>-11324.357660000003</v>
      </c>
      <c r="M69" s="27"/>
      <c r="N69" s="9">
        <f>SUM(N66:N67)</f>
        <v>0</v>
      </c>
      <c r="O69" s="27"/>
      <c r="P69" s="9">
        <f>SUM(P66:P67)</f>
        <v>0</v>
      </c>
      <c r="Q69" s="27"/>
      <c r="R69" s="9">
        <f>SUM(R66:R67)</f>
        <v>0</v>
      </c>
      <c r="S69" s="27"/>
      <c r="T69" s="9">
        <f>SUM(T66:T67)</f>
        <v>36270.975673333342</v>
      </c>
      <c r="U69" s="27"/>
      <c r="V69" s="9">
        <f>SUM(V66:V67)</f>
        <v>-36270.975673333342</v>
      </c>
      <c r="W69" s="27"/>
    </row>
    <row r="70" spans="1:23" ht="15" x14ac:dyDescent="0.2">
      <c r="A70" s="1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ht="15" x14ac:dyDescent="0.2">
      <c r="A71" s="1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3" ht="15.75" thickBot="1" x14ac:dyDescent="0.25">
      <c r="A72" s="1" t="s">
        <v>76</v>
      </c>
      <c r="B72" s="29">
        <f>B64+B69</f>
        <v>229201</v>
      </c>
      <c r="C72" s="30"/>
      <c r="D72" s="29">
        <f>D64+D69</f>
        <v>-1</v>
      </c>
      <c r="E72" s="30"/>
      <c r="F72" s="29">
        <f>F64+F69</f>
        <v>168540.3341797789</v>
      </c>
      <c r="G72" s="30"/>
      <c r="H72" s="29">
        <f>H64+H69</f>
        <v>78457.206653554458</v>
      </c>
      <c r="I72" s="30"/>
      <c r="J72" s="29">
        <f>J64+J69</f>
        <v>23952.581962727472</v>
      </c>
      <c r="K72" s="30"/>
      <c r="L72" s="29">
        <f>L64+L69</f>
        <v>-13061.957504866752</v>
      </c>
      <c r="M72" s="30"/>
      <c r="N72" s="29">
        <f>N64+N69</f>
        <v>0</v>
      </c>
      <c r="O72" s="30"/>
      <c r="P72" s="29">
        <f>P64+P69</f>
        <v>0</v>
      </c>
      <c r="Q72" s="30"/>
      <c r="R72" s="29">
        <f>R64+R69</f>
        <v>0</v>
      </c>
      <c r="S72" s="30"/>
      <c r="T72" s="29">
        <f>T64+T69</f>
        <v>257887.16529119405</v>
      </c>
      <c r="U72" s="27"/>
      <c r="V72" s="29">
        <f>V64+V69</f>
        <v>-28686.165291194062</v>
      </c>
      <c r="W72" s="27"/>
    </row>
    <row r="73" spans="1:23" ht="15.75" thickTop="1" x14ac:dyDescent="0.2">
      <c r="A73" s="1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</sheetData>
  <pageMargins left="0.75" right="0.75" top="1" bottom="1" header="0.5" footer="0.5"/>
  <pageSetup scale="42" fitToHeight="2" orientation="landscape" r:id="rId1"/>
  <headerFooter alignWithMargins="0"/>
  <rowBreaks count="1" manualBreakCount="1">
    <brk id="38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C3BF-A14B-4A99-84E3-4DE29724608C}">
  <sheetPr>
    <tabColor rgb="FF00B050"/>
    <pageSetUpPr fitToPage="1"/>
  </sheetPr>
  <dimension ref="A1:AC82"/>
  <sheetViews>
    <sheetView zoomScale="50" zoomScaleNormal="50" workbookViewId="0">
      <selection activeCell="I53" sqref="I53"/>
    </sheetView>
  </sheetViews>
  <sheetFormatPr defaultColWidth="9.140625" defaultRowHeight="11.25" x14ac:dyDescent="0.2"/>
  <cols>
    <col min="1" max="1" width="56.7109375" style="2" customWidth="1"/>
    <col min="2" max="2" width="14.85546875" style="2" customWidth="1"/>
    <col min="3" max="3" width="4.7109375" style="2" customWidth="1"/>
    <col min="4" max="4" width="16.5703125" style="2" bestFit="1" customWidth="1"/>
    <col min="5" max="5" width="4.7109375" style="2" customWidth="1"/>
    <col min="6" max="6" width="14.85546875" style="2" bestFit="1" customWidth="1"/>
    <col min="7" max="7" width="4.7109375" style="2" customWidth="1"/>
    <col min="8" max="8" width="15.42578125" style="2" bestFit="1" customWidth="1"/>
    <col min="9" max="9" width="4.7109375" style="2" customWidth="1"/>
    <col min="10" max="10" width="15.42578125" style="2" bestFit="1" customWidth="1"/>
    <col min="11" max="11" width="4.7109375" style="2" customWidth="1"/>
    <col min="12" max="12" width="18.5703125" style="2" bestFit="1" customWidth="1"/>
    <col min="13" max="13" width="4.7109375" style="2" customWidth="1"/>
    <col min="14" max="14" width="14" style="2" customWidth="1"/>
    <col min="15" max="15" width="4.7109375" style="2" customWidth="1"/>
    <col min="16" max="16" width="14.85546875" style="2" bestFit="1" customWidth="1"/>
    <col min="17" max="17" width="4.7109375" style="2" customWidth="1"/>
    <col min="18" max="18" width="12.85546875" style="2" customWidth="1"/>
    <col min="19" max="19" width="4.7109375" style="2" customWidth="1"/>
    <col min="20" max="20" width="14.85546875" style="2" bestFit="1" customWidth="1"/>
    <col min="21" max="21" width="4.7109375" style="2" customWidth="1"/>
    <col min="22" max="22" width="13.42578125" style="2" customWidth="1"/>
    <col min="23" max="23" width="12.85546875" style="2" customWidth="1"/>
    <col min="24" max="25" width="9.140625" style="2"/>
    <col min="26" max="26" width="9.5703125" style="2" bestFit="1" customWidth="1"/>
    <col min="27" max="16384" width="9.140625" style="2"/>
  </cols>
  <sheetData>
    <row r="1" spans="1:23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111</v>
      </c>
      <c r="W1" s="1"/>
    </row>
    <row r="2" spans="1:23" ht="15" x14ac:dyDescent="0.2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45</v>
      </c>
      <c r="W2" s="1"/>
    </row>
    <row r="3" spans="1:23" ht="15.75" x14ac:dyDescent="0.25">
      <c r="A3" s="25" t="s">
        <v>112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" x14ac:dyDescent="0.2">
      <c r="A4" s="1" t="str">
        <f>+'Avg ROR'!A4</f>
        <v>For the 12 Months Ending December 31, 2021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x14ac:dyDescent="0.2">
      <c r="A5" s="1" t="s">
        <v>46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x14ac:dyDescent="0.2">
      <c r="A8" s="1"/>
      <c r="B8" s="4" t="s">
        <v>4</v>
      </c>
      <c r="C8" s="1"/>
      <c r="D8" s="4" t="s">
        <v>5</v>
      </c>
      <c r="E8" s="1"/>
      <c r="F8" s="4" t="s">
        <v>6</v>
      </c>
      <c r="G8" s="1"/>
      <c r="H8" s="4" t="s">
        <v>7</v>
      </c>
      <c r="I8" s="1"/>
      <c r="J8" s="4" t="s">
        <v>8</v>
      </c>
      <c r="K8" s="1"/>
      <c r="L8" s="4" t="s">
        <v>47</v>
      </c>
      <c r="M8" s="1"/>
      <c r="N8" s="4" t="s">
        <v>48</v>
      </c>
      <c r="O8" s="1"/>
      <c r="P8" s="4" t="s">
        <v>49</v>
      </c>
      <c r="Q8" s="1"/>
      <c r="R8" s="1"/>
      <c r="S8" s="1"/>
      <c r="T8" s="1"/>
      <c r="U8" s="1"/>
      <c r="V8" s="1"/>
      <c r="W8" s="1"/>
    </row>
    <row r="9" spans="1:23" ht="15" x14ac:dyDescent="0.2">
      <c r="A9" s="1"/>
      <c r="B9" s="5"/>
      <c r="C9" s="5"/>
      <c r="D9" s="5" t="s">
        <v>50</v>
      </c>
      <c r="E9" s="5"/>
      <c r="F9" s="5"/>
      <c r="G9" s="5"/>
      <c r="H9" s="5" t="s">
        <v>51</v>
      </c>
      <c r="I9" s="5"/>
      <c r="J9" s="5" t="s">
        <v>52</v>
      </c>
      <c r="K9" s="5"/>
      <c r="L9" s="5" t="s">
        <v>53</v>
      </c>
      <c r="M9" s="5"/>
      <c r="N9" s="5"/>
      <c r="O9" s="5"/>
      <c r="P9" s="5"/>
      <c r="Q9" s="1"/>
      <c r="R9" s="1"/>
      <c r="S9" s="1"/>
      <c r="T9" s="1"/>
      <c r="U9" s="1"/>
      <c r="V9" s="1"/>
      <c r="W9" s="1"/>
    </row>
    <row r="10" spans="1:23" ht="15" x14ac:dyDescent="0.2">
      <c r="A10" s="1"/>
      <c r="B10" s="5" t="s">
        <v>54</v>
      </c>
      <c r="C10" s="5"/>
      <c r="D10" s="5" t="s">
        <v>55</v>
      </c>
      <c r="E10" s="5"/>
      <c r="F10" s="5" t="s">
        <v>54</v>
      </c>
      <c r="G10" s="5"/>
      <c r="H10" s="5" t="s">
        <v>56</v>
      </c>
      <c r="I10" s="5"/>
      <c r="J10" s="5" t="s">
        <v>57</v>
      </c>
      <c r="K10" s="5"/>
      <c r="L10" s="5" t="s">
        <v>58</v>
      </c>
      <c r="M10" s="5"/>
      <c r="N10" s="5" t="s">
        <v>59</v>
      </c>
      <c r="O10" s="5"/>
      <c r="P10" s="5" t="s">
        <v>60</v>
      </c>
      <c r="Q10" s="1"/>
      <c r="R10" s="1"/>
      <c r="S10" s="1"/>
      <c r="T10" s="1"/>
      <c r="U10" s="1"/>
      <c r="V10" s="1"/>
      <c r="W10" s="1"/>
    </row>
    <row r="11" spans="1:23" ht="15" x14ac:dyDescent="0.2">
      <c r="A11" s="1"/>
      <c r="B11" s="26" t="s">
        <v>61</v>
      </c>
      <c r="C11" s="5"/>
      <c r="D11" s="26" t="s">
        <v>62</v>
      </c>
      <c r="E11" s="5"/>
      <c r="F11" s="26" t="s">
        <v>61</v>
      </c>
      <c r="G11" s="5"/>
      <c r="H11" s="26" t="s">
        <v>63</v>
      </c>
      <c r="I11" s="5"/>
      <c r="J11" s="26" t="s">
        <v>64</v>
      </c>
      <c r="K11" s="5"/>
      <c r="L11" s="26" t="s">
        <v>65</v>
      </c>
      <c r="M11" s="5"/>
      <c r="N11" s="26" t="s">
        <v>66</v>
      </c>
      <c r="O11" s="5"/>
      <c r="P11" s="26" t="s">
        <v>46</v>
      </c>
      <c r="Q11" s="1"/>
      <c r="R11" s="1"/>
      <c r="S11" s="1"/>
      <c r="T11" s="1"/>
      <c r="U11" s="1"/>
      <c r="V11" s="1"/>
      <c r="W11" s="1"/>
    </row>
    <row r="12" spans="1:23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x14ac:dyDescent="0.2">
      <c r="A14" s="1" t="s">
        <v>67</v>
      </c>
      <c r="B14" s="9">
        <v>1362119.5122180094</v>
      </c>
      <c r="C14" s="27"/>
      <c r="D14" s="9">
        <v>-240609.73036208199</v>
      </c>
      <c r="E14" s="27"/>
      <c r="F14" s="9">
        <f>+B14+D14</f>
        <v>1121509.7818559275</v>
      </c>
      <c r="G14" s="27"/>
      <c r="H14" s="9">
        <v>0</v>
      </c>
      <c r="I14" s="27"/>
      <c r="J14" s="9">
        <v>12857</v>
      </c>
      <c r="K14" s="27"/>
      <c r="L14" s="9">
        <f>+F14+J14</f>
        <v>1134366.7818559275</v>
      </c>
      <c r="M14" s="27"/>
      <c r="N14" s="9">
        <v>160311.32230999999</v>
      </c>
      <c r="O14" s="27"/>
      <c r="P14" s="9">
        <f>+L14+N14</f>
        <v>1294678.1041659275</v>
      </c>
      <c r="Q14" s="1"/>
      <c r="R14" s="1"/>
      <c r="S14" s="1"/>
      <c r="T14" s="1"/>
      <c r="U14" s="1"/>
      <c r="V14" s="1"/>
      <c r="W14" s="1"/>
    </row>
    <row r="15" spans="1:23" ht="15" x14ac:dyDescent="0.2">
      <c r="A15" s="1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1"/>
      <c r="R15" s="1"/>
      <c r="S15" s="1"/>
      <c r="T15" s="1"/>
      <c r="U15" s="1"/>
      <c r="V15" s="1"/>
      <c r="W15" s="1"/>
    </row>
    <row r="16" spans="1:23" ht="15" x14ac:dyDescent="0.2">
      <c r="A16" s="1" t="s">
        <v>68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1"/>
      <c r="R16" s="1"/>
      <c r="S16" s="1"/>
      <c r="T16" s="1"/>
      <c r="U16" s="1"/>
      <c r="V16" s="1"/>
      <c r="W16" s="1"/>
    </row>
    <row r="17" spans="1:23" ht="15" x14ac:dyDescent="0.2">
      <c r="A17" s="1"/>
      <c r="B17" s="27"/>
      <c r="C17" s="27"/>
      <c r="D17" s="27"/>
      <c r="E17" s="27"/>
      <c r="F17" s="27">
        <f>B17+D17</f>
        <v>0</v>
      </c>
      <c r="G17" s="27"/>
      <c r="H17" s="27"/>
      <c r="I17" s="27"/>
      <c r="J17" s="27"/>
      <c r="K17" s="27"/>
      <c r="L17" s="27">
        <f>SUM(F17:J17)</f>
        <v>0</v>
      </c>
      <c r="M17" s="27"/>
      <c r="N17" s="27"/>
      <c r="O17" s="27"/>
      <c r="P17" s="27">
        <f>L17+N17</f>
        <v>0</v>
      </c>
      <c r="Q17" s="1"/>
      <c r="R17" s="1"/>
      <c r="S17" s="1"/>
      <c r="T17" s="1"/>
      <c r="U17" s="1"/>
      <c r="V17" s="1"/>
      <c r="W17" s="1"/>
    </row>
    <row r="18" spans="1:23" ht="15" x14ac:dyDescent="0.2">
      <c r="A18" s="1" t="s">
        <v>113</v>
      </c>
      <c r="B18" s="27"/>
      <c r="C18" s="27"/>
      <c r="D18" s="27"/>
      <c r="E18" s="27"/>
      <c r="F18" s="27">
        <f>B18+D18</f>
        <v>0</v>
      </c>
      <c r="G18" s="27"/>
      <c r="H18" s="27"/>
      <c r="I18" s="27"/>
      <c r="J18" s="27"/>
      <c r="K18" s="27"/>
      <c r="L18" s="27">
        <f>SUM(F18:J18)</f>
        <v>0</v>
      </c>
      <c r="M18" s="27"/>
      <c r="N18" s="27">
        <v>0</v>
      </c>
      <c r="O18" s="27"/>
      <c r="P18" s="27">
        <f>+L18+N18</f>
        <v>0</v>
      </c>
      <c r="Q18" s="1"/>
      <c r="R18" s="1"/>
      <c r="S18" s="1"/>
      <c r="T18" s="1"/>
      <c r="U18" s="1"/>
      <c r="V18" s="1"/>
      <c r="W18" s="1"/>
    </row>
    <row r="19" spans="1:23" ht="15" x14ac:dyDescent="0.2">
      <c r="A19" s="1"/>
      <c r="B19" s="27"/>
      <c r="C19" s="27"/>
      <c r="D19" s="27"/>
      <c r="E19" s="27"/>
      <c r="F19" s="27">
        <f>B19+D19</f>
        <v>0</v>
      </c>
      <c r="G19" s="27"/>
      <c r="H19" s="27"/>
      <c r="I19" s="27"/>
      <c r="J19" s="27"/>
      <c r="K19" s="27"/>
      <c r="L19" s="27">
        <f>SUM(F19:J19)</f>
        <v>0</v>
      </c>
      <c r="M19" s="27"/>
      <c r="N19" s="27"/>
      <c r="O19" s="27"/>
      <c r="P19" s="27">
        <f>L19+N19</f>
        <v>0</v>
      </c>
      <c r="Q19" s="1"/>
      <c r="R19" s="1"/>
      <c r="S19" s="1"/>
      <c r="T19" s="1"/>
      <c r="U19" s="1"/>
      <c r="V19" s="1"/>
      <c r="W19" s="1"/>
    </row>
    <row r="20" spans="1:23" ht="15" x14ac:dyDescent="0.2">
      <c r="A20" s="1" t="s">
        <v>71</v>
      </c>
      <c r="B20" s="28">
        <f>SUM(B17:B19)</f>
        <v>0</v>
      </c>
      <c r="C20" s="27"/>
      <c r="D20" s="28">
        <f>SUM(D17:D19)</f>
        <v>0</v>
      </c>
      <c r="E20" s="27"/>
      <c r="F20" s="28">
        <f>SUM(F17:F19)</f>
        <v>0</v>
      </c>
      <c r="G20" s="27"/>
      <c r="H20" s="28">
        <f>SUM(H17:H19)</f>
        <v>0</v>
      </c>
      <c r="I20" s="27"/>
      <c r="J20" s="28">
        <f>SUM(J17:J19)</f>
        <v>0</v>
      </c>
      <c r="K20" s="27"/>
      <c r="L20" s="28">
        <f>SUM(L17:L19)</f>
        <v>0</v>
      </c>
      <c r="M20" s="27"/>
      <c r="N20" s="28">
        <f>SUM(N17:N19)</f>
        <v>0</v>
      </c>
      <c r="O20" s="27"/>
      <c r="P20" s="28">
        <f>SUM(P17:P19)</f>
        <v>0</v>
      </c>
      <c r="Q20" s="1"/>
      <c r="R20" s="1"/>
      <c r="S20" s="1"/>
      <c r="T20" s="1"/>
      <c r="U20" s="1"/>
      <c r="V20" s="1"/>
      <c r="W20" s="1"/>
    </row>
    <row r="21" spans="1:23" ht="15" x14ac:dyDescent="0.2">
      <c r="A21" s="1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1"/>
      <c r="R21" s="1"/>
      <c r="S21" s="1"/>
      <c r="T21" s="1"/>
      <c r="U21" s="1"/>
      <c r="V21" s="1"/>
      <c r="W21" s="1"/>
    </row>
    <row r="22" spans="1:23" ht="15" x14ac:dyDescent="0.2">
      <c r="A22" s="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1"/>
      <c r="R22" s="1"/>
      <c r="S22" s="1"/>
      <c r="T22" s="1"/>
      <c r="U22" s="1"/>
      <c r="V22" s="1"/>
      <c r="W22" s="1"/>
    </row>
    <row r="23" spans="1:23" ht="15" x14ac:dyDescent="0.2">
      <c r="A23" s="1" t="s">
        <v>72</v>
      </c>
      <c r="B23" s="9">
        <f>+B14+B20</f>
        <v>1362119.5122180094</v>
      </c>
      <c r="C23" s="27"/>
      <c r="D23" s="9">
        <f>+D14+D20</f>
        <v>-240609.73036208199</v>
      </c>
      <c r="E23" s="27"/>
      <c r="F23" s="9">
        <f>+F14+F20</f>
        <v>1121509.7818559275</v>
      </c>
      <c r="G23" s="27"/>
      <c r="H23" s="9">
        <f>+H14+H20</f>
        <v>0</v>
      </c>
      <c r="I23" s="27"/>
      <c r="J23" s="9">
        <f>+J14+J20</f>
        <v>12857</v>
      </c>
      <c r="K23" s="27"/>
      <c r="L23" s="9">
        <f>+L14+L20</f>
        <v>1134366.7818559275</v>
      </c>
      <c r="M23" s="27"/>
      <c r="N23" s="9">
        <f>+N14+N20</f>
        <v>160311.32230999999</v>
      </c>
      <c r="O23" s="27"/>
      <c r="P23" s="9">
        <f>+P14+P20</f>
        <v>1294678.1041659275</v>
      </c>
      <c r="Q23" s="1"/>
      <c r="R23" s="1"/>
      <c r="S23" s="1"/>
      <c r="T23" s="1"/>
      <c r="U23" s="1"/>
      <c r="V23" s="1"/>
      <c r="W23" s="1"/>
    </row>
    <row r="24" spans="1:23" ht="15" x14ac:dyDescent="0.2">
      <c r="A24" s="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1"/>
      <c r="R24" s="1"/>
      <c r="S24" s="1"/>
      <c r="T24" s="1"/>
      <c r="U24" s="1"/>
      <c r="V24" s="1"/>
      <c r="W24" s="1"/>
    </row>
    <row r="25" spans="1:23" ht="15" x14ac:dyDescent="0.2">
      <c r="A25" s="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1"/>
      <c r="R25" s="1"/>
      <c r="S25" s="1"/>
      <c r="T25" s="1"/>
      <c r="U25" s="1"/>
      <c r="V25" s="1"/>
      <c r="W25" s="1"/>
    </row>
    <row r="26" spans="1:23" ht="15" x14ac:dyDescent="0.2">
      <c r="A26" s="1" t="s">
        <v>73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1"/>
      <c r="R26" s="1"/>
      <c r="S26" s="1"/>
      <c r="T26" s="1"/>
      <c r="U26" s="1"/>
      <c r="V26" s="1"/>
      <c r="W26" s="1"/>
    </row>
    <row r="27" spans="1:23" ht="15" x14ac:dyDescent="0.2">
      <c r="A27" s="1" t="s">
        <v>114</v>
      </c>
      <c r="B27" s="9">
        <v>713930</v>
      </c>
      <c r="C27" s="27"/>
      <c r="D27" s="9">
        <v>-384729.33333333302</v>
      </c>
      <c r="E27" s="27"/>
      <c r="F27" s="9">
        <f>B27+D27</f>
        <v>329200.66666666698</v>
      </c>
      <c r="G27" s="27"/>
      <c r="H27" s="9"/>
      <c r="I27" s="27"/>
      <c r="J27" s="9"/>
      <c r="K27" s="27"/>
      <c r="L27" s="9">
        <f>SUM(F27:J27)</f>
        <v>329200.66666666698</v>
      </c>
      <c r="M27" s="27"/>
      <c r="N27" s="9"/>
      <c r="O27" s="27"/>
      <c r="P27" s="9">
        <f>L27+N27</f>
        <v>329200.66666666698</v>
      </c>
      <c r="Q27" s="1"/>
      <c r="R27" s="1"/>
      <c r="S27" s="1"/>
      <c r="T27" s="1"/>
      <c r="U27" s="1"/>
      <c r="V27" s="1"/>
      <c r="W27" s="1"/>
    </row>
    <row r="28" spans="1:23" ht="15" x14ac:dyDescent="0.2">
      <c r="A28" s="1" t="s">
        <v>75</v>
      </c>
      <c r="B28" s="9">
        <f>B27</f>
        <v>713930</v>
      </c>
      <c r="C28" s="27"/>
      <c r="D28" s="9">
        <f>D27</f>
        <v>-384729.33333333302</v>
      </c>
      <c r="E28" s="27"/>
      <c r="F28" s="9">
        <f>F27</f>
        <v>329200.66666666698</v>
      </c>
      <c r="G28" s="27"/>
      <c r="H28" s="9">
        <f>H27</f>
        <v>0</v>
      </c>
      <c r="I28" s="27"/>
      <c r="J28" s="9">
        <f>J27</f>
        <v>0</v>
      </c>
      <c r="K28" s="27"/>
      <c r="L28" s="9">
        <f>L27</f>
        <v>329200.66666666698</v>
      </c>
      <c r="M28" s="27"/>
      <c r="N28" s="9">
        <f>N27</f>
        <v>0</v>
      </c>
      <c r="O28" s="27"/>
      <c r="P28" s="9">
        <f>P27</f>
        <v>329200.66666666698</v>
      </c>
      <c r="Q28" s="1"/>
      <c r="R28" s="1"/>
      <c r="S28" s="1"/>
      <c r="T28" s="1"/>
      <c r="U28" s="1"/>
      <c r="V28" s="1"/>
      <c r="W28" s="1"/>
    </row>
    <row r="29" spans="1:23" ht="15" x14ac:dyDescent="0.2">
      <c r="A29" s="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1"/>
      <c r="R29" s="1"/>
      <c r="S29" s="1"/>
      <c r="T29" s="1"/>
      <c r="U29" s="1"/>
      <c r="V29" s="1"/>
      <c r="W29" s="1"/>
    </row>
    <row r="30" spans="1:23" ht="15" x14ac:dyDescent="0.2">
      <c r="A30" s="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1"/>
      <c r="R30" s="1"/>
      <c r="S30" s="1"/>
      <c r="T30" s="1"/>
      <c r="U30" s="1"/>
      <c r="V30" s="1"/>
      <c r="W30" s="1"/>
    </row>
    <row r="31" spans="1:23" ht="15.75" thickBot="1" x14ac:dyDescent="0.25">
      <c r="A31" s="1" t="s">
        <v>76</v>
      </c>
      <c r="B31" s="29">
        <f>+B23+B28</f>
        <v>2076049.5122180094</v>
      </c>
      <c r="C31" s="27"/>
      <c r="D31" s="29">
        <f>+D23+D28</f>
        <v>-625339.06369541504</v>
      </c>
      <c r="E31" s="27"/>
      <c r="F31" s="29">
        <f>+F23+F28</f>
        <v>1450710.4485225945</v>
      </c>
      <c r="G31" s="27"/>
      <c r="H31" s="29">
        <f>+H23+H28</f>
        <v>0</v>
      </c>
      <c r="I31" s="30"/>
      <c r="J31" s="29">
        <f>+J23+J28</f>
        <v>12857</v>
      </c>
      <c r="K31" s="27"/>
      <c r="L31" s="29">
        <f>+L23+L28</f>
        <v>1463567.4485225945</v>
      </c>
      <c r="M31" s="30"/>
      <c r="N31" s="29">
        <f>+N23+N28</f>
        <v>160311.32230999999</v>
      </c>
      <c r="O31" s="27"/>
      <c r="P31" s="29">
        <f>+P23+P28</f>
        <v>1623878.7708325945</v>
      </c>
      <c r="Q31" s="1"/>
      <c r="R31" s="1"/>
      <c r="S31" s="1"/>
      <c r="T31" s="1"/>
      <c r="U31" s="1"/>
      <c r="V31" s="1"/>
      <c r="W31" s="1"/>
    </row>
    <row r="32" spans="1:23" ht="15.75" thickTop="1" x14ac:dyDescent="0.2">
      <c r="A32" s="1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"/>
      <c r="R32" s="1"/>
      <c r="S32" s="1"/>
      <c r="T32" s="1"/>
      <c r="U32" s="1"/>
      <c r="V32" s="1"/>
      <c r="W32" s="1"/>
    </row>
    <row r="33" spans="1:23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" x14ac:dyDescent="0.2">
      <c r="A39" s="1" t="s">
        <v>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5" t="s">
        <v>115</v>
      </c>
      <c r="W39" s="1"/>
    </row>
    <row r="40" spans="1:23" ht="15" x14ac:dyDescent="0.2">
      <c r="A40" s="1" t="s">
        <v>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5" t="s">
        <v>78</v>
      </c>
      <c r="W40" s="1"/>
    </row>
    <row r="41" spans="1:23" ht="15.75" x14ac:dyDescent="0.25">
      <c r="A41" s="25" t="str">
        <f>+A3</f>
        <v>YEAR END RATE OF RETURN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x14ac:dyDescent="0.2">
      <c r="A42" s="31" t="str">
        <f>+A4</f>
        <v>For the 12 Months Ending December 31, 2021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x14ac:dyDescent="0.2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" x14ac:dyDescent="0.2">
      <c r="A46" s="1"/>
      <c r="B46" s="4" t="s">
        <v>4</v>
      </c>
      <c r="C46" s="1"/>
      <c r="D46" s="4" t="s">
        <v>5</v>
      </c>
      <c r="E46" s="1"/>
      <c r="F46" s="4" t="s">
        <v>6</v>
      </c>
      <c r="G46" s="1"/>
      <c r="H46" s="4" t="s">
        <v>7</v>
      </c>
      <c r="I46" s="1"/>
      <c r="J46" s="4" t="s">
        <v>8</v>
      </c>
      <c r="K46" s="1"/>
      <c r="L46" s="4" t="s">
        <v>47</v>
      </c>
      <c r="M46" s="1"/>
      <c r="N46" s="4" t="s">
        <v>48</v>
      </c>
      <c r="O46" s="1"/>
      <c r="P46" s="4" t="s">
        <v>49</v>
      </c>
      <c r="Q46" s="1"/>
      <c r="R46" s="4" t="s">
        <v>80</v>
      </c>
      <c r="S46" s="1"/>
      <c r="T46" s="4" t="s">
        <v>81</v>
      </c>
      <c r="U46" s="1"/>
      <c r="V46" s="4" t="s">
        <v>82</v>
      </c>
      <c r="W46" s="1"/>
    </row>
    <row r="47" spans="1:23" ht="15" x14ac:dyDescent="0.2">
      <c r="A47" s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 t="s">
        <v>83</v>
      </c>
      <c r="S47" s="5"/>
      <c r="T47" s="5" t="s">
        <v>60</v>
      </c>
      <c r="U47" s="5"/>
      <c r="V47" s="5" t="s">
        <v>53</v>
      </c>
      <c r="W47" s="1"/>
    </row>
    <row r="48" spans="1:23" ht="15" x14ac:dyDescent="0.2">
      <c r="A48" s="1"/>
      <c r="B48" s="5" t="s">
        <v>84</v>
      </c>
      <c r="C48" s="5"/>
      <c r="D48" s="5" t="s">
        <v>85</v>
      </c>
      <c r="E48" s="5"/>
      <c r="F48" s="5" t="s">
        <v>86</v>
      </c>
      <c r="G48" s="5"/>
      <c r="H48" s="5" t="s">
        <v>87</v>
      </c>
      <c r="I48" s="5"/>
      <c r="J48" s="5" t="s">
        <v>88</v>
      </c>
      <c r="K48" s="5"/>
      <c r="L48" s="5" t="s">
        <v>89</v>
      </c>
      <c r="M48" s="5"/>
      <c r="N48" s="5" t="s">
        <v>90</v>
      </c>
      <c r="O48" s="5"/>
      <c r="P48" s="5" t="s">
        <v>91</v>
      </c>
      <c r="Q48" s="5"/>
      <c r="R48" s="5" t="s">
        <v>92</v>
      </c>
      <c r="S48" s="5"/>
      <c r="T48" s="5" t="s">
        <v>84</v>
      </c>
      <c r="U48" s="5"/>
      <c r="V48" s="5" t="s">
        <v>84</v>
      </c>
      <c r="W48" s="1"/>
    </row>
    <row r="49" spans="1:28" ht="15" x14ac:dyDescent="0.2">
      <c r="A49" s="1"/>
      <c r="B49" s="26" t="s">
        <v>93</v>
      </c>
      <c r="C49" s="5"/>
      <c r="D49" s="26" t="s">
        <v>94</v>
      </c>
      <c r="E49" s="5"/>
      <c r="F49" s="26" t="s">
        <v>95</v>
      </c>
      <c r="G49" s="5"/>
      <c r="H49" s="26" t="s">
        <v>62</v>
      </c>
      <c r="I49" s="5"/>
      <c r="J49" s="26" t="s">
        <v>96</v>
      </c>
      <c r="K49" s="5"/>
      <c r="L49" s="26" t="s">
        <v>97</v>
      </c>
      <c r="M49" s="5"/>
      <c r="N49" s="26" t="s">
        <v>98</v>
      </c>
      <c r="O49" s="5"/>
      <c r="P49" s="26" t="s">
        <v>98</v>
      </c>
      <c r="Q49" s="5"/>
      <c r="R49" s="26" t="s">
        <v>99</v>
      </c>
      <c r="S49" s="5"/>
      <c r="T49" s="26" t="s">
        <v>100</v>
      </c>
      <c r="U49" s="5"/>
      <c r="V49" s="26" t="s">
        <v>101</v>
      </c>
      <c r="W49" s="1"/>
    </row>
    <row r="50" spans="1:28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8" ht="15" x14ac:dyDescent="0.2">
      <c r="A51" s="1" t="s">
        <v>67</v>
      </c>
      <c r="B51" s="27">
        <v>285195</v>
      </c>
      <c r="C51" s="27"/>
      <c r="D51" s="27">
        <v>32186</v>
      </c>
      <c r="E51" s="27"/>
      <c r="F51" s="27">
        <v>168613.12667977891</v>
      </c>
      <c r="G51" s="27"/>
      <c r="H51" s="27">
        <v>30861.873320221119</v>
      </c>
      <c r="I51" s="27"/>
      <c r="J51" s="27">
        <v>47692</v>
      </c>
      <c r="K51" s="27"/>
      <c r="L51" s="27">
        <v>-12483</v>
      </c>
      <c r="M51" s="27"/>
      <c r="N51" s="27"/>
      <c r="O51" s="27"/>
      <c r="P51" s="27"/>
      <c r="Q51" s="27"/>
      <c r="R51" s="27"/>
      <c r="S51" s="27"/>
      <c r="T51" s="27">
        <f>SUM(D51:R51)</f>
        <v>266870</v>
      </c>
      <c r="U51" s="27"/>
      <c r="V51" s="27">
        <f>B51-T51</f>
        <v>18325</v>
      </c>
      <c r="W51" s="1"/>
      <c r="X51" s="32"/>
      <c r="Y51" s="32"/>
      <c r="Z51" s="32"/>
      <c r="AB51" s="32"/>
    </row>
    <row r="52" spans="1:28" ht="15" x14ac:dyDescent="0.2">
      <c r="A52" s="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1"/>
      <c r="V52" s="27"/>
      <c r="W52" s="1"/>
    </row>
    <row r="53" spans="1:28" ht="15" x14ac:dyDescent="0.2">
      <c r="A53" s="1" t="s">
        <v>68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1"/>
      <c r="V53" s="27"/>
      <c r="W53" s="1"/>
    </row>
    <row r="54" spans="1:28" ht="15" x14ac:dyDescent="0.2">
      <c r="A54" s="1" t="s">
        <v>102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7">
        <v>10853.313178799999</v>
      </c>
      <c r="M54" s="27"/>
      <c r="N54" s="27"/>
      <c r="O54" s="27"/>
      <c r="P54" s="27"/>
      <c r="Q54" s="27"/>
      <c r="R54" s="27"/>
      <c r="S54" s="27"/>
      <c r="T54" s="27">
        <f>SUM(D54:R54)</f>
        <v>10853.313178799999</v>
      </c>
      <c r="U54" s="7"/>
      <c r="V54" s="27">
        <f>+B54-T54</f>
        <v>-10853.313178799999</v>
      </c>
      <c r="W54" s="1"/>
    </row>
    <row r="55" spans="1:28" ht="15" x14ac:dyDescent="0.2">
      <c r="A55" s="1" t="s">
        <v>103</v>
      </c>
      <c r="B55" s="27"/>
      <c r="C55" s="27"/>
      <c r="D55" s="27"/>
      <c r="E55" s="27"/>
      <c r="F55" s="27">
        <f>'Avg ROR'!F55</f>
        <v>-427.79250000000002</v>
      </c>
      <c r="G55" s="27"/>
      <c r="H55" s="27"/>
      <c r="I55" s="27"/>
      <c r="J55" s="27"/>
      <c r="K55" s="27"/>
      <c r="L55" s="27">
        <f t="shared" ref="L55:L61" si="0">-ROUND((-B55+D55+F55+H55+J55)*0.23793,0)</f>
        <v>102</v>
      </c>
      <c r="M55" s="27"/>
      <c r="N55" s="27"/>
      <c r="O55" s="27"/>
      <c r="P55" s="27"/>
      <c r="Q55" s="27"/>
      <c r="R55" s="27"/>
      <c r="S55" s="27"/>
      <c r="T55" s="27">
        <f>SUM(D55:R55)</f>
        <v>-325.79250000000002</v>
      </c>
      <c r="U55" s="7"/>
      <c r="V55" s="27">
        <f>+B55-T55</f>
        <v>325.79250000000002</v>
      </c>
      <c r="W55" s="1"/>
    </row>
    <row r="56" spans="1:28" ht="14.25" customHeight="1" x14ac:dyDescent="0.2">
      <c r="A56" s="13" t="s">
        <v>104</v>
      </c>
      <c r="B56" s="27">
        <v>-13964</v>
      </c>
      <c r="C56" s="27"/>
      <c r="D56" s="27">
        <v>-13895</v>
      </c>
      <c r="E56" s="27"/>
      <c r="F56" s="27"/>
      <c r="G56" s="27"/>
      <c r="H56" s="27"/>
      <c r="I56" s="27"/>
      <c r="J56" s="27">
        <v>-69.887386446177061</v>
      </c>
      <c r="K56" s="27"/>
      <c r="L56" s="27">
        <f t="shared" si="0"/>
        <v>0</v>
      </c>
      <c r="M56" s="27"/>
      <c r="N56" s="27"/>
      <c r="O56" s="27"/>
      <c r="P56" s="27"/>
      <c r="Q56" s="27"/>
      <c r="R56" s="27"/>
      <c r="S56" s="27"/>
      <c r="T56" s="27">
        <f>SUM(D56:R56)</f>
        <v>-13964.887386446177</v>
      </c>
      <c r="U56" s="7"/>
      <c r="V56" s="27">
        <f>+B56-T56</f>
        <v>0.88738644617660611</v>
      </c>
      <c r="W56" s="1"/>
    </row>
    <row r="57" spans="1:28" ht="15" x14ac:dyDescent="0.2">
      <c r="A57" s="13" t="s">
        <v>105</v>
      </c>
      <c r="B57" s="27">
        <v>-18916</v>
      </c>
      <c r="C57" s="27"/>
      <c r="D57" s="27">
        <v>-18292</v>
      </c>
      <c r="E57" s="27"/>
      <c r="F57" s="27"/>
      <c r="G57" s="27"/>
      <c r="H57" s="27"/>
      <c r="I57" s="27"/>
      <c r="J57" s="27">
        <v>-555.53065082635203</v>
      </c>
      <c r="K57" s="27"/>
      <c r="L57" s="27">
        <f t="shared" si="0"/>
        <v>-16</v>
      </c>
      <c r="M57" s="27"/>
      <c r="N57" s="27"/>
      <c r="O57" s="27"/>
      <c r="P57" s="27"/>
      <c r="Q57" s="27"/>
      <c r="R57" s="27"/>
      <c r="S57" s="27"/>
      <c r="T57" s="27">
        <f>SUM(D57:R57)</f>
        <v>-18863.530650826353</v>
      </c>
      <c r="U57" s="7"/>
      <c r="V57" s="27">
        <f>+B57-T57</f>
        <v>-52.469349173647061</v>
      </c>
      <c r="W57" s="1"/>
    </row>
    <row r="58" spans="1:28" ht="15" x14ac:dyDescent="0.2">
      <c r="A58" s="13" t="s">
        <v>106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>
        <f t="shared" si="0"/>
        <v>0</v>
      </c>
      <c r="M58" s="27"/>
      <c r="N58" s="27"/>
      <c r="O58" s="27"/>
      <c r="P58" s="27"/>
      <c r="Q58" s="27"/>
      <c r="R58" s="27"/>
      <c r="S58" s="27"/>
      <c r="T58" s="27">
        <f t="shared" ref="T58:T61" si="1">SUM(D58:R58)</f>
        <v>0</v>
      </c>
      <c r="U58" s="7"/>
      <c r="V58" s="27">
        <f t="shared" ref="V58:V61" si="2">+B58-T58</f>
        <v>0</v>
      </c>
      <c r="W58" s="1"/>
    </row>
    <row r="59" spans="1:28" ht="15" x14ac:dyDescent="0.2">
      <c r="A59" s="13" t="s">
        <v>107</v>
      </c>
      <c r="B59" s="27">
        <v>-23114</v>
      </c>
      <c r="C59" s="27"/>
      <c r="D59" s="27"/>
      <c r="E59" s="27"/>
      <c r="F59" s="27"/>
      <c r="G59" s="27"/>
      <c r="H59" s="27"/>
      <c r="I59" s="27"/>
      <c r="J59" s="27">
        <f>B59</f>
        <v>-23114</v>
      </c>
      <c r="K59" s="27"/>
      <c r="L59" s="27">
        <f t="shared" si="0"/>
        <v>0</v>
      </c>
      <c r="M59" s="27"/>
      <c r="N59" s="27"/>
      <c r="O59" s="27"/>
      <c r="P59" s="27"/>
      <c r="Q59" s="27"/>
      <c r="R59" s="27"/>
      <c r="S59" s="27"/>
      <c r="T59" s="27">
        <f t="shared" ref="T59" si="3">SUM(D59:R59)</f>
        <v>-23114</v>
      </c>
      <c r="U59" s="27"/>
      <c r="V59" s="27">
        <f t="shared" si="2"/>
        <v>0</v>
      </c>
      <c r="W59" s="1"/>
    </row>
    <row r="60" spans="1:28" ht="15" x14ac:dyDescent="0.2">
      <c r="A60" s="13" t="str">
        <f>'Avg ROR'!A60</f>
        <v>7) Out of period adj</v>
      </c>
      <c r="B60" s="27"/>
      <c r="C60" s="27"/>
      <c r="D60" s="27"/>
      <c r="E60" s="27"/>
      <c r="F60" s="27">
        <f>'Avg ROR'!F60</f>
        <v>355</v>
      </c>
      <c r="G60" s="27"/>
      <c r="H60" s="27"/>
      <c r="I60" s="27"/>
      <c r="J60" s="27"/>
      <c r="K60" s="27"/>
      <c r="L60" s="27">
        <f t="shared" si="0"/>
        <v>-84</v>
      </c>
      <c r="M60" s="27"/>
      <c r="N60" s="27"/>
      <c r="O60" s="27"/>
      <c r="P60" s="27"/>
      <c r="Q60" s="27"/>
      <c r="R60" s="27"/>
      <c r="S60" s="27"/>
      <c r="T60" s="27">
        <f t="shared" si="1"/>
        <v>271</v>
      </c>
      <c r="U60" s="7"/>
      <c r="V60" s="27">
        <f t="shared" si="2"/>
        <v>-271</v>
      </c>
      <c r="W60" s="1"/>
    </row>
    <row r="61" spans="1:28" ht="15" x14ac:dyDescent="0.2">
      <c r="A61" s="13" t="str">
        <f>'Avg ROR'!A61</f>
        <v>8) Unprotected Amortization Out of Period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>
        <f t="shared" si="0"/>
        <v>0</v>
      </c>
      <c r="M61" s="27"/>
      <c r="N61" s="27"/>
      <c r="O61" s="27"/>
      <c r="P61" s="27"/>
      <c r="Q61" s="27"/>
      <c r="R61" s="27"/>
      <c r="S61" s="27"/>
      <c r="T61" s="27">
        <f t="shared" si="1"/>
        <v>0</v>
      </c>
      <c r="U61" s="7"/>
      <c r="V61" s="27">
        <f t="shared" si="2"/>
        <v>0</v>
      </c>
      <c r="W61" s="1"/>
    </row>
    <row r="62" spans="1:28" ht="15" x14ac:dyDescent="0.2">
      <c r="A62" s="1" t="s">
        <v>71</v>
      </c>
      <c r="B62" s="28">
        <f>SUM(B54:B61)</f>
        <v>-55994</v>
      </c>
      <c r="C62" s="30"/>
      <c r="D62" s="28">
        <f>SUM(D54:D61)</f>
        <v>-32187</v>
      </c>
      <c r="E62" s="30"/>
      <c r="F62" s="28">
        <f>SUM(F54:F61)</f>
        <v>-72.792500000000018</v>
      </c>
      <c r="G62" s="30"/>
      <c r="H62" s="28">
        <f>SUM(H54:H61)</f>
        <v>0</v>
      </c>
      <c r="I62" s="30"/>
      <c r="J62" s="28">
        <f>SUM(J54:J61)</f>
        <v>-23739.418037272528</v>
      </c>
      <c r="K62" s="30"/>
      <c r="L62" s="28">
        <f>SUM(L54:L61)</f>
        <v>10855.313178799999</v>
      </c>
      <c r="M62" s="30"/>
      <c r="N62" s="28">
        <f>SUM(N54:N61)</f>
        <v>0</v>
      </c>
      <c r="O62" s="30"/>
      <c r="P62" s="28">
        <f>SUM(P54:P61)</f>
        <v>0</v>
      </c>
      <c r="Q62" s="30"/>
      <c r="R62" s="28">
        <f>SUM(R54:R61)</f>
        <v>0</v>
      </c>
      <c r="S62" s="30"/>
      <c r="T62" s="28">
        <f>SUM(T54:T61)</f>
        <v>-45143.897358472532</v>
      </c>
      <c r="U62" s="33"/>
      <c r="V62" s="28">
        <f>SUM(V54:V61)</f>
        <v>-10850.10264152747</v>
      </c>
      <c r="W62" s="1"/>
    </row>
    <row r="63" spans="1:28" ht="15" x14ac:dyDescent="0.2">
      <c r="A63" s="1"/>
      <c r="B63" s="27"/>
      <c r="C63" s="30"/>
      <c r="D63" s="27"/>
      <c r="E63" s="30"/>
      <c r="F63" s="27"/>
      <c r="G63" s="30"/>
      <c r="H63" s="27"/>
      <c r="I63" s="30"/>
      <c r="J63" s="27"/>
      <c r="K63" s="30"/>
      <c r="L63" s="27"/>
      <c r="M63" s="30"/>
      <c r="N63" s="27"/>
      <c r="O63" s="30"/>
      <c r="P63" s="27"/>
      <c r="Q63" s="30"/>
      <c r="R63" s="27"/>
      <c r="S63" s="30"/>
      <c r="T63" s="27"/>
      <c r="U63" s="33"/>
      <c r="V63" s="27"/>
      <c r="W63" s="1"/>
    </row>
    <row r="64" spans="1:28" ht="15" x14ac:dyDescent="0.2">
      <c r="A64" s="1" t="s">
        <v>72</v>
      </c>
      <c r="B64" s="9">
        <f>+B51+B62</f>
        <v>229201</v>
      </c>
      <c r="C64" s="30"/>
      <c r="D64" s="9">
        <f>+D51+D62</f>
        <v>-1</v>
      </c>
      <c r="E64" s="30"/>
      <c r="F64" s="9">
        <f>+F51+F62</f>
        <v>168540.3341797789</v>
      </c>
      <c r="G64" s="30"/>
      <c r="H64" s="9">
        <f>+H51+H62</f>
        <v>30861.873320221119</v>
      </c>
      <c r="I64" s="30"/>
      <c r="J64" s="9">
        <f>+J51+J62</f>
        <v>23952.581962727472</v>
      </c>
      <c r="K64" s="30"/>
      <c r="L64" s="9">
        <f>+L51+L62</f>
        <v>-1627.6868212000008</v>
      </c>
      <c r="M64" s="30"/>
      <c r="N64" s="9">
        <f>+N51+N62</f>
        <v>0</v>
      </c>
      <c r="O64" s="30"/>
      <c r="P64" s="9">
        <f>+P51+P62</f>
        <v>0</v>
      </c>
      <c r="Q64" s="30"/>
      <c r="R64" s="9">
        <f>+R51+R62</f>
        <v>0</v>
      </c>
      <c r="S64" s="30"/>
      <c r="T64" s="9">
        <f>+T51+T62</f>
        <v>221726.10264152748</v>
      </c>
      <c r="U64" s="33"/>
      <c r="V64" s="9">
        <f>+V51+V62</f>
        <v>7474.89735847253</v>
      </c>
      <c r="W64" s="1"/>
      <c r="X64" s="34"/>
      <c r="Z64" s="32"/>
    </row>
    <row r="65" spans="1:29" ht="15" x14ac:dyDescent="0.2">
      <c r="A65" s="1"/>
      <c r="B65" s="27"/>
      <c r="C65" s="30"/>
      <c r="D65" s="27"/>
      <c r="E65" s="30"/>
      <c r="F65" s="27"/>
      <c r="G65" s="27"/>
      <c r="H65" s="27"/>
      <c r="I65" s="30"/>
      <c r="J65" s="27"/>
      <c r="K65" s="30"/>
      <c r="L65" s="27"/>
      <c r="M65" s="30"/>
      <c r="N65" s="27"/>
      <c r="O65" s="30"/>
      <c r="P65" s="27"/>
      <c r="Q65" s="30"/>
      <c r="R65" s="27"/>
      <c r="S65" s="30"/>
      <c r="T65" s="27"/>
      <c r="U65" s="33"/>
      <c r="V65" s="27"/>
      <c r="W65" s="1"/>
    </row>
    <row r="66" spans="1:29" ht="15" x14ac:dyDescent="0.2">
      <c r="A66" s="1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7"/>
      <c r="V66" s="27"/>
      <c r="W66" s="1"/>
    </row>
    <row r="67" spans="1:29" ht="15" x14ac:dyDescent="0.2">
      <c r="A67" s="1" t="s">
        <v>116</v>
      </c>
      <c r="B67" s="35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1"/>
      <c r="V67" s="27"/>
      <c r="W67" s="1"/>
    </row>
    <row r="68" spans="1:29" ht="15" x14ac:dyDescent="0.2">
      <c r="A68" s="1" t="s">
        <v>117</v>
      </c>
      <c r="B68" s="27"/>
      <c r="C68" s="27"/>
      <c r="D68" s="27"/>
      <c r="E68" s="27"/>
      <c r="F68" s="27"/>
      <c r="G68" s="27"/>
      <c r="H68" s="27">
        <v>47595.333333333343</v>
      </c>
      <c r="I68" s="27"/>
      <c r="J68" s="27"/>
      <c r="K68" s="27"/>
      <c r="L68" s="27">
        <f>-ROUND((-B68+D68+F68+H68+J68)*0.23793,0)</f>
        <v>-11324</v>
      </c>
      <c r="M68" s="27"/>
      <c r="N68" s="27"/>
      <c r="O68" s="27"/>
      <c r="P68" s="27"/>
      <c r="Q68" s="27"/>
      <c r="R68" s="27"/>
      <c r="S68" s="27"/>
      <c r="T68" s="27">
        <f>SUM(D68:R68)</f>
        <v>36271.333333333343</v>
      </c>
      <c r="U68" s="7"/>
      <c r="V68" s="27">
        <f>+B68-T68</f>
        <v>-36271.333333333343</v>
      </c>
      <c r="W68" s="1"/>
    </row>
    <row r="69" spans="1:29" ht="15" x14ac:dyDescent="0.2">
      <c r="A69" s="1" t="s">
        <v>75</v>
      </c>
      <c r="B69" s="28">
        <f>SUM(B66:B68)</f>
        <v>0</v>
      </c>
      <c r="C69" s="27"/>
      <c r="D69" s="28">
        <f>SUM(D66:D68)</f>
        <v>0</v>
      </c>
      <c r="E69" s="27"/>
      <c r="F69" s="28">
        <f>SUM(F66:F68)</f>
        <v>0</v>
      </c>
      <c r="G69" s="27"/>
      <c r="H69" s="28">
        <f>SUM(H66:H68)</f>
        <v>47595.333333333343</v>
      </c>
      <c r="I69" s="27"/>
      <c r="J69" s="28">
        <f>SUM(J66:J68)</f>
        <v>0</v>
      </c>
      <c r="K69" s="27"/>
      <c r="L69" s="28">
        <f>SUM(L66:L68)</f>
        <v>-11324</v>
      </c>
      <c r="M69" s="27"/>
      <c r="N69" s="28">
        <f>SUM(N66:N68)</f>
        <v>0</v>
      </c>
      <c r="O69" s="27"/>
      <c r="P69" s="28">
        <f>SUM(P66:P68)</f>
        <v>0</v>
      </c>
      <c r="Q69" s="27"/>
      <c r="R69" s="28">
        <f>SUM(R66:R68)</f>
        <v>0</v>
      </c>
      <c r="S69" s="27"/>
      <c r="T69" s="28">
        <f>SUM(T66:T68)</f>
        <v>36271.333333333343</v>
      </c>
      <c r="U69" s="7"/>
      <c r="V69" s="28">
        <f>SUM(V66:V68)</f>
        <v>-36271.333333333343</v>
      </c>
      <c r="W69" s="1"/>
    </row>
    <row r="70" spans="1:29" ht="15" x14ac:dyDescent="0.2">
      <c r="A70" s="1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7"/>
      <c r="V70" s="27"/>
      <c r="W70" s="1"/>
    </row>
    <row r="71" spans="1:29" ht="15" x14ac:dyDescent="0.2">
      <c r="A71" s="1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7"/>
      <c r="V71" s="27"/>
      <c r="W71" s="1"/>
    </row>
    <row r="72" spans="1:29" ht="15.75" thickBot="1" x14ac:dyDescent="0.25">
      <c r="A72" s="1" t="s">
        <v>76</v>
      </c>
      <c r="B72" s="29">
        <f>B64+B69</f>
        <v>229201</v>
      </c>
      <c r="C72" s="27"/>
      <c r="D72" s="29">
        <f>D64+D69</f>
        <v>-1</v>
      </c>
      <c r="E72" s="27"/>
      <c r="F72" s="29">
        <f>F64+F69</f>
        <v>168540.3341797789</v>
      </c>
      <c r="G72" s="27"/>
      <c r="H72" s="29">
        <f>H64+H69</f>
        <v>78457.206653554458</v>
      </c>
      <c r="I72" s="27"/>
      <c r="J72" s="29">
        <f>J64+J69</f>
        <v>23952.581962727472</v>
      </c>
      <c r="K72" s="27"/>
      <c r="L72" s="29">
        <f>L64+L69</f>
        <v>-12951.686821200001</v>
      </c>
      <c r="M72" s="27"/>
      <c r="N72" s="29">
        <f>N64+N69</f>
        <v>0</v>
      </c>
      <c r="O72" s="27"/>
      <c r="P72" s="29">
        <f>P64+P69</f>
        <v>0</v>
      </c>
      <c r="Q72" s="27"/>
      <c r="R72" s="29">
        <f>R64+R69</f>
        <v>0</v>
      </c>
      <c r="S72" s="27"/>
      <c r="T72" s="29">
        <f>T64+T69</f>
        <v>257997.43597486083</v>
      </c>
      <c r="U72" s="7"/>
      <c r="V72" s="29">
        <f>V64+V69</f>
        <v>-28796.435974860811</v>
      </c>
      <c r="W72" s="1"/>
      <c r="X72" s="32"/>
      <c r="Y72" s="32"/>
      <c r="Z72" s="32"/>
      <c r="AB72" s="32"/>
      <c r="AC72" s="36"/>
    </row>
    <row r="73" spans="1:29" ht="15.75" thickTop="1" x14ac:dyDescent="0.2">
      <c r="A73" s="1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1"/>
      <c r="V73" s="27"/>
      <c r="W73" s="1"/>
    </row>
    <row r="74" spans="1:29" ht="15" x14ac:dyDescent="0.2">
      <c r="A74" s="1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1"/>
      <c r="V74" s="1"/>
      <c r="W74" s="1"/>
    </row>
    <row r="75" spans="1:29" ht="15" x14ac:dyDescent="0.2">
      <c r="A75" s="1"/>
      <c r="B75" s="27"/>
      <c r="C75" s="27"/>
      <c r="D75" s="2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9" ht="15" x14ac:dyDescent="0.2">
      <c r="A76" s="1"/>
      <c r="B76" s="27"/>
      <c r="C76" s="27"/>
      <c r="D76" s="27"/>
    </row>
    <row r="77" spans="1:29" ht="15" x14ac:dyDescent="0.2">
      <c r="A77" s="1"/>
      <c r="B77" s="27"/>
      <c r="C77" s="27"/>
      <c r="D77" s="27"/>
    </row>
    <row r="78" spans="1:29" ht="15" x14ac:dyDescent="0.2">
      <c r="A78" s="1"/>
      <c r="B78" s="27"/>
      <c r="C78" s="27"/>
      <c r="D78" s="27"/>
    </row>
    <row r="79" spans="1:29" ht="15" x14ac:dyDescent="0.2">
      <c r="A79" s="1"/>
      <c r="B79" s="27"/>
      <c r="C79" s="27"/>
      <c r="D79" s="27"/>
    </row>
    <row r="80" spans="1:29" ht="15" x14ac:dyDescent="0.2">
      <c r="A80" s="1"/>
      <c r="B80" s="27"/>
      <c r="C80" s="27"/>
      <c r="D80" s="27"/>
    </row>
    <row r="81" spans="2:4" ht="15" x14ac:dyDescent="0.2">
      <c r="B81" s="27"/>
      <c r="C81" s="27"/>
      <c r="D81" s="27"/>
    </row>
    <row r="82" spans="2:4" ht="15" x14ac:dyDescent="0.2">
      <c r="B82" s="27"/>
      <c r="C82" s="27"/>
      <c r="D82" s="27"/>
    </row>
  </sheetData>
  <pageMargins left="0.75" right="0.75" top="1" bottom="1" header="0.5" footer="0.5"/>
  <pageSetup scale="43" fitToHeight="0" orientation="landscape" r:id="rId1"/>
  <headerFooter alignWithMargins="0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B01B-F5F9-4E41-999E-FD366B97BCBA}">
  <sheetPr>
    <tabColor rgb="FF00B050"/>
  </sheetPr>
  <dimension ref="A1:R71"/>
  <sheetViews>
    <sheetView zoomScale="70" zoomScaleNormal="70" zoomScaleSheetLayoutView="10" workbookViewId="0">
      <selection activeCell="I53" sqref="I53"/>
    </sheetView>
  </sheetViews>
  <sheetFormatPr defaultColWidth="9.140625" defaultRowHeight="11.25" x14ac:dyDescent="0.2"/>
  <cols>
    <col min="1" max="1" width="36.5703125" style="2" customWidth="1"/>
    <col min="2" max="2" width="3.5703125" style="2" customWidth="1"/>
    <col min="3" max="3" width="3.85546875" style="2" customWidth="1"/>
    <col min="4" max="4" width="17.28515625" style="2" customWidth="1"/>
    <col min="5" max="5" width="13.85546875" style="2" customWidth="1"/>
    <col min="6" max="6" width="14.85546875" style="2" bestFit="1" customWidth="1"/>
    <col min="7" max="7" width="1.7109375" style="2" customWidth="1"/>
    <col min="8" max="8" width="12.5703125" style="2" customWidth="1"/>
    <col min="9" max="9" width="14.28515625" style="2" bestFit="1" customWidth="1"/>
    <col min="10" max="10" width="14.85546875" style="2" bestFit="1" customWidth="1"/>
    <col min="11" max="11" width="11.140625" style="2" customWidth="1"/>
    <col min="12" max="12" width="10.7109375" style="2" customWidth="1"/>
    <col min="13" max="13" width="13.42578125" style="2" bestFit="1" customWidth="1"/>
    <col min="14" max="14" width="11.140625" style="2" customWidth="1"/>
    <col min="15" max="15" width="13.42578125" style="2" bestFit="1" customWidth="1"/>
    <col min="16" max="16" width="11.5703125" style="2" customWidth="1"/>
    <col min="17" max="17" width="13" style="2" customWidth="1"/>
    <col min="18" max="16384" width="9.140625" style="2"/>
  </cols>
  <sheetData>
    <row r="1" spans="1:17" ht="15.75" x14ac:dyDescent="0.25">
      <c r="A1" s="1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 t="s">
        <v>118</v>
      </c>
    </row>
    <row r="2" spans="1:17" ht="15.75" x14ac:dyDescent="0.25">
      <c r="A2" s="1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5.75" x14ac:dyDescent="0.25">
      <c r="A3" s="37" t="s">
        <v>119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5.75" x14ac:dyDescent="0.25">
      <c r="A4" s="38" t="str">
        <f>'Report Summary'!$A$4</f>
        <v>December 31, 2021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15.75" x14ac:dyDescent="0.25">
      <c r="A5" s="37" t="s">
        <v>120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5.7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9" t="s">
        <v>121</v>
      </c>
      <c r="M6" s="39"/>
      <c r="N6" s="39" t="s">
        <v>122</v>
      </c>
      <c r="O6" s="39"/>
      <c r="P6" s="39" t="s">
        <v>123</v>
      </c>
      <c r="Q6" s="39"/>
    </row>
    <row r="7" spans="1:17" ht="15.75" x14ac:dyDescent="0.25">
      <c r="A7" s="37"/>
      <c r="B7" s="37"/>
      <c r="C7" s="37"/>
      <c r="D7" s="40"/>
      <c r="E7" s="41"/>
      <c r="F7" s="41"/>
      <c r="G7" s="41"/>
      <c r="H7" s="41"/>
      <c r="I7" s="41"/>
      <c r="J7" s="41"/>
      <c r="K7" s="42"/>
      <c r="L7" s="40"/>
      <c r="M7" s="42"/>
      <c r="N7" s="40"/>
      <c r="O7" s="42"/>
      <c r="P7" s="40"/>
      <c r="Q7" s="42"/>
    </row>
    <row r="8" spans="1:17" ht="15.75" x14ac:dyDescent="0.25">
      <c r="A8" s="37"/>
      <c r="B8" s="37"/>
      <c r="C8" s="37"/>
      <c r="D8" s="43"/>
      <c r="E8" s="44" t="s">
        <v>14</v>
      </c>
      <c r="F8" s="45"/>
      <c r="G8" s="45"/>
      <c r="H8" s="45"/>
      <c r="I8" s="45"/>
      <c r="J8" s="45"/>
      <c r="K8" s="46"/>
      <c r="L8" s="43" t="s">
        <v>124</v>
      </c>
      <c r="M8" s="46" t="s">
        <v>125</v>
      </c>
      <c r="N8" s="43" t="s">
        <v>124</v>
      </c>
      <c r="O8" s="46" t="s">
        <v>125</v>
      </c>
      <c r="P8" s="43" t="s">
        <v>124</v>
      </c>
      <c r="Q8" s="46" t="s">
        <v>125</v>
      </c>
    </row>
    <row r="9" spans="1:17" ht="15.75" x14ac:dyDescent="0.25">
      <c r="A9" s="37"/>
      <c r="B9" s="37"/>
      <c r="C9" s="37"/>
      <c r="D9" s="43"/>
      <c r="E9" s="45"/>
      <c r="F9" s="45" t="s">
        <v>126</v>
      </c>
      <c r="G9" s="45"/>
      <c r="H9" s="45"/>
      <c r="I9" s="45"/>
      <c r="J9" s="45"/>
      <c r="K9" s="46" t="s">
        <v>127</v>
      </c>
      <c r="L9" s="43" t="s">
        <v>128</v>
      </c>
      <c r="M9" s="46" t="s">
        <v>129</v>
      </c>
      <c r="N9" s="43" t="s">
        <v>128</v>
      </c>
      <c r="O9" s="46" t="s">
        <v>129</v>
      </c>
      <c r="P9" s="43" t="s">
        <v>128</v>
      </c>
      <c r="Q9" s="46" t="s">
        <v>129</v>
      </c>
    </row>
    <row r="10" spans="1:17" ht="15.75" x14ac:dyDescent="0.25">
      <c r="A10" s="44" t="s">
        <v>130</v>
      </c>
      <c r="B10" s="37"/>
      <c r="C10" s="37"/>
      <c r="D10" s="47" t="s">
        <v>13</v>
      </c>
      <c r="E10" s="44" t="s">
        <v>131</v>
      </c>
      <c r="F10" s="44" t="s">
        <v>132</v>
      </c>
      <c r="G10" s="44"/>
      <c r="H10" s="44" t="s">
        <v>133</v>
      </c>
      <c r="I10" s="44" t="s">
        <v>134</v>
      </c>
      <c r="J10" s="44" t="s">
        <v>135</v>
      </c>
      <c r="K10" s="48" t="s">
        <v>136</v>
      </c>
      <c r="L10" s="47" t="s">
        <v>137</v>
      </c>
      <c r="M10" s="48" t="s">
        <v>138</v>
      </c>
      <c r="N10" s="47" t="s">
        <v>137</v>
      </c>
      <c r="O10" s="48" t="s">
        <v>138</v>
      </c>
      <c r="P10" s="47" t="s">
        <v>137</v>
      </c>
      <c r="Q10" s="48" t="s">
        <v>138</v>
      </c>
    </row>
    <row r="11" spans="1:17" ht="15.75" x14ac:dyDescent="0.25">
      <c r="A11" s="37"/>
      <c r="B11" s="37"/>
      <c r="C11" s="37"/>
      <c r="D11" s="49"/>
      <c r="E11" s="50"/>
      <c r="F11" s="50"/>
      <c r="G11" s="50"/>
      <c r="H11" s="50"/>
      <c r="I11" s="50"/>
      <c r="J11" s="50"/>
      <c r="K11" s="51"/>
      <c r="L11" s="52"/>
      <c r="M11" s="51"/>
      <c r="N11" s="52"/>
      <c r="O11" s="51"/>
      <c r="P11" s="52"/>
      <c r="Q11" s="51"/>
    </row>
    <row r="12" spans="1:17" ht="15.75" x14ac:dyDescent="0.25">
      <c r="A12" s="37"/>
      <c r="B12" s="37"/>
      <c r="C12" s="37"/>
      <c r="D12" s="49"/>
      <c r="E12" s="50"/>
      <c r="F12" s="50"/>
      <c r="G12" s="50"/>
      <c r="H12" s="50"/>
      <c r="I12" s="50"/>
      <c r="J12" s="50"/>
      <c r="K12" s="53"/>
      <c r="L12" s="52"/>
      <c r="M12" s="51"/>
      <c r="N12" s="52"/>
      <c r="O12" s="51"/>
      <c r="P12" s="52"/>
      <c r="Q12" s="51"/>
    </row>
    <row r="13" spans="1:17" ht="15.75" x14ac:dyDescent="0.25">
      <c r="A13" s="37" t="s">
        <v>139</v>
      </c>
      <c r="B13" s="37"/>
      <c r="C13" s="37"/>
      <c r="D13" s="49">
        <v>455226</v>
      </c>
      <c r="E13" s="50">
        <v>0</v>
      </c>
      <c r="F13" s="50">
        <f>SUM(D13:E13)</f>
        <v>455226</v>
      </c>
      <c r="G13" s="50"/>
      <c r="H13" s="50">
        <v>0</v>
      </c>
      <c r="I13" s="50">
        <f>+J13-F13</f>
        <v>0</v>
      </c>
      <c r="J13" s="50">
        <v>455226</v>
      </c>
      <c r="K13" s="53">
        <f>+J13/$J$34</f>
        <v>0.36704509025281618</v>
      </c>
      <c r="L13" s="54">
        <f>+N13-0.01</f>
        <v>0.1</v>
      </c>
      <c r="M13" s="55">
        <f>ROUND($K13*L13,4)</f>
        <v>3.6700000000000003E-2</v>
      </c>
      <c r="N13" s="54">
        <v>0.11</v>
      </c>
      <c r="O13" s="55">
        <f>ROUND($K13*N13,4)</f>
        <v>4.0399999999999998E-2</v>
      </c>
      <c r="P13" s="54">
        <f>N13+0.01</f>
        <v>0.12</v>
      </c>
      <c r="Q13" s="55">
        <f>ROUND($K13*P13,4)</f>
        <v>4.3999999999999997E-2</v>
      </c>
    </row>
    <row r="14" spans="1:17" ht="15.75" x14ac:dyDescent="0.25">
      <c r="A14" s="37"/>
      <c r="B14" s="37"/>
      <c r="C14" s="37"/>
      <c r="D14" s="49"/>
      <c r="E14" s="50"/>
      <c r="F14" s="50"/>
      <c r="G14" s="50"/>
      <c r="H14" s="50"/>
      <c r="I14" s="50"/>
      <c r="J14" s="50"/>
      <c r="K14" s="55"/>
      <c r="L14" s="52"/>
      <c r="M14" s="55"/>
      <c r="N14" s="52"/>
      <c r="O14" s="55"/>
      <c r="P14" s="52"/>
      <c r="Q14" s="55"/>
    </row>
    <row r="15" spans="1:17" ht="15.75" x14ac:dyDescent="0.25">
      <c r="A15" s="37" t="s">
        <v>140</v>
      </c>
      <c r="B15" s="37"/>
      <c r="C15" s="37"/>
      <c r="D15" s="49">
        <v>319506</v>
      </c>
      <c r="E15" s="50">
        <v>0</v>
      </c>
      <c r="F15" s="50">
        <f>SUM(D15:E15)</f>
        <v>319506</v>
      </c>
      <c r="G15" s="50"/>
      <c r="H15" s="50">
        <v>0</v>
      </c>
      <c r="I15" s="50">
        <f>+J15-F15</f>
        <v>0</v>
      </c>
      <c r="J15" s="50">
        <v>319506</v>
      </c>
      <c r="K15" s="53">
        <f>+J15/$J$34</f>
        <v>0.25761513754995602</v>
      </c>
      <c r="L15" s="54">
        <v>3.6025878350455821E-2</v>
      </c>
      <c r="M15" s="55">
        <f>ROUND($K15*L15,4)</f>
        <v>9.2999999999999992E-3</v>
      </c>
      <c r="N15" s="54">
        <f>+L15</f>
        <v>3.6025878350455821E-2</v>
      </c>
      <c r="O15" s="55">
        <f>ROUND($K15*N15,4)</f>
        <v>9.2999999999999992E-3</v>
      </c>
      <c r="P15" s="54">
        <f>L15</f>
        <v>3.6025878350455821E-2</v>
      </c>
      <c r="Q15" s="55">
        <f>ROUND($K15*P15,4)</f>
        <v>9.2999999999999992E-3</v>
      </c>
    </row>
    <row r="16" spans="1:17" ht="15.75" x14ac:dyDescent="0.25">
      <c r="A16" s="37"/>
      <c r="B16" s="37"/>
      <c r="C16" s="37"/>
      <c r="D16" s="49"/>
      <c r="E16" s="50"/>
      <c r="F16" s="50"/>
      <c r="G16" s="50"/>
      <c r="H16" s="50"/>
      <c r="I16" s="50"/>
      <c r="J16" s="50"/>
      <c r="K16" s="55"/>
      <c r="L16" s="52"/>
      <c r="M16" s="55"/>
      <c r="N16" s="52"/>
      <c r="O16" s="55"/>
      <c r="P16" s="52"/>
      <c r="Q16" s="55"/>
    </row>
    <row r="17" spans="1:17" ht="15.75" x14ac:dyDescent="0.25">
      <c r="A17" s="37" t="s">
        <v>141</v>
      </c>
      <c r="B17" s="37"/>
      <c r="C17" s="37"/>
      <c r="D17" s="49">
        <v>113164</v>
      </c>
      <c r="E17" s="50">
        <v>0</v>
      </c>
      <c r="F17" s="50">
        <f>SUM(D17:E17)</f>
        <v>113164</v>
      </c>
      <c r="G17" s="50"/>
      <c r="H17" s="50">
        <v>0</v>
      </c>
      <c r="I17" s="50">
        <f>+J17-F17</f>
        <v>0</v>
      </c>
      <c r="J17" s="50">
        <v>113164</v>
      </c>
      <c r="K17" s="53">
        <f>+J17/$J$34</f>
        <v>9.1243229941544837E-2</v>
      </c>
      <c r="L17" s="54">
        <v>1.4200000000000001E-2</v>
      </c>
      <c r="M17" s="55">
        <f t="shared" ref="M17:M25" si="0">ROUND($K17*L17,4)</f>
        <v>1.2999999999999999E-3</v>
      </c>
      <c r="N17" s="54">
        <f>+L17</f>
        <v>1.4200000000000001E-2</v>
      </c>
      <c r="O17" s="55">
        <f t="shared" ref="O17:O25" si="1">ROUND($K17*N17,4)</f>
        <v>1.2999999999999999E-3</v>
      </c>
      <c r="P17" s="54">
        <v>1.18E-2</v>
      </c>
      <c r="Q17" s="55">
        <f t="shared" ref="Q17:Q25" si="2">ROUND($K17*P17,4)</f>
        <v>1.1000000000000001E-3</v>
      </c>
    </row>
    <row r="18" spans="1:17" ht="15.75" x14ac:dyDescent="0.25">
      <c r="A18" s="37"/>
      <c r="B18" s="37"/>
      <c r="C18" s="37"/>
      <c r="D18" s="49"/>
      <c r="E18" s="50"/>
      <c r="F18" s="50"/>
      <c r="G18" s="50"/>
      <c r="H18" s="50"/>
      <c r="I18" s="50"/>
      <c r="J18" s="50"/>
      <c r="K18" s="55"/>
      <c r="L18" s="52"/>
      <c r="M18" s="55"/>
      <c r="N18" s="52"/>
      <c r="O18" s="55"/>
      <c r="P18" s="52"/>
      <c r="Q18" s="55"/>
    </row>
    <row r="19" spans="1:17" ht="15.75" x14ac:dyDescent="0.25">
      <c r="A19" s="37" t="s">
        <v>142</v>
      </c>
      <c r="B19" s="37"/>
      <c r="C19" s="37"/>
      <c r="D19" s="49">
        <v>0</v>
      </c>
      <c r="E19" s="50">
        <v>0</v>
      </c>
      <c r="F19" s="50">
        <f>SUM(D19:E19)</f>
        <v>0</v>
      </c>
      <c r="G19" s="50"/>
      <c r="H19" s="50">
        <v>0</v>
      </c>
      <c r="I19" s="50">
        <f>+J19-F19</f>
        <v>0</v>
      </c>
      <c r="J19" s="50">
        <v>0</v>
      </c>
      <c r="K19" s="53">
        <f>+J19/$J$34</f>
        <v>0</v>
      </c>
      <c r="L19" s="54">
        <v>0</v>
      </c>
      <c r="M19" s="55">
        <f>ROUND($K19*L19,4)</f>
        <v>0</v>
      </c>
      <c r="N19" s="54">
        <f>+L19</f>
        <v>0</v>
      </c>
      <c r="O19" s="55">
        <f>ROUND($K19*N19,4)</f>
        <v>0</v>
      </c>
      <c r="P19" s="54">
        <f>+N19</f>
        <v>0</v>
      </c>
      <c r="Q19" s="55">
        <f>ROUND($K19*P19,4)</f>
        <v>0</v>
      </c>
    </row>
    <row r="20" spans="1:17" ht="15.75" x14ac:dyDescent="0.25">
      <c r="A20" s="37"/>
      <c r="B20" s="37"/>
      <c r="C20" s="37"/>
      <c r="D20" s="49"/>
      <c r="E20" s="50"/>
      <c r="F20" s="50"/>
      <c r="G20" s="50"/>
      <c r="H20" s="50"/>
      <c r="I20" s="50"/>
      <c r="J20" s="50"/>
      <c r="K20" s="55"/>
      <c r="L20" s="52"/>
      <c r="M20" s="55"/>
      <c r="N20" s="52"/>
      <c r="O20" s="55"/>
      <c r="P20" s="52"/>
      <c r="Q20" s="55"/>
    </row>
    <row r="21" spans="1:17" ht="15.75" x14ac:dyDescent="0.25">
      <c r="A21" s="37" t="s">
        <v>143</v>
      </c>
      <c r="B21" s="37"/>
      <c r="C21" s="37"/>
      <c r="D21" s="49">
        <v>23656</v>
      </c>
      <c r="E21" s="50">
        <v>0</v>
      </c>
      <c r="F21" s="50">
        <f>SUM(D21:E21)</f>
        <v>23656</v>
      </c>
      <c r="G21" s="50"/>
      <c r="H21" s="50">
        <v>0</v>
      </c>
      <c r="I21" s="50">
        <v>0</v>
      </c>
      <c r="J21" s="50">
        <f>SUM(F21:I21)</f>
        <v>23656</v>
      </c>
      <c r="K21" s="53">
        <f>+J21/$J$34</f>
        <v>1.9073643981276596E-2</v>
      </c>
      <c r="L21" s="54">
        <v>1E-3</v>
      </c>
      <c r="M21" s="55">
        <f t="shared" si="0"/>
        <v>0</v>
      </c>
      <c r="N21" s="54">
        <f>+L21</f>
        <v>1E-3</v>
      </c>
      <c r="O21" s="55">
        <f t="shared" si="1"/>
        <v>0</v>
      </c>
      <c r="P21" s="54">
        <f>+N21</f>
        <v>1E-3</v>
      </c>
      <c r="Q21" s="55">
        <f t="shared" si="2"/>
        <v>0</v>
      </c>
    </row>
    <row r="22" spans="1:17" ht="15.75" x14ac:dyDescent="0.25">
      <c r="A22" s="37"/>
      <c r="B22" s="37"/>
      <c r="C22" s="37"/>
      <c r="D22" s="49"/>
      <c r="E22" s="50"/>
      <c r="F22" s="50"/>
      <c r="G22" s="50"/>
      <c r="H22" s="50"/>
      <c r="I22" s="50"/>
      <c r="J22" s="50"/>
      <c r="K22" s="55"/>
      <c r="L22" s="52"/>
      <c r="M22" s="55"/>
      <c r="N22" s="52"/>
      <c r="O22" s="55"/>
      <c r="P22" s="52"/>
      <c r="Q22" s="55"/>
    </row>
    <row r="23" spans="1:17" ht="15.75" x14ac:dyDescent="0.25">
      <c r="A23" s="37" t="s">
        <v>144</v>
      </c>
      <c r="B23" s="37"/>
      <c r="C23" s="37"/>
      <c r="D23" s="49">
        <v>328693.44147000002</v>
      </c>
      <c r="E23" s="50">
        <v>0</v>
      </c>
      <c r="F23" s="50">
        <f>SUM(D23:E23)</f>
        <v>328693.44147000002</v>
      </c>
      <c r="G23" s="50"/>
      <c r="H23" s="50">
        <v>0</v>
      </c>
      <c r="I23" s="50">
        <v>0</v>
      </c>
      <c r="J23" s="50">
        <f>SUM(F23:I23)</f>
        <v>328693.44147000002</v>
      </c>
      <c r="K23" s="53">
        <f>+J23/$J$34</f>
        <v>0.26502289827440639</v>
      </c>
      <c r="L23" s="54">
        <v>0</v>
      </c>
      <c r="M23" s="55">
        <f t="shared" si="0"/>
        <v>0</v>
      </c>
      <c r="N23" s="54">
        <f>+L23</f>
        <v>0</v>
      </c>
      <c r="O23" s="55">
        <f t="shared" si="1"/>
        <v>0</v>
      </c>
      <c r="P23" s="54">
        <f>+N23</f>
        <v>0</v>
      </c>
      <c r="Q23" s="55">
        <f t="shared" si="2"/>
        <v>0</v>
      </c>
    </row>
    <row r="24" spans="1:17" ht="15.75" x14ac:dyDescent="0.25">
      <c r="A24" s="37"/>
      <c r="B24" s="37"/>
      <c r="C24" s="37"/>
      <c r="D24" s="49"/>
      <c r="E24" s="50"/>
      <c r="F24" s="50"/>
      <c r="G24" s="50"/>
      <c r="H24" s="50"/>
      <c r="I24" s="50"/>
      <c r="J24" s="50"/>
      <c r="K24" s="55"/>
      <c r="L24" s="52"/>
      <c r="M24" s="55"/>
      <c r="N24" s="52"/>
      <c r="O24" s="55"/>
      <c r="P24" s="52"/>
      <c r="Q24" s="55"/>
    </row>
    <row r="25" spans="1:17" ht="15.75" x14ac:dyDescent="0.25">
      <c r="A25" s="37" t="s">
        <v>145</v>
      </c>
      <c r="B25" s="37"/>
      <c r="C25" s="37"/>
      <c r="D25" s="49">
        <v>0</v>
      </c>
      <c r="E25" s="50">
        <v>0</v>
      </c>
      <c r="F25" s="50">
        <f>SUM(D25:E25)</f>
        <v>0</v>
      </c>
      <c r="G25" s="50"/>
      <c r="H25" s="50">
        <v>0</v>
      </c>
      <c r="I25" s="50">
        <v>0</v>
      </c>
      <c r="J25" s="50">
        <f>SUM(F25:I25)</f>
        <v>0</v>
      </c>
      <c r="K25" s="53">
        <f>+J25/$J$34</f>
        <v>0</v>
      </c>
      <c r="L25" s="54">
        <f>SUM(M13:M19)</f>
        <v>4.7300000000000002E-2</v>
      </c>
      <c r="M25" s="55">
        <f t="shared" si="0"/>
        <v>0</v>
      </c>
      <c r="N25" s="54">
        <f>SUM(O13:O19)</f>
        <v>5.0999999999999997E-2</v>
      </c>
      <c r="O25" s="55">
        <f t="shared" si="1"/>
        <v>0</v>
      </c>
      <c r="P25" s="54">
        <f>SUM(Q13:Q19)</f>
        <v>5.4399999999999997E-2</v>
      </c>
      <c r="Q25" s="55">
        <f t="shared" si="2"/>
        <v>0</v>
      </c>
    </row>
    <row r="26" spans="1:17" ht="15.75" x14ac:dyDescent="0.25">
      <c r="A26" s="37"/>
      <c r="B26" s="37"/>
      <c r="C26" s="37"/>
      <c r="D26" s="49"/>
      <c r="E26" s="50"/>
      <c r="F26" s="50"/>
      <c r="G26" s="50"/>
      <c r="H26" s="50"/>
      <c r="I26" s="50"/>
      <c r="J26" s="50"/>
      <c r="K26" s="55"/>
      <c r="L26" s="52"/>
      <c r="M26" s="55"/>
      <c r="N26" s="52"/>
      <c r="O26" s="55"/>
      <c r="P26" s="52"/>
      <c r="Q26" s="55"/>
    </row>
    <row r="27" spans="1:17" ht="15.75" x14ac:dyDescent="0.25">
      <c r="A27" s="37"/>
      <c r="B27" s="37"/>
      <c r="C27" s="37"/>
      <c r="D27" s="49"/>
      <c r="E27" s="50"/>
      <c r="F27" s="50"/>
      <c r="G27" s="50"/>
      <c r="H27" s="50"/>
      <c r="I27" s="50"/>
      <c r="J27" s="50"/>
      <c r="K27" s="55"/>
      <c r="L27" s="54"/>
      <c r="M27" s="55"/>
      <c r="N27" s="54"/>
      <c r="O27" s="55"/>
      <c r="P27" s="54"/>
      <c r="Q27" s="55"/>
    </row>
    <row r="28" spans="1:17" ht="15.75" x14ac:dyDescent="0.25">
      <c r="A28" s="37"/>
      <c r="B28" s="37"/>
      <c r="C28" s="37"/>
      <c r="D28" s="49"/>
      <c r="E28" s="50"/>
      <c r="F28" s="50"/>
      <c r="G28" s="50"/>
      <c r="H28" s="50"/>
      <c r="I28" s="50"/>
      <c r="J28" s="50"/>
      <c r="K28" s="55"/>
      <c r="L28" s="52"/>
      <c r="M28" s="55"/>
      <c r="N28" s="52"/>
      <c r="O28" s="55"/>
      <c r="P28" s="52"/>
      <c r="Q28" s="55"/>
    </row>
    <row r="29" spans="1:17" ht="15.75" x14ac:dyDescent="0.25">
      <c r="A29" s="37"/>
      <c r="B29" s="37"/>
      <c r="C29" s="37"/>
      <c r="D29" s="49"/>
      <c r="E29" s="50"/>
      <c r="F29" s="50"/>
      <c r="G29" s="50"/>
      <c r="H29" s="50"/>
      <c r="I29" s="50"/>
      <c r="J29" s="50"/>
      <c r="K29" s="55"/>
      <c r="L29" s="54"/>
      <c r="M29" s="55"/>
      <c r="N29" s="54"/>
      <c r="O29" s="55"/>
      <c r="P29" s="54"/>
      <c r="Q29" s="55"/>
    </row>
    <row r="30" spans="1:17" ht="15.75" x14ac:dyDescent="0.25">
      <c r="A30" s="37"/>
      <c r="B30" s="37"/>
      <c r="C30" s="37"/>
      <c r="D30" s="49"/>
      <c r="E30" s="50"/>
      <c r="F30" s="50"/>
      <c r="G30" s="50"/>
      <c r="H30" s="50"/>
      <c r="I30" s="50"/>
      <c r="J30" s="50"/>
      <c r="K30" s="55"/>
      <c r="L30" s="54"/>
      <c r="M30" s="55"/>
      <c r="N30" s="54"/>
      <c r="O30" s="55"/>
      <c r="P30" s="54"/>
      <c r="Q30" s="55"/>
    </row>
    <row r="31" spans="1:17" ht="15.75" x14ac:dyDescent="0.25">
      <c r="A31" s="37"/>
      <c r="B31" s="37"/>
      <c r="C31" s="37"/>
      <c r="D31" s="49"/>
      <c r="E31" s="50"/>
      <c r="F31" s="50"/>
      <c r="G31" s="50"/>
      <c r="H31" s="50"/>
      <c r="I31" s="50"/>
      <c r="J31" s="50"/>
      <c r="K31" s="55"/>
      <c r="L31" s="52"/>
      <c r="M31" s="55"/>
      <c r="N31" s="52"/>
      <c r="O31" s="55"/>
      <c r="P31" s="52"/>
      <c r="Q31" s="55"/>
    </row>
    <row r="32" spans="1:17" ht="15.75" x14ac:dyDescent="0.25">
      <c r="A32" s="37"/>
      <c r="B32" s="37"/>
      <c r="C32" s="37"/>
      <c r="D32" s="56"/>
      <c r="E32" s="57"/>
      <c r="F32" s="57"/>
      <c r="G32" s="57"/>
      <c r="H32" s="57"/>
      <c r="I32" s="57"/>
      <c r="J32" s="57"/>
      <c r="K32" s="58"/>
      <c r="L32" s="59"/>
      <c r="M32" s="58"/>
      <c r="N32" s="59"/>
      <c r="O32" s="58"/>
      <c r="P32" s="59"/>
      <c r="Q32" s="58"/>
    </row>
    <row r="33" spans="1:18" ht="15.75" x14ac:dyDescent="0.25">
      <c r="A33" s="37"/>
      <c r="B33" s="37"/>
      <c r="C33" s="37"/>
      <c r="D33" s="49"/>
      <c r="E33" s="50"/>
      <c r="F33" s="50"/>
      <c r="G33" s="50"/>
      <c r="H33" s="50"/>
      <c r="I33" s="50"/>
      <c r="J33" s="50"/>
      <c r="K33" s="51"/>
      <c r="L33" s="52"/>
      <c r="M33" s="51"/>
      <c r="N33" s="52"/>
      <c r="O33" s="51"/>
      <c r="P33" s="52"/>
      <c r="Q33" s="51"/>
    </row>
    <row r="34" spans="1:18" ht="16.5" thickBot="1" x14ac:dyDescent="0.3">
      <c r="A34" s="37" t="s">
        <v>146</v>
      </c>
      <c r="B34" s="37"/>
      <c r="C34" s="37"/>
      <c r="D34" s="60">
        <f>SUM(D12:D32)</f>
        <v>1240245.44147</v>
      </c>
      <c r="E34" s="61">
        <f>SUM(E13:E32)</f>
        <v>0</v>
      </c>
      <c r="F34" s="61">
        <f>SUM(F13:F32)</f>
        <v>1240245.44147</v>
      </c>
      <c r="G34" s="61"/>
      <c r="H34" s="61">
        <f>SUM(H12:H32)</f>
        <v>0</v>
      </c>
      <c r="I34" s="61">
        <f>SUM(I12:I32)</f>
        <v>0</v>
      </c>
      <c r="J34" s="61">
        <f>SUM(J12:J32)</f>
        <v>1240245.44147</v>
      </c>
      <c r="K34" s="62">
        <f>SUM(K13:K32)</f>
        <v>1</v>
      </c>
      <c r="L34" s="63"/>
      <c r="M34" s="62">
        <f>SUM(M13:M32)</f>
        <v>4.7300000000000002E-2</v>
      </c>
      <c r="N34" s="63"/>
      <c r="O34" s="62">
        <f>SUM(O13:O32)</f>
        <v>5.0999999999999997E-2</v>
      </c>
      <c r="P34" s="63"/>
      <c r="Q34" s="62">
        <f>SUM(Q13:Q32)</f>
        <v>5.4399999999999997E-2</v>
      </c>
    </row>
    <row r="35" spans="1:18" ht="16.5" thickTop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8" ht="15.75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8" ht="15.75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9" t="s">
        <v>121</v>
      </c>
      <c r="M37" s="39"/>
      <c r="N37" s="39" t="s">
        <v>122</v>
      </c>
      <c r="O37" s="39"/>
      <c r="P37" s="39" t="s">
        <v>123</v>
      </c>
      <c r="Q37" s="39"/>
    </row>
    <row r="38" spans="1:18" ht="15.75" x14ac:dyDescent="0.25">
      <c r="A38" s="37"/>
      <c r="B38" s="37"/>
      <c r="C38" s="37"/>
      <c r="D38" s="40"/>
      <c r="E38" s="41"/>
      <c r="F38" s="41"/>
      <c r="G38" s="41"/>
      <c r="H38" s="41"/>
      <c r="I38" s="41"/>
      <c r="J38" s="41"/>
      <c r="K38" s="42"/>
      <c r="L38" s="40"/>
      <c r="M38" s="42"/>
      <c r="N38" s="40"/>
      <c r="O38" s="42"/>
      <c r="P38" s="40"/>
      <c r="Q38" s="42"/>
    </row>
    <row r="39" spans="1:18" ht="15.75" x14ac:dyDescent="0.25">
      <c r="A39" s="37"/>
      <c r="B39" s="37"/>
      <c r="C39" s="37"/>
      <c r="D39" s="43"/>
      <c r="E39" s="44" t="s">
        <v>14</v>
      </c>
      <c r="F39" s="45"/>
      <c r="G39" s="45"/>
      <c r="H39" s="45"/>
      <c r="I39" s="45"/>
      <c r="J39" s="45"/>
      <c r="K39" s="46"/>
      <c r="L39" s="43" t="s">
        <v>124</v>
      </c>
      <c r="M39" s="46" t="s">
        <v>125</v>
      </c>
      <c r="N39" s="43" t="s">
        <v>124</v>
      </c>
      <c r="O39" s="46" t="s">
        <v>125</v>
      </c>
      <c r="P39" s="43" t="s">
        <v>124</v>
      </c>
      <c r="Q39" s="46" t="s">
        <v>125</v>
      </c>
    </row>
    <row r="40" spans="1:18" ht="15.75" x14ac:dyDescent="0.25">
      <c r="A40" s="37"/>
      <c r="B40" s="37"/>
      <c r="C40" s="37"/>
      <c r="D40" s="43"/>
      <c r="E40" s="45"/>
      <c r="F40" s="45" t="s">
        <v>126</v>
      </c>
      <c r="G40" s="45"/>
      <c r="H40" s="45"/>
      <c r="I40" s="45"/>
      <c r="J40" s="45"/>
      <c r="K40" s="46" t="s">
        <v>127</v>
      </c>
      <c r="L40" s="43" t="s">
        <v>128</v>
      </c>
      <c r="M40" s="46" t="s">
        <v>129</v>
      </c>
      <c r="N40" s="43" t="s">
        <v>128</v>
      </c>
      <c r="O40" s="46" t="s">
        <v>129</v>
      </c>
      <c r="P40" s="43" t="s">
        <v>128</v>
      </c>
      <c r="Q40" s="46" t="s">
        <v>129</v>
      </c>
    </row>
    <row r="41" spans="1:18" ht="15.75" x14ac:dyDescent="0.25">
      <c r="A41" s="44" t="s">
        <v>147</v>
      </c>
      <c r="B41" s="37"/>
      <c r="C41" s="37"/>
      <c r="D41" s="47" t="s">
        <v>13</v>
      </c>
      <c r="E41" s="44" t="s">
        <v>131</v>
      </c>
      <c r="F41" s="44" t="s">
        <v>132</v>
      </c>
      <c r="G41" s="44"/>
      <c r="H41" s="44" t="s">
        <v>133</v>
      </c>
      <c r="I41" s="44" t="s">
        <v>134</v>
      </c>
      <c r="J41" s="44" t="s">
        <v>135</v>
      </c>
      <c r="K41" s="48" t="s">
        <v>136</v>
      </c>
      <c r="L41" s="47" t="s">
        <v>137</v>
      </c>
      <c r="M41" s="48" t="s">
        <v>138</v>
      </c>
      <c r="N41" s="47" t="s">
        <v>137</v>
      </c>
      <c r="O41" s="48" t="s">
        <v>138</v>
      </c>
      <c r="P41" s="47" t="s">
        <v>137</v>
      </c>
      <c r="Q41" s="48" t="s">
        <v>138</v>
      </c>
    </row>
    <row r="42" spans="1:18" ht="15.75" x14ac:dyDescent="0.25">
      <c r="A42" s="37"/>
      <c r="B42" s="37"/>
      <c r="C42" s="37"/>
      <c r="D42" s="49"/>
      <c r="E42" s="50"/>
      <c r="F42" s="50"/>
      <c r="G42" s="50"/>
      <c r="H42" s="50"/>
      <c r="I42" s="50"/>
      <c r="J42" s="50"/>
      <c r="K42" s="51"/>
      <c r="L42" s="52"/>
      <c r="M42" s="51"/>
      <c r="N42" s="52"/>
      <c r="O42" s="51"/>
      <c r="P42" s="52"/>
      <c r="Q42" s="51"/>
    </row>
    <row r="43" spans="1:18" ht="15.75" x14ac:dyDescent="0.25">
      <c r="A43" s="37"/>
      <c r="B43" s="37"/>
      <c r="C43" s="37"/>
      <c r="D43" s="49"/>
      <c r="E43" s="50"/>
      <c r="F43" s="50"/>
      <c r="G43" s="50"/>
      <c r="H43" s="50"/>
      <c r="I43" s="50"/>
      <c r="J43" s="50"/>
      <c r="K43" s="51"/>
      <c r="L43" s="52"/>
      <c r="M43" s="51"/>
      <c r="N43" s="52"/>
      <c r="O43" s="51"/>
      <c r="P43" s="52"/>
      <c r="Q43" s="51"/>
    </row>
    <row r="44" spans="1:18" ht="15.75" x14ac:dyDescent="0.25">
      <c r="A44" s="37" t="s">
        <v>139</v>
      </c>
      <c r="B44" s="37"/>
      <c r="C44" s="37"/>
      <c r="D44" s="49">
        <v>460538</v>
      </c>
      <c r="E44" s="50">
        <v>0</v>
      </c>
      <c r="F44" s="50">
        <f>SUM(D44:E44)</f>
        <v>460538</v>
      </c>
      <c r="G44" s="50"/>
      <c r="H44" s="50">
        <v>0</v>
      </c>
      <c r="I44" s="50">
        <f>+J44-F44</f>
        <v>0</v>
      </c>
      <c r="J44" s="50">
        <v>460538</v>
      </c>
      <c r="K44" s="53">
        <f>+J44/$J$65</f>
        <v>0.35571668358113923</v>
      </c>
      <c r="L44" s="54">
        <f>+N44-0.01</f>
        <v>0.1</v>
      </c>
      <c r="M44" s="55">
        <f>ROUND($K44*L44,4)</f>
        <v>3.56E-2</v>
      </c>
      <c r="N44" s="54">
        <v>0.11</v>
      </c>
      <c r="O44" s="55">
        <f>ROUND($K44*N44,4)</f>
        <v>3.9100000000000003E-2</v>
      </c>
      <c r="P44" s="54">
        <f>N44+0.01</f>
        <v>0.12</v>
      </c>
      <c r="Q44" s="55">
        <f>ROUND($K44*P44,4)</f>
        <v>4.2700000000000002E-2</v>
      </c>
      <c r="R44" s="64"/>
    </row>
    <row r="45" spans="1:18" ht="15.75" x14ac:dyDescent="0.25">
      <c r="A45" s="37"/>
      <c r="B45" s="37"/>
      <c r="C45" s="37"/>
      <c r="D45" s="49"/>
      <c r="E45" s="50"/>
      <c r="F45" s="50"/>
      <c r="G45" s="50"/>
      <c r="H45" s="50"/>
      <c r="I45" s="50"/>
      <c r="J45" s="50"/>
      <c r="K45" s="55"/>
      <c r="L45" s="52"/>
      <c r="M45" s="55"/>
      <c r="N45" s="52"/>
      <c r="O45" s="55"/>
      <c r="P45" s="52"/>
      <c r="Q45" s="55"/>
      <c r="R45" s="64"/>
    </row>
    <row r="46" spans="1:18" ht="15.75" x14ac:dyDescent="0.25">
      <c r="A46" s="37" t="s">
        <v>140</v>
      </c>
      <c r="B46" s="37"/>
      <c r="C46" s="37"/>
      <c r="D46" s="49">
        <v>332381</v>
      </c>
      <c r="E46" s="50">
        <v>0</v>
      </c>
      <c r="F46" s="50">
        <f>SUM(D46:E46)</f>
        <v>332381</v>
      </c>
      <c r="G46" s="50"/>
      <c r="H46" s="50">
        <v>0</v>
      </c>
      <c r="I46" s="50">
        <f>+J46-F46</f>
        <v>0</v>
      </c>
      <c r="J46" s="50">
        <v>332381</v>
      </c>
      <c r="K46" s="53">
        <f>+J46/$J$65</f>
        <v>0.25672901477268462</v>
      </c>
      <c r="L46" s="54">
        <v>3.3497531236281658E-2</v>
      </c>
      <c r="M46" s="55">
        <f>ROUND($K46*L46,4)</f>
        <v>8.6E-3</v>
      </c>
      <c r="N46" s="54">
        <f>+L46</f>
        <v>3.3497531236281658E-2</v>
      </c>
      <c r="O46" s="55">
        <f>ROUND($K46*N46,4)</f>
        <v>8.6E-3</v>
      </c>
      <c r="P46" s="54">
        <f>L46</f>
        <v>3.3497531236281658E-2</v>
      </c>
      <c r="Q46" s="55">
        <f>ROUND($K46*P46,4)</f>
        <v>8.6E-3</v>
      </c>
      <c r="R46" s="64"/>
    </row>
    <row r="47" spans="1:18" ht="15.75" x14ac:dyDescent="0.25">
      <c r="A47" s="37"/>
      <c r="B47" s="37"/>
      <c r="C47" s="37"/>
      <c r="D47" s="49"/>
      <c r="E47" s="50"/>
      <c r="F47" s="50"/>
      <c r="G47" s="50"/>
      <c r="H47" s="50"/>
      <c r="I47" s="50"/>
      <c r="J47" s="50"/>
      <c r="K47" s="55"/>
      <c r="L47" s="52"/>
      <c r="M47" s="55"/>
      <c r="N47" s="52"/>
      <c r="O47" s="55"/>
      <c r="P47" s="52"/>
      <c r="Q47" s="55"/>
      <c r="R47" s="64"/>
    </row>
    <row r="48" spans="1:18" ht="15.75" x14ac:dyDescent="0.25">
      <c r="A48" s="37" t="s">
        <v>141</v>
      </c>
      <c r="B48" s="37"/>
      <c r="C48" s="37"/>
      <c r="D48" s="49">
        <v>131798</v>
      </c>
      <c r="E48" s="50">
        <v>0</v>
      </c>
      <c r="F48" s="50">
        <f>SUM(D48:E48)</f>
        <v>131798</v>
      </c>
      <c r="G48" s="50"/>
      <c r="H48" s="50">
        <v>0</v>
      </c>
      <c r="I48" s="50">
        <f>+J48-F48</f>
        <v>0</v>
      </c>
      <c r="J48" s="50">
        <v>131798</v>
      </c>
      <c r="K48" s="53">
        <f>+J48/$J$65</f>
        <v>0.10179995453714349</v>
      </c>
      <c r="L48" s="54">
        <v>1.1790201851542033E-2</v>
      </c>
      <c r="M48" s="55">
        <f>ROUND($K48*L48,4)</f>
        <v>1.1999999999999999E-3</v>
      </c>
      <c r="N48" s="54">
        <f>+L48</f>
        <v>1.1790201851542033E-2</v>
      </c>
      <c r="O48" s="55">
        <f>ROUND($K48*N48,4)</f>
        <v>1.1999999999999999E-3</v>
      </c>
      <c r="P48" s="54">
        <f>L48</f>
        <v>1.1790201851542033E-2</v>
      </c>
      <c r="Q48" s="55">
        <f>ROUND($K48*P48,4)</f>
        <v>1.1999999999999999E-3</v>
      </c>
      <c r="R48" s="64"/>
    </row>
    <row r="49" spans="1:18" ht="15.75" x14ac:dyDescent="0.25">
      <c r="A49" s="37"/>
      <c r="B49" s="37"/>
      <c r="C49" s="37"/>
      <c r="D49" s="49"/>
      <c r="E49" s="50"/>
      <c r="F49" s="50"/>
      <c r="G49" s="50"/>
      <c r="H49" s="50"/>
      <c r="I49" s="50"/>
      <c r="J49" s="50"/>
      <c r="K49" s="55"/>
      <c r="L49" s="52"/>
      <c r="M49" s="55"/>
      <c r="N49" s="52"/>
      <c r="O49" s="55"/>
      <c r="P49" s="52"/>
      <c r="Q49" s="55"/>
      <c r="R49" s="64"/>
    </row>
    <row r="50" spans="1:18" ht="15.75" x14ac:dyDescent="0.25">
      <c r="A50" s="37" t="s">
        <v>142</v>
      </c>
      <c r="B50" s="37"/>
      <c r="C50" s="37"/>
      <c r="D50" s="49">
        <v>0</v>
      </c>
      <c r="E50" s="50">
        <v>0</v>
      </c>
      <c r="F50" s="50">
        <f>SUM(D50:E50)</f>
        <v>0</v>
      </c>
      <c r="G50" s="50"/>
      <c r="H50" s="50">
        <v>0</v>
      </c>
      <c r="I50" s="50">
        <f>+J50-F50</f>
        <v>0</v>
      </c>
      <c r="J50" s="50">
        <v>0</v>
      </c>
      <c r="K50" s="53">
        <f>+J50/$J$65</f>
        <v>0</v>
      </c>
      <c r="L50" s="54">
        <v>0</v>
      </c>
      <c r="M50" s="55">
        <f>ROUND($K50*L50,4)</f>
        <v>0</v>
      </c>
      <c r="N50" s="54">
        <f>+L50</f>
        <v>0</v>
      </c>
      <c r="O50" s="55">
        <f>ROUND($K50*N50,4)</f>
        <v>0</v>
      </c>
      <c r="P50" s="54">
        <f>L50</f>
        <v>0</v>
      </c>
      <c r="Q50" s="55">
        <f>ROUND($K50*P50,4)</f>
        <v>0</v>
      </c>
      <c r="R50" s="64"/>
    </row>
    <row r="51" spans="1:18" ht="15.75" x14ac:dyDescent="0.25">
      <c r="A51" s="37"/>
      <c r="B51" s="37"/>
      <c r="C51" s="37"/>
      <c r="D51" s="49"/>
      <c r="E51" s="50"/>
      <c r="F51" s="50"/>
      <c r="G51" s="50"/>
      <c r="H51" s="50"/>
      <c r="I51" s="50"/>
      <c r="J51" s="50"/>
      <c r="K51" s="55"/>
      <c r="L51" s="52"/>
      <c r="M51" s="55"/>
      <c r="N51" s="52"/>
      <c r="O51" s="55"/>
      <c r="P51" s="52"/>
      <c r="Q51" s="55"/>
      <c r="R51" s="64"/>
    </row>
    <row r="52" spans="1:18" ht="15.75" x14ac:dyDescent="0.25">
      <c r="A52" s="37" t="s">
        <v>143</v>
      </c>
      <c r="B52" s="37"/>
      <c r="C52" s="37"/>
      <c r="D52" s="49">
        <v>33699</v>
      </c>
      <c r="E52" s="50">
        <v>0</v>
      </c>
      <c r="F52" s="50">
        <f>SUM(D52:E52)</f>
        <v>33699</v>
      </c>
      <c r="G52" s="50"/>
      <c r="H52" s="50">
        <v>0</v>
      </c>
      <c r="I52" s="50">
        <v>0</v>
      </c>
      <c r="J52" s="50">
        <f>SUM(F52:I52)</f>
        <v>33699</v>
      </c>
      <c r="K52" s="53">
        <f>+J52/$J$65</f>
        <v>2.6028897767395549E-2</v>
      </c>
      <c r="L52" s="54">
        <v>6.9999999999999999E-4</v>
      </c>
      <c r="M52" s="55">
        <f>ROUND($K52*L52,4)</f>
        <v>0</v>
      </c>
      <c r="N52" s="54">
        <f>+L52</f>
        <v>6.9999999999999999E-4</v>
      </c>
      <c r="O52" s="55">
        <f>ROUND($K52*N52,4)</f>
        <v>0</v>
      </c>
      <c r="P52" s="54">
        <f>+N52</f>
        <v>6.9999999999999999E-4</v>
      </c>
      <c r="Q52" s="55">
        <f>ROUND($K52*P52,4)</f>
        <v>0</v>
      </c>
      <c r="R52" s="64"/>
    </row>
    <row r="53" spans="1:18" ht="15.75" x14ac:dyDescent="0.25">
      <c r="A53" s="37"/>
      <c r="B53" s="37"/>
      <c r="C53" s="37"/>
      <c r="D53" s="49"/>
      <c r="E53" s="50"/>
      <c r="F53" s="50"/>
      <c r="G53" s="50"/>
      <c r="H53" s="50"/>
      <c r="I53" s="50"/>
      <c r="J53" s="50"/>
      <c r="K53" s="55"/>
      <c r="L53" s="52"/>
      <c r="M53" s="55"/>
      <c r="N53" s="52"/>
      <c r="O53" s="55"/>
      <c r="P53" s="52"/>
      <c r="Q53" s="55"/>
      <c r="R53" s="64"/>
    </row>
    <row r="54" spans="1:18" ht="15.75" x14ac:dyDescent="0.25">
      <c r="A54" s="37" t="s">
        <v>144</v>
      </c>
      <c r="B54" s="37"/>
      <c r="C54" s="37"/>
      <c r="D54" s="49">
        <v>336260.41316</v>
      </c>
      <c r="E54" s="50">
        <v>0</v>
      </c>
      <c r="F54" s="50">
        <f>SUM(D54:E54)</f>
        <v>336260.41316</v>
      </c>
      <c r="G54" s="50"/>
      <c r="H54" s="50">
        <v>0</v>
      </c>
      <c r="I54" s="50">
        <v>0</v>
      </c>
      <c r="J54" s="50">
        <f>SUM(F54:I54)</f>
        <v>336260.41316</v>
      </c>
      <c r="K54" s="53">
        <f>+J54/$J$65</f>
        <v>0.2597254493416371</v>
      </c>
      <c r="L54" s="54">
        <v>0</v>
      </c>
      <c r="M54" s="55">
        <f>ROUND($K54*L54,4)</f>
        <v>0</v>
      </c>
      <c r="N54" s="54">
        <f>+L54</f>
        <v>0</v>
      </c>
      <c r="O54" s="55">
        <f>ROUND($K54*N54,4)</f>
        <v>0</v>
      </c>
      <c r="P54" s="54">
        <f>+N54</f>
        <v>0</v>
      </c>
      <c r="Q54" s="55">
        <f>ROUND($K54*P54,4)</f>
        <v>0</v>
      </c>
      <c r="R54" s="64"/>
    </row>
    <row r="55" spans="1:18" ht="15.75" x14ac:dyDescent="0.25">
      <c r="A55" s="37"/>
      <c r="B55" s="37"/>
      <c r="C55" s="37"/>
      <c r="D55" s="49"/>
      <c r="E55" s="50"/>
      <c r="F55" s="50"/>
      <c r="G55" s="50"/>
      <c r="H55" s="50"/>
      <c r="I55" s="50"/>
      <c r="J55" s="50"/>
      <c r="K55" s="55"/>
      <c r="L55" s="52"/>
      <c r="M55" s="55"/>
      <c r="N55" s="52"/>
      <c r="O55" s="55"/>
      <c r="P55" s="52"/>
      <c r="Q55" s="55"/>
      <c r="R55" s="64"/>
    </row>
    <row r="56" spans="1:18" ht="15.75" x14ac:dyDescent="0.25">
      <c r="A56" s="37" t="s">
        <v>145</v>
      </c>
      <c r="B56" s="37"/>
      <c r="C56" s="37"/>
      <c r="D56" s="49">
        <v>0</v>
      </c>
      <c r="E56" s="50">
        <v>0</v>
      </c>
      <c r="F56" s="50">
        <f>SUM(D56:E56)</f>
        <v>0</v>
      </c>
      <c r="G56" s="50"/>
      <c r="H56" s="50">
        <v>0</v>
      </c>
      <c r="I56" s="50">
        <v>0</v>
      </c>
      <c r="J56" s="50">
        <f>SUM(F56:I56)</f>
        <v>0</v>
      </c>
      <c r="K56" s="53">
        <f>+J56/$J$65</f>
        <v>0</v>
      </c>
      <c r="L56" s="54">
        <f>SUM(M44:M50)</f>
        <v>4.5400000000000003E-2</v>
      </c>
      <c r="M56" s="55">
        <f>ROUND($K56*L56,4)</f>
        <v>0</v>
      </c>
      <c r="N56" s="54">
        <f>SUM(O44:O50)</f>
        <v>4.8900000000000006E-2</v>
      </c>
      <c r="O56" s="55">
        <f>ROUND($K56*N56,4)</f>
        <v>0</v>
      </c>
      <c r="P56" s="54">
        <f>SUM(Q44:Q50)</f>
        <v>5.2499999999999998E-2</v>
      </c>
      <c r="Q56" s="55">
        <f>ROUND($K56*P56,4)</f>
        <v>0</v>
      </c>
      <c r="R56" s="64"/>
    </row>
    <row r="57" spans="1:18" ht="15.75" x14ac:dyDescent="0.25">
      <c r="A57" s="37"/>
      <c r="B57" s="37"/>
      <c r="C57" s="37"/>
      <c r="D57" s="49"/>
      <c r="E57" s="50"/>
      <c r="F57" s="50"/>
      <c r="G57" s="50"/>
      <c r="H57" s="50"/>
      <c r="I57" s="50"/>
      <c r="J57" s="50"/>
      <c r="K57" s="55"/>
      <c r="L57" s="52"/>
      <c r="M57" s="55"/>
      <c r="N57" s="52"/>
      <c r="O57" s="55"/>
      <c r="P57" s="52"/>
      <c r="Q57" s="55"/>
      <c r="R57" s="64"/>
    </row>
    <row r="58" spans="1:18" ht="15.75" x14ac:dyDescent="0.25">
      <c r="A58" s="37"/>
      <c r="B58" s="37"/>
      <c r="C58" s="37"/>
      <c r="D58" s="49"/>
      <c r="E58" s="50"/>
      <c r="F58" s="50"/>
      <c r="G58" s="50"/>
      <c r="H58" s="50"/>
      <c r="I58" s="50"/>
      <c r="J58" s="50"/>
      <c r="K58" s="55"/>
      <c r="L58" s="54"/>
      <c r="M58" s="55"/>
      <c r="N58" s="54"/>
      <c r="O58" s="55"/>
      <c r="P58" s="54"/>
      <c r="Q58" s="55"/>
      <c r="R58" s="64"/>
    </row>
    <row r="59" spans="1:18" ht="15.75" x14ac:dyDescent="0.25">
      <c r="A59" s="37"/>
      <c r="B59" s="37"/>
      <c r="C59" s="37"/>
      <c r="D59" s="49"/>
      <c r="E59" s="50"/>
      <c r="F59" s="50"/>
      <c r="G59" s="50"/>
      <c r="H59" s="50"/>
      <c r="I59" s="50"/>
      <c r="J59" s="50"/>
      <c r="K59" s="55"/>
      <c r="L59" s="52"/>
      <c r="M59" s="55"/>
      <c r="N59" s="52"/>
      <c r="O59" s="55"/>
      <c r="P59" s="52"/>
      <c r="Q59" s="55"/>
      <c r="R59" s="64"/>
    </row>
    <row r="60" spans="1:18" ht="15.75" x14ac:dyDescent="0.25">
      <c r="A60" s="37"/>
      <c r="B60" s="37"/>
      <c r="C60" s="37"/>
      <c r="D60" s="49"/>
      <c r="E60" s="50"/>
      <c r="F60" s="50"/>
      <c r="G60" s="50"/>
      <c r="H60" s="50"/>
      <c r="I60" s="50"/>
      <c r="J60" s="50"/>
      <c r="K60" s="55"/>
      <c r="L60" s="54"/>
      <c r="M60" s="55"/>
      <c r="N60" s="54"/>
      <c r="O60" s="55"/>
      <c r="P60" s="54"/>
      <c r="Q60" s="55"/>
      <c r="R60" s="64"/>
    </row>
    <row r="61" spans="1:18" ht="15.75" x14ac:dyDescent="0.25">
      <c r="A61" s="37"/>
      <c r="B61" s="37"/>
      <c r="C61" s="37"/>
      <c r="D61" s="49"/>
      <c r="E61" s="50"/>
      <c r="F61" s="50"/>
      <c r="G61" s="50"/>
      <c r="H61" s="50"/>
      <c r="I61" s="50"/>
      <c r="J61" s="50"/>
      <c r="K61" s="55"/>
      <c r="L61" s="54"/>
      <c r="M61" s="55"/>
      <c r="N61" s="54"/>
      <c r="O61" s="55"/>
      <c r="P61" s="54"/>
      <c r="Q61" s="55"/>
      <c r="R61" s="64"/>
    </row>
    <row r="62" spans="1:18" ht="15.75" x14ac:dyDescent="0.25">
      <c r="A62" s="37"/>
      <c r="B62" s="37"/>
      <c r="C62" s="37"/>
      <c r="D62" s="49"/>
      <c r="E62" s="50"/>
      <c r="F62" s="50"/>
      <c r="G62" s="50"/>
      <c r="H62" s="50"/>
      <c r="I62" s="50"/>
      <c r="J62" s="50"/>
      <c r="K62" s="55"/>
      <c r="L62" s="52"/>
      <c r="M62" s="55"/>
      <c r="N62" s="52"/>
      <c r="O62" s="55"/>
      <c r="P62" s="52"/>
      <c r="Q62" s="55"/>
      <c r="R62" s="64"/>
    </row>
    <row r="63" spans="1:18" ht="15.75" x14ac:dyDescent="0.25">
      <c r="A63" s="37"/>
      <c r="B63" s="37"/>
      <c r="C63" s="37"/>
      <c r="D63" s="56"/>
      <c r="E63" s="57"/>
      <c r="F63" s="57"/>
      <c r="G63" s="57"/>
      <c r="H63" s="57"/>
      <c r="I63" s="57"/>
      <c r="J63" s="57"/>
      <c r="K63" s="58"/>
      <c r="L63" s="59"/>
      <c r="M63" s="58"/>
      <c r="N63" s="59"/>
      <c r="O63" s="58"/>
      <c r="P63" s="59"/>
      <c r="Q63" s="58"/>
      <c r="R63" s="64"/>
    </row>
    <row r="64" spans="1:18" ht="15.75" x14ac:dyDescent="0.25">
      <c r="A64" s="37"/>
      <c r="B64" s="37"/>
      <c r="C64" s="37"/>
      <c r="D64" s="49"/>
      <c r="E64" s="50"/>
      <c r="F64" s="50"/>
      <c r="G64" s="50"/>
      <c r="H64" s="50"/>
      <c r="I64" s="50"/>
      <c r="J64" s="50"/>
      <c r="K64" s="51"/>
      <c r="L64" s="52"/>
      <c r="M64" s="51"/>
      <c r="N64" s="52"/>
      <c r="O64" s="51"/>
      <c r="P64" s="52"/>
      <c r="Q64" s="51"/>
    </row>
    <row r="65" spans="1:17" ht="16.5" thickBot="1" x14ac:dyDescent="0.3">
      <c r="A65" s="65" t="s">
        <v>148</v>
      </c>
      <c r="B65" s="37"/>
      <c r="C65" s="37"/>
      <c r="D65" s="60">
        <f>SUM(D44:D63)</f>
        <v>1294676.41316</v>
      </c>
      <c r="E65" s="61">
        <v>0</v>
      </c>
      <c r="F65" s="61">
        <f>SUM(F44:F63)</f>
        <v>1294676.41316</v>
      </c>
      <c r="G65" s="61"/>
      <c r="H65" s="61">
        <f>SUM(H44:H63)</f>
        <v>0</v>
      </c>
      <c r="I65" s="61">
        <f>SUM(I44:I63)</f>
        <v>0</v>
      </c>
      <c r="J65" s="61">
        <f>SUM(J44:J63)</f>
        <v>1294676.41316</v>
      </c>
      <c r="K65" s="62">
        <f>SUM(K44:K63)</f>
        <v>1</v>
      </c>
      <c r="L65" s="63"/>
      <c r="M65" s="62">
        <f>SUM(M44:M63)</f>
        <v>4.5400000000000003E-2</v>
      </c>
      <c r="N65" s="63"/>
      <c r="O65" s="62">
        <f>SUM(O44:O63)</f>
        <v>4.8900000000000006E-2</v>
      </c>
      <c r="P65" s="63"/>
      <c r="Q65" s="62">
        <f>SUM(Q44:Q63)</f>
        <v>5.2499999999999998E-2</v>
      </c>
    </row>
    <row r="66" spans="1:17" ht="16.5" thickTop="1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9" spans="1:17" x14ac:dyDescent="0.2">
      <c r="A69" s="66"/>
      <c r="B69" s="66"/>
      <c r="C69" s="66"/>
      <c r="D69" s="66"/>
      <c r="E69" s="67"/>
    </row>
    <row r="70" spans="1:17" x14ac:dyDescent="0.2">
      <c r="A70" s="66"/>
      <c r="B70" s="66"/>
      <c r="C70" s="66"/>
      <c r="D70" s="66"/>
      <c r="E70" s="66"/>
    </row>
    <row r="71" spans="1:17" x14ac:dyDescent="0.2">
      <c r="A71" s="68"/>
      <c r="B71" s="66"/>
      <c r="C71" s="66"/>
      <c r="D71" s="66"/>
      <c r="E71" s="69"/>
    </row>
  </sheetData>
  <pageMargins left="0.75" right="0.75" top="1" bottom="1" header="0.5" footer="0.5"/>
  <pageSetup scale="45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 A C T I V E ! 1 5 6 7 6 7 2 8 . 1 < / d o c u m e n t i d >  
     < s e n d e r i d > K E A B E T < / s e n d e r i d >  
     < s e n d e r e m a i l > B K E A T I N G @ G U N S T E R . C O M < / s e n d e r e m a i l >  
     < l a s t m o d i f i e d > 2 0 2 2 - 0 3 - 3 0 T 0 7 : 5 6 : 1 2 . 0 0 0 0 0 0 0 - 0 4 : 0 0 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Waruszewski, Robert</dc:creator>
  <cp:lastModifiedBy>Waruszewski, Robert</cp:lastModifiedBy>
  <dcterms:created xsi:type="dcterms:W3CDTF">2022-03-30T11:54:38Z</dcterms:created>
  <dcterms:modified xsi:type="dcterms:W3CDTF">2022-03-30T11:56:12Z</dcterms:modified>
</cp:coreProperties>
</file>