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-1 4 proposed adjustments\G-1 4 CF\"/>
    </mc:Choice>
  </mc:AlternateContent>
  <bookViews>
    <workbookView xWindow="0" yWindow="0" windowWidth="16800" windowHeight="7455"/>
  </bookViews>
  <sheets>
    <sheet name="Sheet1 (2)" sheetId="2" r:id="rId1"/>
    <sheet name="Sheet1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2" l="1"/>
  <c r="G82" i="2"/>
  <c r="O66" i="2" l="1"/>
  <c r="O65" i="2"/>
  <c r="O64" i="2"/>
  <c r="O63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N49" i="2"/>
  <c r="AG49" i="2"/>
  <c r="AG63" i="2"/>
  <c r="AG64" i="2"/>
  <c r="AG66" i="2"/>
  <c r="I76" i="2" l="1"/>
  <c r="J76" i="2" s="1"/>
  <c r="K76" i="2" s="1"/>
  <c r="L76" i="2" s="1"/>
  <c r="I75" i="2"/>
  <c r="J75" i="2" s="1"/>
  <c r="C76" i="2"/>
  <c r="D76" i="2" s="1"/>
  <c r="E76" i="2" s="1"/>
  <c r="C75" i="2"/>
  <c r="D75" i="2"/>
  <c r="E75" i="2" s="1"/>
  <c r="F75" i="2" s="1"/>
  <c r="AG65" i="2"/>
  <c r="AG62" i="2"/>
  <c r="S63" i="2"/>
  <c r="S62" i="2"/>
  <c r="S48" i="2"/>
  <c r="S47" i="2"/>
  <c r="S46" i="2"/>
  <c r="S45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6" i="2"/>
  <c r="S5" i="2"/>
  <c r="B66" i="2"/>
  <c r="D49" i="2"/>
  <c r="C49" i="2"/>
  <c r="C59" i="2"/>
  <c r="C60" i="2"/>
  <c r="C61" i="2"/>
  <c r="C58" i="2"/>
  <c r="C57" i="2"/>
  <c r="C56" i="2"/>
  <c r="C55" i="2"/>
  <c r="C53" i="2"/>
  <c r="C52" i="2"/>
  <c r="C51" i="2"/>
  <c r="C50" i="2"/>
  <c r="E64" i="2"/>
  <c r="F64" i="2" s="1"/>
  <c r="G64" i="2" s="1"/>
  <c r="H64" i="2" s="1"/>
  <c r="I64" i="2" s="1"/>
  <c r="J64" i="2" s="1"/>
  <c r="K64" i="2" s="1"/>
  <c r="L64" i="2" s="1"/>
  <c r="M64" i="2" s="1"/>
  <c r="N64" i="2" s="1"/>
  <c r="T64" i="2" s="1"/>
  <c r="U64" i="2" s="1"/>
  <c r="V64" i="2" s="1"/>
  <c r="W64" i="2" s="1"/>
  <c r="X64" i="2" s="1"/>
  <c r="Y64" i="2" s="1"/>
  <c r="Z64" i="2" s="1"/>
  <c r="AA64" i="2" s="1"/>
  <c r="AB64" i="2" s="1"/>
  <c r="AC64" i="2" s="1"/>
  <c r="AD64" i="2" s="1"/>
  <c r="AE64" i="2" s="1"/>
  <c r="E63" i="2"/>
  <c r="F63" i="2" s="1"/>
  <c r="G63" i="2" s="1"/>
  <c r="H63" i="2" s="1"/>
  <c r="I63" i="2" s="1"/>
  <c r="J63" i="2" s="1"/>
  <c r="K63" i="2" s="1"/>
  <c r="L63" i="2" s="1"/>
  <c r="M63" i="2" s="1"/>
  <c r="N63" i="2" s="1"/>
  <c r="T63" i="2" s="1"/>
  <c r="U63" i="2" s="1"/>
  <c r="V63" i="2" s="1"/>
  <c r="W63" i="2" s="1"/>
  <c r="X63" i="2" s="1"/>
  <c r="Y63" i="2" s="1"/>
  <c r="Z63" i="2" s="1"/>
  <c r="AA63" i="2" s="1"/>
  <c r="AB63" i="2" s="1"/>
  <c r="AC63" i="2" s="1"/>
  <c r="AD63" i="2" s="1"/>
  <c r="AE63" i="2" s="1"/>
  <c r="D60" i="2"/>
  <c r="E60" i="2" s="1"/>
  <c r="F60" i="2" s="1"/>
  <c r="G60" i="2" s="1"/>
  <c r="H60" i="2" s="1"/>
  <c r="I60" i="2" s="1"/>
  <c r="J60" i="2" s="1"/>
  <c r="K60" i="2" s="1"/>
  <c r="L60" i="2" s="1"/>
  <c r="M60" i="2" s="1"/>
  <c r="N60" i="2" s="1"/>
  <c r="T60" i="2" s="1"/>
  <c r="U60" i="2" s="1"/>
  <c r="V60" i="2" s="1"/>
  <c r="W60" i="2" s="1"/>
  <c r="X60" i="2" s="1"/>
  <c r="Y60" i="2" s="1"/>
  <c r="Z60" i="2" s="1"/>
  <c r="AA60" i="2" s="1"/>
  <c r="AB60" i="2" s="1"/>
  <c r="AC60" i="2" s="1"/>
  <c r="AD60" i="2" s="1"/>
  <c r="AE60" i="2" s="1"/>
  <c r="D58" i="2"/>
  <c r="E58" i="2" s="1"/>
  <c r="F58" i="2" s="1"/>
  <c r="G58" i="2" s="1"/>
  <c r="H58" i="2" s="1"/>
  <c r="I58" i="2" s="1"/>
  <c r="J58" i="2" s="1"/>
  <c r="K58" i="2" s="1"/>
  <c r="L58" i="2" s="1"/>
  <c r="M58" i="2" s="1"/>
  <c r="N58" i="2" s="1"/>
  <c r="T58" i="2" s="1"/>
  <c r="U58" i="2" s="1"/>
  <c r="V58" i="2" s="1"/>
  <c r="W58" i="2" s="1"/>
  <c r="X58" i="2" s="1"/>
  <c r="Y58" i="2" s="1"/>
  <c r="Z58" i="2" s="1"/>
  <c r="AA58" i="2" s="1"/>
  <c r="AB58" i="2" s="1"/>
  <c r="AC58" i="2" s="1"/>
  <c r="AD58" i="2" s="1"/>
  <c r="AE58" i="2" s="1"/>
  <c r="D57" i="2"/>
  <c r="E57" i="2" s="1"/>
  <c r="F57" i="2" s="1"/>
  <c r="G57" i="2" s="1"/>
  <c r="H57" i="2" s="1"/>
  <c r="I57" i="2" s="1"/>
  <c r="J57" i="2" s="1"/>
  <c r="K57" i="2" s="1"/>
  <c r="L57" i="2" s="1"/>
  <c r="M57" i="2" s="1"/>
  <c r="N57" i="2" s="1"/>
  <c r="T57" i="2" s="1"/>
  <c r="U57" i="2" s="1"/>
  <c r="V57" i="2" s="1"/>
  <c r="W57" i="2" s="1"/>
  <c r="X57" i="2" s="1"/>
  <c r="Y57" i="2" s="1"/>
  <c r="Z57" i="2" s="1"/>
  <c r="AA57" i="2" s="1"/>
  <c r="AB57" i="2" s="1"/>
  <c r="AC57" i="2" s="1"/>
  <c r="AD57" i="2" s="1"/>
  <c r="AE57" i="2" s="1"/>
  <c r="D56" i="2"/>
  <c r="E56" i="2" s="1"/>
  <c r="F56" i="2" s="1"/>
  <c r="G56" i="2" s="1"/>
  <c r="H56" i="2" s="1"/>
  <c r="I56" i="2" s="1"/>
  <c r="J56" i="2" s="1"/>
  <c r="K56" i="2" s="1"/>
  <c r="L56" i="2" s="1"/>
  <c r="M56" i="2" s="1"/>
  <c r="N56" i="2" s="1"/>
  <c r="T56" i="2" s="1"/>
  <c r="U56" i="2" s="1"/>
  <c r="V56" i="2" s="1"/>
  <c r="W56" i="2" s="1"/>
  <c r="X56" i="2" s="1"/>
  <c r="Y56" i="2" s="1"/>
  <c r="Z56" i="2" s="1"/>
  <c r="AA56" i="2" s="1"/>
  <c r="AB56" i="2" s="1"/>
  <c r="AC56" i="2" s="1"/>
  <c r="AD56" i="2" s="1"/>
  <c r="AE56" i="2" s="1"/>
  <c r="D54" i="2"/>
  <c r="E54" i="2" s="1"/>
  <c r="F54" i="2" s="1"/>
  <c r="G54" i="2" s="1"/>
  <c r="H54" i="2" s="1"/>
  <c r="I54" i="2" s="1"/>
  <c r="J54" i="2" s="1"/>
  <c r="K54" i="2" s="1"/>
  <c r="L54" i="2" s="1"/>
  <c r="M54" i="2" s="1"/>
  <c r="N54" i="2" s="1"/>
  <c r="T54" i="2" s="1"/>
  <c r="U54" i="2" s="1"/>
  <c r="V54" i="2" s="1"/>
  <c r="W54" i="2" s="1"/>
  <c r="X54" i="2" s="1"/>
  <c r="Y54" i="2" s="1"/>
  <c r="Z54" i="2" s="1"/>
  <c r="AA54" i="2" s="1"/>
  <c r="AB54" i="2" s="1"/>
  <c r="AC54" i="2" s="1"/>
  <c r="AD54" i="2" s="1"/>
  <c r="AE54" i="2" s="1"/>
  <c r="D53" i="2"/>
  <c r="E53" i="2" s="1"/>
  <c r="F53" i="2" s="1"/>
  <c r="G53" i="2" s="1"/>
  <c r="H53" i="2" s="1"/>
  <c r="I53" i="2" s="1"/>
  <c r="J53" i="2" s="1"/>
  <c r="K53" i="2" s="1"/>
  <c r="L53" i="2" s="1"/>
  <c r="M53" i="2" s="1"/>
  <c r="N53" i="2" s="1"/>
  <c r="T53" i="2" s="1"/>
  <c r="U53" i="2" s="1"/>
  <c r="V53" i="2" s="1"/>
  <c r="W53" i="2" s="1"/>
  <c r="X53" i="2" s="1"/>
  <c r="Y53" i="2" s="1"/>
  <c r="Z53" i="2" s="1"/>
  <c r="AA53" i="2" s="1"/>
  <c r="AB53" i="2" s="1"/>
  <c r="AC53" i="2" s="1"/>
  <c r="AD53" i="2" s="1"/>
  <c r="AE53" i="2" s="1"/>
  <c r="D52" i="2"/>
  <c r="E52" i="2" s="1"/>
  <c r="F52" i="2" s="1"/>
  <c r="G52" i="2" s="1"/>
  <c r="H52" i="2" s="1"/>
  <c r="I52" i="2" s="1"/>
  <c r="J52" i="2" s="1"/>
  <c r="K52" i="2" s="1"/>
  <c r="L52" i="2" s="1"/>
  <c r="M52" i="2" s="1"/>
  <c r="N52" i="2" s="1"/>
  <c r="T52" i="2" s="1"/>
  <c r="U52" i="2" s="1"/>
  <c r="V52" i="2" s="1"/>
  <c r="W52" i="2" s="1"/>
  <c r="X52" i="2" s="1"/>
  <c r="Y52" i="2" s="1"/>
  <c r="Z52" i="2" s="1"/>
  <c r="AA52" i="2" s="1"/>
  <c r="AB52" i="2" s="1"/>
  <c r="AC52" i="2" s="1"/>
  <c r="AD52" i="2" s="1"/>
  <c r="AE52" i="2" s="1"/>
  <c r="AE44" i="2"/>
  <c r="AD44" i="2"/>
  <c r="AC44" i="2"/>
  <c r="AB44" i="2"/>
  <c r="AA44" i="2"/>
  <c r="Z44" i="2"/>
  <c r="Y44" i="2"/>
  <c r="X44" i="2"/>
  <c r="W44" i="2"/>
  <c r="V44" i="2"/>
  <c r="U44" i="2"/>
  <c r="T44" i="2"/>
  <c r="N44" i="2"/>
  <c r="S44" i="2" s="1"/>
  <c r="M44" i="2"/>
  <c r="L44" i="2"/>
  <c r="K44" i="2"/>
  <c r="J44" i="2"/>
  <c r="I44" i="2"/>
  <c r="H44" i="2"/>
  <c r="G44" i="2"/>
  <c r="F44" i="2"/>
  <c r="E44" i="2"/>
  <c r="D44" i="2"/>
  <c r="C44" i="2"/>
  <c r="AE24" i="2"/>
  <c r="AD24" i="2"/>
  <c r="AC24" i="2"/>
  <c r="AB24" i="2"/>
  <c r="AA24" i="2"/>
  <c r="Z24" i="2"/>
  <c r="Y24" i="2"/>
  <c r="X24" i="2"/>
  <c r="W24" i="2"/>
  <c r="V24" i="2"/>
  <c r="U24" i="2"/>
  <c r="T24" i="2"/>
  <c r="N24" i="2"/>
  <c r="M24" i="2"/>
  <c r="L24" i="2"/>
  <c r="K24" i="2"/>
  <c r="J24" i="2"/>
  <c r="I24" i="2"/>
  <c r="H24" i="2"/>
  <c r="G24" i="2"/>
  <c r="F24" i="2"/>
  <c r="E24" i="2"/>
  <c r="D24" i="2"/>
  <c r="C24" i="2"/>
  <c r="B51" i="1"/>
  <c r="K75" i="2" l="1"/>
  <c r="J77" i="2"/>
  <c r="C77" i="2"/>
  <c r="I77" i="2"/>
  <c r="F76" i="2"/>
  <c r="E77" i="2"/>
  <c r="F77" i="2"/>
  <c r="D77" i="2"/>
  <c r="S64" i="2"/>
  <c r="D50" i="2"/>
  <c r="E50" i="2" s="1"/>
  <c r="F50" i="2" s="1"/>
  <c r="G50" i="2" s="1"/>
  <c r="H50" i="2" s="1"/>
  <c r="I50" i="2" s="1"/>
  <c r="J50" i="2" s="1"/>
  <c r="K50" i="2" s="1"/>
  <c r="L50" i="2" s="1"/>
  <c r="M50" i="2" s="1"/>
  <c r="N50" i="2" s="1"/>
  <c r="C66" i="2"/>
  <c r="S53" i="2"/>
  <c r="AG53" i="2" s="1"/>
  <c r="S57" i="2"/>
  <c r="AG57" i="2" s="1"/>
  <c r="D61" i="2"/>
  <c r="E61" i="2" s="1"/>
  <c r="F61" i="2" s="1"/>
  <c r="G61" i="2" s="1"/>
  <c r="H61" i="2" s="1"/>
  <c r="I61" i="2" s="1"/>
  <c r="J61" i="2" s="1"/>
  <c r="K61" i="2" s="1"/>
  <c r="L61" i="2" s="1"/>
  <c r="M61" i="2" s="1"/>
  <c r="N61" i="2" s="1"/>
  <c r="S52" i="2"/>
  <c r="AG52" i="2" s="1"/>
  <c r="S56" i="2"/>
  <c r="AG56" i="2" s="1"/>
  <c r="S60" i="2"/>
  <c r="AG60" i="2" s="1"/>
  <c r="D51" i="2"/>
  <c r="E51" i="2" s="1"/>
  <c r="F51" i="2" s="1"/>
  <c r="G51" i="2" s="1"/>
  <c r="H51" i="2" s="1"/>
  <c r="I51" i="2" s="1"/>
  <c r="J51" i="2" s="1"/>
  <c r="K51" i="2" s="1"/>
  <c r="L51" i="2" s="1"/>
  <c r="M51" i="2" s="1"/>
  <c r="N51" i="2" s="1"/>
  <c r="D55" i="2"/>
  <c r="E55" i="2" s="1"/>
  <c r="F55" i="2" s="1"/>
  <c r="G55" i="2" s="1"/>
  <c r="H55" i="2" s="1"/>
  <c r="I55" i="2" s="1"/>
  <c r="J55" i="2" s="1"/>
  <c r="K55" i="2" s="1"/>
  <c r="L55" i="2" s="1"/>
  <c r="M55" i="2" s="1"/>
  <c r="N55" i="2" s="1"/>
  <c r="D59" i="2"/>
  <c r="E59" i="2" s="1"/>
  <c r="F59" i="2" s="1"/>
  <c r="G59" i="2" s="1"/>
  <c r="H59" i="2" s="1"/>
  <c r="I59" i="2" s="1"/>
  <c r="J59" i="2" s="1"/>
  <c r="K59" i="2" s="1"/>
  <c r="L59" i="2" s="1"/>
  <c r="M59" i="2" s="1"/>
  <c r="N59" i="2" s="1"/>
  <c r="S54" i="2"/>
  <c r="AG54" i="2" s="1"/>
  <c r="S58" i="2"/>
  <c r="AG58" i="2" s="1"/>
  <c r="L75" i="2" l="1"/>
  <c r="L77" i="2" s="1"/>
  <c r="K77" i="2"/>
  <c r="T55" i="2"/>
  <c r="U55" i="2" s="1"/>
  <c r="V55" i="2" s="1"/>
  <c r="W55" i="2" s="1"/>
  <c r="X55" i="2" s="1"/>
  <c r="Y55" i="2" s="1"/>
  <c r="Z55" i="2" s="1"/>
  <c r="AA55" i="2" s="1"/>
  <c r="AB55" i="2" s="1"/>
  <c r="AC55" i="2" s="1"/>
  <c r="AD55" i="2" s="1"/>
  <c r="AE55" i="2" s="1"/>
  <c r="S55" i="2"/>
  <c r="T50" i="2"/>
  <c r="U50" i="2" s="1"/>
  <c r="V50" i="2" s="1"/>
  <c r="W50" i="2" s="1"/>
  <c r="X50" i="2" s="1"/>
  <c r="Y50" i="2" s="1"/>
  <c r="Z50" i="2" s="1"/>
  <c r="AA50" i="2" s="1"/>
  <c r="AB50" i="2" s="1"/>
  <c r="AC50" i="2" s="1"/>
  <c r="AD50" i="2" s="1"/>
  <c r="AE50" i="2" s="1"/>
  <c r="S50" i="2"/>
  <c r="T51" i="2"/>
  <c r="U51" i="2" s="1"/>
  <c r="V51" i="2" s="1"/>
  <c r="W51" i="2" s="1"/>
  <c r="X51" i="2" s="1"/>
  <c r="Y51" i="2" s="1"/>
  <c r="Z51" i="2" s="1"/>
  <c r="AA51" i="2" s="1"/>
  <c r="AB51" i="2" s="1"/>
  <c r="AC51" i="2" s="1"/>
  <c r="AD51" i="2" s="1"/>
  <c r="AE51" i="2" s="1"/>
  <c r="S51" i="2"/>
  <c r="D66" i="2"/>
  <c r="T59" i="2"/>
  <c r="U59" i="2" s="1"/>
  <c r="V59" i="2" s="1"/>
  <c r="W59" i="2" s="1"/>
  <c r="X59" i="2" s="1"/>
  <c r="Y59" i="2" s="1"/>
  <c r="Z59" i="2" s="1"/>
  <c r="AA59" i="2" s="1"/>
  <c r="AB59" i="2" s="1"/>
  <c r="AC59" i="2" s="1"/>
  <c r="AD59" i="2" s="1"/>
  <c r="AE59" i="2" s="1"/>
  <c r="S59" i="2"/>
  <c r="AG59" i="2" s="1"/>
  <c r="T61" i="2"/>
  <c r="U61" i="2" s="1"/>
  <c r="V61" i="2" s="1"/>
  <c r="W61" i="2" s="1"/>
  <c r="X61" i="2" s="1"/>
  <c r="Y61" i="2" s="1"/>
  <c r="Z61" i="2" s="1"/>
  <c r="AA61" i="2" s="1"/>
  <c r="AB61" i="2" s="1"/>
  <c r="AC61" i="2" s="1"/>
  <c r="AD61" i="2" s="1"/>
  <c r="AE61" i="2" s="1"/>
  <c r="S61" i="2"/>
  <c r="E49" i="2"/>
  <c r="AG50" i="2" l="1"/>
  <c r="AG51" i="2"/>
  <c r="AG55" i="2"/>
  <c r="AG61" i="2"/>
  <c r="E66" i="2"/>
  <c r="F49" i="2"/>
  <c r="F66" i="2" s="1"/>
  <c r="G49" i="2" l="1"/>
  <c r="G66" i="2" s="1"/>
  <c r="H49" i="2" l="1"/>
  <c r="H66" i="2" s="1"/>
  <c r="I49" i="2" l="1"/>
  <c r="I66" i="2" s="1"/>
  <c r="J49" i="2" l="1"/>
  <c r="J66" i="2" s="1"/>
  <c r="K49" i="2" l="1"/>
  <c r="K66" i="2" s="1"/>
  <c r="L49" i="2" l="1"/>
  <c r="L66" i="2" s="1"/>
  <c r="M49" i="2" l="1"/>
  <c r="M66" i="2" s="1"/>
  <c r="N66" i="2" l="1"/>
  <c r="S66" i="2" s="1"/>
  <c r="S49" i="2"/>
  <c r="T49" i="2"/>
  <c r="T66" i="2" s="1"/>
  <c r="C80" i="2" l="1"/>
  <c r="D80" i="2"/>
  <c r="E80" i="2"/>
  <c r="F80" i="2"/>
  <c r="U49" i="2"/>
  <c r="U66" i="2" s="1"/>
  <c r="V49" i="2" l="1"/>
  <c r="V66" i="2" s="1"/>
  <c r="W49" i="2" l="1"/>
  <c r="W66" i="2" s="1"/>
  <c r="X49" i="2" l="1"/>
  <c r="X66" i="2" s="1"/>
  <c r="Y49" i="2" l="1"/>
  <c r="Y66" i="2" s="1"/>
  <c r="Z49" i="2" l="1"/>
  <c r="Z66" i="2" s="1"/>
  <c r="D71" i="2" l="1"/>
  <c r="D72" i="2"/>
  <c r="E72" i="2"/>
  <c r="AA49" i="2"/>
  <c r="AA66" i="2" s="1"/>
  <c r="D73" i="2" l="1"/>
  <c r="D79" i="2" s="1"/>
  <c r="D81" i="2" s="1"/>
  <c r="D83" i="2" s="1"/>
  <c r="F72" i="2"/>
  <c r="F71" i="2"/>
  <c r="E71" i="2"/>
  <c r="E73" i="2" s="1"/>
  <c r="E79" i="2" s="1"/>
  <c r="E81" i="2" s="1"/>
  <c r="E83" i="2" s="1"/>
  <c r="AB49" i="2"/>
  <c r="AB66" i="2" s="1"/>
  <c r="F73" i="2" l="1"/>
  <c r="F79" i="2" s="1"/>
  <c r="F81" i="2" s="1"/>
  <c r="F83" i="2" s="1"/>
  <c r="AC49" i="2"/>
  <c r="AC66" i="2" s="1"/>
  <c r="AD49" i="2" l="1"/>
  <c r="AD66" i="2" s="1"/>
  <c r="AE49" i="2" l="1"/>
  <c r="AE66" i="2" l="1"/>
  <c r="K80" i="2" l="1"/>
  <c r="J80" i="2"/>
  <c r="I80" i="2"/>
  <c r="L80" i="2"/>
  <c r="C72" i="2" l="1"/>
  <c r="C71" i="2"/>
  <c r="C73" i="2" l="1"/>
  <c r="C79" i="2" l="1"/>
  <c r="C81" i="2" s="1"/>
  <c r="G81" i="2" l="1"/>
  <c r="C83" i="2"/>
  <c r="J71" i="2" l="1"/>
  <c r="K71" i="2"/>
  <c r="J72" i="2"/>
  <c r="K72" i="2"/>
  <c r="L72" i="2" l="1"/>
  <c r="J73" i="2"/>
  <c r="J79" i="2" s="1"/>
  <c r="J81" i="2" s="1"/>
  <c r="L71" i="2"/>
  <c r="K73" i="2"/>
  <c r="K79" i="2" s="1"/>
  <c r="K81" i="2" s="1"/>
  <c r="B52" i="1"/>
  <c r="B49" i="1"/>
  <c r="B56" i="1"/>
  <c r="B57" i="1"/>
  <c r="C57" i="1" s="1"/>
  <c r="B61" i="1"/>
  <c r="B55" i="1"/>
  <c r="B60" i="1"/>
  <c r="B59" i="1"/>
  <c r="B53" i="1"/>
  <c r="C53" i="1" s="1"/>
  <c r="D53" i="1" s="1"/>
  <c r="B58" i="1"/>
  <c r="L73" i="2" l="1"/>
  <c r="L79" i="2" s="1"/>
  <c r="L81" i="2" s="1"/>
  <c r="C56" i="1"/>
  <c r="D56" i="1" s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C54" i="1"/>
  <c r="D54" i="1" s="1"/>
  <c r="E54" i="1" s="1"/>
  <c r="F54" i="1" s="1"/>
  <c r="G54" i="1" s="1"/>
  <c r="H54" i="1" s="1"/>
  <c r="I54" i="1" s="1"/>
  <c r="J54" i="1" s="1"/>
  <c r="K54" i="1" s="1"/>
  <c r="L54" i="1" s="1"/>
  <c r="M54" i="1" s="1"/>
  <c r="B50" i="1"/>
  <c r="C51" i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C52" i="1"/>
  <c r="D52" i="1" s="1"/>
  <c r="E52" i="1" s="1"/>
  <c r="F52" i="1" s="1"/>
  <c r="G52" i="1" s="1"/>
  <c r="H52" i="1" s="1"/>
  <c r="I52" i="1" s="1"/>
  <c r="J52" i="1" s="1"/>
  <c r="K52" i="1" s="1"/>
  <c r="L52" i="1" s="1"/>
  <c r="E53" i="1"/>
  <c r="F53" i="1" s="1"/>
  <c r="C55" i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D57" i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C58" i="1"/>
  <c r="D58" i="1" s="1"/>
  <c r="E58" i="1" s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R58" i="1" s="1"/>
  <c r="S58" i="1" s="1"/>
  <c r="T58" i="1" s="1"/>
  <c r="U58" i="1" s="1"/>
  <c r="V58" i="1" s="1"/>
  <c r="W58" i="1" s="1"/>
  <c r="X58" i="1" s="1"/>
  <c r="Y58" i="1" s="1"/>
  <c r="C59" i="1"/>
  <c r="D59" i="1" s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C60" i="1"/>
  <c r="D60" i="1" s="1"/>
  <c r="E60" i="1" s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C61" i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C49" i="1"/>
  <c r="D64" i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D63" i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S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T44" i="1"/>
  <c r="U44" i="1"/>
  <c r="V44" i="1"/>
  <c r="W44" i="1"/>
  <c r="X44" i="1"/>
  <c r="Y44" i="1"/>
  <c r="B4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4" i="1"/>
  <c r="I71" i="2" l="1"/>
  <c r="I73" i="2" s="1"/>
  <c r="I79" i="2" s="1"/>
  <c r="I72" i="2"/>
  <c r="R64" i="1"/>
  <c r="S64" i="1" s="1"/>
  <c r="T64" i="1" s="1"/>
  <c r="U64" i="1" s="1"/>
  <c r="V64" i="1" s="1"/>
  <c r="W64" i="1" s="1"/>
  <c r="X64" i="1" s="1"/>
  <c r="Y64" i="1" s="1"/>
  <c r="M52" i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R51" i="1"/>
  <c r="S51" i="1" s="1"/>
  <c r="T51" i="1" s="1"/>
  <c r="U51" i="1" s="1"/>
  <c r="V51" i="1" s="1"/>
  <c r="W51" i="1" s="1"/>
  <c r="X51" i="1" s="1"/>
  <c r="Y51" i="1" s="1"/>
  <c r="C50" i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B65" i="1"/>
  <c r="N54" i="1"/>
  <c r="O54" i="1" s="1"/>
  <c r="P54" i="1" s="1"/>
  <c r="Q54" i="1" s="1"/>
  <c r="R54" i="1" s="1"/>
  <c r="S54" i="1" s="1"/>
  <c r="T54" i="1" s="1"/>
  <c r="U54" i="1" s="1"/>
  <c r="V54" i="1" s="1"/>
  <c r="D49" i="1"/>
  <c r="I81" i="2" l="1"/>
  <c r="M81" i="2" s="1"/>
  <c r="W54" i="1"/>
  <c r="X54" i="1" s="1"/>
  <c r="Y54" i="1" s="1"/>
  <c r="C65" i="1"/>
  <c r="E49" i="1"/>
  <c r="D65" i="1"/>
  <c r="G53" i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S53" i="1" l="1"/>
  <c r="T53" i="1" s="1"/>
  <c r="U53" i="1" s="1"/>
  <c r="V53" i="1" s="1"/>
  <c r="W53" i="1" s="1"/>
  <c r="X53" i="1" s="1"/>
  <c r="Y53" i="1" s="1"/>
  <c r="R53" i="1"/>
  <c r="F49" i="1"/>
  <c r="E65" i="1"/>
  <c r="G49" i="1" l="1"/>
  <c r="F65" i="1"/>
  <c r="H49" i="1" l="1"/>
  <c r="G65" i="1"/>
  <c r="H65" i="1" l="1"/>
  <c r="I49" i="1"/>
  <c r="J49" i="1" l="1"/>
  <c r="I65" i="1"/>
  <c r="J65" i="1" l="1"/>
  <c r="K49" i="1"/>
  <c r="L49" i="1" l="1"/>
  <c r="K65" i="1"/>
  <c r="L65" i="1" l="1"/>
  <c r="M49" i="1"/>
  <c r="M65" i="1" l="1"/>
  <c r="N49" i="1"/>
  <c r="O49" i="1" l="1"/>
  <c r="N65" i="1"/>
  <c r="P49" i="1" l="1"/>
  <c r="Q49" i="1" s="1"/>
  <c r="O65" i="1"/>
  <c r="P65" i="1" l="1"/>
  <c r="Q65" i="1" l="1"/>
  <c r="R49" i="1"/>
  <c r="S49" i="1" l="1"/>
  <c r="R65" i="1"/>
  <c r="S65" i="1" l="1"/>
  <c r="T49" i="1"/>
  <c r="T65" i="1" l="1"/>
  <c r="U49" i="1"/>
  <c r="V49" i="1" l="1"/>
  <c r="U65" i="1"/>
  <c r="W49" i="1" l="1"/>
  <c r="V65" i="1"/>
  <c r="W65" i="1" l="1"/>
  <c r="X49" i="1"/>
  <c r="X65" i="1" l="1"/>
  <c r="Y49" i="1"/>
  <c r="Y65" i="1" s="1"/>
</calcChain>
</file>

<file path=xl/sharedStrings.xml><?xml version="1.0" encoding="utf-8"?>
<sst xmlns="http://schemas.openxmlformats.org/spreadsheetml/2006/main" count="216" uniqueCount="42">
  <si>
    <t>Long-term Debt Interest Expense</t>
  </si>
  <si>
    <t>5.93% Chesapeake Senior Note</t>
  </si>
  <si>
    <t>5.68% Chesapeake Senior Note</t>
  </si>
  <si>
    <t>6.43% Chesapeake Senior Note</t>
  </si>
  <si>
    <t>3.73% Chesapeake Senior Note</t>
  </si>
  <si>
    <t>3.88% Chesapeake Senior Note</t>
  </si>
  <si>
    <t>3.25% Chesapeake Senior Note</t>
  </si>
  <si>
    <t>3.48% Chesapeake Senior Note</t>
  </si>
  <si>
    <t>3.58% Chesapeake Senior Note</t>
  </si>
  <si>
    <t>3.98% Chesapeake Senior Note</t>
  </si>
  <si>
    <t>2.98% Chesapeake Senior Note</t>
  </si>
  <si>
    <t>3.00% Chesapeake Senior Note</t>
  </si>
  <si>
    <t>2.96% Chesapeake Senior Note</t>
  </si>
  <si>
    <t>2.49% Chesapeake Senior Note</t>
  </si>
  <si>
    <t>2.4619% Equipment Security Note</t>
  </si>
  <si>
    <t>2.95% Chesapeake Senior Note</t>
  </si>
  <si>
    <t>4.00% Forecasted Chesapeake Senior Note</t>
  </si>
  <si>
    <t>Total Long-term Debt Interest Expense</t>
  </si>
  <si>
    <t>Forecast</t>
  </si>
  <si>
    <t>Long-term Intersest Payments</t>
  </si>
  <si>
    <t>Total Long-term Interest Payments</t>
  </si>
  <si>
    <t>ACCRUED Interest Expense</t>
  </si>
  <si>
    <t>Total Accrued Interest Expense</t>
  </si>
  <si>
    <t>x</t>
  </si>
  <si>
    <t>X</t>
  </si>
  <si>
    <t>Actual</t>
  </si>
  <si>
    <t>Short-term - Accrued Interest</t>
  </si>
  <si>
    <t>13 month average</t>
  </si>
  <si>
    <t>Capitalization</t>
  </si>
  <si>
    <t>short term borrowing</t>
  </si>
  <si>
    <t>Long term borrowing</t>
  </si>
  <si>
    <t>CUC</t>
  </si>
  <si>
    <t>CFG</t>
  </si>
  <si>
    <t>FN</t>
  </si>
  <si>
    <t>FI</t>
  </si>
  <si>
    <t>FT</t>
  </si>
  <si>
    <t xml:space="preserve"> </t>
  </si>
  <si>
    <t>From G-3</t>
  </si>
  <si>
    <t>Capitalization from G-3</t>
  </si>
  <si>
    <t>Allocated accrued interest - 2022</t>
  </si>
  <si>
    <t>Allocated accrued interest - 2023</t>
  </si>
  <si>
    <t>Copied and pasted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</si>
</sst>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0" fontId="4" fillId="0" borderId="0" xfId="0" applyNumberFormat="1" applyFont="1" applyFill="1" applyProtection="1"/>
    <xf numFmtId="10" fontId="5" fillId="0" borderId="0" xfId="0" applyNumberFormat="1" applyFont="1" applyFill="1" applyProtection="1"/>
    <xf numFmtId="14" fontId="6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64" fontId="0" fillId="0" borderId="0" xfId="1" applyNumberFormat="1" applyFont="1"/>
    <xf numFmtId="164" fontId="2" fillId="0" borderId="1" xfId="0" applyNumberFormat="1" applyFont="1" applyBorder="1"/>
    <xf numFmtId="164" fontId="0" fillId="0" borderId="0" xfId="0" applyNumberFormat="1"/>
    <xf numFmtId="164" fontId="2" fillId="0" borderId="1" xfId="1" applyNumberFormat="1" applyFont="1" applyBorder="1"/>
    <xf numFmtId="164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  <xf numFmtId="0" fontId="3" fillId="0" borderId="0" xfId="0" applyFont="1" applyFill="1"/>
    <xf numFmtId="10" fontId="5" fillId="0" borderId="0" xfId="0" applyNumberFormat="1" applyFont="1" applyFill="1"/>
    <xf numFmtId="0" fontId="3" fillId="0" borderId="1" xfId="0" applyFont="1" applyFill="1" applyBorder="1"/>
    <xf numFmtId="0" fontId="2" fillId="0" borderId="0" xfId="0" applyFont="1" applyFill="1"/>
    <xf numFmtId="43" fontId="0" fillId="0" borderId="0" xfId="0" applyNumberFormat="1" applyFill="1"/>
    <xf numFmtId="43" fontId="0" fillId="0" borderId="0" xfId="1" applyNumberFormat="1" applyFont="1" applyFill="1"/>
    <xf numFmtId="14" fontId="0" fillId="0" borderId="0" xfId="0" applyNumberFormat="1" applyFill="1"/>
    <xf numFmtId="10" fontId="0" fillId="0" borderId="0" xfId="3" applyNumberFormat="1" applyFont="1"/>
    <xf numFmtId="43" fontId="0" fillId="0" borderId="0" xfId="0" applyNumberFormat="1"/>
    <xf numFmtId="0" fontId="3" fillId="0" borderId="0" xfId="0" applyFont="1" applyFill="1" applyBorder="1"/>
    <xf numFmtId="164" fontId="2" fillId="0" borderId="0" xfId="1" applyNumberFormat="1" applyFont="1" applyBorder="1"/>
    <xf numFmtId="43" fontId="0" fillId="0" borderId="0" xfId="1" applyFont="1"/>
    <xf numFmtId="43" fontId="0" fillId="0" borderId="0" xfId="1" applyFont="1" applyFill="1"/>
    <xf numFmtId="0" fontId="0" fillId="2" borderId="0" xfId="0" applyFill="1"/>
    <xf numFmtId="10" fontId="5" fillId="3" borderId="0" xfId="0" applyNumberFormat="1" applyFont="1" applyFill="1"/>
    <xf numFmtId="164" fontId="0" fillId="3" borderId="0" xfId="0" applyNumberFormat="1" applyFill="1"/>
    <xf numFmtId="164" fontId="0" fillId="3" borderId="0" xfId="1" applyNumberFormat="1" applyFont="1" applyFill="1"/>
    <xf numFmtId="43" fontId="0" fillId="4" borderId="0" xfId="0" applyNumberFormat="1" applyFill="1"/>
  </cellXfs>
  <cellStyles count="4">
    <cellStyle name="Comma" xfId="1" builtinId="3"/>
    <cellStyle name="Normal" xfId="0" builtinId="0"/>
    <cellStyle name="Normal 3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G-3%20to%207%20Schedules%20Proforma%20Cost%20of%20Capital%20&amp;%20Mis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3-1"/>
      <sheetName val="G3-1 FN"/>
      <sheetName val="G3-1 CF"/>
      <sheetName val="G3-1 FI"/>
      <sheetName val="G3-1 FT"/>
      <sheetName val="G3-2"/>
      <sheetName val="G3-2 FN"/>
      <sheetName val="G3-2 CF"/>
      <sheetName val="G3-2 FI"/>
      <sheetName val="G3-2 FT"/>
      <sheetName val="G3-3"/>
      <sheetName val="G3-4"/>
      <sheetName val="G3-5"/>
      <sheetName val="G3-6"/>
      <sheetName val="G3-7"/>
      <sheetName val="G3-7 FN"/>
      <sheetName val="G3-7 CF"/>
      <sheetName val="G3-7 FI"/>
      <sheetName val="G3-7 FT"/>
      <sheetName val="G3-8"/>
      <sheetName val="G3-9"/>
      <sheetName val="G3-9 FN"/>
      <sheetName val="G3-9 CF"/>
      <sheetName val="G3-9 FI"/>
      <sheetName val="G3-9 FT"/>
      <sheetName val="G3-10"/>
      <sheetName val="G3-10 FN"/>
      <sheetName val="G3-10 CF"/>
      <sheetName val="G3-10 FI"/>
      <sheetName val="G3-10 FT"/>
      <sheetName val="G3-11"/>
      <sheetName val="G3-11 FN"/>
      <sheetName val="G3-11 CF"/>
      <sheetName val="G3-11 FI"/>
      <sheetName val="G3-11 FT"/>
      <sheetName val="G4"/>
      <sheetName val="G4 FN"/>
      <sheetName val="G4 CF"/>
      <sheetName val="G4 FI"/>
      <sheetName val="G4 FT"/>
      <sheetName val="G5"/>
      <sheetName val="G5 FN"/>
      <sheetName val="G5 CF"/>
      <sheetName val="G5 FI"/>
      <sheetName val="G5 FT"/>
      <sheetName val="G6 1of3"/>
      <sheetName val="G6 2of3"/>
      <sheetName val="G6 3of3"/>
      <sheetName val="G7 1of2"/>
      <sheetName val="G7 1of2 FN"/>
      <sheetName val="G7 1of2 CF"/>
      <sheetName val="G7 1of2 FI"/>
      <sheetName val="G7 1of2 FT"/>
      <sheetName val="G7 2of2"/>
      <sheetName val="G7 2of2 FN"/>
      <sheetName val="G7 2of2 CF"/>
      <sheetName val="G7 2of2 FI"/>
      <sheetName val="G7 2of2 FT"/>
    </sheetNames>
    <sheetDataSet>
      <sheetData sheetId="0" refreshError="1"/>
      <sheetData sheetId="1">
        <row r="18">
          <cell r="J18">
            <v>104723257.39802915</v>
          </cell>
        </row>
        <row r="20">
          <cell r="J20">
            <v>29158072.465475149</v>
          </cell>
        </row>
        <row r="37">
          <cell r="D37">
            <v>594592008</v>
          </cell>
        </row>
        <row r="38">
          <cell r="D38">
            <v>165552116</v>
          </cell>
        </row>
      </sheetData>
      <sheetData sheetId="2">
        <row r="18">
          <cell r="J18">
            <v>35948648.193260461</v>
          </cell>
        </row>
        <row r="20">
          <cell r="J20">
            <v>10009173.846369369</v>
          </cell>
        </row>
      </sheetData>
      <sheetData sheetId="3">
        <row r="18">
          <cell r="J18">
            <v>566764.48200299917</v>
          </cell>
        </row>
        <row r="20">
          <cell r="J20">
            <v>157804.10433844992</v>
          </cell>
        </row>
      </sheetData>
      <sheetData sheetId="4">
        <row r="18">
          <cell r="J18">
            <v>343491.82982879441</v>
          </cell>
        </row>
        <row r="20">
          <cell r="J20">
            <v>95638.351158041201</v>
          </cell>
        </row>
      </sheetData>
      <sheetData sheetId="5">
        <row r="37">
          <cell r="D37">
            <v>660072946</v>
          </cell>
        </row>
        <row r="38">
          <cell r="D38">
            <v>92381195</v>
          </cell>
        </row>
      </sheetData>
      <sheetData sheetId="6">
        <row r="18">
          <cell r="J18">
            <v>112727651.32974689</v>
          </cell>
        </row>
        <row r="20">
          <cell r="J20">
            <v>15776915.570457809</v>
          </cell>
        </row>
      </sheetData>
      <sheetData sheetId="7">
        <row r="18">
          <cell r="J18">
            <v>37817320.005855486</v>
          </cell>
        </row>
        <row r="20">
          <cell r="J20">
            <v>5292762.3151492355</v>
          </cell>
        </row>
      </sheetData>
      <sheetData sheetId="8">
        <row r="18">
          <cell r="J18">
            <v>592894.9182986191</v>
          </cell>
        </row>
        <row r="20">
          <cell r="J20">
            <v>82979.224332357029</v>
          </cell>
        </row>
      </sheetData>
      <sheetData sheetId="9">
        <row r="18">
          <cell r="J18">
            <v>372387.21881168208</v>
          </cell>
        </row>
        <row r="20">
          <cell r="J20">
            <v>52117.840134217025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86"/>
  <sheetViews>
    <sheetView tabSelected="1" workbookViewId="0">
      <pane xSplit="1" ySplit="7" topLeftCell="C58" activePane="bottomRight" state="frozen"/>
      <selection pane="topRight" activeCell="B1" sqref="B1"/>
      <selection pane="bottomLeft" activeCell="A8" sqref="A8"/>
      <selection pane="bottomRight" activeCell="G80" sqref="G80"/>
    </sheetView>
  </sheetViews>
  <sheetFormatPr defaultRowHeight="15" x14ac:dyDescent="0.25"/>
  <cols>
    <col min="1" max="1" width="42.42578125" style="11" bestFit="1" customWidth="1"/>
    <col min="2" max="2" width="31.42578125" style="11" customWidth="1"/>
    <col min="3" max="5" width="15.42578125" bestFit="1" customWidth="1"/>
    <col min="6" max="6" width="16.5703125" customWidth="1"/>
    <col min="7" max="7" width="15.85546875" customWidth="1"/>
    <col min="8" max="8" width="15.5703125" customWidth="1"/>
    <col min="9" max="12" width="15.28515625" bestFit="1" customWidth="1"/>
    <col min="13" max="13" width="13.7109375" customWidth="1"/>
    <col min="14" max="14" width="12.5703125" bestFit="1" customWidth="1"/>
    <col min="15" max="18" width="12.5703125" customWidth="1"/>
    <col min="19" max="24" width="11.140625" bestFit="1" customWidth="1"/>
    <col min="25" max="25" width="12.5703125" bestFit="1" customWidth="1"/>
    <col min="26" max="30" width="11.140625" bestFit="1" customWidth="1"/>
    <col min="31" max="31" width="12.5703125" bestFit="1" customWidth="1"/>
    <col min="32" max="32" width="0" hidden="1" customWidth="1"/>
    <col min="33" max="33" width="14.7109375" customWidth="1"/>
  </cols>
  <sheetData>
    <row r="5" spans="1:31" x14ac:dyDescent="0.25">
      <c r="B5" s="11" t="s">
        <v>25</v>
      </c>
      <c r="C5" s="3" t="s">
        <v>18</v>
      </c>
      <c r="D5" s="3" t="s">
        <v>18</v>
      </c>
      <c r="E5" s="3" t="s">
        <v>18</v>
      </c>
      <c r="F5" s="3" t="s">
        <v>18</v>
      </c>
      <c r="G5" s="3" t="s">
        <v>18</v>
      </c>
      <c r="H5" s="3" t="s">
        <v>18</v>
      </c>
      <c r="I5" s="3" t="s">
        <v>18</v>
      </c>
      <c r="J5" s="3" t="s">
        <v>18</v>
      </c>
      <c r="K5" s="3" t="s">
        <v>18</v>
      </c>
      <c r="L5" s="3" t="s">
        <v>18</v>
      </c>
      <c r="M5" s="3" t="s">
        <v>18</v>
      </c>
      <c r="N5" s="3" t="s">
        <v>18</v>
      </c>
      <c r="O5" s="3"/>
      <c r="P5" s="3"/>
      <c r="Q5" s="3"/>
      <c r="R5" s="3"/>
      <c r="S5" s="3" t="str">
        <f>+N5</f>
        <v>Forecast</v>
      </c>
      <c r="T5" s="3" t="s">
        <v>18</v>
      </c>
      <c r="U5" s="3" t="s">
        <v>18</v>
      </c>
      <c r="V5" s="3" t="s">
        <v>18</v>
      </c>
      <c r="W5" s="3" t="s">
        <v>18</v>
      </c>
      <c r="X5" s="3" t="s">
        <v>18</v>
      </c>
      <c r="Y5" s="3" t="s">
        <v>18</v>
      </c>
      <c r="Z5" s="3" t="s">
        <v>18</v>
      </c>
      <c r="AA5" s="3" t="s">
        <v>18</v>
      </c>
      <c r="AB5" s="3" t="s">
        <v>18</v>
      </c>
      <c r="AC5" s="3" t="s">
        <v>18</v>
      </c>
      <c r="AD5" s="3" t="s">
        <v>18</v>
      </c>
      <c r="AE5" s="3" t="s">
        <v>18</v>
      </c>
    </row>
    <row r="6" spans="1:31" x14ac:dyDescent="0.25">
      <c r="B6" s="18">
        <v>44561</v>
      </c>
      <c r="C6" s="4">
        <v>44592</v>
      </c>
      <c r="D6" s="4">
        <v>44620</v>
      </c>
      <c r="E6" s="4">
        <v>44651</v>
      </c>
      <c r="F6" s="4">
        <v>44681</v>
      </c>
      <c r="G6" s="4">
        <v>44712</v>
      </c>
      <c r="H6" s="4">
        <v>44742</v>
      </c>
      <c r="I6" s="4">
        <v>44773</v>
      </c>
      <c r="J6" s="4">
        <v>44804</v>
      </c>
      <c r="K6" s="4">
        <v>44834</v>
      </c>
      <c r="L6" s="4">
        <v>44865</v>
      </c>
      <c r="M6" s="4">
        <v>44895</v>
      </c>
      <c r="N6" s="4">
        <v>44926</v>
      </c>
      <c r="O6" s="4"/>
      <c r="P6" s="4"/>
      <c r="Q6" s="4"/>
      <c r="R6" s="4"/>
      <c r="S6" s="4">
        <f>+N6</f>
        <v>44926</v>
      </c>
      <c r="T6" s="4">
        <v>44957</v>
      </c>
      <c r="U6" s="4">
        <v>44985</v>
      </c>
      <c r="V6" s="4">
        <v>45016</v>
      </c>
      <c r="W6" s="4">
        <v>45046</v>
      </c>
      <c r="X6" s="4">
        <v>45077</v>
      </c>
      <c r="Y6" s="4">
        <v>45107</v>
      </c>
      <c r="Z6" s="4">
        <v>45138</v>
      </c>
      <c r="AA6" s="4">
        <v>45169</v>
      </c>
      <c r="AB6" s="4">
        <v>45199</v>
      </c>
      <c r="AC6" s="4">
        <v>45230</v>
      </c>
      <c r="AD6" s="4">
        <v>45260</v>
      </c>
      <c r="AE6" s="4">
        <v>45291</v>
      </c>
    </row>
    <row r="7" spans="1:31" x14ac:dyDescent="0.25">
      <c r="A7" s="12" t="s">
        <v>0</v>
      </c>
      <c r="B7" s="12"/>
    </row>
    <row r="8" spans="1:31" x14ac:dyDescent="0.25">
      <c r="A8" s="1" t="s">
        <v>1</v>
      </c>
      <c r="B8" s="1"/>
      <c r="C8" s="5">
        <v>29649.999999999902</v>
      </c>
      <c r="D8" s="5">
        <v>29649.999999999902</v>
      </c>
      <c r="E8" s="5">
        <v>29649.999999999902</v>
      </c>
      <c r="F8" s="5">
        <v>29649.999999999902</v>
      </c>
      <c r="G8" s="5">
        <v>22237.499999999902</v>
      </c>
      <c r="H8" s="5">
        <v>22237.499999999902</v>
      </c>
      <c r="I8" s="5">
        <v>22237.499999999902</v>
      </c>
      <c r="J8" s="5">
        <v>22237.499999999902</v>
      </c>
      <c r="K8" s="5">
        <v>22237.499999999902</v>
      </c>
      <c r="L8" s="5">
        <v>22237.499999999902</v>
      </c>
      <c r="M8" s="5">
        <v>14824.9999999999</v>
      </c>
      <c r="N8" s="5">
        <v>14824.9999999999</v>
      </c>
      <c r="O8" s="5"/>
      <c r="P8" s="5"/>
      <c r="Q8" s="5"/>
      <c r="R8" s="5"/>
      <c r="S8" s="5">
        <f t="shared" ref="S8:S24" si="0">+N8</f>
        <v>14824.9999999999</v>
      </c>
      <c r="T8" s="5">
        <v>14824.9999999999</v>
      </c>
      <c r="U8" s="5">
        <v>14824.9999999999</v>
      </c>
      <c r="V8" s="5">
        <v>14824.9999999999</v>
      </c>
      <c r="W8" s="5">
        <v>7412.49999999999</v>
      </c>
      <c r="X8" s="5">
        <v>7412.49999999999</v>
      </c>
      <c r="Y8" s="5">
        <v>7412.49999999999</v>
      </c>
      <c r="Z8" s="5">
        <v>7412.49999999999</v>
      </c>
      <c r="AA8" s="5">
        <v>7412.49999999999</v>
      </c>
      <c r="AB8" s="5">
        <v>7412.49999999999</v>
      </c>
      <c r="AC8" s="5">
        <v>7412.49999999999</v>
      </c>
      <c r="AD8" s="5">
        <v>0</v>
      </c>
      <c r="AE8" s="5">
        <v>0</v>
      </c>
    </row>
    <row r="9" spans="1:31" x14ac:dyDescent="0.25">
      <c r="A9" s="1" t="s">
        <v>2</v>
      </c>
      <c r="B9" s="1"/>
      <c r="C9" s="5">
        <v>68633.333333333299</v>
      </c>
      <c r="D9" s="5">
        <v>68633.333333333299</v>
      </c>
      <c r="E9" s="5">
        <v>68633.333333333299</v>
      </c>
      <c r="F9" s="5">
        <v>68633.333333333299</v>
      </c>
      <c r="G9" s="5">
        <v>68633.333333333299</v>
      </c>
      <c r="H9" s="5">
        <v>54906.666666666599</v>
      </c>
      <c r="I9" s="5">
        <v>54906.666666666599</v>
      </c>
      <c r="J9" s="5">
        <v>54906.666666666599</v>
      </c>
      <c r="K9" s="5">
        <v>54906.666666666599</v>
      </c>
      <c r="L9" s="5">
        <v>54906.666666666599</v>
      </c>
      <c r="M9" s="5">
        <v>54906.666666666599</v>
      </c>
      <c r="N9" s="5">
        <v>54906.666666666599</v>
      </c>
      <c r="O9" s="5"/>
      <c r="P9" s="5"/>
      <c r="Q9" s="5"/>
      <c r="R9" s="5"/>
      <c r="S9" s="5">
        <f t="shared" si="0"/>
        <v>54906.666666666599</v>
      </c>
      <c r="T9" s="5">
        <v>54906.666666666599</v>
      </c>
      <c r="U9" s="5">
        <v>54906.666666666599</v>
      </c>
      <c r="V9" s="5">
        <v>54906.666666666599</v>
      </c>
      <c r="W9" s="5">
        <v>54906.666666666599</v>
      </c>
      <c r="X9" s="5">
        <v>54906.666666666599</v>
      </c>
      <c r="Y9" s="5">
        <v>41180</v>
      </c>
      <c r="Z9" s="5">
        <v>41180</v>
      </c>
      <c r="AA9" s="5">
        <v>41180</v>
      </c>
      <c r="AB9" s="5">
        <v>41180</v>
      </c>
      <c r="AC9" s="5">
        <v>41180</v>
      </c>
      <c r="AD9" s="5">
        <v>41180</v>
      </c>
      <c r="AE9" s="5">
        <v>41180</v>
      </c>
    </row>
    <row r="10" spans="1:31" x14ac:dyDescent="0.25">
      <c r="A10" s="2" t="s">
        <v>3</v>
      </c>
      <c r="B10" s="2"/>
      <c r="C10" s="5">
        <v>26255.833333333299</v>
      </c>
      <c r="D10" s="5">
        <v>26255.833333333299</v>
      </c>
      <c r="E10" s="5">
        <v>26255.833333333299</v>
      </c>
      <c r="F10" s="5">
        <v>26255.833333333299</v>
      </c>
      <c r="G10" s="5">
        <v>22505</v>
      </c>
      <c r="H10" s="5">
        <v>22505</v>
      </c>
      <c r="I10" s="5">
        <v>22505</v>
      </c>
      <c r="J10" s="5">
        <v>22505</v>
      </c>
      <c r="K10" s="5">
        <v>22505</v>
      </c>
      <c r="L10" s="5">
        <v>22505</v>
      </c>
      <c r="M10" s="5">
        <v>22505</v>
      </c>
      <c r="N10" s="5">
        <v>22505</v>
      </c>
      <c r="O10" s="5"/>
      <c r="P10" s="5"/>
      <c r="Q10" s="5"/>
      <c r="R10" s="5"/>
      <c r="S10" s="5">
        <f t="shared" si="0"/>
        <v>22505</v>
      </c>
      <c r="T10" s="5">
        <v>22505</v>
      </c>
      <c r="U10" s="5">
        <v>22505</v>
      </c>
      <c r="V10" s="5">
        <v>22505</v>
      </c>
      <c r="W10" s="5">
        <v>22505</v>
      </c>
      <c r="X10" s="5">
        <v>18754.166666666599</v>
      </c>
      <c r="Y10" s="5">
        <v>18754.166666666599</v>
      </c>
      <c r="Z10" s="5">
        <v>18754.166666666599</v>
      </c>
      <c r="AA10" s="5">
        <v>18754.166666666599</v>
      </c>
      <c r="AB10" s="5">
        <v>18754.166666666599</v>
      </c>
      <c r="AC10" s="5">
        <v>18754.166666666599</v>
      </c>
      <c r="AD10" s="5">
        <v>18754.166666666599</v>
      </c>
      <c r="AE10" s="5">
        <v>18754.166666666599</v>
      </c>
    </row>
    <row r="11" spans="1:31" x14ac:dyDescent="0.25">
      <c r="A11" s="2" t="s">
        <v>4</v>
      </c>
      <c r="B11" s="2"/>
      <c r="C11" s="5">
        <v>43516.666666666599</v>
      </c>
      <c r="D11" s="5">
        <v>43516.666666666599</v>
      </c>
      <c r="E11" s="5">
        <v>43516.666666666599</v>
      </c>
      <c r="F11" s="5">
        <v>43516.666666666599</v>
      </c>
      <c r="G11" s="5">
        <v>43516.666666666599</v>
      </c>
      <c r="H11" s="5">
        <v>43516.666666666599</v>
      </c>
      <c r="I11" s="5">
        <v>43516.666666666599</v>
      </c>
      <c r="J11" s="5">
        <v>43516.666666666599</v>
      </c>
      <c r="K11" s="5">
        <v>43516.666666666599</v>
      </c>
      <c r="L11" s="5">
        <v>43516.666666666599</v>
      </c>
      <c r="M11" s="5">
        <v>43516.666666666599</v>
      </c>
      <c r="N11" s="5">
        <v>37300</v>
      </c>
      <c r="O11" s="5"/>
      <c r="P11" s="5"/>
      <c r="Q11" s="5"/>
      <c r="R11" s="5"/>
      <c r="S11" s="5">
        <f t="shared" si="0"/>
        <v>37300</v>
      </c>
      <c r="T11" s="5">
        <v>37300</v>
      </c>
      <c r="U11" s="5">
        <v>37300</v>
      </c>
      <c r="V11" s="5">
        <v>37300</v>
      </c>
      <c r="W11" s="5">
        <v>37300</v>
      </c>
      <c r="X11" s="5">
        <v>37300</v>
      </c>
      <c r="Y11" s="5">
        <v>37300</v>
      </c>
      <c r="Z11" s="5">
        <v>37300</v>
      </c>
      <c r="AA11" s="5">
        <v>37300</v>
      </c>
      <c r="AB11" s="5">
        <v>37300</v>
      </c>
      <c r="AC11" s="5">
        <v>37300</v>
      </c>
      <c r="AD11" s="5">
        <v>37300</v>
      </c>
      <c r="AE11" s="5">
        <v>31083.333333333299</v>
      </c>
    </row>
    <row r="12" spans="1:31" x14ac:dyDescent="0.25">
      <c r="A12" s="1" t="s">
        <v>5</v>
      </c>
      <c r="B12" s="1"/>
      <c r="C12" s="5">
        <v>129333.33333333299</v>
      </c>
      <c r="D12" s="5">
        <v>129333.33333333299</v>
      </c>
      <c r="E12" s="5">
        <v>129333.33333333299</v>
      </c>
      <c r="F12" s="5">
        <v>129333.33333333299</v>
      </c>
      <c r="G12" s="5">
        <v>113166.666666666</v>
      </c>
      <c r="H12" s="5">
        <v>113166.666666666</v>
      </c>
      <c r="I12" s="5">
        <v>113166.666666666</v>
      </c>
      <c r="J12" s="5">
        <v>113166.666666666</v>
      </c>
      <c r="K12" s="5">
        <v>113166.666666666</v>
      </c>
      <c r="L12" s="5">
        <v>113166.666666666</v>
      </c>
      <c r="M12" s="5">
        <v>113166.666666666</v>
      </c>
      <c r="N12" s="5">
        <v>113166.666666666</v>
      </c>
      <c r="O12" s="5"/>
      <c r="P12" s="5"/>
      <c r="Q12" s="5"/>
      <c r="R12" s="5"/>
      <c r="S12" s="5">
        <f t="shared" si="0"/>
        <v>113166.666666666</v>
      </c>
      <c r="T12" s="5">
        <v>113166.666666666</v>
      </c>
      <c r="U12" s="5">
        <v>113166.666666666</v>
      </c>
      <c r="V12" s="5">
        <v>113166.666666666</v>
      </c>
      <c r="W12" s="5">
        <v>113166.666666666</v>
      </c>
      <c r="X12" s="5">
        <v>97000</v>
      </c>
      <c r="Y12" s="5">
        <v>97000</v>
      </c>
      <c r="Z12" s="5">
        <v>97000</v>
      </c>
      <c r="AA12" s="5">
        <v>97000</v>
      </c>
      <c r="AB12" s="5">
        <v>97000</v>
      </c>
      <c r="AC12" s="5">
        <v>97000</v>
      </c>
      <c r="AD12" s="5">
        <v>97000</v>
      </c>
      <c r="AE12" s="5">
        <v>97000</v>
      </c>
    </row>
    <row r="13" spans="1:31" x14ac:dyDescent="0.25">
      <c r="A13" s="1" t="s">
        <v>6</v>
      </c>
      <c r="B13" s="1"/>
      <c r="C13" s="5">
        <v>189583.33333333299</v>
      </c>
      <c r="D13" s="5">
        <v>189583.33333333299</v>
      </c>
      <c r="E13" s="5">
        <v>189583.33333333299</v>
      </c>
      <c r="F13" s="5">
        <v>189583.33333333299</v>
      </c>
      <c r="G13" s="5">
        <v>189583.33333333299</v>
      </c>
      <c r="H13" s="5">
        <v>189583.33333333299</v>
      </c>
      <c r="I13" s="5">
        <v>184843.75</v>
      </c>
      <c r="J13" s="5">
        <v>184843.75</v>
      </c>
      <c r="K13" s="5">
        <v>184843.75</v>
      </c>
      <c r="L13" s="5">
        <v>180104.16666666599</v>
      </c>
      <c r="M13" s="5">
        <v>180104.16666666599</v>
      </c>
      <c r="N13" s="5">
        <v>180104.16666666599</v>
      </c>
      <c r="O13" s="5"/>
      <c r="P13" s="5"/>
      <c r="Q13" s="5"/>
      <c r="R13" s="5"/>
      <c r="S13" s="5">
        <f t="shared" si="0"/>
        <v>180104.16666666599</v>
      </c>
      <c r="T13" s="5">
        <v>175364.58333333299</v>
      </c>
      <c r="U13" s="5">
        <v>175364.58333333299</v>
      </c>
      <c r="V13" s="5">
        <v>175364.58333333299</v>
      </c>
      <c r="W13" s="5">
        <v>170625</v>
      </c>
      <c r="X13" s="5">
        <v>170625</v>
      </c>
      <c r="Y13" s="5">
        <v>170625</v>
      </c>
      <c r="Z13" s="5">
        <v>165885.41666666599</v>
      </c>
      <c r="AA13" s="5">
        <v>165885.41666666599</v>
      </c>
      <c r="AB13" s="5">
        <v>165885.41666666599</v>
      </c>
      <c r="AC13" s="5">
        <v>161145.83333333299</v>
      </c>
      <c r="AD13" s="5">
        <v>161145.83333333299</v>
      </c>
      <c r="AE13" s="5">
        <v>161145.83333333299</v>
      </c>
    </row>
    <row r="14" spans="1:31" x14ac:dyDescent="0.25">
      <c r="A14" s="1" t="s">
        <v>7</v>
      </c>
      <c r="B14" s="1"/>
      <c r="C14" s="5">
        <v>145000</v>
      </c>
      <c r="D14" s="5">
        <v>145000</v>
      </c>
      <c r="E14" s="5">
        <v>145000</v>
      </c>
      <c r="F14" s="5">
        <v>145000</v>
      </c>
      <c r="G14" s="5">
        <v>145000</v>
      </c>
      <c r="H14" s="5">
        <v>145000</v>
      </c>
      <c r="I14" s="5">
        <v>145000</v>
      </c>
      <c r="J14" s="5">
        <v>145000</v>
      </c>
      <c r="K14" s="5">
        <v>145000</v>
      </c>
      <c r="L14" s="5">
        <v>145000</v>
      </c>
      <c r="M14" s="5">
        <v>145000</v>
      </c>
      <c r="N14" s="5">
        <v>145000</v>
      </c>
      <c r="O14" s="5"/>
      <c r="P14" s="5"/>
      <c r="Q14" s="5"/>
      <c r="R14" s="5"/>
      <c r="S14" s="5">
        <f t="shared" si="0"/>
        <v>145000</v>
      </c>
      <c r="T14" s="5">
        <v>145000</v>
      </c>
      <c r="U14" s="5">
        <v>145000</v>
      </c>
      <c r="V14" s="5">
        <v>145000</v>
      </c>
      <c r="W14" s="5">
        <v>145000</v>
      </c>
      <c r="X14" s="5">
        <v>145000</v>
      </c>
      <c r="Y14" s="5">
        <v>145000</v>
      </c>
      <c r="Z14" s="5">
        <v>145000</v>
      </c>
      <c r="AA14" s="5">
        <v>145000</v>
      </c>
      <c r="AB14" s="5">
        <v>145000</v>
      </c>
      <c r="AC14" s="5">
        <v>145000</v>
      </c>
      <c r="AD14" s="5">
        <v>145000</v>
      </c>
      <c r="AE14" s="5">
        <v>145000</v>
      </c>
    </row>
    <row r="15" spans="1:31" x14ac:dyDescent="0.25">
      <c r="A15" s="1" t="s">
        <v>8</v>
      </c>
      <c r="B15" s="1"/>
      <c r="C15" s="5">
        <v>149166.66666666599</v>
      </c>
      <c r="D15" s="5">
        <v>149166.66666666599</v>
      </c>
      <c r="E15" s="5">
        <v>149166.66666666599</v>
      </c>
      <c r="F15" s="5">
        <v>149166.66666666599</v>
      </c>
      <c r="G15" s="5">
        <v>149166.66666666599</v>
      </c>
      <c r="H15" s="5">
        <v>149166.66666666599</v>
      </c>
      <c r="I15" s="5">
        <v>149166.66666666599</v>
      </c>
      <c r="J15" s="5">
        <v>149166.66666666599</v>
      </c>
      <c r="K15" s="5">
        <v>149166.66666666599</v>
      </c>
      <c r="L15" s="5">
        <v>149166.66666666599</v>
      </c>
      <c r="M15" s="5">
        <v>149166.66666666599</v>
      </c>
      <c r="N15" s="5">
        <v>149166.66666666599</v>
      </c>
      <c r="O15" s="5"/>
      <c r="P15" s="5"/>
      <c r="Q15" s="5"/>
      <c r="R15" s="5"/>
      <c r="S15" s="5">
        <f t="shared" si="0"/>
        <v>149166.66666666599</v>
      </c>
      <c r="T15" s="5">
        <v>149166.66666666599</v>
      </c>
      <c r="U15" s="5">
        <v>149166.66666666599</v>
      </c>
      <c r="V15" s="5">
        <v>149166.66666666599</v>
      </c>
      <c r="W15" s="5">
        <v>149166.66666666599</v>
      </c>
      <c r="X15" s="5">
        <v>149166.66666666599</v>
      </c>
      <c r="Y15" s="5">
        <v>149166.66666666599</v>
      </c>
      <c r="Z15" s="5">
        <v>149166.66666666599</v>
      </c>
      <c r="AA15" s="5">
        <v>149166.66666666599</v>
      </c>
      <c r="AB15" s="5">
        <v>149166.66666666599</v>
      </c>
      <c r="AC15" s="5">
        <v>149166.66666666599</v>
      </c>
      <c r="AD15" s="5">
        <v>149166.66666666599</v>
      </c>
      <c r="AE15" s="5">
        <v>149166.66666666599</v>
      </c>
    </row>
    <row r="16" spans="1:31" x14ac:dyDescent="0.25">
      <c r="A16" s="1" t="s">
        <v>9</v>
      </c>
      <c r="B16" s="1"/>
      <c r="C16" s="5">
        <v>331666.66666666599</v>
      </c>
      <c r="D16" s="5">
        <v>331666.66666666599</v>
      </c>
      <c r="E16" s="5">
        <v>331666.66666666599</v>
      </c>
      <c r="F16" s="5">
        <v>331666.66666666599</v>
      </c>
      <c r="G16" s="5">
        <v>331666.66666666599</v>
      </c>
      <c r="H16" s="5">
        <v>331666.66666666599</v>
      </c>
      <c r="I16" s="5">
        <v>331666.66666666599</v>
      </c>
      <c r="J16" s="5">
        <v>331666.66666666599</v>
      </c>
      <c r="K16" s="5">
        <v>331666.66666666599</v>
      </c>
      <c r="L16" s="5">
        <v>331666.66666666599</v>
      </c>
      <c r="M16" s="5">
        <v>331666.66666666599</v>
      </c>
      <c r="N16" s="5">
        <v>331666.66666666599</v>
      </c>
      <c r="O16" s="5"/>
      <c r="P16" s="5"/>
      <c r="Q16" s="5"/>
      <c r="R16" s="5"/>
      <c r="S16" s="5">
        <f t="shared" si="0"/>
        <v>331666.66666666599</v>
      </c>
      <c r="T16" s="5">
        <v>331666.66666666599</v>
      </c>
      <c r="U16" s="5">
        <v>331666.66666666599</v>
      </c>
      <c r="V16" s="5">
        <v>331666.66666666599</v>
      </c>
      <c r="W16" s="5">
        <v>331666.66666666599</v>
      </c>
      <c r="X16" s="5">
        <v>331666.66666666599</v>
      </c>
      <c r="Y16" s="5">
        <v>331666.66666666599</v>
      </c>
      <c r="Z16" s="5">
        <v>331666.66666666599</v>
      </c>
      <c r="AA16" s="5">
        <v>331666.66666666599</v>
      </c>
      <c r="AB16" s="5">
        <v>331666.66666666599</v>
      </c>
      <c r="AC16" s="5">
        <v>331666.66666666599</v>
      </c>
      <c r="AD16" s="5">
        <v>331666.66666666599</v>
      </c>
      <c r="AE16" s="5">
        <v>331666.66666666599</v>
      </c>
    </row>
    <row r="17" spans="1:31" x14ac:dyDescent="0.25">
      <c r="A17" s="1" t="s">
        <v>10</v>
      </c>
      <c r="B17" s="1"/>
      <c r="C17" s="5">
        <v>173833.33333333299</v>
      </c>
      <c r="D17" s="5">
        <v>173833.33333333299</v>
      </c>
      <c r="E17" s="5">
        <v>173833.33333333299</v>
      </c>
      <c r="F17" s="5">
        <v>173833.33333333299</v>
      </c>
      <c r="G17" s="5">
        <v>173833.33333333299</v>
      </c>
      <c r="H17" s="5">
        <v>173833.33333333299</v>
      </c>
      <c r="I17" s="5">
        <v>173833.33333333299</v>
      </c>
      <c r="J17" s="5">
        <v>173833.33333333299</v>
      </c>
      <c r="K17" s="5">
        <v>173833.33333333299</v>
      </c>
      <c r="L17" s="5">
        <v>173833.33333333299</v>
      </c>
      <c r="M17" s="5">
        <v>173833.33333333299</v>
      </c>
      <c r="N17" s="5">
        <v>173833.33333333299</v>
      </c>
      <c r="O17" s="5"/>
      <c r="P17" s="5"/>
      <c r="Q17" s="5"/>
      <c r="R17" s="5"/>
      <c r="S17" s="5">
        <f t="shared" si="0"/>
        <v>173833.33333333299</v>
      </c>
      <c r="T17" s="5">
        <v>173833.33333333299</v>
      </c>
      <c r="U17" s="5">
        <v>173833.33333333299</v>
      </c>
      <c r="V17" s="5">
        <v>173833.33333333299</v>
      </c>
      <c r="W17" s="5">
        <v>173833.33333333299</v>
      </c>
      <c r="X17" s="5">
        <v>173833.33333333299</v>
      </c>
      <c r="Y17" s="5">
        <v>173833.33333333299</v>
      </c>
      <c r="Z17" s="5">
        <v>173833.33333333299</v>
      </c>
      <c r="AA17" s="5">
        <v>173833.33333333299</v>
      </c>
      <c r="AB17" s="5">
        <v>173833.33333333299</v>
      </c>
      <c r="AC17" s="5">
        <v>173833.33333333299</v>
      </c>
      <c r="AD17" s="5">
        <v>173833.33333333299</v>
      </c>
      <c r="AE17" s="5">
        <v>173833.33333333299</v>
      </c>
    </row>
    <row r="18" spans="1:31" x14ac:dyDescent="0.25">
      <c r="A18" s="1" t="s">
        <v>11</v>
      </c>
      <c r="B18" s="1"/>
      <c r="C18" s="5">
        <v>125000</v>
      </c>
      <c r="D18" s="5">
        <v>125000</v>
      </c>
      <c r="E18" s="5">
        <v>125000</v>
      </c>
      <c r="F18" s="5">
        <v>125000</v>
      </c>
      <c r="G18" s="5">
        <v>125000</v>
      </c>
      <c r="H18" s="5">
        <v>125000</v>
      </c>
      <c r="I18" s="5">
        <v>125000</v>
      </c>
      <c r="J18" s="5">
        <v>125000</v>
      </c>
      <c r="K18" s="5">
        <v>125000</v>
      </c>
      <c r="L18" s="5">
        <v>125000</v>
      </c>
      <c r="M18" s="5">
        <v>125000</v>
      </c>
      <c r="N18" s="5">
        <v>125000</v>
      </c>
      <c r="O18" s="5"/>
      <c r="P18" s="5"/>
      <c r="Q18" s="5"/>
      <c r="R18" s="5"/>
      <c r="S18" s="5">
        <f t="shared" si="0"/>
        <v>125000</v>
      </c>
      <c r="T18" s="5">
        <v>125000</v>
      </c>
      <c r="U18" s="5">
        <v>125000</v>
      </c>
      <c r="V18" s="5">
        <v>125000</v>
      </c>
      <c r="W18" s="5">
        <v>125000</v>
      </c>
      <c r="X18" s="5">
        <v>125000</v>
      </c>
      <c r="Y18" s="5">
        <v>125000</v>
      </c>
      <c r="Z18" s="5">
        <v>125000</v>
      </c>
      <c r="AA18" s="5">
        <v>125000</v>
      </c>
      <c r="AB18" s="5">
        <v>125000</v>
      </c>
      <c r="AC18" s="5">
        <v>125000</v>
      </c>
      <c r="AD18" s="5">
        <v>125000</v>
      </c>
      <c r="AE18" s="5">
        <v>125000</v>
      </c>
    </row>
    <row r="19" spans="1:31" x14ac:dyDescent="0.25">
      <c r="A19" s="1" t="s">
        <v>12</v>
      </c>
      <c r="B19" s="1"/>
      <c r="C19" s="5">
        <v>98666.666666666599</v>
      </c>
      <c r="D19" s="5">
        <v>98666.666666666599</v>
      </c>
      <c r="E19" s="5">
        <v>98666.666666666599</v>
      </c>
      <c r="F19" s="5">
        <v>98666.666666666599</v>
      </c>
      <c r="G19" s="5">
        <v>98666.666666666599</v>
      </c>
      <c r="H19" s="5">
        <v>98666.666666666599</v>
      </c>
      <c r="I19" s="5">
        <v>98666.666666666599</v>
      </c>
      <c r="J19" s="5">
        <v>98666.666666666599</v>
      </c>
      <c r="K19" s="5">
        <v>98666.666666666599</v>
      </c>
      <c r="L19" s="5">
        <v>98666.666666666599</v>
      </c>
      <c r="M19" s="5">
        <v>98666.666666666599</v>
      </c>
      <c r="N19" s="5">
        <v>98666.666666666599</v>
      </c>
      <c r="O19" s="5"/>
      <c r="P19" s="5"/>
      <c r="Q19" s="5"/>
      <c r="R19" s="5"/>
      <c r="S19" s="5">
        <f t="shared" si="0"/>
        <v>98666.666666666599</v>
      </c>
      <c r="T19" s="5">
        <v>98666.666666666599</v>
      </c>
      <c r="U19" s="5">
        <v>98666.666666666599</v>
      </c>
      <c r="V19" s="5">
        <v>98666.666666666599</v>
      </c>
      <c r="W19" s="5">
        <v>98666.666666666599</v>
      </c>
      <c r="X19" s="5">
        <v>98666.666666666599</v>
      </c>
      <c r="Y19" s="5">
        <v>98666.666666666599</v>
      </c>
      <c r="Z19" s="5">
        <v>98666.666666666599</v>
      </c>
      <c r="AA19" s="5">
        <v>98666.666666666599</v>
      </c>
      <c r="AB19" s="5">
        <v>98666.666666666599</v>
      </c>
      <c r="AC19" s="5">
        <v>98666.666666666599</v>
      </c>
      <c r="AD19" s="5">
        <v>98666.666666666599</v>
      </c>
      <c r="AE19" s="5">
        <v>98666.666666666599</v>
      </c>
    </row>
    <row r="20" spans="1:31" x14ac:dyDescent="0.25">
      <c r="A20" s="1" t="s">
        <v>13</v>
      </c>
      <c r="B20" s="1"/>
      <c r="C20" s="5">
        <v>51875</v>
      </c>
      <c r="D20" s="5">
        <v>103750</v>
      </c>
      <c r="E20" s="5">
        <v>103750</v>
      </c>
      <c r="F20" s="5">
        <v>103750</v>
      </c>
      <c r="G20" s="5">
        <v>103750</v>
      </c>
      <c r="H20" s="5">
        <v>103750</v>
      </c>
      <c r="I20" s="5">
        <v>103750</v>
      </c>
      <c r="J20" s="5">
        <v>103750</v>
      </c>
      <c r="K20" s="5">
        <v>103750</v>
      </c>
      <c r="L20" s="5">
        <v>103750</v>
      </c>
      <c r="M20" s="5">
        <v>103750</v>
      </c>
      <c r="N20" s="5">
        <v>103750</v>
      </c>
      <c r="O20" s="5"/>
      <c r="P20" s="5"/>
      <c r="Q20" s="5"/>
      <c r="R20" s="5"/>
      <c r="S20" s="5">
        <f t="shared" si="0"/>
        <v>103750</v>
      </c>
      <c r="T20" s="5">
        <v>103750</v>
      </c>
      <c r="U20" s="5">
        <v>103750</v>
      </c>
      <c r="V20" s="5">
        <v>103750</v>
      </c>
      <c r="W20" s="5">
        <v>103750</v>
      </c>
      <c r="X20" s="5">
        <v>103750</v>
      </c>
      <c r="Y20" s="5">
        <v>103750</v>
      </c>
      <c r="Z20" s="5">
        <v>103750</v>
      </c>
      <c r="AA20" s="5">
        <v>103750</v>
      </c>
      <c r="AB20" s="5">
        <v>103750</v>
      </c>
      <c r="AC20" s="5">
        <v>103750</v>
      </c>
      <c r="AD20" s="5">
        <v>103750</v>
      </c>
      <c r="AE20" s="5">
        <v>103750</v>
      </c>
    </row>
    <row r="21" spans="1:31" x14ac:dyDescent="0.25">
      <c r="A21" s="1" t="s">
        <v>14</v>
      </c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>
        <f t="shared" si="0"/>
        <v>0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x14ac:dyDescent="0.25">
      <c r="A22" s="13" t="s">
        <v>15</v>
      </c>
      <c r="B22" s="13"/>
      <c r="C22" s="5">
        <v>0</v>
      </c>
      <c r="D22" s="5">
        <v>0</v>
      </c>
      <c r="E22" s="5">
        <v>61458.333333333336</v>
      </c>
      <c r="F22" s="5">
        <v>122916.66666666667</v>
      </c>
      <c r="G22" s="5">
        <v>122916.66666666667</v>
      </c>
      <c r="H22" s="5">
        <v>122916.66666666667</v>
      </c>
      <c r="I22" s="5">
        <v>122916.66666666667</v>
      </c>
      <c r="J22" s="5">
        <v>122916.66666666667</v>
      </c>
      <c r="K22" s="5">
        <v>122916.66666666667</v>
      </c>
      <c r="L22" s="5">
        <v>122916.66666666667</v>
      </c>
      <c r="M22" s="5">
        <v>122916.66666666667</v>
      </c>
      <c r="N22" s="5">
        <v>122916.66666666667</v>
      </c>
      <c r="O22" s="5"/>
      <c r="P22" s="5"/>
      <c r="Q22" s="5"/>
      <c r="R22" s="5"/>
      <c r="S22" s="5">
        <f t="shared" si="0"/>
        <v>122916.66666666667</v>
      </c>
      <c r="T22" s="5">
        <v>122916.66666666667</v>
      </c>
      <c r="U22" s="5">
        <v>122916.66666666667</v>
      </c>
      <c r="V22" s="5">
        <v>122916.66666666667</v>
      </c>
      <c r="W22" s="5">
        <v>122916.66666666667</v>
      </c>
      <c r="X22" s="5">
        <v>122916.66666666667</v>
      </c>
      <c r="Y22" s="5">
        <v>122916.66666666667</v>
      </c>
      <c r="Z22" s="5">
        <v>122916.66666666667</v>
      </c>
      <c r="AA22" s="5">
        <v>122916.66666666667</v>
      </c>
      <c r="AB22" s="5">
        <v>122916.66666666667</v>
      </c>
      <c r="AC22" s="5">
        <v>122916.66666666667</v>
      </c>
      <c r="AD22" s="5">
        <v>122916.66666666667</v>
      </c>
      <c r="AE22" s="5">
        <v>122916.66666666667</v>
      </c>
    </row>
    <row r="23" spans="1:31" x14ac:dyDescent="0.25">
      <c r="A23" s="13" t="s">
        <v>16</v>
      </c>
      <c r="B23" s="13"/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266666.66666666669</v>
      </c>
      <c r="O23" s="5"/>
      <c r="P23" s="5"/>
      <c r="Q23" s="5"/>
      <c r="R23" s="5"/>
      <c r="S23" s="5">
        <f t="shared" si="0"/>
        <v>266666.66666666669</v>
      </c>
      <c r="T23" s="5">
        <v>266666.66666666669</v>
      </c>
      <c r="U23" s="5">
        <v>266666.66666666669</v>
      </c>
      <c r="V23" s="5">
        <v>266666.66666666669</v>
      </c>
      <c r="W23" s="5">
        <v>266666.66666666669</v>
      </c>
      <c r="X23" s="5">
        <v>266666.66666666669</v>
      </c>
      <c r="Y23" s="5">
        <v>266666.66666666669</v>
      </c>
      <c r="Z23" s="5">
        <v>266666.66666666669</v>
      </c>
      <c r="AA23" s="5">
        <v>266666.66666666669</v>
      </c>
      <c r="AB23" s="5">
        <v>266666.66666666669</v>
      </c>
      <c r="AC23" s="5">
        <v>266666.66666666669</v>
      </c>
      <c r="AD23" s="5">
        <v>266666.66666666669</v>
      </c>
      <c r="AE23" s="5">
        <v>266666.66666666669</v>
      </c>
    </row>
    <row r="24" spans="1:31" x14ac:dyDescent="0.25">
      <c r="A24" s="14" t="s">
        <v>17</v>
      </c>
      <c r="B24" s="14"/>
      <c r="C24" s="6">
        <f>SUM(C8:C23)</f>
        <v>1562180.8333333307</v>
      </c>
      <c r="D24" s="6">
        <f t="shared" ref="D24:AE24" si="1">SUM(D8:D23)</f>
        <v>1614055.8333333307</v>
      </c>
      <c r="E24" s="6">
        <f t="shared" si="1"/>
        <v>1675514.166666664</v>
      </c>
      <c r="F24" s="6">
        <f t="shared" si="1"/>
        <v>1736972.4999999974</v>
      </c>
      <c r="G24" s="6">
        <f t="shared" si="1"/>
        <v>1709642.4999999972</v>
      </c>
      <c r="H24" s="6">
        <f t="shared" si="1"/>
        <v>1695915.8333333305</v>
      </c>
      <c r="I24" s="6">
        <f t="shared" si="1"/>
        <v>1691176.2499999974</v>
      </c>
      <c r="J24" s="6">
        <f t="shared" si="1"/>
        <v>1691176.2499999974</v>
      </c>
      <c r="K24" s="6">
        <f t="shared" si="1"/>
        <v>1691176.2499999974</v>
      </c>
      <c r="L24" s="6">
        <f t="shared" si="1"/>
        <v>1686436.6666666635</v>
      </c>
      <c r="M24" s="6">
        <f t="shared" si="1"/>
        <v>1679024.1666666635</v>
      </c>
      <c r="N24" s="6">
        <f t="shared" si="1"/>
        <v>1939474.1666666635</v>
      </c>
      <c r="O24" s="6"/>
      <c r="P24" s="6"/>
      <c r="Q24" s="6"/>
      <c r="R24" s="6"/>
      <c r="S24" s="6">
        <f t="shared" si="0"/>
        <v>1939474.1666666635</v>
      </c>
      <c r="T24" s="6">
        <f t="shared" si="1"/>
        <v>1934734.5833333305</v>
      </c>
      <c r="U24" s="6">
        <f t="shared" si="1"/>
        <v>1934734.5833333305</v>
      </c>
      <c r="V24" s="6">
        <f t="shared" si="1"/>
        <v>1934734.5833333305</v>
      </c>
      <c r="W24" s="6">
        <f t="shared" si="1"/>
        <v>1922582.4999999977</v>
      </c>
      <c r="X24" s="6">
        <f t="shared" si="1"/>
        <v>1902664.9999999984</v>
      </c>
      <c r="Y24" s="6">
        <f t="shared" si="1"/>
        <v>1888938.3333333316</v>
      </c>
      <c r="Z24" s="6">
        <f t="shared" si="1"/>
        <v>1884198.7499999977</v>
      </c>
      <c r="AA24" s="6">
        <f t="shared" si="1"/>
        <v>1884198.7499999977</v>
      </c>
      <c r="AB24" s="6">
        <f t="shared" si="1"/>
        <v>1884198.7499999977</v>
      </c>
      <c r="AC24" s="6">
        <f t="shared" si="1"/>
        <v>1879459.1666666646</v>
      </c>
      <c r="AD24" s="6">
        <f t="shared" si="1"/>
        <v>1872046.6666666646</v>
      </c>
      <c r="AE24" s="6">
        <f t="shared" si="1"/>
        <v>1865829.9999999979</v>
      </c>
    </row>
    <row r="27" spans="1:31" x14ac:dyDescent="0.25">
      <c r="A27" s="12" t="s">
        <v>19</v>
      </c>
      <c r="B27" s="12"/>
    </row>
    <row r="28" spans="1:31" x14ac:dyDescent="0.25">
      <c r="A28" s="1" t="s">
        <v>1</v>
      </c>
      <c r="B28" s="1"/>
      <c r="C28" s="10">
        <v>0</v>
      </c>
      <c r="D28" s="5">
        <v>0</v>
      </c>
      <c r="E28" s="5">
        <v>0</v>
      </c>
      <c r="F28" s="5">
        <v>177900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133425</v>
      </c>
      <c r="M28" s="5">
        <v>0</v>
      </c>
      <c r="N28" s="5">
        <v>0</v>
      </c>
      <c r="O28" s="5"/>
      <c r="P28" s="5"/>
      <c r="Q28" s="5"/>
      <c r="R28" s="5"/>
      <c r="S28" s="5">
        <f t="shared" ref="S28:S64" si="2">+N28</f>
        <v>0</v>
      </c>
      <c r="T28" s="5">
        <v>0</v>
      </c>
      <c r="U28" s="5">
        <v>0</v>
      </c>
      <c r="V28" s="5">
        <v>0</v>
      </c>
      <c r="W28" s="5">
        <v>88950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44475</v>
      </c>
      <c r="AD28" s="5">
        <v>0</v>
      </c>
      <c r="AE28" s="5">
        <v>0</v>
      </c>
    </row>
    <row r="29" spans="1:31" x14ac:dyDescent="0.25">
      <c r="A29" s="1" t="s">
        <v>2</v>
      </c>
      <c r="B29" s="1"/>
      <c r="C29" s="10">
        <v>0</v>
      </c>
      <c r="D29" s="5">
        <v>0</v>
      </c>
      <c r="E29" s="5">
        <v>0</v>
      </c>
      <c r="F29" s="5">
        <v>0</v>
      </c>
      <c r="G29" s="5">
        <v>0</v>
      </c>
      <c r="H29" s="5">
        <v>398073.3333333332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329439.99999999983</v>
      </c>
      <c r="O29" s="5"/>
      <c r="P29" s="5"/>
      <c r="Q29" s="5"/>
      <c r="R29" s="5"/>
      <c r="S29" s="5">
        <f t="shared" si="2"/>
        <v>329439.99999999983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315713.3333333332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247079.99999999994</v>
      </c>
    </row>
    <row r="30" spans="1:31" x14ac:dyDescent="0.25">
      <c r="A30" s="2" t="s">
        <v>3</v>
      </c>
      <c r="B30" s="2"/>
      <c r="C30" s="10">
        <v>0</v>
      </c>
      <c r="D30" s="5">
        <v>0</v>
      </c>
      <c r="E30" s="5">
        <v>0</v>
      </c>
      <c r="F30" s="5">
        <v>0</v>
      </c>
      <c r="G30" s="5">
        <v>157534.99999999991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135030</v>
      </c>
      <c r="N30" s="5">
        <v>0</v>
      </c>
      <c r="O30" s="5"/>
      <c r="P30" s="5"/>
      <c r="Q30" s="5"/>
      <c r="R30" s="5"/>
      <c r="S30" s="5">
        <f t="shared" si="2"/>
        <v>0</v>
      </c>
      <c r="T30" s="5">
        <v>0</v>
      </c>
      <c r="U30" s="5">
        <v>0</v>
      </c>
      <c r="V30" s="5">
        <v>0</v>
      </c>
      <c r="W30" s="5">
        <v>0</v>
      </c>
      <c r="X30" s="5">
        <v>135030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112524.99999999997</v>
      </c>
      <c r="AE30" s="5">
        <v>0</v>
      </c>
    </row>
    <row r="31" spans="1:31" x14ac:dyDescent="0.25">
      <c r="A31" s="2" t="s">
        <v>4</v>
      </c>
      <c r="B31" s="2"/>
      <c r="C31" s="10">
        <v>0</v>
      </c>
      <c r="D31" s="5">
        <v>0</v>
      </c>
      <c r="E31" s="5">
        <v>0</v>
      </c>
      <c r="F31" s="5">
        <v>0</v>
      </c>
      <c r="G31" s="5">
        <v>0</v>
      </c>
      <c r="H31" s="5">
        <v>261100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261100</v>
      </c>
      <c r="O31" s="5"/>
      <c r="P31" s="5"/>
      <c r="Q31" s="5"/>
      <c r="R31" s="5"/>
      <c r="S31" s="5">
        <f t="shared" si="2"/>
        <v>261100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223800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223800</v>
      </c>
    </row>
    <row r="32" spans="1:31" x14ac:dyDescent="0.25">
      <c r="A32" s="1" t="s">
        <v>5</v>
      </c>
      <c r="B32" s="1"/>
      <c r="C32" s="10">
        <v>0</v>
      </c>
      <c r="D32" s="5">
        <v>0</v>
      </c>
      <c r="E32" s="5">
        <v>0</v>
      </c>
      <c r="F32" s="5">
        <v>0</v>
      </c>
      <c r="G32" s="5">
        <v>776000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679000</v>
      </c>
      <c r="N32" s="5">
        <v>0</v>
      </c>
      <c r="O32" s="5"/>
      <c r="P32" s="5"/>
      <c r="Q32" s="5"/>
      <c r="R32" s="5"/>
      <c r="S32" s="5">
        <f t="shared" si="2"/>
        <v>0</v>
      </c>
      <c r="T32" s="5">
        <v>0</v>
      </c>
      <c r="U32" s="5">
        <v>0</v>
      </c>
      <c r="V32" s="5">
        <v>0</v>
      </c>
      <c r="W32" s="5">
        <v>0</v>
      </c>
      <c r="X32" s="5">
        <v>679000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582000</v>
      </c>
      <c r="AE32" s="5">
        <v>0</v>
      </c>
    </row>
    <row r="33" spans="1:33" x14ac:dyDescent="0.25">
      <c r="A33" s="1" t="s">
        <v>6</v>
      </c>
      <c r="B33" s="1"/>
      <c r="C33" s="10">
        <v>568750</v>
      </c>
      <c r="D33" s="5">
        <v>0</v>
      </c>
      <c r="E33" s="5">
        <v>0</v>
      </c>
      <c r="F33" s="5">
        <v>568750</v>
      </c>
      <c r="G33" s="5">
        <v>0</v>
      </c>
      <c r="H33" s="5">
        <v>0</v>
      </c>
      <c r="I33" s="5">
        <v>568750</v>
      </c>
      <c r="J33" s="5">
        <v>0</v>
      </c>
      <c r="K33" s="5">
        <v>0</v>
      </c>
      <c r="L33" s="5">
        <v>554531.25</v>
      </c>
      <c r="M33" s="5">
        <v>0</v>
      </c>
      <c r="N33" s="5">
        <v>0</v>
      </c>
      <c r="O33" s="5"/>
      <c r="P33" s="5"/>
      <c r="Q33" s="5"/>
      <c r="R33" s="5"/>
      <c r="S33" s="5">
        <f t="shared" si="2"/>
        <v>0</v>
      </c>
      <c r="T33" s="5">
        <v>540312.5</v>
      </c>
      <c r="U33" s="5">
        <v>0</v>
      </c>
      <c r="V33" s="5">
        <v>0</v>
      </c>
      <c r="W33" s="5">
        <v>526093.75</v>
      </c>
      <c r="X33" s="5">
        <v>0</v>
      </c>
      <c r="Y33" s="5">
        <v>0</v>
      </c>
      <c r="Z33" s="5">
        <v>511875</v>
      </c>
      <c r="AA33" s="5">
        <v>0</v>
      </c>
      <c r="AB33" s="5">
        <v>0</v>
      </c>
      <c r="AC33" s="5">
        <v>497656.25</v>
      </c>
      <c r="AD33" s="5">
        <v>0</v>
      </c>
      <c r="AE33" s="5">
        <v>0</v>
      </c>
    </row>
    <row r="34" spans="1:33" x14ac:dyDescent="0.25">
      <c r="A34" s="1" t="s">
        <v>7</v>
      </c>
      <c r="B34" s="1"/>
      <c r="C34" s="10">
        <v>0</v>
      </c>
      <c r="D34" s="5">
        <v>0</v>
      </c>
      <c r="E34" s="5">
        <v>0</v>
      </c>
      <c r="F34" s="5">
        <v>0</v>
      </c>
      <c r="G34" s="5">
        <v>869999.99999999988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869999.99999999988</v>
      </c>
      <c r="N34" s="5">
        <v>0</v>
      </c>
      <c r="O34" s="5"/>
      <c r="P34" s="5"/>
      <c r="Q34" s="5"/>
      <c r="R34" s="5"/>
      <c r="S34" s="5">
        <f t="shared" si="2"/>
        <v>0</v>
      </c>
      <c r="T34" s="5">
        <v>0</v>
      </c>
      <c r="U34" s="5">
        <v>0</v>
      </c>
      <c r="V34" s="5">
        <v>0</v>
      </c>
      <c r="W34" s="5">
        <v>0</v>
      </c>
      <c r="X34" s="5">
        <v>869999.99999999988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869999.99999999988</v>
      </c>
      <c r="AE34" s="5">
        <v>0</v>
      </c>
    </row>
    <row r="35" spans="1:33" x14ac:dyDescent="0.25">
      <c r="A35" s="1" t="s">
        <v>8</v>
      </c>
      <c r="B35" s="1"/>
      <c r="C35" s="10">
        <v>0</v>
      </c>
      <c r="D35" s="5">
        <v>0</v>
      </c>
      <c r="E35" s="5">
        <v>0</v>
      </c>
      <c r="F35" s="5">
        <v>0</v>
      </c>
      <c r="G35" s="5">
        <v>895000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895000</v>
      </c>
      <c r="N35" s="5">
        <v>0</v>
      </c>
      <c r="O35" s="5"/>
      <c r="P35" s="5"/>
      <c r="Q35" s="5"/>
      <c r="R35" s="5"/>
      <c r="S35" s="5">
        <f t="shared" si="2"/>
        <v>0</v>
      </c>
      <c r="T35" s="5">
        <v>0</v>
      </c>
      <c r="U35" s="5">
        <v>0</v>
      </c>
      <c r="V35" s="5">
        <v>0</v>
      </c>
      <c r="W35" s="5">
        <v>0</v>
      </c>
      <c r="X35" s="5">
        <v>895000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895000</v>
      </c>
      <c r="AE35" s="5">
        <v>0</v>
      </c>
    </row>
    <row r="36" spans="1:33" x14ac:dyDescent="0.25">
      <c r="A36" s="1" t="s">
        <v>9</v>
      </c>
      <c r="B36" s="1"/>
      <c r="C36" s="10">
        <v>0</v>
      </c>
      <c r="D36" s="5">
        <v>995000</v>
      </c>
      <c r="E36" s="5">
        <v>0</v>
      </c>
      <c r="F36" s="5">
        <v>0</v>
      </c>
      <c r="G36" s="5">
        <v>995000</v>
      </c>
      <c r="H36" s="5">
        <v>0</v>
      </c>
      <c r="I36" s="5">
        <v>0</v>
      </c>
      <c r="J36" s="5">
        <v>995000</v>
      </c>
      <c r="K36" s="5">
        <v>0</v>
      </c>
      <c r="L36" s="5">
        <v>0</v>
      </c>
      <c r="M36" s="5">
        <v>995000</v>
      </c>
      <c r="N36" s="5">
        <v>0</v>
      </c>
      <c r="O36" s="5"/>
      <c r="P36" s="5"/>
      <c r="Q36" s="5"/>
      <c r="R36" s="5"/>
      <c r="S36" s="5">
        <f t="shared" si="2"/>
        <v>0</v>
      </c>
      <c r="T36" s="5">
        <v>0</v>
      </c>
      <c r="U36" s="5">
        <v>995000</v>
      </c>
      <c r="V36" s="5">
        <v>0</v>
      </c>
      <c r="W36" s="5">
        <v>0</v>
      </c>
      <c r="X36" s="5">
        <v>995000</v>
      </c>
      <c r="Y36" s="5">
        <v>0</v>
      </c>
      <c r="Z36" s="5">
        <v>0</v>
      </c>
      <c r="AA36" s="5">
        <v>995000</v>
      </c>
      <c r="AB36" s="5">
        <v>0</v>
      </c>
      <c r="AC36" s="5">
        <v>0</v>
      </c>
      <c r="AD36" s="5">
        <v>995000</v>
      </c>
      <c r="AE36" s="5">
        <v>0</v>
      </c>
    </row>
    <row r="37" spans="1:33" x14ac:dyDescent="0.25">
      <c r="A37" s="1" t="s">
        <v>10</v>
      </c>
      <c r="B37" s="1"/>
      <c r="C37" s="10">
        <v>0</v>
      </c>
      <c r="D37" s="5">
        <v>0</v>
      </c>
      <c r="E37" s="5">
        <v>0</v>
      </c>
      <c r="F37" s="5">
        <v>0</v>
      </c>
      <c r="G37" s="5">
        <v>0</v>
      </c>
      <c r="H37" s="5">
        <v>1043000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1043000</v>
      </c>
      <c r="O37" s="5"/>
      <c r="P37" s="5"/>
      <c r="Q37" s="5"/>
      <c r="R37" s="5"/>
      <c r="S37" s="5">
        <f t="shared" si="2"/>
        <v>1043000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1043000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1043000</v>
      </c>
    </row>
    <row r="38" spans="1:33" x14ac:dyDescent="0.25">
      <c r="A38" s="1" t="s">
        <v>11</v>
      </c>
      <c r="B38" s="1"/>
      <c r="C38" s="5">
        <v>375000.00000000006</v>
      </c>
      <c r="D38" s="5">
        <v>0</v>
      </c>
      <c r="E38" s="5">
        <v>0</v>
      </c>
      <c r="F38" s="5">
        <v>375000.00000000006</v>
      </c>
      <c r="G38" s="5">
        <v>0</v>
      </c>
      <c r="H38" s="5">
        <v>0</v>
      </c>
      <c r="I38" s="5">
        <v>375000.00000000006</v>
      </c>
      <c r="J38" s="5">
        <v>0</v>
      </c>
      <c r="K38" s="5">
        <v>0</v>
      </c>
      <c r="L38" s="5">
        <v>375000.00000000006</v>
      </c>
      <c r="M38" s="5">
        <v>0</v>
      </c>
      <c r="N38" s="5">
        <v>0</v>
      </c>
      <c r="O38" s="5"/>
      <c r="P38" s="5"/>
      <c r="Q38" s="5"/>
      <c r="R38" s="5"/>
      <c r="S38" s="5">
        <f t="shared" si="2"/>
        <v>0</v>
      </c>
      <c r="T38" s="5">
        <v>375000.00000000006</v>
      </c>
      <c r="U38" s="5">
        <v>0</v>
      </c>
      <c r="V38" s="5">
        <v>0</v>
      </c>
      <c r="W38" s="5">
        <v>375000.00000000006</v>
      </c>
      <c r="X38" s="5">
        <v>0</v>
      </c>
      <c r="Y38" s="5">
        <v>0</v>
      </c>
      <c r="Z38" s="5">
        <v>375000.00000000006</v>
      </c>
      <c r="AA38" s="5">
        <v>0</v>
      </c>
      <c r="AB38" s="5">
        <v>0</v>
      </c>
      <c r="AC38" s="5">
        <v>375000.00000000006</v>
      </c>
      <c r="AD38" s="5">
        <v>0</v>
      </c>
      <c r="AE38" s="5">
        <v>0</v>
      </c>
    </row>
    <row r="39" spans="1:33" x14ac:dyDescent="0.25">
      <c r="A39" s="1" t="s">
        <v>12</v>
      </c>
      <c r="B39" s="1"/>
      <c r="C39" s="5">
        <v>0</v>
      </c>
      <c r="D39" s="5">
        <v>592000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592000</v>
      </c>
      <c r="K39" s="5">
        <v>0</v>
      </c>
      <c r="L39" s="5">
        <v>0</v>
      </c>
      <c r="M39" s="5">
        <v>0</v>
      </c>
      <c r="N39" s="5">
        <v>0</v>
      </c>
      <c r="O39" s="5"/>
      <c r="P39" s="5"/>
      <c r="Q39" s="5"/>
      <c r="R39" s="5"/>
      <c r="S39" s="5">
        <f t="shared" si="2"/>
        <v>0</v>
      </c>
      <c r="T39" s="5">
        <v>0</v>
      </c>
      <c r="U39" s="5">
        <v>592000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592000</v>
      </c>
      <c r="AB39" s="5">
        <v>0</v>
      </c>
      <c r="AC39" s="5">
        <v>0</v>
      </c>
      <c r="AD39" s="5">
        <v>0</v>
      </c>
      <c r="AE39" s="5">
        <v>0</v>
      </c>
    </row>
    <row r="40" spans="1:33" x14ac:dyDescent="0.25">
      <c r="A40" s="1" t="s">
        <v>13</v>
      </c>
      <c r="B40" s="1"/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622500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/>
      <c r="P40" s="5"/>
      <c r="Q40" s="5"/>
      <c r="R40" s="5"/>
      <c r="S40" s="5">
        <f t="shared" si="2"/>
        <v>0</v>
      </c>
      <c r="T40" s="5">
        <v>622499.99999999977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622499.99999999977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</row>
    <row r="41" spans="1:33" x14ac:dyDescent="0.25">
      <c r="A41" s="1" t="s">
        <v>14</v>
      </c>
      <c r="B41" s="1"/>
      <c r="S41">
        <f t="shared" si="2"/>
        <v>0</v>
      </c>
    </row>
    <row r="42" spans="1:33" x14ac:dyDescent="0.25">
      <c r="A42" s="13" t="s">
        <v>15</v>
      </c>
      <c r="B42" s="13"/>
      <c r="H42" s="5">
        <v>368750</v>
      </c>
      <c r="K42" s="5">
        <v>368750</v>
      </c>
      <c r="N42" s="5">
        <v>368750</v>
      </c>
      <c r="O42" s="5"/>
      <c r="P42" s="5"/>
      <c r="Q42" s="5"/>
      <c r="R42" s="5"/>
      <c r="S42">
        <f t="shared" si="2"/>
        <v>368750</v>
      </c>
      <c r="V42" s="5">
        <v>368750</v>
      </c>
      <c r="Y42" s="5">
        <v>368750</v>
      </c>
      <c r="AB42" s="5">
        <v>368750</v>
      </c>
      <c r="AE42" s="5">
        <v>368750</v>
      </c>
    </row>
    <row r="43" spans="1:33" x14ac:dyDescent="0.25">
      <c r="A43" s="13" t="s">
        <v>16</v>
      </c>
      <c r="B43" s="13"/>
      <c r="S43">
        <f t="shared" si="2"/>
        <v>0</v>
      </c>
      <c r="X43" s="5"/>
      <c r="Y43" s="5">
        <v>1600000</v>
      </c>
      <c r="AE43" s="5">
        <v>1600000</v>
      </c>
    </row>
    <row r="44" spans="1:33" x14ac:dyDescent="0.25">
      <c r="A44" s="14" t="s">
        <v>20</v>
      </c>
      <c r="B44" s="14"/>
      <c r="C44" s="6">
        <f>SUM(C28:C43)</f>
        <v>943750</v>
      </c>
      <c r="D44" s="6">
        <f t="shared" ref="D44:AE44" si="3">SUM(D28:D43)</f>
        <v>1587000</v>
      </c>
      <c r="E44" s="6">
        <f t="shared" si="3"/>
        <v>0</v>
      </c>
      <c r="F44" s="6">
        <f t="shared" si="3"/>
        <v>1121650</v>
      </c>
      <c r="G44" s="6">
        <f t="shared" si="3"/>
        <v>3693535</v>
      </c>
      <c r="H44" s="6">
        <f t="shared" si="3"/>
        <v>2070923.3333333333</v>
      </c>
      <c r="I44" s="6">
        <f t="shared" si="3"/>
        <v>1566250</v>
      </c>
      <c r="J44" s="6">
        <f t="shared" si="3"/>
        <v>1587000</v>
      </c>
      <c r="K44" s="6">
        <f t="shared" si="3"/>
        <v>368750</v>
      </c>
      <c r="L44" s="6">
        <f t="shared" si="3"/>
        <v>1062956.25</v>
      </c>
      <c r="M44" s="6">
        <f t="shared" si="3"/>
        <v>3574030</v>
      </c>
      <c r="N44" s="6">
        <f t="shared" si="3"/>
        <v>2002289.9999999998</v>
      </c>
      <c r="O44" s="6"/>
      <c r="P44" s="6"/>
      <c r="Q44" s="6"/>
      <c r="R44" s="6"/>
      <c r="S44" s="6">
        <f t="shared" si="2"/>
        <v>2002289.9999999998</v>
      </c>
      <c r="T44" s="6">
        <f t="shared" si="3"/>
        <v>1537812.4999999998</v>
      </c>
      <c r="U44" s="6">
        <f t="shared" si="3"/>
        <v>1587000</v>
      </c>
      <c r="V44" s="6">
        <f t="shared" si="3"/>
        <v>368750</v>
      </c>
      <c r="W44" s="6">
        <f t="shared" si="3"/>
        <v>990043.75</v>
      </c>
      <c r="X44" s="6">
        <f t="shared" si="3"/>
        <v>3574030</v>
      </c>
      <c r="Y44" s="6">
        <f>SUM(Y28:Y43)</f>
        <v>3551263.333333333</v>
      </c>
      <c r="Z44" s="6">
        <f t="shared" si="3"/>
        <v>1509374.9999999998</v>
      </c>
      <c r="AA44" s="6">
        <f t="shared" si="3"/>
        <v>1587000</v>
      </c>
      <c r="AB44" s="6">
        <f t="shared" si="3"/>
        <v>368750</v>
      </c>
      <c r="AC44" s="6">
        <f t="shared" si="3"/>
        <v>917131.25</v>
      </c>
      <c r="AD44" s="6">
        <f t="shared" si="3"/>
        <v>3454525</v>
      </c>
      <c r="AE44" s="6">
        <f t="shared" si="3"/>
        <v>3482630</v>
      </c>
    </row>
    <row r="45" spans="1:33" x14ac:dyDescent="0.25">
      <c r="S45">
        <f t="shared" si="2"/>
        <v>0</v>
      </c>
    </row>
    <row r="46" spans="1:33" x14ac:dyDescent="0.25">
      <c r="H46" s="5"/>
      <c r="S46">
        <f t="shared" si="2"/>
        <v>0</v>
      </c>
    </row>
    <row r="47" spans="1:33" x14ac:dyDescent="0.25">
      <c r="D47" s="5"/>
      <c r="G47" s="5"/>
      <c r="H47" s="7"/>
      <c r="I47" s="7"/>
      <c r="O47">
        <v>2022</v>
      </c>
      <c r="S47">
        <f t="shared" si="2"/>
        <v>0</v>
      </c>
      <c r="AG47">
        <v>2023</v>
      </c>
    </row>
    <row r="48" spans="1:33" x14ac:dyDescent="0.25">
      <c r="A48" s="15" t="s">
        <v>21</v>
      </c>
      <c r="B48" s="15"/>
      <c r="O48" t="s">
        <v>27</v>
      </c>
      <c r="S48">
        <f t="shared" si="2"/>
        <v>0</v>
      </c>
      <c r="AG48" t="s">
        <v>27</v>
      </c>
    </row>
    <row r="49" spans="1:33" x14ac:dyDescent="0.25">
      <c r="A49" s="1" t="s">
        <v>1</v>
      </c>
      <c r="B49" s="9">
        <v>59300</v>
      </c>
      <c r="C49" s="9">
        <f>+C8-C28+59300</f>
        <v>88949.999999999898</v>
      </c>
      <c r="D49" s="7">
        <f>+D8-D28+C49</f>
        <v>118599.9999999998</v>
      </c>
      <c r="E49" s="7">
        <f t="shared" ref="E49" si="4">+E8-E28+D49</f>
        <v>148249.99999999971</v>
      </c>
      <c r="F49" s="5">
        <f>+F8-F28+E49</f>
        <v>-3.7834979593753815E-10</v>
      </c>
      <c r="G49" s="5">
        <f t="shared" ref="G49:AE61" si="5">+G8-G28+F49</f>
        <v>22237.499999999523</v>
      </c>
      <c r="H49" s="5">
        <f t="shared" si="5"/>
        <v>44474.999999999425</v>
      </c>
      <c r="I49" s="5">
        <f t="shared" si="5"/>
        <v>66712.499999999331</v>
      </c>
      <c r="J49" s="5">
        <f t="shared" si="5"/>
        <v>88949.999999999229</v>
      </c>
      <c r="K49" s="5">
        <f t="shared" si="5"/>
        <v>111187.49999999913</v>
      </c>
      <c r="L49" s="5">
        <f t="shared" si="5"/>
        <v>-9.7497832030057907E-10</v>
      </c>
      <c r="M49" s="5">
        <f t="shared" si="5"/>
        <v>14824.999999998925</v>
      </c>
      <c r="N49" s="5">
        <f>+N8-N28+M49</f>
        <v>29649.999999998825</v>
      </c>
      <c r="O49" s="5">
        <f t="shared" ref="O49:O61" si="6">+AVERAGE(B49:N49)</f>
        <v>61010.57692307634</v>
      </c>
      <c r="P49" s="5"/>
      <c r="Q49" s="5"/>
      <c r="R49" s="5"/>
      <c r="S49" s="5">
        <f t="shared" si="2"/>
        <v>29649.999999998825</v>
      </c>
      <c r="T49" s="5">
        <f>+T8-T28+N49</f>
        <v>44474.999999998727</v>
      </c>
      <c r="U49" s="5">
        <f t="shared" si="5"/>
        <v>59299.999999998625</v>
      </c>
      <c r="V49" s="5">
        <f t="shared" si="5"/>
        <v>74124.99999999853</v>
      </c>
      <c r="W49" s="5">
        <f>+W8-W28+V49+7413</f>
        <v>0.49999999851570465</v>
      </c>
      <c r="X49" s="5">
        <f t="shared" si="5"/>
        <v>7412.9999999985057</v>
      </c>
      <c r="Y49" s="5">
        <f t="shared" si="5"/>
        <v>14825.499999998496</v>
      </c>
      <c r="Z49" s="5">
        <f t="shared" si="5"/>
        <v>22237.999999998487</v>
      </c>
      <c r="AA49" s="5">
        <f t="shared" si="5"/>
        <v>29650.499999998476</v>
      </c>
      <c r="AB49" s="5">
        <f t="shared" si="5"/>
        <v>37062.999999998465</v>
      </c>
      <c r="AC49" s="5">
        <f>+AC8-AC28+AB49</f>
        <v>0.49999999845749699</v>
      </c>
      <c r="AD49" s="5">
        <f t="shared" si="5"/>
        <v>0.49999999845749699</v>
      </c>
      <c r="AE49" s="5">
        <f t="shared" si="5"/>
        <v>0.49999999845749699</v>
      </c>
      <c r="AF49" t="s">
        <v>23</v>
      </c>
      <c r="AG49" s="7">
        <f>+AVERAGE(S49:AE49)</f>
        <v>24518.615384613935</v>
      </c>
    </row>
    <row r="50" spans="1:33" x14ac:dyDescent="0.25">
      <c r="A50" s="1" t="s">
        <v>2</v>
      </c>
      <c r="B50" s="9">
        <v>0</v>
      </c>
      <c r="C50" s="9">
        <f>+C9-C29</f>
        <v>68633.333333333299</v>
      </c>
      <c r="D50" s="7">
        <f t="shared" ref="D50:G53" si="7">+D9-D29+C50</f>
        <v>137266.6666666666</v>
      </c>
      <c r="E50" s="7">
        <f t="shared" si="7"/>
        <v>205899.99999999988</v>
      </c>
      <c r="F50" s="7">
        <f t="shared" si="7"/>
        <v>274533.3333333332</v>
      </c>
      <c r="G50" s="7">
        <f t="shared" si="5"/>
        <v>343166.66666666651</v>
      </c>
      <c r="H50" s="7">
        <f t="shared" si="5"/>
        <v>0</v>
      </c>
      <c r="I50" s="7">
        <f t="shared" si="5"/>
        <v>54906.666666666599</v>
      </c>
      <c r="J50" s="7">
        <f t="shared" si="5"/>
        <v>109813.3333333332</v>
      </c>
      <c r="K50" s="7">
        <f t="shared" si="5"/>
        <v>164719.9999999998</v>
      </c>
      <c r="L50" s="7">
        <f t="shared" si="5"/>
        <v>219626.6666666664</v>
      </c>
      <c r="M50" s="7">
        <f t="shared" si="5"/>
        <v>274533.33333333302</v>
      </c>
      <c r="N50" s="7">
        <f t="shared" si="5"/>
        <v>0</v>
      </c>
      <c r="O50" s="5">
        <f t="shared" si="6"/>
        <v>142546.15384615373</v>
      </c>
      <c r="P50" s="7"/>
      <c r="Q50" s="7"/>
      <c r="R50" s="7"/>
      <c r="S50" s="7">
        <f t="shared" si="2"/>
        <v>0</v>
      </c>
      <c r="T50" s="7">
        <f>+T9-T29+N50</f>
        <v>54906.666666666599</v>
      </c>
      <c r="U50" s="7">
        <f t="shared" si="5"/>
        <v>109813.3333333332</v>
      </c>
      <c r="V50" s="7">
        <f t="shared" si="5"/>
        <v>164719.9999999998</v>
      </c>
      <c r="W50" s="7">
        <f t="shared" si="5"/>
        <v>219626.6666666664</v>
      </c>
      <c r="X50" s="7">
        <f t="shared" si="5"/>
        <v>274533.33333333302</v>
      </c>
      <c r="Y50" s="7">
        <f t="shared" si="5"/>
        <v>0</v>
      </c>
      <c r="Z50" s="7">
        <f t="shared" si="5"/>
        <v>41180</v>
      </c>
      <c r="AA50" s="7">
        <f t="shared" si="5"/>
        <v>82360</v>
      </c>
      <c r="AB50" s="7">
        <f t="shared" si="5"/>
        <v>123540</v>
      </c>
      <c r="AC50" s="7">
        <f t="shared" si="5"/>
        <v>164720</v>
      </c>
      <c r="AD50" s="7">
        <f t="shared" si="5"/>
        <v>205900</v>
      </c>
      <c r="AE50" s="7">
        <f t="shared" si="5"/>
        <v>0</v>
      </c>
      <c r="AF50" t="s">
        <v>23</v>
      </c>
      <c r="AG50" s="7">
        <f t="shared" ref="AG50:AG65" si="8">+AVERAGE(S50:AE50)</f>
        <v>110869.23076923069</v>
      </c>
    </row>
    <row r="51" spans="1:33" x14ac:dyDescent="0.25">
      <c r="A51" s="2" t="s">
        <v>3</v>
      </c>
      <c r="B51" s="9">
        <v>52512</v>
      </c>
      <c r="C51" s="16">
        <f>26256+(26256/30*30)+C10-C30</f>
        <v>78767.833333333299</v>
      </c>
      <c r="D51" s="7">
        <f t="shared" si="7"/>
        <v>105023.6666666666</v>
      </c>
      <c r="E51" s="7">
        <f t="shared" si="7"/>
        <v>131279.49999999988</v>
      </c>
      <c r="F51" s="7">
        <f t="shared" si="7"/>
        <v>157535.3333333332</v>
      </c>
      <c r="G51" s="7">
        <f>+G10-G30+F51</f>
        <v>22505.333333333285</v>
      </c>
      <c r="H51" s="7">
        <f>+H10-H30+G51</f>
        <v>45010.333333333285</v>
      </c>
      <c r="I51" s="7">
        <f t="shared" si="5"/>
        <v>67515.333333333285</v>
      </c>
      <c r="J51" s="7">
        <f t="shared" si="5"/>
        <v>90020.333333333285</v>
      </c>
      <c r="K51" s="7">
        <f t="shared" si="5"/>
        <v>112525.33333333328</v>
      </c>
      <c r="L51" s="7">
        <f t="shared" si="5"/>
        <v>135030.33333333328</v>
      </c>
      <c r="M51" s="7">
        <f t="shared" si="5"/>
        <v>22505.333333333285</v>
      </c>
      <c r="N51" s="7">
        <f t="shared" si="5"/>
        <v>45010.333333333285</v>
      </c>
      <c r="O51" s="5">
        <f t="shared" si="6"/>
        <v>81941.615384615317</v>
      </c>
      <c r="P51" s="7"/>
      <c r="Q51" s="7"/>
      <c r="R51" s="7"/>
      <c r="S51" s="7">
        <f t="shared" si="2"/>
        <v>45010.333333333285</v>
      </c>
      <c r="T51" s="7">
        <f>+T10-T30+N51</f>
        <v>67515.333333333285</v>
      </c>
      <c r="U51" s="7">
        <f t="shared" si="5"/>
        <v>90020.333333333285</v>
      </c>
      <c r="V51" s="7">
        <f t="shared" si="5"/>
        <v>112525.33333333328</v>
      </c>
      <c r="W51" s="7">
        <f t="shared" si="5"/>
        <v>135030.33333333328</v>
      </c>
      <c r="X51" s="7">
        <f>+X10-X30+W51</f>
        <v>18754.499999999884</v>
      </c>
      <c r="Y51" s="7">
        <f t="shared" si="5"/>
        <v>37508.666666666482</v>
      </c>
      <c r="Z51" s="7">
        <f t="shared" si="5"/>
        <v>56262.833333333081</v>
      </c>
      <c r="AA51" s="7">
        <f t="shared" si="5"/>
        <v>75016.99999999968</v>
      </c>
      <c r="AB51" s="7">
        <f t="shared" si="5"/>
        <v>93771.166666666279</v>
      </c>
      <c r="AC51" s="7">
        <f t="shared" si="5"/>
        <v>112525.33333333288</v>
      </c>
      <c r="AD51" s="7">
        <f t="shared" si="5"/>
        <v>18754.499999999505</v>
      </c>
      <c r="AE51" s="7">
        <f t="shared" si="5"/>
        <v>37508.666666666104</v>
      </c>
      <c r="AF51" t="s">
        <v>23</v>
      </c>
      <c r="AG51" s="7">
        <f t="shared" si="8"/>
        <v>69246.48717948694</v>
      </c>
    </row>
    <row r="52" spans="1:33" x14ac:dyDescent="0.25">
      <c r="A52" s="2" t="s">
        <v>4</v>
      </c>
      <c r="B52" s="9">
        <v>21758</v>
      </c>
      <c r="C52" s="16">
        <f>+(43517/30*(30-15))+C11-C31</f>
        <v>65275.166666666599</v>
      </c>
      <c r="D52" s="7">
        <f t="shared" si="7"/>
        <v>108791.8333333332</v>
      </c>
      <c r="E52" s="7">
        <f t="shared" si="7"/>
        <v>152308.4999999998</v>
      </c>
      <c r="F52" s="7">
        <f t="shared" si="7"/>
        <v>195825.1666666664</v>
      </c>
      <c r="G52" s="7">
        <f t="shared" si="7"/>
        <v>239341.83333333299</v>
      </c>
      <c r="H52" s="7">
        <f>+H11-H31+G52</f>
        <v>21758.499999999593</v>
      </c>
      <c r="I52" s="7">
        <f t="shared" si="5"/>
        <v>65275.166666666191</v>
      </c>
      <c r="J52" s="7">
        <f t="shared" si="5"/>
        <v>108791.83333333279</v>
      </c>
      <c r="K52" s="7">
        <f t="shared" si="5"/>
        <v>152308.49999999939</v>
      </c>
      <c r="L52" s="7">
        <f t="shared" si="5"/>
        <v>195825.16666666599</v>
      </c>
      <c r="M52" s="7">
        <f t="shared" si="5"/>
        <v>239341.83333333259</v>
      </c>
      <c r="N52" s="7">
        <f>(+N11-N31+M52)+(18650-15542)</f>
        <v>18649.833333332586</v>
      </c>
      <c r="O52" s="5">
        <f t="shared" si="6"/>
        <v>121942.41025640986</v>
      </c>
      <c r="P52" s="5"/>
      <c r="Q52" s="5"/>
      <c r="R52" s="7"/>
      <c r="S52" s="7">
        <f t="shared" si="2"/>
        <v>18649.833333332586</v>
      </c>
      <c r="T52" s="7">
        <f>+T11-T31+N52</f>
        <v>55949.833333332586</v>
      </c>
      <c r="U52" s="7">
        <f t="shared" si="5"/>
        <v>93249.833333332586</v>
      </c>
      <c r="V52" s="7">
        <f t="shared" si="5"/>
        <v>130549.83333333259</v>
      </c>
      <c r="W52" s="7">
        <f t="shared" si="5"/>
        <v>167849.83333333259</v>
      </c>
      <c r="X52" s="7">
        <f t="shared" si="5"/>
        <v>205149.83333333259</v>
      </c>
      <c r="Y52" s="7">
        <f>+Y11-Y31+X52</f>
        <v>18649.833333332586</v>
      </c>
      <c r="Z52" s="7">
        <f t="shared" si="5"/>
        <v>55949.833333332586</v>
      </c>
      <c r="AA52" s="7">
        <f t="shared" si="5"/>
        <v>93249.833333332586</v>
      </c>
      <c r="AB52" s="7">
        <f t="shared" si="5"/>
        <v>130549.83333333259</v>
      </c>
      <c r="AC52" s="7">
        <f t="shared" si="5"/>
        <v>167849.83333333259</v>
      </c>
      <c r="AD52" s="7">
        <f t="shared" si="5"/>
        <v>205149.83333333259</v>
      </c>
      <c r="AE52" s="7">
        <f>+AE11-AE31+AD52+(15541.67-12433)</f>
        <v>15541.8366666659</v>
      </c>
      <c r="AF52" t="s">
        <v>24</v>
      </c>
      <c r="AG52" s="7">
        <f t="shared" si="8"/>
        <v>104487.67974358899</v>
      </c>
    </row>
    <row r="53" spans="1:33" x14ac:dyDescent="0.25">
      <c r="A53" s="1" t="s">
        <v>5</v>
      </c>
      <c r="B53" s="9">
        <v>194000</v>
      </c>
      <c r="C53" s="10">
        <f>129333.33+8083+(129333.33/30*15)+C12-C32</f>
        <v>331416.32833333302</v>
      </c>
      <c r="D53" s="7">
        <f>+D12-D32+C53</f>
        <v>460749.66166666604</v>
      </c>
      <c r="E53" s="7">
        <f>+E12-E32+D53</f>
        <v>590082.99499999906</v>
      </c>
      <c r="F53" s="7">
        <f t="shared" si="7"/>
        <v>719416.32833333209</v>
      </c>
      <c r="G53" s="7">
        <f>+G12-G32+F53</f>
        <v>56582.994999998133</v>
      </c>
      <c r="H53" s="7">
        <f t="shared" ref="H53" si="9">+H12-H32+G53</f>
        <v>169749.66166666412</v>
      </c>
      <c r="I53" s="7">
        <f t="shared" si="5"/>
        <v>282916.32833333011</v>
      </c>
      <c r="J53" s="7">
        <f t="shared" si="5"/>
        <v>396082.9949999961</v>
      </c>
      <c r="K53" s="7">
        <f t="shared" si="5"/>
        <v>509249.66166666208</v>
      </c>
      <c r="L53" s="7">
        <f t="shared" si="5"/>
        <v>622416.32833332813</v>
      </c>
      <c r="M53" s="7">
        <f>+M12-M32+L53</f>
        <v>56582.994999994175</v>
      </c>
      <c r="N53" s="7">
        <f>+N12-N32+M53</f>
        <v>169749.66166666016</v>
      </c>
      <c r="O53" s="5">
        <f t="shared" si="6"/>
        <v>350691.99538461264</v>
      </c>
      <c r="P53" s="7"/>
      <c r="Q53" s="7"/>
      <c r="R53" s="7"/>
      <c r="S53" s="7">
        <f t="shared" si="2"/>
        <v>169749.66166666016</v>
      </c>
      <c r="T53" s="7">
        <f>+T12-T32+N53</f>
        <v>282916.32833332615</v>
      </c>
      <c r="U53" s="7">
        <f t="shared" si="5"/>
        <v>396082.99499999214</v>
      </c>
      <c r="V53" s="7">
        <f t="shared" si="5"/>
        <v>509249.66166665812</v>
      </c>
      <c r="W53" s="7">
        <f t="shared" si="5"/>
        <v>622416.32833332417</v>
      </c>
      <c r="X53" s="7">
        <f>+X12-X32+W53+(48500-40416)</f>
        <v>48500.328333324171</v>
      </c>
      <c r="Y53" s="7">
        <f t="shared" si="5"/>
        <v>145500.32833332417</v>
      </c>
      <c r="Z53" s="7">
        <f t="shared" si="5"/>
        <v>242500.32833332417</v>
      </c>
      <c r="AA53" s="7">
        <f t="shared" si="5"/>
        <v>339500.32833332417</v>
      </c>
      <c r="AB53" s="7">
        <f t="shared" si="5"/>
        <v>436500.32833332417</v>
      </c>
      <c r="AC53" s="7">
        <f t="shared" si="5"/>
        <v>533500.32833332417</v>
      </c>
      <c r="AD53" s="7">
        <f t="shared" si="5"/>
        <v>48500.328333324171</v>
      </c>
      <c r="AE53" s="7">
        <f t="shared" si="5"/>
        <v>145500.32833332417</v>
      </c>
      <c r="AF53" t="s">
        <v>24</v>
      </c>
      <c r="AG53" s="7">
        <f t="shared" si="8"/>
        <v>301570.58474358119</v>
      </c>
    </row>
    <row r="54" spans="1:33" x14ac:dyDescent="0.25">
      <c r="A54" s="1" t="s">
        <v>6</v>
      </c>
      <c r="B54" s="9">
        <v>379167</v>
      </c>
      <c r="C54" s="9">
        <v>0</v>
      </c>
      <c r="D54" s="7">
        <f t="shared" ref="D54:F57" si="10">+D13-D33+C54</f>
        <v>189583.33333333299</v>
      </c>
      <c r="E54" s="7">
        <f t="shared" si="10"/>
        <v>379166.66666666599</v>
      </c>
      <c r="F54" s="7">
        <f>+F13-F33+E54</f>
        <v>-9.8953023552894592E-10</v>
      </c>
      <c r="G54" s="7">
        <f t="shared" ref="G54:M61" si="11">+G13-G33+F54</f>
        <v>189583.333333332</v>
      </c>
      <c r="H54" s="7">
        <f t="shared" si="11"/>
        <v>379166.666666665</v>
      </c>
      <c r="I54" s="7">
        <f>+I13-I33+H54+4740</f>
        <v>0.41666666499804705</v>
      </c>
      <c r="J54" s="7">
        <f t="shared" si="5"/>
        <v>184844.166666665</v>
      </c>
      <c r="K54" s="7">
        <f t="shared" si="5"/>
        <v>369687.916666665</v>
      </c>
      <c r="L54" s="7">
        <f>+L13-L33+K54+4739</f>
        <v>-0.16666666901437566</v>
      </c>
      <c r="M54" s="7">
        <f t="shared" si="5"/>
        <v>180103.99999999697</v>
      </c>
      <c r="N54" s="7">
        <f t="shared" si="5"/>
        <v>360208.16666666296</v>
      </c>
      <c r="O54" s="5">
        <f t="shared" si="6"/>
        <v>200885.49999999857</v>
      </c>
      <c r="P54" s="7"/>
      <c r="Q54" s="7"/>
      <c r="R54" s="7"/>
      <c r="S54" s="7">
        <f t="shared" si="2"/>
        <v>360208.16666666296</v>
      </c>
      <c r="T54" s="7">
        <f>+T13-T33+N54+4740</f>
        <v>0.2499999959836714</v>
      </c>
      <c r="U54" s="7">
        <f t="shared" si="5"/>
        <v>175364.83333332898</v>
      </c>
      <c r="V54" s="7">
        <f t="shared" si="5"/>
        <v>350729.41666666197</v>
      </c>
      <c r="W54" s="7">
        <f>+W13-W33+V54+4739</f>
        <v>-0.33333333802875131</v>
      </c>
      <c r="X54" s="7">
        <f t="shared" si="5"/>
        <v>170624.66666666197</v>
      </c>
      <c r="Y54" s="7">
        <f t="shared" si="5"/>
        <v>341249.66666666197</v>
      </c>
      <c r="Z54" s="7">
        <f>+Z13-Z33+Y54+4740</f>
        <v>8.3333327958825976E-2</v>
      </c>
      <c r="AA54" s="7">
        <f t="shared" si="5"/>
        <v>165885.49999999395</v>
      </c>
      <c r="AB54" s="7">
        <f t="shared" si="5"/>
        <v>331770.91666665993</v>
      </c>
      <c r="AC54" s="7">
        <f>+AC13-AC33+AB54+4740</f>
        <v>0.49999999295687303</v>
      </c>
      <c r="AD54" s="7">
        <f t="shared" si="5"/>
        <v>161146.33333332595</v>
      </c>
      <c r="AE54" s="7">
        <f t="shared" si="5"/>
        <v>322292.16666665894</v>
      </c>
      <c r="AF54" t="s">
        <v>23</v>
      </c>
      <c r="AG54" s="7">
        <f t="shared" si="8"/>
        <v>183020.93589743043</v>
      </c>
    </row>
    <row r="55" spans="1:33" x14ac:dyDescent="0.25">
      <c r="A55" s="1" t="s">
        <v>7</v>
      </c>
      <c r="B55" s="9">
        <v>145000</v>
      </c>
      <c r="C55" s="9">
        <f>145000+C14-C34</f>
        <v>290000</v>
      </c>
      <c r="D55" s="7">
        <f t="shared" si="10"/>
        <v>435000</v>
      </c>
      <c r="E55" s="7">
        <f t="shared" si="10"/>
        <v>580000</v>
      </c>
      <c r="F55" s="7">
        <f t="shared" si="10"/>
        <v>725000</v>
      </c>
      <c r="G55" s="7">
        <f t="shared" si="11"/>
        <v>0</v>
      </c>
      <c r="H55" s="7">
        <f t="shared" si="11"/>
        <v>145000</v>
      </c>
      <c r="I55" s="7">
        <f t="shared" si="11"/>
        <v>290000</v>
      </c>
      <c r="J55" s="7">
        <f t="shared" si="11"/>
        <v>435000</v>
      </c>
      <c r="K55" s="7">
        <f t="shared" si="11"/>
        <v>580000</v>
      </c>
      <c r="L55" s="7">
        <f t="shared" si="11"/>
        <v>725000</v>
      </c>
      <c r="M55" s="7">
        <f t="shared" si="11"/>
        <v>0</v>
      </c>
      <c r="N55" s="7">
        <f t="shared" si="5"/>
        <v>145000</v>
      </c>
      <c r="O55" s="5">
        <f t="shared" si="6"/>
        <v>345769.23076923075</v>
      </c>
      <c r="P55" s="5"/>
      <c r="Q55" s="5"/>
      <c r="R55" s="7"/>
      <c r="S55" s="7">
        <f t="shared" si="2"/>
        <v>145000</v>
      </c>
      <c r="T55" s="7">
        <f t="shared" ref="T55:T61" si="12">+T14-T34+N55</f>
        <v>290000</v>
      </c>
      <c r="U55" s="7">
        <f t="shared" si="5"/>
        <v>435000</v>
      </c>
      <c r="V55" s="7">
        <f t="shared" si="5"/>
        <v>580000</v>
      </c>
      <c r="W55" s="7">
        <f t="shared" si="5"/>
        <v>725000</v>
      </c>
      <c r="X55" s="7">
        <f t="shared" si="5"/>
        <v>0</v>
      </c>
      <c r="Y55" s="7">
        <f t="shared" si="5"/>
        <v>145000</v>
      </c>
      <c r="Z55" s="7">
        <f t="shared" si="5"/>
        <v>290000</v>
      </c>
      <c r="AA55" s="7">
        <f t="shared" si="5"/>
        <v>435000</v>
      </c>
      <c r="AB55" s="7">
        <f t="shared" si="5"/>
        <v>580000</v>
      </c>
      <c r="AC55" s="7">
        <f t="shared" si="5"/>
        <v>725000</v>
      </c>
      <c r="AD55" s="7">
        <f t="shared" si="5"/>
        <v>0</v>
      </c>
      <c r="AE55" s="7">
        <f t="shared" si="5"/>
        <v>145000</v>
      </c>
      <c r="AF55" t="s">
        <v>23</v>
      </c>
      <c r="AG55" s="7">
        <f t="shared" si="8"/>
        <v>345769.23076923075</v>
      </c>
    </row>
    <row r="56" spans="1:33" x14ac:dyDescent="0.25">
      <c r="A56" s="1" t="s">
        <v>8</v>
      </c>
      <c r="B56" s="9">
        <v>149167</v>
      </c>
      <c r="C56" s="9">
        <f>+C15-C35+149166.67</f>
        <v>298333.33666666597</v>
      </c>
      <c r="D56" s="7">
        <f t="shared" si="10"/>
        <v>447500.00333333196</v>
      </c>
      <c r="E56" s="7">
        <f t="shared" si="10"/>
        <v>596666.66999999795</v>
      </c>
      <c r="F56" s="7">
        <f t="shared" si="10"/>
        <v>745833.33666666388</v>
      </c>
      <c r="G56" s="7">
        <f t="shared" si="11"/>
        <v>3.3333299215883017E-3</v>
      </c>
      <c r="H56" s="7">
        <f>+H15-H35+G56</f>
        <v>149166.66999999591</v>
      </c>
      <c r="I56" s="7">
        <f>+I15-I35+H56</f>
        <v>298333.3366666619</v>
      </c>
      <c r="J56" s="7">
        <f t="shared" si="11"/>
        <v>447500.00333332788</v>
      </c>
      <c r="K56" s="7">
        <f t="shared" si="11"/>
        <v>596666.66999999387</v>
      </c>
      <c r="L56" s="7">
        <f t="shared" si="11"/>
        <v>745833.33666665992</v>
      </c>
      <c r="M56" s="7">
        <f t="shared" si="11"/>
        <v>3.3333259634673595E-3</v>
      </c>
      <c r="N56" s="7">
        <f t="shared" si="5"/>
        <v>149166.66999999195</v>
      </c>
      <c r="O56" s="5">
        <f t="shared" si="6"/>
        <v>355705.15692307294</v>
      </c>
      <c r="P56" s="7"/>
      <c r="Q56" s="7"/>
      <c r="R56" s="7"/>
      <c r="S56" s="7">
        <f t="shared" si="2"/>
        <v>149166.66999999195</v>
      </c>
      <c r="T56" s="7">
        <f t="shared" si="12"/>
        <v>298333.33666665794</v>
      </c>
      <c r="U56" s="7">
        <f t="shared" si="5"/>
        <v>447500.00333332393</v>
      </c>
      <c r="V56" s="7">
        <f t="shared" si="5"/>
        <v>596666.66999998991</v>
      </c>
      <c r="W56" s="7">
        <f t="shared" si="5"/>
        <v>745833.33666665596</v>
      </c>
      <c r="X56" s="7">
        <f t="shared" si="5"/>
        <v>3.3333220053464174E-3</v>
      </c>
      <c r="Y56" s="7">
        <f t="shared" si="5"/>
        <v>149166.66999998799</v>
      </c>
      <c r="Z56" s="7">
        <f t="shared" si="5"/>
        <v>298333.33666665398</v>
      </c>
      <c r="AA56" s="7">
        <f t="shared" si="5"/>
        <v>447500.00333331997</v>
      </c>
      <c r="AB56" s="7">
        <f t="shared" si="5"/>
        <v>596666.66999998596</v>
      </c>
      <c r="AC56" s="7">
        <f t="shared" si="5"/>
        <v>745833.336666652</v>
      </c>
      <c r="AD56" s="7">
        <f t="shared" si="5"/>
        <v>3.3333180472254753E-3</v>
      </c>
      <c r="AE56" s="7">
        <f t="shared" si="5"/>
        <v>149166.66999998403</v>
      </c>
      <c r="AF56" t="s">
        <v>23</v>
      </c>
      <c r="AG56" s="7">
        <f t="shared" si="8"/>
        <v>355705.1315384495</v>
      </c>
    </row>
    <row r="57" spans="1:33" x14ac:dyDescent="0.25">
      <c r="A57" s="1" t="s">
        <v>9</v>
      </c>
      <c r="B57" s="9">
        <v>453278</v>
      </c>
      <c r="C57" s="9">
        <f>331666.67+(331666.67/30*10)+C16-C36</f>
        <v>773888.89333333261</v>
      </c>
      <c r="D57" s="7">
        <f>+D16-D36+C57</f>
        <v>110555.55999999866</v>
      </c>
      <c r="E57" s="7">
        <f t="shared" si="10"/>
        <v>442222.22666666465</v>
      </c>
      <c r="F57" s="7">
        <f t="shared" si="10"/>
        <v>773888.89333333063</v>
      </c>
      <c r="G57" s="7">
        <f t="shared" si="11"/>
        <v>110555.55999999668</v>
      </c>
      <c r="H57" s="7">
        <f t="shared" si="11"/>
        <v>442222.22666666267</v>
      </c>
      <c r="I57" s="7">
        <f t="shared" si="11"/>
        <v>773888.89333332865</v>
      </c>
      <c r="J57" s="7">
        <f t="shared" si="11"/>
        <v>110555.5599999947</v>
      </c>
      <c r="K57" s="7">
        <f t="shared" si="11"/>
        <v>442222.22666666069</v>
      </c>
      <c r="L57" s="7">
        <f t="shared" si="11"/>
        <v>773888.89333332668</v>
      </c>
      <c r="M57" s="7">
        <f t="shared" si="11"/>
        <v>110555.55999999272</v>
      </c>
      <c r="N57" s="7">
        <f t="shared" si="5"/>
        <v>442222.22666665871</v>
      </c>
      <c r="O57" s="5">
        <f t="shared" si="6"/>
        <v>443072.67076922697</v>
      </c>
      <c r="P57" s="7"/>
      <c r="Q57" s="7"/>
      <c r="R57" s="7"/>
      <c r="S57" s="7">
        <f t="shared" si="2"/>
        <v>442222.22666665871</v>
      </c>
      <c r="T57" s="7">
        <f t="shared" si="12"/>
        <v>773888.8933333247</v>
      </c>
      <c r="U57" s="7">
        <f t="shared" si="5"/>
        <v>110555.55999999074</v>
      </c>
      <c r="V57" s="7">
        <f t="shared" si="5"/>
        <v>442222.22666665673</v>
      </c>
      <c r="W57" s="7">
        <f t="shared" si="5"/>
        <v>773888.89333332272</v>
      </c>
      <c r="X57" s="7">
        <f t="shared" si="5"/>
        <v>110555.55999998876</v>
      </c>
      <c r="Y57" s="7">
        <f t="shared" si="5"/>
        <v>442222.22666665475</v>
      </c>
      <c r="Z57" s="7">
        <f t="shared" si="5"/>
        <v>773888.89333332074</v>
      </c>
      <c r="AA57" s="7">
        <f t="shared" si="5"/>
        <v>110555.55999998678</v>
      </c>
      <c r="AB57" s="7">
        <f t="shared" si="5"/>
        <v>442222.22666665277</v>
      </c>
      <c r="AC57" s="7">
        <f t="shared" si="5"/>
        <v>773888.89333331876</v>
      </c>
      <c r="AD57" s="7">
        <f t="shared" si="5"/>
        <v>110555.55999998481</v>
      </c>
      <c r="AE57" s="7">
        <f t="shared" si="5"/>
        <v>442222.22666665079</v>
      </c>
      <c r="AF57" t="s">
        <v>23</v>
      </c>
      <c r="AG57" s="7">
        <f t="shared" si="8"/>
        <v>442222.22666665475</v>
      </c>
    </row>
    <row r="58" spans="1:33" x14ac:dyDescent="0.25">
      <c r="A58" s="1" t="s">
        <v>10</v>
      </c>
      <c r="B58" s="9">
        <v>314516</v>
      </c>
      <c r="C58" s="17">
        <f>+(173833.33/30*10)+C17-C37</f>
        <v>231777.77666666632</v>
      </c>
      <c r="D58" s="7">
        <f t="shared" ref="D58:F61" si="13">+D17-D37+C58</f>
        <v>405611.10999999929</v>
      </c>
      <c r="E58" s="7">
        <f t="shared" si="13"/>
        <v>579444.44333333231</v>
      </c>
      <c r="F58" s="7">
        <f t="shared" si="13"/>
        <v>753277.77666666533</v>
      </c>
      <c r="G58" s="7">
        <f t="shared" si="11"/>
        <v>927111.10999999836</v>
      </c>
      <c r="H58" s="7">
        <f>+H17-H37+G58</f>
        <v>57944.443333331379</v>
      </c>
      <c r="I58" s="7">
        <f>+I17-I37+H58</f>
        <v>231777.77666666437</v>
      </c>
      <c r="J58" s="7">
        <f t="shared" si="11"/>
        <v>405611.10999999737</v>
      </c>
      <c r="K58" s="7">
        <f t="shared" si="11"/>
        <v>579444.44333333033</v>
      </c>
      <c r="L58" s="7">
        <f t="shared" si="11"/>
        <v>753277.77666666335</v>
      </c>
      <c r="M58" s="7">
        <f t="shared" si="11"/>
        <v>927111.10999999638</v>
      </c>
      <c r="N58" s="7">
        <f t="shared" si="5"/>
        <v>57944.4433333294</v>
      </c>
      <c r="O58" s="5">
        <f t="shared" si="6"/>
        <v>478834.56307692116</v>
      </c>
      <c r="P58" s="5"/>
      <c r="Q58" s="5"/>
      <c r="R58" s="7"/>
      <c r="S58" s="7">
        <f t="shared" si="2"/>
        <v>57944.4433333294</v>
      </c>
      <c r="T58" s="7">
        <f t="shared" si="12"/>
        <v>231777.77666666239</v>
      </c>
      <c r="U58" s="7">
        <f t="shared" si="5"/>
        <v>405611.10999999539</v>
      </c>
      <c r="V58" s="7">
        <f t="shared" si="5"/>
        <v>579444.44333332835</v>
      </c>
      <c r="W58" s="7">
        <f t="shared" si="5"/>
        <v>753277.77666666138</v>
      </c>
      <c r="X58" s="7">
        <f t="shared" si="5"/>
        <v>927111.1099999944</v>
      </c>
      <c r="Y58" s="7">
        <f t="shared" si="5"/>
        <v>57944.443333327421</v>
      </c>
      <c r="Z58" s="7">
        <f t="shared" si="5"/>
        <v>231777.77666666041</v>
      </c>
      <c r="AA58" s="7">
        <f t="shared" si="5"/>
        <v>405611.10999999341</v>
      </c>
      <c r="AB58" s="7">
        <f t="shared" si="5"/>
        <v>579444.44333332637</v>
      </c>
      <c r="AC58" s="7">
        <f t="shared" si="5"/>
        <v>753277.7766666594</v>
      </c>
      <c r="AD58" s="7">
        <f t="shared" si="5"/>
        <v>927111.10999999242</v>
      </c>
      <c r="AE58" s="7">
        <f t="shared" si="5"/>
        <v>57944.443333325442</v>
      </c>
      <c r="AF58" t="s">
        <v>23</v>
      </c>
      <c r="AG58" s="7">
        <f t="shared" si="8"/>
        <v>459098.28948717349</v>
      </c>
    </row>
    <row r="59" spans="1:33" x14ac:dyDescent="0.25">
      <c r="A59" s="1" t="s">
        <v>11</v>
      </c>
      <c r="B59" s="9">
        <v>57944</v>
      </c>
      <c r="C59" s="16">
        <f>125000+125000+(125000/2)+C18-C38</f>
        <v>62499.999999999942</v>
      </c>
      <c r="D59" s="7">
        <f t="shared" si="13"/>
        <v>187499.99999999994</v>
      </c>
      <c r="E59" s="7">
        <f t="shared" si="13"/>
        <v>312499.99999999994</v>
      </c>
      <c r="F59" s="7">
        <f t="shared" si="13"/>
        <v>62499.999999999884</v>
      </c>
      <c r="G59" s="7">
        <f t="shared" si="11"/>
        <v>187499.99999999988</v>
      </c>
      <c r="H59" s="7">
        <f t="shared" si="11"/>
        <v>312499.99999999988</v>
      </c>
      <c r="I59" s="7">
        <f t="shared" si="11"/>
        <v>62499.999999999825</v>
      </c>
      <c r="J59" s="7">
        <f t="shared" si="11"/>
        <v>187499.99999999983</v>
      </c>
      <c r="K59" s="7">
        <f t="shared" si="11"/>
        <v>312499.99999999983</v>
      </c>
      <c r="L59" s="7">
        <f t="shared" si="11"/>
        <v>62499.999999999767</v>
      </c>
      <c r="M59" s="7">
        <f t="shared" si="11"/>
        <v>187499.99999999977</v>
      </c>
      <c r="N59" s="7">
        <f t="shared" si="5"/>
        <v>312499.99999999977</v>
      </c>
      <c r="O59" s="5">
        <f t="shared" si="6"/>
        <v>177534.1538461537</v>
      </c>
      <c r="P59" s="7"/>
      <c r="Q59" s="7"/>
      <c r="R59" s="7"/>
      <c r="S59" s="7">
        <f t="shared" si="2"/>
        <v>312499.99999999977</v>
      </c>
      <c r="T59" s="7">
        <f t="shared" si="12"/>
        <v>62499.999999999709</v>
      </c>
      <c r="U59" s="7">
        <f t="shared" si="5"/>
        <v>187499.99999999971</v>
      </c>
      <c r="V59" s="7">
        <f t="shared" si="5"/>
        <v>312499.99999999971</v>
      </c>
      <c r="W59" s="7">
        <f t="shared" si="5"/>
        <v>62499.999999999651</v>
      </c>
      <c r="X59" s="7">
        <f t="shared" si="5"/>
        <v>187499.99999999965</v>
      </c>
      <c r="Y59" s="7">
        <f t="shared" si="5"/>
        <v>312499.99999999965</v>
      </c>
      <c r="Z59" s="7">
        <f t="shared" si="5"/>
        <v>62499.999999999593</v>
      </c>
      <c r="AA59" s="7">
        <f t="shared" si="5"/>
        <v>187499.99999999959</v>
      </c>
      <c r="AB59" s="7">
        <f t="shared" si="5"/>
        <v>312499.99999999959</v>
      </c>
      <c r="AC59" s="7">
        <f t="shared" si="5"/>
        <v>62499.999999999534</v>
      </c>
      <c r="AD59" s="7">
        <f t="shared" si="5"/>
        <v>187499.99999999953</v>
      </c>
      <c r="AE59" s="7">
        <f t="shared" si="5"/>
        <v>312499.99999999953</v>
      </c>
      <c r="AF59" t="s">
        <v>23</v>
      </c>
      <c r="AG59" s="7">
        <f t="shared" si="8"/>
        <v>197115.38461538422</v>
      </c>
    </row>
    <row r="60" spans="1:33" x14ac:dyDescent="0.25">
      <c r="A60" s="1" t="s">
        <v>12</v>
      </c>
      <c r="B60" s="9">
        <v>448774</v>
      </c>
      <c r="C60" s="16">
        <f>+(98666.67*4.5)+C19-C39</f>
        <v>542666.68166666664</v>
      </c>
      <c r="D60" s="7">
        <f t="shared" si="13"/>
        <v>49333.34833333327</v>
      </c>
      <c r="E60" s="7">
        <f t="shared" si="13"/>
        <v>148000.01499999987</v>
      </c>
      <c r="F60" s="7">
        <f t="shared" si="13"/>
        <v>246666.68166666647</v>
      </c>
      <c r="G60" s="7">
        <f t="shared" si="11"/>
        <v>345333.34833333304</v>
      </c>
      <c r="H60" s="7">
        <f t="shared" si="11"/>
        <v>444000.01499999966</v>
      </c>
      <c r="I60" s="7">
        <f t="shared" si="11"/>
        <v>542666.68166666629</v>
      </c>
      <c r="J60" s="7">
        <f t="shared" si="11"/>
        <v>49333.34833333292</v>
      </c>
      <c r="K60" s="7">
        <f t="shared" si="11"/>
        <v>148000.01499999952</v>
      </c>
      <c r="L60" s="7">
        <f t="shared" si="11"/>
        <v>246666.68166666612</v>
      </c>
      <c r="M60" s="7">
        <f t="shared" si="11"/>
        <v>345333.34833333269</v>
      </c>
      <c r="N60" s="7">
        <f t="shared" si="5"/>
        <v>444000.01499999932</v>
      </c>
      <c r="O60" s="5">
        <f t="shared" si="6"/>
        <v>307751.85999999969</v>
      </c>
      <c r="P60" s="7"/>
      <c r="Q60" s="7"/>
      <c r="R60" s="7"/>
      <c r="S60" s="7">
        <f t="shared" si="2"/>
        <v>444000.01499999932</v>
      </c>
      <c r="T60" s="7">
        <f t="shared" si="12"/>
        <v>542666.68166666594</v>
      </c>
      <c r="U60" s="7">
        <f t="shared" si="5"/>
        <v>49333.348333332571</v>
      </c>
      <c r="V60" s="7">
        <f t="shared" si="5"/>
        <v>148000.01499999917</v>
      </c>
      <c r="W60" s="7">
        <f t="shared" si="5"/>
        <v>246666.68166666577</v>
      </c>
      <c r="X60" s="7">
        <f t="shared" si="5"/>
        <v>345333.34833333234</v>
      </c>
      <c r="Y60" s="7">
        <f t="shared" si="5"/>
        <v>444000.01499999897</v>
      </c>
      <c r="Z60" s="7">
        <f t="shared" si="5"/>
        <v>542666.68166666559</v>
      </c>
      <c r="AA60" s="7">
        <f t="shared" si="5"/>
        <v>49333.348333332222</v>
      </c>
      <c r="AB60" s="7">
        <f t="shared" si="5"/>
        <v>148000.01499999882</v>
      </c>
      <c r="AC60" s="7">
        <f t="shared" si="5"/>
        <v>246666.68166666542</v>
      </c>
      <c r="AD60" s="7">
        <f t="shared" si="5"/>
        <v>345333.34833333199</v>
      </c>
      <c r="AE60" s="7">
        <f t="shared" si="5"/>
        <v>444000.01499999862</v>
      </c>
      <c r="AF60" t="s">
        <v>23</v>
      </c>
      <c r="AG60" s="7">
        <f t="shared" si="8"/>
        <v>307384.63038461434</v>
      </c>
    </row>
    <row r="61" spans="1:33" x14ac:dyDescent="0.25">
      <c r="A61" s="1" t="s">
        <v>13</v>
      </c>
      <c r="B61" s="9"/>
      <c r="C61" s="7">
        <f>+C20-C40</f>
        <v>51875</v>
      </c>
      <c r="D61" s="7">
        <f t="shared" si="13"/>
        <v>155625</v>
      </c>
      <c r="E61" s="7">
        <f t="shared" si="13"/>
        <v>259375</v>
      </c>
      <c r="F61" s="7">
        <f t="shared" si="13"/>
        <v>363125</v>
      </c>
      <c r="G61" s="7">
        <f t="shared" si="11"/>
        <v>466875</v>
      </c>
      <c r="H61" s="7">
        <f t="shared" si="11"/>
        <v>570625</v>
      </c>
      <c r="I61" s="7">
        <f t="shared" si="11"/>
        <v>51875</v>
      </c>
      <c r="J61" s="7">
        <f t="shared" si="11"/>
        <v>155625</v>
      </c>
      <c r="K61" s="7">
        <f t="shared" si="11"/>
        <v>259375</v>
      </c>
      <c r="L61" s="7">
        <f t="shared" si="11"/>
        <v>363125</v>
      </c>
      <c r="M61" s="7">
        <f t="shared" si="11"/>
        <v>466875</v>
      </c>
      <c r="N61" s="7">
        <f t="shared" si="5"/>
        <v>570625</v>
      </c>
      <c r="O61" s="5">
        <f t="shared" si="6"/>
        <v>311250</v>
      </c>
      <c r="P61" s="5"/>
      <c r="Q61" s="5"/>
      <c r="R61" s="7"/>
      <c r="S61" s="7">
        <f t="shared" si="2"/>
        <v>570625</v>
      </c>
      <c r="T61" s="7">
        <f t="shared" si="12"/>
        <v>51875.000000000233</v>
      </c>
      <c r="U61" s="7">
        <f t="shared" si="5"/>
        <v>155625.00000000023</v>
      </c>
      <c r="V61" s="7">
        <f t="shared" si="5"/>
        <v>259375.00000000023</v>
      </c>
      <c r="W61" s="7">
        <f t="shared" si="5"/>
        <v>363125.00000000023</v>
      </c>
      <c r="X61" s="7">
        <f t="shared" si="5"/>
        <v>466875.00000000023</v>
      </c>
      <c r="Y61" s="7">
        <f t="shared" si="5"/>
        <v>570625.00000000023</v>
      </c>
      <c r="Z61" s="7">
        <f t="shared" si="5"/>
        <v>51875.000000000466</v>
      </c>
      <c r="AA61" s="7">
        <f t="shared" si="5"/>
        <v>155625.00000000047</v>
      </c>
      <c r="AB61" s="7">
        <f t="shared" si="5"/>
        <v>259375.00000000047</v>
      </c>
      <c r="AC61" s="7">
        <f t="shared" si="5"/>
        <v>363125.00000000047</v>
      </c>
      <c r="AD61" s="7">
        <f t="shared" si="5"/>
        <v>466875.00000000047</v>
      </c>
      <c r="AE61" s="7">
        <f t="shared" si="5"/>
        <v>570625.00000000047</v>
      </c>
      <c r="AF61" t="s">
        <v>23</v>
      </c>
      <c r="AG61" s="7">
        <f t="shared" si="8"/>
        <v>331201.92307692335</v>
      </c>
    </row>
    <row r="62" spans="1:33" x14ac:dyDescent="0.25">
      <c r="A62" s="1" t="s">
        <v>14</v>
      </c>
      <c r="B62" s="9"/>
      <c r="O62" s="5">
        <v>0</v>
      </c>
      <c r="P62" s="7"/>
      <c r="Q62" s="7"/>
      <c r="S62">
        <f t="shared" si="2"/>
        <v>0</v>
      </c>
      <c r="AG62" s="7">
        <f t="shared" si="8"/>
        <v>0</v>
      </c>
    </row>
    <row r="63" spans="1:33" x14ac:dyDescent="0.25">
      <c r="A63" s="13" t="s">
        <v>15</v>
      </c>
      <c r="B63" s="9">
        <v>36814</v>
      </c>
      <c r="E63" s="7">
        <f>+E22-E42</f>
        <v>61458.333333333336</v>
      </c>
      <c r="F63" s="7">
        <f>+F22-F42+E63</f>
        <v>184375</v>
      </c>
      <c r="G63" s="7">
        <f t="shared" ref="G63:AE64" si="14">+G22-G42+F63</f>
        <v>307291.66666666669</v>
      </c>
      <c r="H63" s="7">
        <f t="shared" si="14"/>
        <v>61458.333333333372</v>
      </c>
      <c r="I63" s="7">
        <f t="shared" si="14"/>
        <v>184375.00000000006</v>
      </c>
      <c r="J63" s="7">
        <f t="shared" si="14"/>
        <v>307291.66666666674</v>
      </c>
      <c r="K63" s="7">
        <f t="shared" si="14"/>
        <v>61458.33333333343</v>
      </c>
      <c r="L63" s="7">
        <f t="shared" si="14"/>
        <v>184375.00000000012</v>
      </c>
      <c r="M63" s="7">
        <f t="shared" si="14"/>
        <v>307291.6666666668</v>
      </c>
      <c r="N63" s="7">
        <f t="shared" si="14"/>
        <v>61458.333333333489</v>
      </c>
      <c r="O63" s="5">
        <f>+AVERAGE(B63:N63)</f>
        <v>159786.1212121213</v>
      </c>
      <c r="P63" s="7"/>
      <c r="Q63" s="7"/>
      <c r="R63" s="7"/>
      <c r="S63" s="7">
        <f t="shared" si="2"/>
        <v>61458.333333333489</v>
      </c>
      <c r="T63" s="7">
        <f>+T22-T42+N63</f>
        <v>184375.00000000017</v>
      </c>
      <c r="U63" s="7">
        <f t="shared" si="14"/>
        <v>307291.66666666686</v>
      </c>
      <c r="V63" s="7">
        <f t="shared" si="14"/>
        <v>61458.333333333547</v>
      </c>
      <c r="W63" s="7">
        <f t="shared" si="14"/>
        <v>184375.00000000023</v>
      </c>
      <c r="X63" s="7">
        <f t="shared" si="14"/>
        <v>307291.66666666692</v>
      </c>
      <c r="Y63" s="7">
        <f t="shared" si="14"/>
        <v>61458.333333333605</v>
      </c>
      <c r="Z63" s="7">
        <f t="shared" si="14"/>
        <v>184375.00000000029</v>
      </c>
      <c r="AA63" s="7">
        <f t="shared" si="14"/>
        <v>307291.66666666698</v>
      </c>
      <c r="AB63" s="7">
        <f t="shared" si="14"/>
        <v>61458.333333333663</v>
      </c>
      <c r="AC63" s="7">
        <f t="shared" si="14"/>
        <v>184375.00000000035</v>
      </c>
      <c r="AD63" s="7">
        <f t="shared" si="14"/>
        <v>307291.66666666704</v>
      </c>
      <c r="AE63" s="7">
        <f t="shared" si="14"/>
        <v>61458.333333333721</v>
      </c>
      <c r="AF63" t="s">
        <v>23</v>
      </c>
      <c r="AG63" s="7">
        <f>+AVERAGE(S63:AE63)</f>
        <v>174919.87179487204</v>
      </c>
    </row>
    <row r="64" spans="1:33" x14ac:dyDescent="0.25">
      <c r="A64" s="13" t="s">
        <v>16</v>
      </c>
      <c r="B64" s="9"/>
      <c r="E64" s="7">
        <f>+E23-E43</f>
        <v>0</v>
      </c>
      <c r="F64" s="7">
        <f>+F23-F43+E64</f>
        <v>0</v>
      </c>
      <c r="G64" s="7">
        <f t="shared" si="14"/>
        <v>0</v>
      </c>
      <c r="H64" s="7">
        <f t="shared" si="14"/>
        <v>0</v>
      </c>
      <c r="I64" s="7">
        <f t="shared" si="14"/>
        <v>0</v>
      </c>
      <c r="J64" s="7">
        <f t="shared" si="14"/>
        <v>0</v>
      </c>
      <c r="K64" s="7">
        <f t="shared" si="14"/>
        <v>0</v>
      </c>
      <c r="L64" s="7">
        <f t="shared" si="14"/>
        <v>0</v>
      </c>
      <c r="M64" s="7">
        <f t="shared" si="14"/>
        <v>0</v>
      </c>
      <c r="N64" s="7">
        <f t="shared" si="14"/>
        <v>266666.66666666669</v>
      </c>
      <c r="O64" s="5">
        <f>+AVERAGE(B64:N64)</f>
        <v>26666.666666666668</v>
      </c>
      <c r="P64" s="5"/>
      <c r="Q64" s="5"/>
      <c r="R64" s="7"/>
      <c r="S64" s="7">
        <f t="shared" si="2"/>
        <v>266666.66666666669</v>
      </c>
      <c r="T64" s="7">
        <f>+T23-T43+N64</f>
        <v>533333.33333333337</v>
      </c>
      <c r="U64" s="7">
        <f t="shared" si="14"/>
        <v>800000</v>
      </c>
      <c r="V64" s="7">
        <f t="shared" si="14"/>
        <v>1066666.6666666667</v>
      </c>
      <c r="W64" s="7">
        <f t="shared" si="14"/>
        <v>1333333.3333333335</v>
      </c>
      <c r="X64" s="7">
        <f>+X23-X43+W64</f>
        <v>1600000.0000000002</v>
      </c>
      <c r="Y64" s="7">
        <f>+Y23-Y43+X64</f>
        <v>266666.66666666698</v>
      </c>
      <c r="Z64" s="7">
        <f t="shared" si="14"/>
        <v>533333.33333333372</v>
      </c>
      <c r="AA64" s="7">
        <f t="shared" si="14"/>
        <v>800000.00000000047</v>
      </c>
      <c r="AB64" s="7">
        <f t="shared" si="14"/>
        <v>1066666.6666666672</v>
      </c>
      <c r="AC64" s="7">
        <f t="shared" si="14"/>
        <v>1333333.333333334</v>
      </c>
      <c r="AD64" s="7">
        <f t="shared" si="14"/>
        <v>1600000.0000000007</v>
      </c>
      <c r="AE64" s="7">
        <f t="shared" si="14"/>
        <v>266666.66666666744</v>
      </c>
      <c r="AF64" t="s">
        <v>23</v>
      </c>
      <c r="AG64" s="7">
        <f>+AVERAGE(S64:AE64)</f>
        <v>882051.28205128247</v>
      </c>
    </row>
    <row r="65" spans="1:33" x14ac:dyDescent="0.25">
      <c r="A65" s="26" t="s">
        <v>26</v>
      </c>
      <c r="B65" s="27">
        <v>66465</v>
      </c>
      <c r="C65" s="27">
        <v>162158.85369664652</v>
      </c>
      <c r="D65" s="27">
        <v>141665.1221893795</v>
      </c>
      <c r="E65" s="27">
        <v>144793.33214733895</v>
      </c>
      <c r="F65" s="27">
        <v>188876.45315878451</v>
      </c>
      <c r="G65" s="27">
        <v>201287.54117908841</v>
      </c>
      <c r="H65" s="27">
        <v>262906.29402537376</v>
      </c>
      <c r="I65" s="27">
        <v>292061.91356171918</v>
      </c>
      <c r="J65" s="27">
        <v>307919.8001655569</v>
      </c>
      <c r="K65" s="27">
        <v>350202.97727265977</v>
      </c>
      <c r="L65" s="27">
        <v>399488.45989873854</v>
      </c>
      <c r="M65" s="27">
        <v>378589.58427425852</v>
      </c>
      <c r="N65" s="27">
        <v>331303.17537231697</v>
      </c>
      <c r="O65" s="5">
        <f>+AVERAGE(B65:N65)</f>
        <v>248286.03899552781</v>
      </c>
      <c r="P65" s="7"/>
      <c r="Q65" s="7"/>
      <c r="R65" s="7"/>
      <c r="S65" s="27">
        <v>331303.17537231697</v>
      </c>
      <c r="T65" s="28">
        <v>282708.96838538419</v>
      </c>
      <c r="U65" s="7">
        <v>243069.90399866118</v>
      </c>
      <c r="V65" s="7">
        <v>222968.16675978998</v>
      </c>
      <c r="W65" s="7">
        <v>204491.06076656663</v>
      </c>
      <c r="X65" s="9">
        <v>205237.22058107521</v>
      </c>
      <c r="Y65" s="9">
        <v>194539.49365993589</v>
      </c>
      <c r="Z65" s="9">
        <v>223398.29339991469</v>
      </c>
      <c r="AA65" s="9">
        <v>234100.35705221267</v>
      </c>
      <c r="AB65" s="9">
        <v>248293.21202079317</v>
      </c>
      <c r="AC65" s="9">
        <v>293432.57764292613</v>
      </c>
      <c r="AD65" s="9">
        <v>279599.25823661953</v>
      </c>
      <c r="AE65" s="9">
        <v>281772.18966198253</v>
      </c>
      <c r="AG65" s="7">
        <f t="shared" si="8"/>
        <v>249608.75981062913</v>
      </c>
    </row>
    <row r="66" spans="1:33" x14ac:dyDescent="0.25">
      <c r="A66" s="14" t="s">
        <v>22</v>
      </c>
      <c r="B66" s="8">
        <f>SUM(B49:B65)</f>
        <v>2378695</v>
      </c>
      <c r="C66" s="8">
        <f t="shared" ref="C66:N66" si="15">SUM(C49:C65)</f>
        <v>3046243.2036966444</v>
      </c>
      <c r="D66" s="8">
        <f t="shared" si="15"/>
        <v>3052805.3055227078</v>
      </c>
      <c r="E66" s="8">
        <f t="shared" si="15"/>
        <v>4731447.6821473315</v>
      </c>
      <c r="F66" s="8">
        <f t="shared" si="15"/>
        <v>5390853.303158775</v>
      </c>
      <c r="G66" s="8">
        <f t="shared" si="15"/>
        <v>3419371.8911790755</v>
      </c>
      <c r="H66" s="8">
        <f t="shared" si="15"/>
        <v>3105983.1440253579</v>
      </c>
      <c r="I66" s="8">
        <f t="shared" si="15"/>
        <v>3264805.0135617005</v>
      </c>
      <c r="J66" s="8">
        <f t="shared" si="15"/>
        <v>3384839.150165536</v>
      </c>
      <c r="K66" s="8">
        <f t="shared" si="15"/>
        <v>4749548.5772726359</v>
      </c>
      <c r="L66" s="8">
        <f t="shared" si="15"/>
        <v>5427053.4765653769</v>
      </c>
      <c r="M66" s="8">
        <f t="shared" si="15"/>
        <v>3511148.7676075622</v>
      </c>
      <c r="N66" s="8">
        <f t="shared" si="15"/>
        <v>3404154.525372284</v>
      </c>
      <c r="O66" s="8">
        <f>SUM(O49:O65)</f>
        <v>3813674.7140537873</v>
      </c>
      <c r="P66" s="8"/>
      <c r="Q66" s="8"/>
      <c r="R66" s="8"/>
      <c r="S66" s="8">
        <f>+N66</f>
        <v>3404154.525372284</v>
      </c>
      <c r="T66" s="8">
        <f t="shared" ref="T66" si="16">SUM(T49:T65)</f>
        <v>3757222.4017186807</v>
      </c>
      <c r="U66" s="8">
        <f t="shared" ref="U66" si="17">SUM(U49:U65)</f>
        <v>4065317.9206652897</v>
      </c>
      <c r="V66" s="8">
        <f t="shared" ref="V66" si="18">SUM(V49:V65)</f>
        <v>5611200.7667597486</v>
      </c>
      <c r="W66" s="8">
        <f t="shared" ref="W66" si="19">SUM(W49:W65)</f>
        <v>6537414.4107665233</v>
      </c>
      <c r="X66" s="8">
        <f t="shared" ref="X66" si="20">SUM(X49:X65)</f>
        <v>4874879.5705810292</v>
      </c>
      <c r="Y66" s="8">
        <f t="shared" ref="Y66" si="21">SUM(Y49:Y65)</f>
        <v>3201856.8436598885</v>
      </c>
      <c r="Z66" s="8">
        <f t="shared" ref="Z66" si="22">SUM(Z49:Z65)</f>
        <v>3610279.3933998658</v>
      </c>
      <c r="AA66" s="8">
        <f t="shared" ref="AA66" si="23">SUM(AA49:AA65)</f>
        <v>3918180.2070521615</v>
      </c>
      <c r="AB66" s="8">
        <f t="shared" ref="AB66" si="24">SUM(AB49:AB65)</f>
        <v>5447821.8120207386</v>
      </c>
      <c r="AC66" s="8">
        <f t="shared" ref="AC66" si="25">SUM(AC49:AC65)</f>
        <v>6460029.0943095358</v>
      </c>
      <c r="AD66" s="8">
        <f t="shared" ref="AD66" si="26">SUM(AD49:AD65)</f>
        <v>4863717.4415698955</v>
      </c>
      <c r="AE66" s="8">
        <f t="shared" ref="AE66" si="27">SUM(AE49:AE65)</f>
        <v>3252199.0429952559</v>
      </c>
      <c r="AG66" s="8">
        <f>SUM(AG49:AG65)</f>
        <v>4538790.2639131462</v>
      </c>
    </row>
    <row r="67" spans="1:33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G67" s="22"/>
    </row>
    <row r="68" spans="1:33" x14ac:dyDescent="0.25">
      <c r="A68" s="21"/>
      <c r="B68" s="22"/>
      <c r="C68" s="22"/>
      <c r="D68" s="22">
        <v>2022</v>
      </c>
      <c r="E68" s="22"/>
      <c r="F68" s="22"/>
      <c r="G68" s="22"/>
      <c r="H68" s="22"/>
      <c r="I68" s="22"/>
      <c r="J68" s="22">
        <v>2023</v>
      </c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G68" s="22"/>
    </row>
    <row r="69" spans="1:33" x14ac:dyDescent="0.25">
      <c r="B69" s="25" t="s">
        <v>37</v>
      </c>
      <c r="C69" s="25" t="s">
        <v>33</v>
      </c>
      <c r="D69" s="25" t="s">
        <v>32</v>
      </c>
      <c r="E69" s="25" t="s">
        <v>34</v>
      </c>
      <c r="F69" s="25" t="s">
        <v>35</v>
      </c>
      <c r="G69" s="25"/>
      <c r="H69" s="25"/>
      <c r="I69" s="25" t="s">
        <v>33</v>
      </c>
      <c r="J69" s="25" t="s">
        <v>32</v>
      </c>
      <c r="K69" s="25" t="s">
        <v>34</v>
      </c>
      <c r="L69" s="25" t="s">
        <v>35</v>
      </c>
      <c r="M69" s="25"/>
    </row>
    <row r="70" spans="1:33" x14ac:dyDescent="0.25">
      <c r="B70" s="9" t="s">
        <v>38</v>
      </c>
      <c r="D70" s="5"/>
      <c r="H70" s="9" t="s">
        <v>28</v>
      </c>
      <c r="J70" s="5"/>
    </row>
    <row r="71" spans="1:33" x14ac:dyDescent="0.25">
      <c r="B71" s="11" t="s">
        <v>29</v>
      </c>
      <c r="C71" s="23">
        <f>'[1]G3-1 FN'!$J$20</f>
        <v>29158072.465475149</v>
      </c>
      <c r="D71" s="23">
        <f>'[1]G3-1 CF'!$J$20</f>
        <v>10009173.846369369</v>
      </c>
      <c r="E71" s="23">
        <f>'[1]G3-1 FI'!$J$20</f>
        <v>157804.10433844992</v>
      </c>
      <c r="F71" s="23">
        <f>'[1]G3-1 FT'!$J$20</f>
        <v>95638.351158041201</v>
      </c>
      <c r="G71" s="23"/>
      <c r="H71" s="23"/>
      <c r="I71" s="23">
        <f>+'[1]G3-2 FN'!$J$20</f>
        <v>15776915.570457809</v>
      </c>
      <c r="J71" s="23">
        <f>+'[1]G3-2 CF'!$J$20</f>
        <v>5292762.3151492355</v>
      </c>
      <c r="K71" s="23">
        <f>+'[1]G3-2 FI'!$J$20</f>
        <v>82979.224332357029</v>
      </c>
      <c r="L71" s="23">
        <f>+'[1]G3-2 FT'!$J$20</f>
        <v>52117.840134217025</v>
      </c>
    </row>
    <row r="72" spans="1:33" x14ac:dyDescent="0.25">
      <c r="B72" s="9" t="s">
        <v>30</v>
      </c>
      <c r="C72" s="23">
        <f>'[1]G3-1 FN'!$J$18</f>
        <v>104723257.39802915</v>
      </c>
      <c r="D72" s="23">
        <f>'[1]G3-1 CF'!$J$18</f>
        <v>35948648.193260461</v>
      </c>
      <c r="E72" s="23">
        <f>'[1]G3-1 FI'!$J$18</f>
        <v>566764.48200299917</v>
      </c>
      <c r="F72" s="23">
        <f>'[1]G3-1 FT'!$J$18</f>
        <v>343491.82982879441</v>
      </c>
      <c r="G72" s="23"/>
      <c r="H72" s="23"/>
      <c r="I72" s="23">
        <f>+'[1]G3-2 FN'!$J$18</f>
        <v>112727651.32974689</v>
      </c>
      <c r="J72" s="23">
        <f>+'[1]G3-2 CF'!$J$18</f>
        <v>37817320.005855486</v>
      </c>
      <c r="K72" s="23">
        <f>+'[1]G3-2 FI'!$J$18</f>
        <v>592894.9182986191</v>
      </c>
      <c r="L72" s="23">
        <f>+'[1]G3-2 FT'!$J$18</f>
        <v>372387.21881168208</v>
      </c>
    </row>
    <row r="73" spans="1:33" x14ac:dyDescent="0.25">
      <c r="C73" s="23">
        <f>SUM(C71:C72)</f>
        <v>133881329.86350429</v>
      </c>
      <c r="D73" s="23">
        <f>SUM(D71:D72)</f>
        <v>45957822.039629832</v>
      </c>
      <c r="E73" s="23">
        <f>SUM(E71:E72)</f>
        <v>724568.58634144906</v>
      </c>
      <c r="F73" s="23">
        <f>SUM(F71:F72)</f>
        <v>439130.18098683562</v>
      </c>
      <c r="G73" s="23"/>
      <c r="H73" s="24"/>
      <c r="I73" s="23">
        <f>SUM(I71:I72)</f>
        <v>128504566.90020469</v>
      </c>
      <c r="J73" s="23">
        <f>SUM(J71:J72)</f>
        <v>43110082.321004719</v>
      </c>
      <c r="K73" s="23">
        <f>SUM(K71:K72)</f>
        <v>675874.14263097616</v>
      </c>
      <c r="L73" s="23">
        <f>SUM(L71:L72)</f>
        <v>424505.05894589913</v>
      </c>
    </row>
    <row r="74" spans="1:33" x14ac:dyDescent="0.25">
      <c r="B74" s="9" t="s">
        <v>31</v>
      </c>
      <c r="C74" s="23"/>
      <c r="D74" s="23"/>
      <c r="E74" s="23"/>
      <c r="F74" s="23"/>
      <c r="G74" s="23"/>
      <c r="H74" s="24" t="s">
        <v>31</v>
      </c>
      <c r="I74" s="23"/>
      <c r="J74" s="23"/>
      <c r="K74" s="23"/>
      <c r="L74" s="23"/>
    </row>
    <row r="75" spans="1:33" x14ac:dyDescent="0.25">
      <c r="C75" s="23">
        <f>'[1]G3-1 FN'!$D$37</f>
        <v>594592008</v>
      </c>
      <c r="D75" s="23">
        <f>+C75</f>
        <v>594592008</v>
      </c>
      <c r="E75" s="23">
        <f t="shared" ref="E75:F76" si="28">+D75</f>
        <v>594592008</v>
      </c>
      <c r="F75" s="23">
        <f t="shared" si="28"/>
        <v>594592008</v>
      </c>
      <c r="G75" s="23"/>
      <c r="H75" s="24"/>
      <c r="I75" s="23">
        <f>'[1]G3-2'!$D$37</f>
        <v>660072946</v>
      </c>
      <c r="J75" s="23">
        <f t="shared" ref="J75:L76" si="29">+I75</f>
        <v>660072946</v>
      </c>
      <c r="K75" s="23">
        <f t="shared" si="29"/>
        <v>660072946</v>
      </c>
      <c r="L75" s="23">
        <f t="shared" si="29"/>
        <v>660072946</v>
      </c>
    </row>
    <row r="76" spans="1:33" x14ac:dyDescent="0.25">
      <c r="C76" s="23">
        <f>'[1]G3-1 FN'!$D$38</f>
        <v>165552116</v>
      </c>
      <c r="D76" s="23">
        <f>+C76</f>
        <v>165552116</v>
      </c>
      <c r="E76" s="23">
        <f t="shared" si="28"/>
        <v>165552116</v>
      </c>
      <c r="F76" s="23">
        <f t="shared" si="28"/>
        <v>165552116</v>
      </c>
      <c r="G76" s="23"/>
      <c r="H76" s="24"/>
      <c r="I76" s="23">
        <f>'[1]G3-2'!$D$38</f>
        <v>92381195</v>
      </c>
      <c r="J76" s="23">
        <f t="shared" si="29"/>
        <v>92381195</v>
      </c>
      <c r="K76" s="23">
        <f t="shared" si="29"/>
        <v>92381195</v>
      </c>
      <c r="L76" s="23">
        <f t="shared" si="29"/>
        <v>92381195</v>
      </c>
    </row>
    <row r="77" spans="1:33" x14ac:dyDescent="0.25">
      <c r="C77" s="23">
        <f>SUM(C75:C76)</f>
        <v>760144124</v>
      </c>
      <c r="D77" s="23">
        <f t="shared" ref="D77:F77" si="30">SUM(D75:D76)</f>
        <v>760144124</v>
      </c>
      <c r="E77" s="23">
        <f t="shared" si="30"/>
        <v>760144124</v>
      </c>
      <c r="F77" s="23">
        <f t="shared" si="30"/>
        <v>760144124</v>
      </c>
      <c r="G77" s="23"/>
      <c r="H77" s="24"/>
      <c r="I77" s="23">
        <f>SUM(I75:I76)</f>
        <v>752454141</v>
      </c>
      <c r="J77" s="23">
        <f t="shared" ref="J77" si="31">SUM(J75:J76)</f>
        <v>752454141</v>
      </c>
      <c r="K77" s="23">
        <f t="shared" ref="K77" si="32">SUM(K75:K76)</f>
        <v>752454141</v>
      </c>
      <c r="L77" s="23">
        <f t="shared" ref="L77" si="33">SUM(L75:L76)</f>
        <v>752454141</v>
      </c>
    </row>
    <row r="78" spans="1:33" x14ac:dyDescent="0.25">
      <c r="C78" s="23"/>
      <c r="D78" s="23"/>
      <c r="E78" s="23"/>
      <c r="F78" s="23"/>
      <c r="G78" s="23"/>
      <c r="H78" s="24"/>
      <c r="I78" s="23"/>
      <c r="J78" s="23"/>
      <c r="K78" s="23"/>
      <c r="L78" s="23"/>
    </row>
    <row r="79" spans="1:33" x14ac:dyDescent="0.25">
      <c r="C79" s="19">
        <f>+C73/C77</f>
        <v>0.17612624453241751</v>
      </c>
      <c r="D79" s="19">
        <f t="shared" ref="D79:F79" si="34">+D73/D77</f>
        <v>6.0459353152389601E-2</v>
      </c>
      <c r="E79" s="19">
        <f t="shared" si="34"/>
        <v>9.5319895723018058E-4</v>
      </c>
      <c r="F79" s="19">
        <f t="shared" si="34"/>
        <v>5.776933177830309E-4</v>
      </c>
      <c r="H79" s="11"/>
      <c r="I79" s="19">
        <f>+I73/I77</f>
        <v>0.17078059631570913</v>
      </c>
      <c r="J79" s="19">
        <f t="shared" ref="J79:L79" si="35">+J73/J77</f>
        <v>5.7292637480487622E-2</v>
      </c>
      <c r="K79" s="19">
        <f t="shared" si="35"/>
        <v>8.9822635799804334E-4</v>
      </c>
      <c r="L79" s="19">
        <f t="shared" si="35"/>
        <v>5.6416070537101232E-4</v>
      </c>
    </row>
    <row r="80" spans="1:33" x14ac:dyDescent="0.25">
      <c r="C80" s="7">
        <f>+$O$66</f>
        <v>3813674.7140537873</v>
      </c>
      <c r="D80" s="7">
        <f t="shared" ref="D80:F80" si="36">+$O$66</f>
        <v>3813674.7140537873</v>
      </c>
      <c r="E80" s="7">
        <f t="shared" si="36"/>
        <v>3813674.7140537873</v>
      </c>
      <c r="F80" s="7">
        <f t="shared" si="36"/>
        <v>3813674.7140537873</v>
      </c>
      <c r="H80" s="11"/>
      <c r="I80" s="7">
        <f>+$AG$66</f>
        <v>4538790.2639131462</v>
      </c>
      <c r="J80" s="7">
        <f t="shared" ref="J80:L80" si="37">+$AG$66</f>
        <v>4538790.2639131462</v>
      </c>
      <c r="K80" s="7">
        <f t="shared" si="37"/>
        <v>4538790.2639131462</v>
      </c>
      <c r="L80" s="7">
        <f t="shared" si="37"/>
        <v>4538790.2639131462</v>
      </c>
    </row>
    <row r="81" spans="2:13" x14ac:dyDescent="0.25">
      <c r="B81" s="11" t="s">
        <v>39</v>
      </c>
      <c r="C81" s="20">
        <f>+C79*C80</f>
        <v>671688.20525453473</v>
      </c>
      <c r="D81" s="20">
        <f t="shared" ref="D81:F81" si="38">+D79*D80</f>
        <v>230572.30634531635</v>
      </c>
      <c r="E81" s="20">
        <f t="shared" si="38"/>
        <v>3635.1907606511772</v>
      </c>
      <c r="F81" s="20">
        <f t="shared" si="38"/>
        <v>2203.1343985069839</v>
      </c>
      <c r="G81" s="20">
        <f>SUM(C81:F81)</f>
        <v>908098.83675900917</v>
      </c>
      <c r="H81" s="11" t="s">
        <v>40</v>
      </c>
      <c r="I81" s="20">
        <f>+I79*I80</f>
        <v>775137.3078230219</v>
      </c>
      <c r="J81" s="20">
        <f t="shared" ref="J81" si="39">+J79*J80</f>
        <v>260039.26519034262</v>
      </c>
      <c r="K81" s="20">
        <f t="shared" ref="K81" si="40">+K79*K80</f>
        <v>4076.8610484716833</v>
      </c>
      <c r="L81" s="20">
        <f t="shared" ref="L81" si="41">+L79*L80</f>
        <v>2560.6071168203239</v>
      </c>
      <c r="M81" s="20">
        <f>SUM(I81:L81)</f>
        <v>1041814.0411786565</v>
      </c>
    </row>
    <row r="82" spans="2:13" x14ac:dyDescent="0.25">
      <c r="B82" s="11" t="s">
        <v>41</v>
      </c>
      <c r="C82" s="29">
        <v>671688.20525453473</v>
      </c>
      <c r="D82" s="29">
        <v>230572.30634531635</v>
      </c>
      <c r="E82" s="29">
        <v>3635.1907606511772</v>
      </c>
      <c r="F82" s="29">
        <v>2203.1343985069839</v>
      </c>
      <c r="G82" s="29">
        <f>SUM(C82:F82)</f>
        <v>908098.83675900917</v>
      </c>
      <c r="H82" s="11"/>
      <c r="I82" s="29">
        <v>775137.3078230219</v>
      </c>
      <c r="J82" s="29">
        <v>260039.26519034262</v>
      </c>
      <c r="K82" s="29">
        <v>4076.8610484716833</v>
      </c>
      <c r="L82" s="29">
        <v>2560.6071168203239</v>
      </c>
      <c r="M82" s="29">
        <f>SUM(I82:L82)</f>
        <v>1041814.0411786565</v>
      </c>
    </row>
    <row r="83" spans="2:13" x14ac:dyDescent="0.25">
      <c r="C83" s="20">
        <f>+C81-C82</f>
        <v>0</v>
      </c>
      <c r="D83" s="20">
        <f>+D81-D82</f>
        <v>0</v>
      </c>
      <c r="E83" s="20">
        <f>+E81-E82</f>
        <v>0</v>
      </c>
      <c r="F83" s="20">
        <f>+F81-F82</f>
        <v>0</v>
      </c>
      <c r="H83" s="11"/>
    </row>
    <row r="84" spans="2:13" x14ac:dyDescent="0.25">
      <c r="H84" s="11"/>
    </row>
    <row r="86" spans="2:13" x14ac:dyDescent="0.25">
      <c r="C86" t="s">
        <v>36</v>
      </c>
      <c r="D86" t="s">
        <v>36</v>
      </c>
      <c r="E86" t="s">
        <v>36</v>
      </c>
      <c r="F86" t="s">
        <v>36</v>
      </c>
      <c r="I86" t="s">
        <v>36</v>
      </c>
      <c r="J86" t="s">
        <v>36</v>
      </c>
      <c r="K86" t="s">
        <v>36</v>
      </c>
      <c r="L86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52" sqref="B52"/>
    </sheetView>
  </sheetViews>
  <sheetFormatPr defaultRowHeight="15" x14ac:dyDescent="0.25"/>
  <cols>
    <col min="1" max="1" width="42.42578125" style="11" bestFit="1" customWidth="1"/>
    <col min="2" max="6" width="11.140625" bestFit="1" customWidth="1"/>
    <col min="7" max="7" width="12.5703125" bestFit="1" customWidth="1"/>
    <col min="8" max="12" width="11.140625" bestFit="1" customWidth="1"/>
    <col min="13" max="13" width="12.5703125" bestFit="1" customWidth="1"/>
    <col min="14" max="18" width="11.140625" bestFit="1" customWidth="1"/>
    <col min="19" max="19" width="12.5703125" bestFit="1" customWidth="1"/>
    <col min="20" max="24" width="11.140625" bestFit="1" customWidth="1"/>
    <col min="25" max="25" width="12.5703125" bestFit="1" customWidth="1"/>
  </cols>
  <sheetData>
    <row r="5" spans="1:25" x14ac:dyDescent="0.25">
      <c r="B5" s="3" t="s">
        <v>18</v>
      </c>
      <c r="C5" s="3" t="s">
        <v>18</v>
      </c>
      <c r="D5" s="3" t="s">
        <v>18</v>
      </c>
      <c r="E5" s="3" t="s">
        <v>18</v>
      </c>
      <c r="F5" s="3" t="s">
        <v>18</v>
      </c>
      <c r="G5" s="3" t="s">
        <v>18</v>
      </c>
      <c r="H5" s="3" t="s">
        <v>18</v>
      </c>
      <c r="I5" s="3" t="s">
        <v>18</v>
      </c>
      <c r="J5" s="3" t="s">
        <v>18</v>
      </c>
      <c r="K5" s="3" t="s">
        <v>18</v>
      </c>
      <c r="L5" s="3" t="s">
        <v>18</v>
      </c>
      <c r="M5" s="3" t="s">
        <v>18</v>
      </c>
      <c r="N5" s="3" t="s">
        <v>18</v>
      </c>
      <c r="O5" s="3" t="s">
        <v>18</v>
      </c>
      <c r="P5" s="3" t="s">
        <v>18</v>
      </c>
      <c r="Q5" s="3" t="s">
        <v>18</v>
      </c>
      <c r="R5" s="3" t="s">
        <v>18</v>
      </c>
      <c r="S5" s="3" t="s">
        <v>18</v>
      </c>
      <c r="T5" s="3" t="s">
        <v>18</v>
      </c>
      <c r="U5" s="3" t="s">
        <v>18</v>
      </c>
      <c r="V5" s="3" t="s">
        <v>18</v>
      </c>
      <c r="W5" s="3" t="s">
        <v>18</v>
      </c>
      <c r="X5" s="3" t="s">
        <v>18</v>
      </c>
      <c r="Y5" s="3" t="s">
        <v>18</v>
      </c>
    </row>
    <row r="6" spans="1:25" x14ac:dyDescent="0.25">
      <c r="B6" s="4">
        <v>44592</v>
      </c>
      <c r="C6" s="4">
        <v>44620</v>
      </c>
      <c r="D6" s="4">
        <v>44651</v>
      </c>
      <c r="E6" s="4">
        <v>44681</v>
      </c>
      <c r="F6" s="4">
        <v>44712</v>
      </c>
      <c r="G6" s="4">
        <v>44742</v>
      </c>
      <c r="H6" s="4">
        <v>44773</v>
      </c>
      <c r="I6" s="4">
        <v>44804</v>
      </c>
      <c r="J6" s="4">
        <v>44834</v>
      </c>
      <c r="K6" s="4">
        <v>44865</v>
      </c>
      <c r="L6" s="4">
        <v>44895</v>
      </c>
      <c r="M6" s="4">
        <v>44926</v>
      </c>
      <c r="N6" s="4">
        <v>44957</v>
      </c>
      <c r="O6" s="4">
        <v>44985</v>
      </c>
      <c r="P6" s="4">
        <v>45016</v>
      </c>
      <c r="Q6" s="4">
        <v>45046</v>
      </c>
      <c r="R6" s="4">
        <v>45077</v>
      </c>
      <c r="S6" s="4">
        <v>45107</v>
      </c>
      <c r="T6" s="4">
        <v>45138</v>
      </c>
      <c r="U6" s="4">
        <v>45169</v>
      </c>
      <c r="V6" s="4">
        <v>45199</v>
      </c>
      <c r="W6" s="4">
        <v>45230</v>
      </c>
      <c r="X6" s="4">
        <v>45260</v>
      </c>
      <c r="Y6" s="4">
        <v>45291</v>
      </c>
    </row>
    <row r="7" spans="1:25" x14ac:dyDescent="0.25">
      <c r="A7" s="12" t="s">
        <v>0</v>
      </c>
    </row>
    <row r="8" spans="1:25" x14ac:dyDescent="0.25">
      <c r="A8" s="1" t="s">
        <v>1</v>
      </c>
      <c r="B8" s="5">
        <v>29649.999999999902</v>
      </c>
      <c r="C8" s="5">
        <v>29649.999999999902</v>
      </c>
      <c r="D8" s="5">
        <v>29649.999999999902</v>
      </c>
      <c r="E8" s="5">
        <v>29649.999999999902</v>
      </c>
      <c r="F8" s="5">
        <v>22237.499999999902</v>
      </c>
      <c r="G8" s="5">
        <v>22237.499999999902</v>
      </c>
      <c r="H8" s="5">
        <v>22237.499999999902</v>
      </c>
      <c r="I8" s="5">
        <v>22237.499999999902</v>
      </c>
      <c r="J8" s="5">
        <v>22237.499999999902</v>
      </c>
      <c r="K8" s="5">
        <v>22237.499999999902</v>
      </c>
      <c r="L8" s="5">
        <v>14824.9999999999</v>
      </c>
      <c r="M8" s="5">
        <v>14824.9999999999</v>
      </c>
      <c r="N8" s="5">
        <v>14824.9999999999</v>
      </c>
      <c r="O8" s="5">
        <v>14824.9999999999</v>
      </c>
      <c r="P8" s="5">
        <v>14824.9999999999</v>
      </c>
      <c r="Q8" s="5">
        <v>7412.49999999999</v>
      </c>
      <c r="R8" s="5">
        <v>7412.49999999999</v>
      </c>
      <c r="S8" s="5">
        <v>7412.49999999999</v>
      </c>
      <c r="T8" s="5">
        <v>7412.49999999999</v>
      </c>
      <c r="U8" s="5">
        <v>7412.49999999999</v>
      </c>
      <c r="V8" s="5">
        <v>7412.49999999999</v>
      </c>
      <c r="W8" s="5">
        <v>7412.49999999999</v>
      </c>
      <c r="X8" s="5">
        <v>0</v>
      </c>
      <c r="Y8" s="5">
        <v>0</v>
      </c>
    </row>
    <row r="9" spans="1:25" x14ac:dyDescent="0.25">
      <c r="A9" s="1" t="s">
        <v>2</v>
      </c>
      <c r="B9" s="5">
        <v>68633.333333333299</v>
      </c>
      <c r="C9" s="5">
        <v>68633.333333333299</v>
      </c>
      <c r="D9" s="5">
        <v>68633.333333333299</v>
      </c>
      <c r="E9" s="5">
        <v>68633.333333333299</v>
      </c>
      <c r="F9" s="5">
        <v>68633.333333333299</v>
      </c>
      <c r="G9" s="5">
        <v>54906.666666666599</v>
      </c>
      <c r="H9" s="5">
        <v>54906.666666666599</v>
      </c>
      <c r="I9" s="5">
        <v>54906.666666666599</v>
      </c>
      <c r="J9" s="5">
        <v>54906.666666666599</v>
      </c>
      <c r="K9" s="5">
        <v>54906.666666666599</v>
      </c>
      <c r="L9" s="5">
        <v>54906.666666666599</v>
      </c>
      <c r="M9" s="5">
        <v>54906.666666666599</v>
      </c>
      <c r="N9" s="5">
        <v>54906.666666666599</v>
      </c>
      <c r="O9" s="5">
        <v>54906.666666666599</v>
      </c>
      <c r="P9" s="5">
        <v>54906.666666666599</v>
      </c>
      <c r="Q9" s="5">
        <v>54906.666666666599</v>
      </c>
      <c r="R9" s="5">
        <v>54906.666666666599</v>
      </c>
      <c r="S9" s="5">
        <v>41180</v>
      </c>
      <c r="T9" s="5">
        <v>41180</v>
      </c>
      <c r="U9" s="5">
        <v>41180</v>
      </c>
      <c r="V9" s="5">
        <v>41180</v>
      </c>
      <c r="W9" s="5">
        <v>41180</v>
      </c>
      <c r="X9" s="5">
        <v>41180</v>
      </c>
      <c r="Y9" s="5">
        <v>41180</v>
      </c>
    </row>
    <row r="10" spans="1:25" x14ac:dyDescent="0.25">
      <c r="A10" s="2" t="s">
        <v>3</v>
      </c>
      <c r="B10" s="5">
        <v>26255.833333333299</v>
      </c>
      <c r="C10" s="5">
        <v>26255.833333333299</v>
      </c>
      <c r="D10" s="5">
        <v>26255.833333333299</v>
      </c>
      <c r="E10" s="5">
        <v>26255.833333333299</v>
      </c>
      <c r="F10" s="5">
        <v>22505</v>
      </c>
      <c r="G10" s="5">
        <v>22505</v>
      </c>
      <c r="H10" s="5">
        <v>22505</v>
      </c>
      <c r="I10" s="5">
        <v>22505</v>
      </c>
      <c r="J10" s="5">
        <v>22505</v>
      </c>
      <c r="K10" s="5">
        <v>22505</v>
      </c>
      <c r="L10" s="5">
        <v>22505</v>
      </c>
      <c r="M10" s="5">
        <v>22505</v>
      </c>
      <c r="N10" s="5">
        <v>22505</v>
      </c>
      <c r="O10" s="5">
        <v>22505</v>
      </c>
      <c r="P10" s="5">
        <v>22505</v>
      </c>
      <c r="Q10" s="5">
        <v>22505</v>
      </c>
      <c r="R10" s="5">
        <v>18754.166666666599</v>
      </c>
      <c r="S10" s="5">
        <v>18754.166666666599</v>
      </c>
      <c r="T10" s="5">
        <v>18754.166666666599</v>
      </c>
      <c r="U10" s="5">
        <v>18754.166666666599</v>
      </c>
      <c r="V10" s="5">
        <v>18754.166666666599</v>
      </c>
      <c r="W10" s="5">
        <v>18754.166666666599</v>
      </c>
      <c r="X10" s="5">
        <v>18754.166666666599</v>
      </c>
      <c r="Y10" s="5">
        <v>18754.166666666599</v>
      </c>
    </row>
    <row r="11" spans="1:25" x14ac:dyDescent="0.25">
      <c r="A11" s="2" t="s">
        <v>4</v>
      </c>
      <c r="B11" s="5">
        <v>43516.666666666599</v>
      </c>
      <c r="C11" s="5">
        <v>43516.666666666599</v>
      </c>
      <c r="D11" s="5">
        <v>43516.666666666599</v>
      </c>
      <c r="E11" s="5">
        <v>43516.666666666599</v>
      </c>
      <c r="F11" s="5">
        <v>43516.666666666599</v>
      </c>
      <c r="G11" s="5">
        <v>43516.666666666599</v>
      </c>
      <c r="H11" s="5">
        <v>43516.666666666599</v>
      </c>
      <c r="I11" s="5">
        <v>43516.666666666599</v>
      </c>
      <c r="J11" s="5">
        <v>43516.666666666599</v>
      </c>
      <c r="K11" s="5">
        <v>43516.666666666599</v>
      </c>
      <c r="L11" s="5">
        <v>43516.666666666599</v>
      </c>
      <c r="M11" s="5">
        <v>37300</v>
      </c>
      <c r="N11" s="5">
        <v>37300</v>
      </c>
      <c r="O11" s="5">
        <v>37300</v>
      </c>
      <c r="P11" s="5">
        <v>37300</v>
      </c>
      <c r="Q11" s="5">
        <v>37300</v>
      </c>
      <c r="R11" s="5">
        <v>37300</v>
      </c>
      <c r="S11" s="5">
        <v>37300</v>
      </c>
      <c r="T11" s="5">
        <v>37300</v>
      </c>
      <c r="U11" s="5">
        <v>37300</v>
      </c>
      <c r="V11" s="5">
        <v>37300</v>
      </c>
      <c r="W11" s="5">
        <v>37300</v>
      </c>
      <c r="X11" s="5">
        <v>37300</v>
      </c>
      <c r="Y11" s="5">
        <v>31083.333333333299</v>
      </c>
    </row>
    <row r="12" spans="1:25" x14ac:dyDescent="0.25">
      <c r="A12" s="1" t="s">
        <v>5</v>
      </c>
      <c r="B12" s="5">
        <v>129333.33333333299</v>
      </c>
      <c r="C12" s="5">
        <v>129333.33333333299</v>
      </c>
      <c r="D12" s="5">
        <v>129333.33333333299</v>
      </c>
      <c r="E12" s="5">
        <v>129333.33333333299</v>
      </c>
      <c r="F12" s="5">
        <v>113166.666666666</v>
      </c>
      <c r="G12" s="5">
        <v>113166.666666666</v>
      </c>
      <c r="H12" s="5">
        <v>113166.666666666</v>
      </c>
      <c r="I12" s="5">
        <v>113166.666666666</v>
      </c>
      <c r="J12" s="5">
        <v>113166.666666666</v>
      </c>
      <c r="K12" s="5">
        <v>113166.666666666</v>
      </c>
      <c r="L12" s="5">
        <v>113166.666666666</v>
      </c>
      <c r="M12" s="5">
        <v>113166.666666666</v>
      </c>
      <c r="N12" s="5">
        <v>113166.666666666</v>
      </c>
      <c r="O12" s="5">
        <v>113166.666666666</v>
      </c>
      <c r="P12" s="5">
        <v>113166.666666666</v>
      </c>
      <c r="Q12" s="5">
        <v>113166.666666666</v>
      </c>
      <c r="R12" s="5">
        <v>97000</v>
      </c>
      <c r="S12" s="5">
        <v>97000</v>
      </c>
      <c r="T12" s="5">
        <v>97000</v>
      </c>
      <c r="U12" s="5">
        <v>97000</v>
      </c>
      <c r="V12" s="5">
        <v>97000</v>
      </c>
      <c r="W12" s="5">
        <v>97000</v>
      </c>
      <c r="X12" s="5">
        <v>97000</v>
      </c>
      <c r="Y12" s="5">
        <v>97000</v>
      </c>
    </row>
    <row r="13" spans="1:25" x14ac:dyDescent="0.25">
      <c r="A13" s="1" t="s">
        <v>6</v>
      </c>
      <c r="B13" s="5">
        <v>189583.33333333299</v>
      </c>
      <c r="C13" s="5">
        <v>189583.33333333299</v>
      </c>
      <c r="D13" s="5">
        <v>189583.33333333299</v>
      </c>
      <c r="E13" s="5">
        <v>189583.33333333299</v>
      </c>
      <c r="F13" s="5">
        <v>189583.33333333299</v>
      </c>
      <c r="G13" s="5">
        <v>189583.33333333299</v>
      </c>
      <c r="H13" s="5">
        <v>184843.75</v>
      </c>
      <c r="I13" s="5">
        <v>184843.75</v>
      </c>
      <c r="J13" s="5">
        <v>184843.75</v>
      </c>
      <c r="K13" s="5">
        <v>180104.16666666599</v>
      </c>
      <c r="L13" s="5">
        <v>180104.16666666599</v>
      </c>
      <c r="M13" s="5">
        <v>180104.16666666599</v>
      </c>
      <c r="N13" s="5">
        <v>175364.58333333299</v>
      </c>
      <c r="O13" s="5">
        <v>175364.58333333299</v>
      </c>
      <c r="P13" s="5">
        <v>175364.58333333299</v>
      </c>
      <c r="Q13" s="5">
        <v>170625</v>
      </c>
      <c r="R13" s="5">
        <v>170625</v>
      </c>
      <c r="S13" s="5">
        <v>170625</v>
      </c>
      <c r="T13" s="5">
        <v>165885.41666666599</v>
      </c>
      <c r="U13" s="5">
        <v>165885.41666666599</v>
      </c>
      <c r="V13" s="5">
        <v>165885.41666666599</v>
      </c>
      <c r="W13" s="5">
        <v>161145.83333333299</v>
      </c>
      <c r="X13" s="5">
        <v>161145.83333333299</v>
      </c>
      <c r="Y13" s="5">
        <v>161145.83333333299</v>
      </c>
    </row>
    <row r="14" spans="1:25" x14ac:dyDescent="0.25">
      <c r="A14" s="1" t="s">
        <v>7</v>
      </c>
      <c r="B14" s="5">
        <v>145000</v>
      </c>
      <c r="C14" s="5">
        <v>145000</v>
      </c>
      <c r="D14" s="5">
        <v>145000</v>
      </c>
      <c r="E14" s="5">
        <v>145000</v>
      </c>
      <c r="F14" s="5">
        <v>145000</v>
      </c>
      <c r="G14" s="5">
        <v>145000</v>
      </c>
      <c r="H14" s="5">
        <v>145000</v>
      </c>
      <c r="I14" s="5">
        <v>145000</v>
      </c>
      <c r="J14" s="5">
        <v>145000</v>
      </c>
      <c r="K14" s="5">
        <v>145000</v>
      </c>
      <c r="L14" s="5">
        <v>145000</v>
      </c>
      <c r="M14" s="5">
        <v>145000</v>
      </c>
      <c r="N14" s="5">
        <v>145000</v>
      </c>
      <c r="O14" s="5">
        <v>145000</v>
      </c>
      <c r="P14" s="5">
        <v>145000</v>
      </c>
      <c r="Q14" s="5">
        <v>145000</v>
      </c>
      <c r="R14" s="5">
        <v>145000</v>
      </c>
      <c r="S14" s="5">
        <v>145000</v>
      </c>
      <c r="T14" s="5">
        <v>145000</v>
      </c>
      <c r="U14" s="5">
        <v>145000</v>
      </c>
      <c r="V14" s="5">
        <v>145000</v>
      </c>
      <c r="W14" s="5">
        <v>145000</v>
      </c>
      <c r="X14" s="5">
        <v>145000</v>
      </c>
      <c r="Y14" s="5">
        <v>145000</v>
      </c>
    </row>
    <row r="15" spans="1:25" x14ac:dyDescent="0.25">
      <c r="A15" s="1" t="s">
        <v>8</v>
      </c>
      <c r="B15" s="5">
        <v>149166.66666666599</v>
      </c>
      <c r="C15" s="5">
        <v>149166.66666666599</v>
      </c>
      <c r="D15" s="5">
        <v>149166.66666666599</v>
      </c>
      <c r="E15" s="5">
        <v>149166.66666666599</v>
      </c>
      <c r="F15" s="5">
        <v>149166.66666666599</v>
      </c>
      <c r="G15" s="5">
        <v>149166.66666666599</v>
      </c>
      <c r="H15" s="5">
        <v>149166.66666666599</v>
      </c>
      <c r="I15" s="5">
        <v>149166.66666666599</v>
      </c>
      <c r="J15" s="5">
        <v>149166.66666666599</v>
      </c>
      <c r="K15" s="5">
        <v>149166.66666666599</v>
      </c>
      <c r="L15" s="5">
        <v>149166.66666666599</v>
      </c>
      <c r="M15" s="5">
        <v>149166.66666666599</v>
      </c>
      <c r="N15" s="5">
        <v>149166.66666666599</v>
      </c>
      <c r="O15" s="5">
        <v>149166.66666666599</v>
      </c>
      <c r="P15" s="5">
        <v>149166.66666666599</v>
      </c>
      <c r="Q15" s="5">
        <v>149166.66666666599</v>
      </c>
      <c r="R15" s="5">
        <v>149166.66666666599</v>
      </c>
      <c r="S15" s="5">
        <v>149166.66666666599</v>
      </c>
      <c r="T15" s="5">
        <v>149166.66666666599</v>
      </c>
      <c r="U15" s="5">
        <v>149166.66666666599</v>
      </c>
      <c r="V15" s="5">
        <v>149166.66666666599</v>
      </c>
      <c r="W15" s="5">
        <v>149166.66666666599</v>
      </c>
      <c r="X15" s="5">
        <v>149166.66666666599</v>
      </c>
      <c r="Y15" s="5">
        <v>149166.66666666599</v>
      </c>
    </row>
    <row r="16" spans="1:25" x14ac:dyDescent="0.25">
      <c r="A16" s="1" t="s">
        <v>9</v>
      </c>
      <c r="B16" s="5">
        <v>331666.66666666599</v>
      </c>
      <c r="C16" s="5">
        <v>331666.66666666599</v>
      </c>
      <c r="D16" s="5">
        <v>331666.66666666599</v>
      </c>
      <c r="E16" s="5">
        <v>331666.66666666599</v>
      </c>
      <c r="F16" s="5">
        <v>331666.66666666599</v>
      </c>
      <c r="G16" s="5">
        <v>331666.66666666599</v>
      </c>
      <c r="H16" s="5">
        <v>331666.66666666599</v>
      </c>
      <c r="I16" s="5">
        <v>331666.66666666599</v>
      </c>
      <c r="J16" s="5">
        <v>331666.66666666599</v>
      </c>
      <c r="K16" s="5">
        <v>331666.66666666599</v>
      </c>
      <c r="L16" s="5">
        <v>331666.66666666599</v>
      </c>
      <c r="M16" s="5">
        <v>331666.66666666599</v>
      </c>
      <c r="N16" s="5">
        <v>331666.66666666599</v>
      </c>
      <c r="O16" s="5">
        <v>331666.66666666599</v>
      </c>
      <c r="P16" s="5">
        <v>331666.66666666599</v>
      </c>
      <c r="Q16" s="5">
        <v>331666.66666666599</v>
      </c>
      <c r="R16" s="5">
        <v>331666.66666666599</v>
      </c>
      <c r="S16" s="5">
        <v>331666.66666666599</v>
      </c>
      <c r="T16" s="5">
        <v>331666.66666666599</v>
      </c>
      <c r="U16" s="5">
        <v>331666.66666666599</v>
      </c>
      <c r="V16" s="5">
        <v>331666.66666666599</v>
      </c>
      <c r="W16" s="5">
        <v>331666.66666666599</v>
      </c>
      <c r="X16" s="5">
        <v>331666.66666666599</v>
      </c>
      <c r="Y16" s="5">
        <v>331666.66666666599</v>
      </c>
    </row>
    <row r="17" spans="1:25" x14ac:dyDescent="0.25">
      <c r="A17" s="1" t="s">
        <v>10</v>
      </c>
      <c r="B17" s="5">
        <v>173833.33333333299</v>
      </c>
      <c r="C17" s="5">
        <v>173833.33333333299</v>
      </c>
      <c r="D17" s="5">
        <v>173833.33333333299</v>
      </c>
      <c r="E17" s="5">
        <v>173833.33333333299</v>
      </c>
      <c r="F17" s="5">
        <v>173833.33333333299</v>
      </c>
      <c r="G17" s="5">
        <v>173833.33333333299</v>
      </c>
      <c r="H17" s="5">
        <v>173833.33333333299</v>
      </c>
      <c r="I17" s="5">
        <v>173833.33333333299</v>
      </c>
      <c r="J17" s="5">
        <v>173833.33333333299</v>
      </c>
      <c r="K17" s="5">
        <v>173833.33333333299</v>
      </c>
      <c r="L17" s="5">
        <v>173833.33333333299</v>
      </c>
      <c r="M17" s="5">
        <v>173833.33333333299</v>
      </c>
      <c r="N17" s="5">
        <v>173833.33333333299</v>
      </c>
      <c r="O17" s="5">
        <v>173833.33333333299</v>
      </c>
      <c r="P17" s="5">
        <v>173833.33333333299</v>
      </c>
      <c r="Q17" s="5">
        <v>173833.33333333299</v>
      </c>
      <c r="R17" s="5">
        <v>173833.33333333299</v>
      </c>
      <c r="S17" s="5">
        <v>173833.33333333299</v>
      </c>
      <c r="T17" s="5">
        <v>173833.33333333299</v>
      </c>
      <c r="U17" s="5">
        <v>173833.33333333299</v>
      </c>
      <c r="V17" s="5">
        <v>173833.33333333299</v>
      </c>
      <c r="W17" s="5">
        <v>173833.33333333299</v>
      </c>
      <c r="X17" s="5">
        <v>173833.33333333299</v>
      </c>
      <c r="Y17" s="5">
        <v>173833.33333333299</v>
      </c>
    </row>
    <row r="18" spans="1:25" x14ac:dyDescent="0.25">
      <c r="A18" s="1" t="s">
        <v>11</v>
      </c>
      <c r="B18" s="5">
        <v>125000</v>
      </c>
      <c r="C18" s="5">
        <v>125000</v>
      </c>
      <c r="D18" s="5">
        <v>125000</v>
      </c>
      <c r="E18" s="5">
        <v>125000</v>
      </c>
      <c r="F18" s="5">
        <v>125000</v>
      </c>
      <c r="G18" s="5">
        <v>125000</v>
      </c>
      <c r="H18" s="5">
        <v>125000</v>
      </c>
      <c r="I18" s="5">
        <v>125000</v>
      </c>
      <c r="J18" s="5">
        <v>125000</v>
      </c>
      <c r="K18" s="5">
        <v>125000</v>
      </c>
      <c r="L18" s="5">
        <v>125000</v>
      </c>
      <c r="M18" s="5">
        <v>125000</v>
      </c>
      <c r="N18" s="5">
        <v>125000</v>
      </c>
      <c r="O18" s="5">
        <v>125000</v>
      </c>
      <c r="P18" s="5">
        <v>125000</v>
      </c>
      <c r="Q18" s="5">
        <v>125000</v>
      </c>
      <c r="R18" s="5">
        <v>125000</v>
      </c>
      <c r="S18" s="5">
        <v>125000</v>
      </c>
      <c r="T18" s="5">
        <v>125000</v>
      </c>
      <c r="U18" s="5">
        <v>125000</v>
      </c>
      <c r="V18" s="5">
        <v>125000</v>
      </c>
      <c r="W18" s="5">
        <v>125000</v>
      </c>
      <c r="X18" s="5">
        <v>125000</v>
      </c>
      <c r="Y18" s="5">
        <v>125000</v>
      </c>
    </row>
    <row r="19" spans="1:25" x14ac:dyDescent="0.25">
      <c r="A19" s="1" t="s">
        <v>12</v>
      </c>
      <c r="B19" s="5">
        <v>98666.666666666599</v>
      </c>
      <c r="C19" s="5">
        <v>98666.666666666599</v>
      </c>
      <c r="D19" s="5">
        <v>98666.666666666599</v>
      </c>
      <c r="E19" s="5">
        <v>98666.666666666599</v>
      </c>
      <c r="F19" s="5">
        <v>98666.666666666599</v>
      </c>
      <c r="G19" s="5">
        <v>98666.666666666599</v>
      </c>
      <c r="H19" s="5">
        <v>98666.666666666599</v>
      </c>
      <c r="I19" s="5">
        <v>98666.666666666599</v>
      </c>
      <c r="J19" s="5">
        <v>98666.666666666599</v>
      </c>
      <c r="K19" s="5">
        <v>98666.666666666599</v>
      </c>
      <c r="L19" s="5">
        <v>98666.666666666599</v>
      </c>
      <c r="M19" s="5">
        <v>98666.666666666599</v>
      </c>
      <c r="N19" s="5">
        <v>98666.666666666599</v>
      </c>
      <c r="O19" s="5">
        <v>98666.666666666599</v>
      </c>
      <c r="P19" s="5">
        <v>98666.666666666599</v>
      </c>
      <c r="Q19" s="5">
        <v>98666.666666666599</v>
      </c>
      <c r="R19" s="5">
        <v>98666.666666666599</v>
      </c>
      <c r="S19" s="5">
        <v>98666.666666666599</v>
      </c>
      <c r="T19" s="5">
        <v>98666.666666666599</v>
      </c>
      <c r="U19" s="5">
        <v>98666.666666666599</v>
      </c>
      <c r="V19" s="5">
        <v>98666.666666666599</v>
      </c>
      <c r="W19" s="5">
        <v>98666.666666666599</v>
      </c>
      <c r="X19" s="5">
        <v>98666.666666666599</v>
      </c>
      <c r="Y19" s="5">
        <v>98666.666666666599</v>
      </c>
    </row>
    <row r="20" spans="1:25" x14ac:dyDescent="0.25">
      <c r="A20" s="1" t="s">
        <v>13</v>
      </c>
      <c r="B20" s="5">
        <v>51875</v>
      </c>
      <c r="C20" s="5">
        <v>103750</v>
      </c>
      <c r="D20" s="5">
        <v>103750</v>
      </c>
      <c r="E20" s="5">
        <v>103750</v>
      </c>
      <c r="F20" s="5">
        <v>103750</v>
      </c>
      <c r="G20" s="5">
        <v>103750</v>
      </c>
      <c r="H20" s="5">
        <v>103750</v>
      </c>
      <c r="I20" s="5">
        <v>103750</v>
      </c>
      <c r="J20" s="5">
        <v>103750</v>
      </c>
      <c r="K20" s="5">
        <v>103750</v>
      </c>
      <c r="L20" s="5">
        <v>103750</v>
      </c>
      <c r="M20" s="5">
        <v>103750</v>
      </c>
      <c r="N20" s="5">
        <v>103750</v>
      </c>
      <c r="O20" s="5">
        <v>103750</v>
      </c>
      <c r="P20" s="5">
        <v>103750</v>
      </c>
      <c r="Q20" s="5">
        <v>103750</v>
      </c>
      <c r="R20" s="5">
        <v>103750</v>
      </c>
      <c r="S20" s="5">
        <v>103750</v>
      </c>
      <c r="T20" s="5">
        <v>103750</v>
      </c>
      <c r="U20" s="5">
        <v>103750</v>
      </c>
      <c r="V20" s="5">
        <v>103750</v>
      </c>
      <c r="W20" s="5">
        <v>103750</v>
      </c>
      <c r="X20" s="5">
        <v>103750</v>
      </c>
      <c r="Y20" s="5">
        <v>103750</v>
      </c>
    </row>
    <row r="21" spans="1:25" x14ac:dyDescent="0.25">
      <c r="A21" s="1" t="s">
        <v>14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25">
      <c r="A22" s="13" t="s">
        <v>15</v>
      </c>
      <c r="B22" s="5">
        <v>0</v>
      </c>
      <c r="C22" s="5">
        <v>0</v>
      </c>
      <c r="D22" s="5">
        <v>61458.333333333336</v>
      </c>
      <c r="E22" s="5">
        <v>122916.66666666667</v>
      </c>
      <c r="F22" s="5">
        <v>122916.66666666667</v>
      </c>
      <c r="G22" s="5">
        <v>122916.66666666667</v>
      </c>
      <c r="H22" s="5">
        <v>122916.66666666667</v>
      </c>
      <c r="I22" s="5">
        <v>122916.66666666667</v>
      </c>
      <c r="J22" s="5">
        <v>122916.66666666667</v>
      </c>
      <c r="K22" s="5">
        <v>122916.66666666667</v>
      </c>
      <c r="L22" s="5">
        <v>122916.66666666667</v>
      </c>
      <c r="M22" s="5">
        <v>122916.66666666667</v>
      </c>
      <c r="N22" s="5">
        <v>122916.66666666667</v>
      </c>
      <c r="O22" s="5">
        <v>122916.66666666667</v>
      </c>
      <c r="P22" s="5">
        <v>122916.66666666667</v>
      </c>
      <c r="Q22" s="5">
        <v>122916.66666666667</v>
      </c>
      <c r="R22" s="5">
        <v>122916.66666666667</v>
      </c>
      <c r="S22" s="5">
        <v>122916.66666666667</v>
      </c>
      <c r="T22" s="5">
        <v>122916.66666666667</v>
      </c>
      <c r="U22" s="5">
        <v>122916.66666666667</v>
      </c>
      <c r="V22" s="5">
        <v>122916.66666666667</v>
      </c>
      <c r="W22" s="5">
        <v>122916.66666666667</v>
      </c>
      <c r="X22" s="5">
        <v>122916.66666666667</v>
      </c>
      <c r="Y22" s="5">
        <v>122916.66666666667</v>
      </c>
    </row>
    <row r="23" spans="1:25" x14ac:dyDescent="0.25">
      <c r="A23" s="13" t="s">
        <v>16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266666.66666666669</v>
      </c>
      <c r="N23" s="5">
        <v>266666.66666666669</v>
      </c>
      <c r="O23" s="5">
        <v>266666.66666666669</v>
      </c>
      <c r="P23" s="5">
        <v>266666.66666666669</v>
      </c>
      <c r="Q23" s="5">
        <v>266666.66666666669</v>
      </c>
      <c r="R23" s="5">
        <v>266666.66666666669</v>
      </c>
      <c r="S23" s="5">
        <v>266666.66666666669</v>
      </c>
      <c r="T23" s="5">
        <v>266666.66666666669</v>
      </c>
      <c r="U23" s="5">
        <v>266666.66666666669</v>
      </c>
      <c r="V23" s="5">
        <v>266666.66666666669</v>
      </c>
      <c r="W23" s="5">
        <v>266666.66666666669</v>
      </c>
      <c r="X23" s="5">
        <v>266666.66666666669</v>
      </c>
      <c r="Y23" s="5">
        <v>266666.66666666669</v>
      </c>
    </row>
    <row r="24" spans="1:25" x14ac:dyDescent="0.25">
      <c r="A24" s="14" t="s">
        <v>17</v>
      </c>
      <c r="B24" s="6">
        <f>SUM(B8:B23)</f>
        <v>1562180.8333333307</v>
      </c>
      <c r="C24" s="6">
        <f t="shared" ref="C24:Y24" si="0">SUM(C8:C23)</f>
        <v>1614055.8333333307</v>
      </c>
      <c r="D24" s="6">
        <f t="shared" si="0"/>
        <v>1675514.166666664</v>
      </c>
      <c r="E24" s="6">
        <f t="shared" si="0"/>
        <v>1736972.4999999974</v>
      </c>
      <c r="F24" s="6">
        <f t="shared" si="0"/>
        <v>1709642.4999999972</v>
      </c>
      <c r="G24" s="6">
        <f t="shared" si="0"/>
        <v>1695915.8333333305</v>
      </c>
      <c r="H24" s="6">
        <f t="shared" si="0"/>
        <v>1691176.2499999974</v>
      </c>
      <c r="I24" s="6">
        <f t="shared" si="0"/>
        <v>1691176.2499999974</v>
      </c>
      <c r="J24" s="6">
        <f t="shared" si="0"/>
        <v>1691176.2499999974</v>
      </c>
      <c r="K24" s="6">
        <f t="shared" si="0"/>
        <v>1686436.6666666635</v>
      </c>
      <c r="L24" s="6">
        <f t="shared" si="0"/>
        <v>1679024.1666666635</v>
      </c>
      <c r="M24" s="6">
        <f t="shared" si="0"/>
        <v>1939474.1666666635</v>
      </c>
      <c r="N24" s="6">
        <f t="shared" si="0"/>
        <v>1934734.5833333305</v>
      </c>
      <c r="O24" s="6">
        <f t="shared" si="0"/>
        <v>1934734.5833333305</v>
      </c>
      <c r="P24" s="6">
        <f t="shared" si="0"/>
        <v>1934734.5833333305</v>
      </c>
      <c r="Q24" s="6">
        <f t="shared" si="0"/>
        <v>1922582.4999999977</v>
      </c>
      <c r="R24" s="6">
        <f t="shared" si="0"/>
        <v>1902664.9999999984</v>
      </c>
      <c r="S24" s="6">
        <f t="shared" si="0"/>
        <v>1888938.3333333316</v>
      </c>
      <c r="T24" s="6">
        <f t="shared" si="0"/>
        <v>1884198.7499999977</v>
      </c>
      <c r="U24" s="6">
        <f t="shared" si="0"/>
        <v>1884198.7499999977</v>
      </c>
      <c r="V24" s="6">
        <f t="shared" si="0"/>
        <v>1884198.7499999977</v>
      </c>
      <c r="W24" s="6">
        <f t="shared" si="0"/>
        <v>1879459.1666666646</v>
      </c>
      <c r="X24" s="6">
        <f t="shared" si="0"/>
        <v>1872046.6666666646</v>
      </c>
      <c r="Y24" s="6">
        <f t="shared" si="0"/>
        <v>1865829.9999999979</v>
      </c>
    </row>
    <row r="27" spans="1:25" x14ac:dyDescent="0.25">
      <c r="A27" s="12" t="s">
        <v>19</v>
      </c>
    </row>
    <row r="28" spans="1:25" x14ac:dyDescent="0.25">
      <c r="A28" s="1" t="s">
        <v>1</v>
      </c>
      <c r="B28" s="10">
        <v>0</v>
      </c>
      <c r="C28" s="5">
        <v>0</v>
      </c>
      <c r="D28" s="5">
        <v>0</v>
      </c>
      <c r="E28" s="5">
        <v>177900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133425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88950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44475</v>
      </c>
      <c r="X28" s="5">
        <v>0</v>
      </c>
      <c r="Y28" s="5">
        <v>0</v>
      </c>
    </row>
    <row r="29" spans="1:25" x14ac:dyDescent="0.25">
      <c r="A29" s="1" t="s">
        <v>2</v>
      </c>
      <c r="B29" s="10">
        <v>0</v>
      </c>
      <c r="C29" s="5">
        <v>0</v>
      </c>
      <c r="D29" s="5">
        <v>0</v>
      </c>
      <c r="E29" s="5">
        <v>0</v>
      </c>
      <c r="F29" s="5">
        <v>0</v>
      </c>
      <c r="G29" s="5">
        <v>398073.3333333332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329439.99999999983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315713.3333333332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247079.99999999994</v>
      </c>
    </row>
    <row r="30" spans="1:25" x14ac:dyDescent="0.25">
      <c r="A30" s="2" t="s">
        <v>3</v>
      </c>
      <c r="B30" s="10">
        <v>0</v>
      </c>
      <c r="C30" s="5">
        <v>0</v>
      </c>
      <c r="D30" s="5">
        <v>0</v>
      </c>
      <c r="E30" s="5">
        <v>0</v>
      </c>
      <c r="F30" s="5">
        <v>157534.99999999991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135030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135030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112524.99999999997</v>
      </c>
      <c r="Y30" s="5">
        <v>0</v>
      </c>
    </row>
    <row r="31" spans="1:25" x14ac:dyDescent="0.25">
      <c r="A31" s="2" t="s">
        <v>4</v>
      </c>
      <c r="B31" s="10">
        <v>0</v>
      </c>
      <c r="C31" s="5">
        <v>0</v>
      </c>
      <c r="D31" s="5">
        <v>0</v>
      </c>
      <c r="E31" s="5">
        <v>0</v>
      </c>
      <c r="F31" s="5">
        <v>0</v>
      </c>
      <c r="G31" s="5">
        <v>261100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261100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223800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223800</v>
      </c>
    </row>
    <row r="32" spans="1:25" x14ac:dyDescent="0.25">
      <c r="A32" s="1" t="s">
        <v>5</v>
      </c>
      <c r="B32" s="10">
        <v>0</v>
      </c>
      <c r="C32" s="5">
        <v>0</v>
      </c>
      <c r="D32" s="5">
        <v>0</v>
      </c>
      <c r="E32" s="5">
        <v>0</v>
      </c>
      <c r="F32" s="5">
        <v>776000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679000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679000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582000</v>
      </c>
      <c r="Y32" s="5">
        <v>0</v>
      </c>
    </row>
    <row r="33" spans="1:25" x14ac:dyDescent="0.25">
      <c r="A33" s="1" t="s">
        <v>6</v>
      </c>
      <c r="B33" s="10">
        <v>568750</v>
      </c>
      <c r="C33" s="5">
        <v>0</v>
      </c>
      <c r="D33" s="5">
        <v>0</v>
      </c>
      <c r="E33" s="5">
        <v>568750</v>
      </c>
      <c r="F33" s="5">
        <v>0</v>
      </c>
      <c r="G33" s="5">
        <v>0</v>
      </c>
      <c r="H33" s="5">
        <v>568750</v>
      </c>
      <c r="I33" s="5">
        <v>0</v>
      </c>
      <c r="J33" s="5">
        <v>0</v>
      </c>
      <c r="K33" s="5">
        <v>554531.25</v>
      </c>
      <c r="L33" s="5">
        <v>0</v>
      </c>
      <c r="M33" s="5">
        <v>0</v>
      </c>
      <c r="N33" s="5">
        <v>540312.5</v>
      </c>
      <c r="O33" s="5">
        <v>0</v>
      </c>
      <c r="P33" s="5">
        <v>0</v>
      </c>
      <c r="Q33" s="5">
        <v>526093.75</v>
      </c>
      <c r="R33" s="5">
        <v>0</v>
      </c>
      <c r="S33" s="5">
        <v>0</v>
      </c>
      <c r="T33" s="5">
        <v>511875</v>
      </c>
      <c r="U33" s="5">
        <v>0</v>
      </c>
      <c r="V33" s="5">
        <v>0</v>
      </c>
      <c r="W33" s="5">
        <v>497656.25</v>
      </c>
      <c r="X33" s="5">
        <v>0</v>
      </c>
      <c r="Y33" s="5">
        <v>0</v>
      </c>
    </row>
    <row r="34" spans="1:25" x14ac:dyDescent="0.25">
      <c r="A34" s="1" t="s">
        <v>7</v>
      </c>
      <c r="B34" s="10">
        <v>0</v>
      </c>
      <c r="C34" s="5">
        <v>0</v>
      </c>
      <c r="D34" s="5">
        <v>0</v>
      </c>
      <c r="E34" s="5">
        <v>0</v>
      </c>
      <c r="F34" s="5">
        <v>869999.99999999988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869999.99999999988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869999.99999999988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869999.99999999988</v>
      </c>
      <c r="Y34" s="5">
        <v>0</v>
      </c>
    </row>
    <row r="35" spans="1:25" x14ac:dyDescent="0.25">
      <c r="A35" s="1" t="s">
        <v>8</v>
      </c>
      <c r="B35" s="10">
        <v>0</v>
      </c>
      <c r="C35" s="5">
        <v>0</v>
      </c>
      <c r="D35" s="5">
        <v>0</v>
      </c>
      <c r="E35" s="5">
        <v>0</v>
      </c>
      <c r="F35" s="5">
        <v>895000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895000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895000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895000</v>
      </c>
      <c r="Y35" s="5">
        <v>0</v>
      </c>
    </row>
    <row r="36" spans="1:25" x14ac:dyDescent="0.25">
      <c r="A36" s="1" t="s">
        <v>9</v>
      </c>
      <c r="B36" s="10">
        <v>0</v>
      </c>
      <c r="C36" s="5">
        <v>995000</v>
      </c>
      <c r="D36" s="5">
        <v>0</v>
      </c>
      <c r="E36" s="5">
        <v>0</v>
      </c>
      <c r="F36" s="5">
        <v>995000</v>
      </c>
      <c r="G36" s="5">
        <v>0</v>
      </c>
      <c r="H36" s="5">
        <v>0</v>
      </c>
      <c r="I36" s="5">
        <v>995000</v>
      </c>
      <c r="J36" s="5">
        <v>0</v>
      </c>
      <c r="K36" s="5">
        <v>0</v>
      </c>
      <c r="L36" s="5">
        <v>995000</v>
      </c>
      <c r="M36" s="5">
        <v>0</v>
      </c>
      <c r="N36" s="5">
        <v>0</v>
      </c>
      <c r="O36" s="5">
        <v>995000</v>
      </c>
      <c r="P36" s="5">
        <v>0</v>
      </c>
      <c r="Q36" s="5">
        <v>0</v>
      </c>
      <c r="R36" s="5">
        <v>995000</v>
      </c>
      <c r="S36" s="5">
        <v>0</v>
      </c>
      <c r="T36" s="5">
        <v>0</v>
      </c>
      <c r="U36" s="5">
        <v>995000</v>
      </c>
      <c r="V36" s="5">
        <v>0</v>
      </c>
      <c r="W36" s="5">
        <v>0</v>
      </c>
      <c r="X36" s="5">
        <v>995000</v>
      </c>
      <c r="Y36" s="5">
        <v>0</v>
      </c>
    </row>
    <row r="37" spans="1:25" x14ac:dyDescent="0.25">
      <c r="A37" s="1" t="s">
        <v>10</v>
      </c>
      <c r="B37" s="10">
        <v>0</v>
      </c>
      <c r="C37" s="5">
        <v>0</v>
      </c>
      <c r="D37" s="5">
        <v>0</v>
      </c>
      <c r="E37" s="5">
        <v>0</v>
      </c>
      <c r="F37" s="5">
        <v>0</v>
      </c>
      <c r="G37" s="5">
        <v>1043000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1043000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1043000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1043000</v>
      </c>
    </row>
    <row r="38" spans="1:25" x14ac:dyDescent="0.25">
      <c r="A38" s="1" t="s">
        <v>11</v>
      </c>
      <c r="B38" s="5">
        <v>375000.00000000006</v>
      </c>
      <c r="C38" s="5">
        <v>0</v>
      </c>
      <c r="D38" s="5">
        <v>0</v>
      </c>
      <c r="E38" s="5">
        <v>375000.00000000006</v>
      </c>
      <c r="F38" s="5">
        <v>0</v>
      </c>
      <c r="G38" s="5">
        <v>0</v>
      </c>
      <c r="H38" s="5">
        <v>375000.00000000006</v>
      </c>
      <c r="I38" s="5">
        <v>0</v>
      </c>
      <c r="J38" s="5">
        <v>0</v>
      </c>
      <c r="K38" s="5">
        <v>375000.00000000006</v>
      </c>
      <c r="L38" s="5">
        <v>0</v>
      </c>
      <c r="M38" s="5">
        <v>0</v>
      </c>
      <c r="N38" s="5">
        <v>375000.00000000006</v>
      </c>
      <c r="O38" s="5">
        <v>0</v>
      </c>
      <c r="P38" s="5">
        <v>0</v>
      </c>
      <c r="Q38" s="5">
        <v>375000.00000000006</v>
      </c>
      <c r="R38" s="5">
        <v>0</v>
      </c>
      <c r="S38" s="5">
        <v>0</v>
      </c>
      <c r="T38" s="5">
        <v>375000.00000000006</v>
      </c>
      <c r="U38" s="5">
        <v>0</v>
      </c>
      <c r="V38" s="5">
        <v>0</v>
      </c>
      <c r="W38" s="5">
        <v>375000.00000000006</v>
      </c>
      <c r="X38" s="5">
        <v>0</v>
      </c>
      <c r="Y38" s="5">
        <v>0</v>
      </c>
    </row>
    <row r="39" spans="1:25" x14ac:dyDescent="0.25">
      <c r="A39" s="1" t="s">
        <v>12</v>
      </c>
      <c r="B39" s="5">
        <v>0</v>
      </c>
      <c r="C39" s="5">
        <v>592000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592000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592000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592000</v>
      </c>
      <c r="V39" s="5">
        <v>0</v>
      </c>
      <c r="W39" s="5">
        <v>0</v>
      </c>
      <c r="X39" s="5">
        <v>0</v>
      </c>
      <c r="Y39" s="5">
        <v>0</v>
      </c>
    </row>
    <row r="40" spans="1:25" x14ac:dyDescent="0.25">
      <c r="A40" s="1" t="s">
        <v>13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622500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622499.99999999977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622499.99999999977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</row>
    <row r="41" spans="1:25" x14ac:dyDescent="0.25">
      <c r="A41" s="1" t="s">
        <v>14</v>
      </c>
    </row>
    <row r="42" spans="1:25" x14ac:dyDescent="0.25">
      <c r="A42" s="13" t="s">
        <v>15</v>
      </c>
      <c r="G42" s="5">
        <v>368750</v>
      </c>
      <c r="J42" s="5">
        <v>368750</v>
      </c>
      <c r="M42" s="5">
        <v>368750</v>
      </c>
      <c r="P42" s="5">
        <v>368750</v>
      </c>
      <c r="S42" s="5">
        <v>368750</v>
      </c>
      <c r="V42" s="5">
        <v>368750</v>
      </c>
      <c r="Y42" s="5">
        <v>368750</v>
      </c>
    </row>
    <row r="43" spans="1:25" x14ac:dyDescent="0.25">
      <c r="A43" s="13" t="s">
        <v>16</v>
      </c>
      <c r="R43" s="5"/>
      <c r="S43" s="5">
        <v>1600000</v>
      </c>
      <c r="Y43" s="5">
        <v>1600000</v>
      </c>
    </row>
    <row r="44" spans="1:25" x14ac:dyDescent="0.25">
      <c r="A44" s="14" t="s">
        <v>20</v>
      </c>
      <c r="B44" s="6">
        <f>SUM(B28:B43)</f>
        <v>943750</v>
      </c>
      <c r="C44" s="6">
        <f t="shared" ref="C44:Y44" si="1">SUM(C28:C43)</f>
        <v>1587000</v>
      </c>
      <c r="D44" s="6">
        <f t="shared" si="1"/>
        <v>0</v>
      </c>
      <c r="E44" s="6">
        <f t="shared" si="1"/>
        <v>1121650</v>
      </c>
      <c r="F44" s="6">
        <f t="shared" si="1"/>
        <v>3693535</v>
      </c>
      <c r="G44" s="6">
        <f t="shared" si="1"/>
        <v>2070923.3333333333</v>
      </c>
      <c r="H44" s="6">
        <f t="shared" si="1"/>
        <v>1566250</v>
      </c>
      <c r="I44" s="6">
        <f t="shared" si="1"/>
        <v>1587000</v>
      </c>
      <c r="J44" s="6">
        <f t="shared" si="1"/>
        <v>368750</v>
      </c>
      <c r="K44" s="6">
        <f t="shared" si="1"/>
        <v>1062956.25</v>
      </c>
      <c r="L44" s="6">
        <f t="shared" si="1"/>
        <v>3574030</v>
      </c>
      <c r="M44" s="6">
        <f t="shared" si="1"/>
        <v>2002289.9999999998</v>
      </c>
      <c r="N44" s="6">
        <f t="shared" si="1"/>
        <v>1537812.4999999998</v>
      </c>
      <c r="O44" s="6">
        <f t="shared" si="1"/>
        <v>1587000</v>
      </c>
      <c r="P44" s="6">
        <f t="shared" si="1"/>
        <v>368750</v>
      </c>
      <c r="Q44" s="6">
        <f t="shared" si="1"/>
        <v>990043.75</v>
      </c>
      <c r="R44" s="6">
        <f t="shared" si="1"/>
        <v>3574030</v>
      </c>
      <c r="S44" s="6">
        <f>SUM(S28:S43)</f>
        <v>3551263.333333333</v>
      </c>
      <c r="T44" s="6">
        <f t="shared" si="1"/>
        <v>1509374.9999999998</v>
      </c>
      <c r="U44" s="6">
        <f t="shared" si="1"/>
        <v>1587000</v>
      </c>
      <c r="V44" s="6">
        <f t="shared" si="1"/>
        <v>368750</v>
      </c>
      <c r="W44" s="6">
        <f t="shared" si="1"/>
        <v>917131.25</v>
      </c>
      <c r="X44" s="6">
        <f t="shared" si="1"/>
        <v>3454525</v>
      </c>
      <c r="Y44" s="6">
        <f t="shared" si="1"/>
        <v>3482630</v>
      </c>
    </row>
    <row r="46" spans="1:25" x14ac:dyDescent="0.25">
      <c r="G46" s="5"/>
    </row>
    <row r="47" spans="1:25" x14ac:dyDescent="0.25">
      <c r="C47" s="5"/>
      <c r="F47" s="5"/>
      <c r="G47" s="7"/>
      <c r="H47" s="7"/>
    </row>
    <row r="48" spans="1:25" x14ac:dyDescent="0.25">
      <c r="A48" s="15" t="s">
        <v>21</v>
      </c>
    </row>
    <row r="49" spans="1:26" x14ac:dyDescent="0.25">
      <c r="A49" s="1" t="s">
        <v>1</v>
      </c>
      <c r="B49" s="9">
        <f>+B8-B28+59300</f>
        <v>88949.999999999898</v>
      </c>
      <c r="C49" s="7">
        <f>+C8-C28+B49</f>
        <v>118599.9999999998</v>
      </c>
      <c r="D49" s="7">
        <f t="shared" ref="D49" si="2">+D8-D28+C49</f>
        <v>148249.99999999971</v>
      </c>
      <c r="E49" s="5">
        <f>+E8-E28+D49</f>
        <v>-3.7834979593753815E-10</v>
      </c>
      <c r="F49" s="5">
        <f t="shared" ref="F49:G49" si="3">+F8-F28+E49</f>
        <v>22237.499999999523</v>
      </c>
      <c r="G49" s="5">
        <f t="shared" si="3"/>
        <v>44474.999999999425</v>
      </c>
      <c r="H49" s="5">
        <f t="shared" ref="H49:L49" si="4">+H8-H28+G49</f>
        <v>66712.499999999331</v>
      </c>
      <c r="I49" s="5">
        <f t="shared" si="4"/>
        <v>88949.999999999229</v>
      </c>
      <c r="J49" s="5">
        <f t="shared" si="4"/>
        <v>111187.49999999913</v>
      </c>
      <c r="K49" s="5">
        <f t="shared" si="4"/>
        <v>-9.7497832030057907E-10</v>
      </c>
      <c r="L49" s="5">
        <f t="shared" si="4"/>
        <v>14824.999999998925</v>
      </c>
      <c r="M49" s="5">
        <f t="shared" ref="M49:Y49" si="5">+M8-M28+L49</f>
        <v>29649.999999998825</v>
      </c>
      <c r="N49" s="5">
        <f t="shared" si="5"/>
        <v>44474.999999998727</v>
      </c>
      <c r="O49" s="5">
        <f t="shared" si="5"/>
        <v>59299.999999998625</v>
      </c>
      <c r="P49" s="5">
        <f t="shared" si="5"/>
        <v>74124.99999999853</v>
      </c>
      <c r="Q49" s="5">
        <f>+Q8-Q28+P49+7413</f>
        <v>0.49999999851570465</v>
      </c>
      <c r="R49" s="5">
        <f t="shared" si="5"/>
        <v>7412.9999999985057</v>
      </c>
      <c r="S49" s="5">
        <f t="shared" si="5"/>
        <v>14825.499999998496</v>
      </c>
      <c r="T49" s="5">
        <f t="shared" si="5"/>
        <v>22237.999999998487</v>
      </c>
      <c r="U49" s="5">
        <f t="shared" si="5"/>
        <v>29650.499999998476</v>
      </c>
      <c r="V49" s="5">
        <f t="shared" si="5"/>
        <v>37062.999999998465</v>
      </c>
      <c r="W49" s="5">
        <f>+W8-W28+V49</f>
        <v>0.49999999845749699</v>
      </c>
      <c r="X49" s="5">
        <f t="shared" si="5"/>
        <v>0.49999999845749699</v>
      </c>
      <c r="Y49" s="5">
        <f t="shared" si="5"/>
        <v>0.49999999845749699</v>
      </c>
      <c r="Z49" t="s">
        <v>23</v>
      </c>
    </row>
    <row r="50" spans="1:26" x14ac:dyDescent="0.25">
      <c r="A50" s="1" t="s">
        <v>2</v>
      </c>
      <c r="B50" s="9">
        <f t="shared" ref="B50" si="6">+B9-B29</f>
        <v>68633.333333333299</v>
      </c>
      <c r="C50" s="7">
        <f t="shared" ref="C50:E50" si="7">+C9-C29+B50</f>
        <v>137266.6666666666</v>
      </c>
      <c r="D50" s="7">
        <f t="shared" si="7"/>
        <v>205899.99999999988</v>
      </c>
      <c r="E50" s="7">
        <f t="shared" si="7"/>
        <v>274533.3333333332</v>
      </c>
      <c r="F50" s="7">
        <f t="shared" ref="F50:G50" si="8">+F9-F29+E50</f>
        <v>343166.66666666651</v>
      </c>
      <c r="G50" s="7">
        <f t="shared" si="8"/>
        <v>0</v>
      </c>
      <c r="H50" s="7">
        <f t="shared" ref="H50:L50" si="9">+H9-H29+G50</f>
        <v>54906.666666666599</v>
      </c>
      <c r="I50" s="7">
        <f t="shared" si="9"/>
        <v>109813.3333333332</v>
      </c>
      <c r="J50" s="7">
        <f t="shared" si="9"/>
        <v>164719.9999999998</v>
      </c>
      <c r="K50" s="7">
        <f t="shared" si="9"/>
        <v>219626.6666666664</v>
      </c>
      <c r="L50" s="7">
        <f t="shared" si="9"/>
        <v>274533.33333333302</v>
      </c>
      <c r="M50" s="7">
        <f t="shared" ref="M50:Y50" si="10">+M9-M29+L50</f>
        <v>0</v>
      </c>
      <c r="N50" s="7">
        <f t="shared" si="10"/>
        <v>54906.666666666599</v>
      </c>
      <c r="O50" s="7">
        <f t="shared" si="10"/>
        <v>109813.3333333332</v>
      </c>
      <c r="P50" s="7">
        <f t="shared" si="10"/>
        <v>164719.9999999998</v>
      </c>
      <c r="Q50" s="7">
        <f t="shared" si="10"/>
        <v>219626.6666666664</v>
      </c>
      <c r="R50" s="7">
        <f t="shared" si="10"/>
        <v>274533.33333333302</v>
      </c>
      <c r="S50" s="7">
        <f t="shared" si="10"/>
        <v>0</v>
      </c>
      <c r="T50" s="7">
        <f t="shared" si="10"/>
        <v>41180</v>
      </c>
      <c r="U50" s="7">
        <f t="shared" si="10"/>
        <v>82360</v>
      </c>
      <c r="V50" s="7">
        <f t="shared" si="10"/>
        <v>123540</v>
      </c>
      <c r="W50" s="7">
        <f t="shared" si="10"/>
        <v>164720</v>
      </c>
      <c r="X50" s="7">
        <f t="shared" si="10"/>
        <v>205900</v>
      </c>
      <c r="Y50" s="7">
        <f t="shared" si="10"/>
        <v>0</v>
      </c>
      <c r="Z50" t="s">
        <v>23</v>
      </c>
    </row>
    <row r="51" spans="1:26" x14ac:dyDescent="0.25">
      <c r="A51" s="2" t="s">
        <v>3</v>
      </c>
      <c r="B51" s="16">
        <f>26256+(26256/30*30)+B10-B30</f>
        <v>78767.833333333299</v>
      </c>
      <c r="C51" s="7">
        <f t="shared" ref="C51:E51" si="11">+C10-C30+B51</f>
        <v>105023.6666666666</v>
      </c>
      <c r="D51" s="7">
        <f t="shared" si="11"/>
        <v>131279.49999999988</v>
      </c>
      <c r="E51" s="7">
        <f t="shared" si="11"/>
        <v>157535.3333333332</v>
      </c>
      <c r="F51" s="7">
        <f>+F10-F30+E51</f>
        <v>22505.333333333285</v>
      </c>
      <c r="G51" s="7">
        <f>+G10-G30+F51</f>
        <v>45010.333333333285</v>
      </c>
      <c r="H51" s="7">
        <f t="shared" ref="H51:L51" si="12">+H10-H30+G51</f>
        <v>67515.333333333285</v>
      </c>
      <c r="I51" s="7">
        <f t="shared" si="12"/>
        <v>90020.333333333285</v>
      </c>
      <c r="J51" s="7">
        <f t="shared" si="12"/>
        <v>112525.33333333328</v>
      </c>
      <c r="K51" s="7">
        <f t="shared" si="12"/>
        <v>135030.33333333328</v>
      </c>
      <c r="L51" s="7">
        <f t="shared" si="12"/>
        <v>22505.333333333285</v>
      </c>
      <c r="M51" s="7">
        <f t="shared" ref="M51:Y51" si="13">+M10-M30+L51</f>
        <v>45010.333333333285</v>
      </c>
      <c r="N51" s="7">
        <f t="shared" si="13"/>
        <v>67515.333333333285</v>
      </c>
      <c r="O51" s="7">
        <f t="shared" si="13"/>
        <v>90020.333333333285</v>
      </c>
      <c r="P51" s="7">
        <f t="shared" si="13"/>
        <v>112525.33333333328</v>
      </c>
      <c r="Q51" s="7">
        <f t="shared" si="13"/>
        <v>135030.33333333328</v>
      </c>
      <c r="R51" s="7">
        <f>+R10-R30+Q51</f>
        <v>18754.499999999884</v>
      </c>
      <c r="S51" s="7">
        <f t="shared" si="13"/>
        <v>37508.666666666482</v>
      </c>
      <c r="T51" s="7">
        <f t="shared" si="13"/>
        <v>56262.833333333081</v>
      </c>
      <c r="U51" s="7">
        <f t="shared" si="13"/>
        <v>75016.99999999968</v>
      </c>
      <c r="V51" s="7">
        <f t="shared" si="13"/>
        <v>93771.166666666279</v>
      </c>
      <c r="W51" s="7">
        <f t="shared" si="13"/>
        <v>112525.33333333288</v>
      </c>
      <c r="X51" s="7">
        <f t="shared" si="13"/>
        <v>18754.499999999505</v>
      </c>
      <c r="Y51" s="7">
        <f t="shared" si="13"/>
        <v>37508.666666666104</v>
      </c>
      <c r="Z51" t="s">
        <v>23</v>
      </c>
    </row>
    <row r="52" spans="1:26" x14ac:dyDescent="0.25">
      <c r="A52" s="2" t="s">
        <v>4</v>
      </c>
      <c r="B52" s="9">
        <f>+(43517/30*(30-15))+B11-B31</f>
        <v>65275.166666666599</v>
      </c>
      <c r="C52" s="7">
        <f t="shared" ref="C52:E52" si="14">+C11-C31+B52</f>
        <v>108791.8333333332</v>
      </c>
      <c r="D52" s="7">
        <f t="shared" si="14"/>
        <v>152308.4999999998</v>
      </c>
      <c r="E52" s="7">
        <f t="shared" si="14"/>
        <v>195825.1666666664</v>
      </c>
      <c r="F52" s="7">
        <f t="shared" ref="F52" si="15">+F11-F31+E52</f>
        <v>239341.83333333299</v>
      </c>
      <c r="G52" s="7">
        <f>+G11-G31+F52</f>
        <v>21758.499999999593</v>
      </c>
      <c r="H52" s="7">
        <f t="shared" ref="H52:L52" si="16">+H11-H31+G52</f>
        <v>65275.166666666191</v>
      </c>
      <c r="I52" s="7">
        <f t="shared" si="16"/>
        <v>108791.83333333279</v>
      </c>
      <c r="J52" s="7">
        <f t="shared" si="16"/>
        <v>152308.49999999939</v>
      </c>
      <c r="K52" s="7">
        <f t="shared" si="16"/>
        <v>195825.16666666599</v>
      </c>
      <c r="L52" s="7">
        <f t="shared" si="16"/>
        <v>239341.83333333259</v>
      </c>
      <c r="M52" s="7">
        <f>(+M11-M31+L52)+(18650-15542)</f>
        <v>18649.833333332586</v>
      </c>
      <c r="N52" s="7">
        <f t="shared" ref="N52:X52" si="17">+N11-N31+M52</f>
        <v>55949.833333332586</v>
      </c>
      <c r="O52" s="7">
        <f t="shared" si="17"/>
        <v>93249.833333332586</v>
      </c>
      <c r="P52" s="7">
        <f t="shared" si="17"/>
        <v>130549.83333333259</v>
      </c>
      <c r="Q52" s="7">
        <f t="shared" si="17"/>
        <v>167849.83333333259</v>
      </c>
      <c r="R52" s="7">
        <f t="shared" si="17"/>
        <v>205149.83333333259</v>
      </c>
      <c r="S52" s="7">
        <f>+S11-S31+R52</f>
        <v>18649.833333332586</v>
      </c>
      <c r="T52" s="7">
        <f t="shared" si="17"/>
        <v>55949.833333332586</v>
      </c>
      <c r="U52" s="7">
        <f t="shared" si="17"/>
        <v>93249.833333332586</v>
      </c>
      <c r="V52" s="7">
        <f t="shared" si="17"/>
        <v>130549.83333333259</v>
      </c>
      <c r="W52" s="7">
        <f t="shared" si="17"/>
        <v>167849.83333333259</v>
      </c>
      <c r="X52" s="7">
        <f t="shared" si="17"/>
        <v>205149.83333333259</v>
      </c>
      <c r="Y52" s="7">
        <f>+Y11-Y31+X52+(15541.67-12433)</f>
        <v>15541.8366666659</v>
      </c>
      <c r="Z52" t="s">
        <v>24</v>
      </c>
    </row>
    <row r="53" spans="1:26" x14ac:dyDescent="0.25">
      <c r="A53" s="1" t="s">
        <v>5</v>
      </c>
      <c r="B53" s="10">
        <f>129333.33+8083+(129333.33/30*15)+B12-B32</f>
        <v>331416.32833333302</v>
      </c>
      <c r="C53" s="7">
        <f>+C12-C32+B53</f>
        <v>460749.66166666604</v>
      </c>
      <c r="D53" s="7">
        <f>+D12-D32+C53</f>
        <v>590082.99499999906</v>
      </c>
      <c r="E53" s="7">
        <f t="shared" ref="E53" si="18">+E12-E32+D53</f>
        <v>719416.32833333209</v>
      </c>
      <c r="F53" s="7">
        <f>+F12-F32+E53</f>
        <v>56582.994999998133</v>
      </c>
      <c r="G53" s="7">
        <f t="shared" ref="G53" si="19">+G12-G32+F53</f>
        <v>169749.66166666412</v>
      </c>
      <c r="H53" s="7">
        <f t="shared" ref="H53:K53" si="20">+H12-H32+G53</f>
        <v>282916.32833333011</v>
      </c>
      <c r="I53" s="7">
        <f t="shared" si="20"/>
        <v>396082.9949999961</v>
      </c>
      <c r="J53" s="7">
        <f t="shared" si="20"/>
        <v>509249.66166666208</v>
      </c>
      <c r="K53" s="7">
        <f t="shared" si="20"/>
        <v>622416.32833332813</v>
      </c>
      <c r="L53" s="7">
        <f>+L12-L32+K53</f>
        <v>56582.994999994175</v>
      </c>
      <c r="M53" s="7">
        <f>+M12-M32+L53</f>
        <v>169749.66166666016</v>
      </c>
      <c r="N53" s="7">
        <f t="shared" ref="N53:Y53" si="21">+N12-N32+M53</f>
        <v>282916.32833332615</v>
      </c>
      <c r="O53" s="7">
        <f t="shared" si="21"/>
        <v>396082.99499999214</v>
      </c>
      <c r="P53" s="7">
        <f t="shared" si="21"/>
        <v>509249.66166665812</v>
      </c>
      <c r="Q53" s="7">
        <f t="shared" si="21"/>
        <v>622416.32833332417</v>
      </c>
      <c r="R53" s="7">
        <f>+R12-R32+Q53+(48500-40416)</f>
        <v>48500.328333324171</v>
      </c>
      <c r="S53" s="7">
        <f t="shared" si="21"/>
        <v>145500.32833332417</v>
      </c>
      <c r="T53" s="7">
        <f t="shared" si="21"/>
        <v>242500.32833332417</v>
      </c>
      <c r="U53" s="7">
        <f t="shared" si="21"/>
        <v>339500.32833332417</v>
      </c>
      <c r="V53" s="7">
        <f t="shared" si="21"/>
        <v>436500.32833332417</v>
      </c>
      <c r="W53" s="7">
        <f t="shared" si="21"/>
        <v>533500.32833332417</v>
      </c>
      <c r="X53" s="7">
        <f t="shared" si="21"/>
        <v>48500.328333324171</v>
      </c>
      <c r="Y53" s="7">
        <f t="shared" si="21"/>
        <v>145500.32833332417</v>
      </c>
      <c r="Z53" t="s">
        <v>24</v>
      </c>
    </row>
    <row r="54" spans="1:26" x14ac:dyDescent="0.25">
      <c r="A54" s="1" t="s">
        <v>6</v>
      </c>
      <c r="B54" s="9">
        <v>0</v>
      </c>
      <c r="C54" s="7">
        <f t="shared" ref="C54:D54" si="22">+C13-C33+B54</f>
        <v>189583.33333333299</v>
      </c>
      <c r="D54" s="7">
        <f t="shared" si="22"/>
        <v>379166.66666666599</v>
      </c>
      <c r="E54" s="7">
        <f>+E13-E33+D54</f>
        <v>-9.8953023552894592E-10</v>
      </c>
      <c r="F54" s="7">
        <f t="shared" ref="F54:G54" si="23">+F13-F33+E54</f>
        <v>189583.333333332</v>
      </c>
      <c r="G54" s="7">
        <f t="shared" si="23"/>
        <v>379166.666666665</v>
      </c>
      <c r="H54" s="7">
        <f>+H13-H33+G54+4740</f>
        <v>0.41666666499804705</v>
      </c>
      <c r="I54" s="7">
        <f t="shared" ref="I54:L54" si="24">+I13-I33+H54</f>
        <v>184844.166666665</v>
      </c>
      <c r="J54" s="7">
        <f t="shared" si="24"/>
        <v>369687.916666665</v>
      </c>
      <c r="K54" s="7">
        <f>+K13-K33+J54+4739</f>
        <v>-0.16666666901437566</v>
      </c>
      <c r="L54" s="7">
        <f t="shared" si="24"/>
        <v>180103.99999999697</v>
      </c>
      <c r="M54" s="7">
        <f t="shared" ref="M54:Y54" si="25">+M13-M33+L54</f>
        <v>360208.16666666296</v>
      </c>
      <c r="N54" s="7">
        <f>+N13-N33+M54+4740</f>
        <v>0.2499999959836714</v>
      </c>
      <c r="O54" s="7">
        <f t="shared" si="25"/>
        <v>175364.83333332898</v>
      </c>
      <c r="P54" s="7">
        <f t="shared" si="25"/>
        <v>350729.41666666197</v>
      </c>
      <c r="Q54" s="7">
        <f>+Q13-Q33+P54+4739</f>
        <v>-0.33333333802875131</v>
      </c>
      <c r="R54" s="7">
        <f t="shared" si="25"/>
        <v>170624.66666666197</v>
      </c>
      <c r="S54" s="7">
        <f t="shared" si="25"/>
        <v>341249.66666666197</v>
      </c>
      <c r="T54" s="7">
        <f>+T13-T33+S54+4740</f>
        <v>8.3333327958825976E-2</v>
      </c>
      <c r="U54" s="7">
        <f t="shared" si="25"/>
        <v>165885.49999999395</v>
      </c>
      <c r="V54" s="7">
        <f t="shared" si="25"/>
        <v>331770.91666665993</v>
      </c>
      <c r="W54" s="7">
        <f>+W13-W33+V54+4740</f>
        <v>0.49999999295687303</v>
      </c>
      <c r="X54" s="7">
        <f t="shared" si="25"/>
        <v>161146.33333332595</v>
      </c>
      <c r="Y54" s="7">
        <f t="shared" si="25"/>
        <v>322292.16666665894</v>
      </c>
      <c r="Z54" t="s">
        <v>23</v>
      </c>
    </row>
    <row r="55" spans="1:26" x14ac:dyDescent="0.25">
      <c r="A55" s="1" t="s">
        <v>7</v>
      </c>
      <c r="B55" s="9">
        <f>145000+B14-B34</f>
        <v>290000</v>
      </c>
      <c r="C55" s="7">
        <f t="shared" ref="C55:E55" si="26">+C14-C34+B55</f>
        <v>435000</v>
      </c>
      <c r="D55" s="7">
        <f t="shared" si="26"/>
        <v>580000</v>
      </c>
      <c r="E55" s="7">
        <f t="shared" si="26"/>
        <v>725000</v>
      </c>
      <c r="F55" s="7">
        <f t="shared" ref="F55:G55" si="27">+F14-F34+E55</f>
        <v>0</v>
      </c>
      <c r="G55" s="7">
        <f t="shared" si="27"/>
        <v>145000</v>
      </c>
      <c r="H55" s="7">
        <f t="shared" ref="H55:L55" si="28">+H14-H34+G55</f>
        <v>290000</v>
      </c>
      <c r="I55" s="7">
        <f t="shared" si="28"/>
        <v>435000</v>
      </c>
      <c r="J55" s="7">
        <f t="shared" si="28"/>
        <v>580000</v>
      </c>
      <c r="K55" s="7">
        <f t="shared" si="28"/>
        <v>725000</v>
      </c>
      <c r="L55" s="7">
        <f t="shared" si="28"/>
        <v>0</v>
      </c>
      <c r="M55" s="7">
        <f t="shared" ref="M55:Y55" si="29">+M14-M34+L55</f>
        <v>145000</v>
      </c>
      <c r="N55" s="7">
        <f t="shared" si="29"/>
        <v>290000</v>
      </c>
      <c r="O55" s="7">
        <f t="shared" si="29"/>
        <v>435000</v>
      </c>
      <c r="P55" s="7">
        <f t="shared" si="29"/>
        <v>580000</v>
      </c>
      <c r="Q55" s="7">
        <f t="shared" si="29"/>
        <v>725000</v>
      </c>
      <c r="R55" s="7">
        <f t="shared" si="29"/>
        <v>0</v>
      </c>
      <c r="S55" s="7">
        <f t="shared" si="29"/>
        <v>145000</v>
      </c>
      <c r="T55" s="7">
        <f t="shared" si="29"/>
        <v>290000</v>
      </c>
      <c r="U55" s="7">
        <f t="shared" si="29"/>
        <v>435000</v>
      </c>
      <c r="V55" s="7">
        <f t="shared" si="29"/>
        <v>580000</v>
      </c>
      <c r="W55" s="7">
        <f t="shared" si="29"/>
        <v>725000</v>
      </c>
      <c r="X55" s="7">
        <f t="shared" si="29"/>
        <v>0</v>
      </c>
      <c r="Y55" s="7">
        <f t="shared" si="29"/>
        <v>145000</v>
      </c>
      <c r="Z55" t="s">
        <v>23</v>
      </c>
    </row>
    <row r="56" spans="1:26" x14ac:dyDescent="0.25">
      <c r="A56" s="1" t="s">
        <v>8</v>
      </c>
      <c r="B56" s="9">
        <f>+B15-B35+149166.67</f>
        <v>298333.33666666597</v>
      </c>
      <c r="C56" s="7">
        <f t="shared" ref="C56:E56" si="30">+C15-C35+B56</f>
        <v>447500.00333333196</v>
      </c>
      <c r="D56" s="7">
        <f t="shared" si="30"/>
        <v>596666.66999999795</v>
      </c>
      <c r="E56" s="7">
        <f t="shared" si="30"/>
        <v>745833.33666666388</v>
      </c>
      <c r="F56" s="7">
        <f t="shared" ref="F56" si="31">+F15-F35+E56</f>
        <v>3.3333299215883017E-3</v>
      </c>
      <c r="G56" s="7">
        <f>+G15-G35+F56</f>
        <v>149166.66999999591</v>
      </c>
      <c r="H56" s="7">
        <f>+H15-H35+G56</f>
        <v>298333.3366666619</v>
      </c>
      <c r="I56" s="7">
        <f t="shared" ref="I56:L56" si="32">+I15-I35+H56</f>
        <v>447500.00333332788</v>
      </c>
      <c r="J56" s="7">
        <f t="shared" si="32"/>
        <v>596666.66999999387</v>
      </c>
      <c r="K56" s="7">
        <f t="shared" si="32"/>
        <v>745833.33666665992</v>
      </c>
      <c r="L56" s="7">
        <f t="shared" si="32"/>
        <v>3.3333259634673595E-3</v>
      </c>
      <c r="M56" s="7">
        <f t="shared" ref="M56:Y56" si="33">+M15-M35+L56</f>
        <v>149166.66999999195</v>
      </c>
      <c r="N56" s="7">
        <f t="shared" si="33"/>
        <v>298333.33666665794</v>
      </c>
      <c r="O56" s="7">
        <f t="shared" si="33"/>
        <v>447500.00333332393</v>
      </c>
      <c r="P56" s="7">
        <f t="shared" si="33"/>
        <v>596666.66999998991</v>
      </c>
      <c r="Q56" s="7">
        <f t="shared" si="33"/>
        <v>745833.33666665596</v>
      </c>
      <c r="R56" s="7">
        <f t="shared" si="33"/>
        <v>3.3333220053464174E-3</v>
      </c>
      <c r="S56" s="7">
        <f t="shared" si="33"/>
        <v>149166.66999998799</v>
      </c>
      <c r="T56" s="7">
        <f t="shared" si="33"/>
        <v>298333.33666665398</v>
      </c>
      <c r="U56" s="7">
        <f t="shared" si="33"/>
        <v>447500.00333331997</v>
      </c>
      <c r="V56" s="7">
        <f t="shared" si="33"/>
        <v>596666.66999998596</v>
      </c>
      <c r="W56" s="7">
        <f t="shared" si="33"/>
        <v>745833.336666652</v>
      </c>
      <c r="X56" s="7">
        <f t="shared" si="33"/>
        <v>3.3333180472254753E-3</v>
      </c>
      <c r="Y56" s="7">
        <f t="shared" si="33"/>
        <v>149166.66999998403</v>
      </c>
      <c r="Z56" t="s">
        <v>23</v>
      </c>
    </row>
    <row r="57" spans="1:26" x14ac:dyDescent="0.25">
      <c r="A57" s="1" t="s">
        <v>9</v>
      </c>
      <c r="B57" s="9">
        <f>331666.67+(331666.67/30*10)+B16-B36</f>
        <v>773888.89333333261</v>
      </c>
      <c r="C57" s="7">
        <f>+C16-C36+B57</f>
        <v>110555.55999999866</v>
      </c>
      <c r="D57" s="7">
        <f t="shared" ref="D57:E57" si="34">+D16-D36+C57</f>
        <v>442222.22666666465</v>
      </c>
      <c r="E57" s="7">
        <f t="shared" si="34"/>
        <v>773888.89333333063</v>
      </c>
      <c r="F57" s="7">
        <f t="shared" ref="F57:G57" si="35">+F16-F36+E57</f>
        <v>110555.55999999668</v>
      </c>
      <c r="G57" s="7">
        <f t="shared" si="35"/>
        <v>442222.22666666267</v>
      </c>
      <c r="H57" s="7">
        <f t="shared" ref="H57:L57" si="36">+H16-H36+G57</f>
        <v>773888.89333332865</v>
      </c>
      <c r="I57" s="7">
        <f t="shared" si="36"/>
        <v>110555.5599999947</v>
      </c>
      <c r="J57" s="7">
        <f t="shared" si="36"/>
        <v>442222.22666666069</v>
      </c>
      <c r="K57" s="7">
        <f t="shared" si="36"/>
        <v>773888.89333332668</v>
      </c>
      <c r="L57" s="7">
        <f t="shared" si="36"/>
        <v>110555.55999999272</v>
      </c>
      <c r="M57" s="7">
        <f t="shared" ref="M57:Y57" si="37">+M16-M36+L57</f>
        <v>442222.22666665871</v>
      </c>
      <c r="N57" s="7">
        <f t="shared" si="37"/>
        <v>773888.8933333247</v>
      </c>
      <c r="O57" s="7">
        <f t="shared" si="37"/>
        <v>110555.55999999074</v>
      </c>
      <c r="P57" s="7">
        <f t="shared" si="37"/>
        <v>442222.22666665673</v>
      </c>
      <c r="Q57" s="7">
        <f t="shared" si="37"/>
        <v>773888.89333332272</v>
      </c>
      <c r="R57" s="7">
        <f t="shared" si="37"/>
        <v>110555.55999998876</v>
      </c>
      <c r="S57" s="7">
        <f t="shared" si="37"/>
        <v>442222.22666665475</v>
      </c>
      <c r="T57" s="7">
        <f t="shared" si="37"/>
        <v>773888.89333332074</v>
      </c>
      <c r="U57" s="7">
        <f t="shared" si="37"/>
        <v>110555.55999998678</v>
      </c>
      <c r="V57" s="7">
        <f t="shared" si="37"/>
        <v>442222.22666665277</v>
      </c>
      <c r="W57" s="7">
        <f t="shared" si="37"/>
        <v>773888.89333331876</v>
      </c>
      <c r="X57" s="7">
        <f t="shared" si="37"/>
        <v>110555.55999998481</v>
      </c>
      <c r="Y57" s="7">
        <f t="shared" si="37"/>
        <v>442222.22666665079</v>
      </c>
      <c r="Z57" t="s">
        <v>23</v>
      </c>
    </row>
    <row r="58" spans="1:26" x14ac:dyDescent="0.25">
      <c r="A58" s="1" t="s">
        <v>10</v>
      </c>
      <c r="B58" s="10">
        <f>+(173833.33/30*10)+B17-B37</f>
        <v>231777.77666666632</v>
      </c>
      <c r="C58" s="7">
        <f t="shared" ref="C58:E58" si="38">+C17-C37+B58</f>
        <v>405611.10999999929</v>
      </c>
      <c r="D58" s="7">
        <f t="shared" si="38"/>
        <v>579444.44333333231</v>
      </c>
      <c r="E58" s="7">
        <f t="shared" si="38"/>
        <v>753277.77666666533</v>
      </c>
      <c r="F58" s="7">
        <f t="shared" ref="F58" si="39">+F17-F37+E58</f>
        <v>927111.10999999836</v>
      </c>
      <c r="G58" s="7">
        <f>+G17-G37+F58</f>
        <v>57944.443333331379</v>
      </c>
      <c r="H58" s="7">
        <f>+H17-H37+G58</f>
        <v>231777.77666666437</v>
      </c>
      <c r="I58" s="7">
        <f t="shared" ref="I58:L58" si="40">+I17-I37+H58</f>
        <v>405611.10999999737</v>
      </c>
      <c r="J58" s="7">
        <f t="shared" si="40"/>
        <v>579444.44333333033</v>
      </c>
      <c r="K58" s="7">
        <f t="shared" si="40"/>
        <v>753277.77666666335</v>
      </c>
      <c r="L58" s="7">
        <f t="shared" si="40"/>
        <v>927111.10999999638</v>
      </c>
      <c r="M58" s="7">
        <f t="shared" ref="M58:Y58" si="41">+M17-M37+L58</f>
        <v>57944.4433333294</v>
      </c>
      <c r="N58" s="7">
        <f t="shared" si="41"/>
        <v>231777.77666666239</v>
      </c>
      <c r="O58" s="7">
        <f t="shared" si="41"/>
        <v>405611.10999999539</v>
      </c>
      <c r="P58" s="7">
        <f t="shared" si="41"/>
        <v>579444.44333332835</v>
      </c>
      <c r="Q58" s="7">
        <f t="shared" si="41"/>
        <v>753277.77666666138</v>
      </c>
      <c r="R58" s="7">
        <f t="shared" si="41"/>
        <v>927111.1099999944</v>
      </c>
      <c r="S58" s="7">
        <f t="shared" si="41"/>
        <v>57944.443333327421</v>
      </c>
      <c r="T58" s="7">
        <f t="shared" si="41"/>
        <v>231777.77666666041</v>
      </c>
      <c r="U58" s="7">
        <f t="shared" si="41"/>
        <v>405611.10999999341</v>
      </c>
      <c r="V58" s="7">
        <f t="shared" si="41"/>
        <v>579444.44333332637</v>
      </c>
      <c r="W58" s="7">
        <f t="shared" si="41"/>
        <v>753277.7766666594</v>
      </c>
      <c r="X58" s="7">
        <f t="shared" si="41"/>
        <v>927111.10999999242</v>
      </c>
      <c r="Y58" s="7">
        <f t="shared" si="41"/>
        <v>57944.443333325442</v>
      </c>
      <c r="Z58" t="s">
        <v>23</v>
      </c>
    </row>
    <row r="59" spans="1:26" x14ac:dyDescent="0.25">
      <c r="A59" s="1" t="s">
        <v>11</v>
      </c>
      <c r="B59" s="9">
        <f>125000+125000+(125000/2)+B18-B38</f>
        <v>62499.999999999942</v>
      </c>
      <c r="C59" s="7">
        <f t="shared" ref="C59:E59" si="42">+C18-C38+B59</f>
        <v>187499.99999999994</v>
      </c>
      <c r="D59" s="7">
        <f t="shared" si="42"/>
        <v>312499.99999999994</v>
      </c>
      <c r="E59" s="7">
        <f t="shared" si="42"/>
        <v>62499.999999999884</v>
      </c>
      <c r="F59" s="7">
        <f t="shared" ref="F59:G59" si="43">+F18-F38+E59</f>
        <v>187499.99999999988</v>
      </c>
      <c r="G59" s="7">
        <f t="shared" si="43"/>
        <v>312499.99999999988</v>
      </c>
      <c r="H59" s="7">
        <f t="shared" ref="H59:L59" si="44">+H18-H38+G59</f>
        <v>62499.999999999825</v>
      </c>
      <c r="I59" s="7">
        <f t="shared" si="44"/>
        <v>187499.99999999983</v>
      </c>
      <c r="J59" s="7">
        <f t="shared" si="44"/>
        <v>312499.99999999983</v>
      </c>
      <c r="K59" s="7">
        <f t="shared" si="44"/>
        <v>62499.999999999767</v>
      </c>
      <c r="L59" s="7">
        <f t="shared" si="44"/>
        <v>187499.99999999977</v>
      </c>
      <c r="M59" s="7">
        <f t="shared" ref="M59:Y59" si="45">+M18-M38+L59</f>
        <v>312499.99999999977</v>
      </c>
      <c r="N59" s="7">
        <f t="shared" si="45"/>
        <v>62499.999999999709</v>
      </c>
      <c r="O59" s="7">
        <f t="shared" si="45"/>
        <v>187499.99999999971</v>
      </c>
      <c r="P59" s="7">
        <f t="shared" si="45"/>
        <v>312499.99999999971</v>
      </c>
      <c r="Q59" s="7">
        <f t="shared" si="45"/>
        <v>62499.999999999651</v>
      </c>
      <c r="R59" s="7">
        <f t="shared" si="45"/>
        <v>187499.99999999965</v>
      </c>
      <c r="S59" s="7">
        <f t="shared" si="45"/>
        <v>312499.99999999965</v>
      </c>
      <c r="T59" s="7">
        <f t="shared" si="45"/>
        <v>62499.999999999593</v>
      </c>
      <c r="U59" s="7">
        <f t="shared" si="45"/>
        <v>187499.99999999959</v>
      </c>
      <c r="V59" s="7">
        <f t="shared" si="45"/>
        <v>312499.99999999959</v>
      </c>
      <c r="W59" s="7">
        <f t="shared" si="45"/>
        <v>62499.999999999534</v>
      </c>
      <c r="X59" s="7">
        <f t="shared" si="45"/>
        <v>187499.99999999953</v>
      </c>
      <c r="Y59" s="7">
        <f t="shared" si="45"/>
        <v>312499.99999999953</v>
      </c>
      <c r="Z59" t="s">
        <v>23</v>
      </c>
    </row>
    <row r="60" spans="1:26" x14ac:dyDescent="0.25">
      <c r="A60" s="1" t="s">
        <v>12</v>
      </c>
      <c r="B60" s="9">
        <f>+(98666.67*4.5)+B19-B39</f>
        <v>542666.68166666664</v>
      </c>
      <c r="C60" s="7">
        <f t="shared" ref="C60:E60" si="46">+C19-C39+B60</f>
        <v>49333.34833333327</v>
      </c>
      <c r="D60" s="7">
        <f t="shared" si="46"/>
        <v>148000.01499999987</v>
      </c>
      <c r="E60" s="7">
        <f t="shared" si="46"/>
        <v>246666.68166666647</v>
      </c>
      <c r="F60" s="7">
        <f t="shared" ref="F60:G60" si="47">+F19-F39+E60</f>
        <v>345333.34833333304</v>
      </c>
      <c r="G60" s="7">
        <f t="shared" si="47"/>
        <v>444000.01499999966</v>
      </c>
      <c r="H60" s="7">
        <f t="shared" ref="H60:L60" si="48">+H19-H39+G60</f>
        <v>542666.68166666629</v>
      </c>
      <c r="I60" s="7">
        <f t="shared" si="48"/>
        <v>49333.34833333292</v>
      </c>
      <c r="J60" s="7">
        <f t="shared" si="48"/>
        <v>148000.01499999952</v>
      </c>
      <c r="K60" s="7">
        <f t="shared" si="48"/>
        <v>246666.68166666612</v>
      </c>
      <c r="L60" s="7">
        <f t="shared" si="48"/>
        <v>345333.34833333269</v>
      </c>
      <c r="M60" s="7">
        <f t="shared" ref="M60:Y60" si="49">+M19-M39+L60</f>
        <v>444000.01499999932</v>
      </c>
      <c r="N60" s="7">
        <f t="shared" si="49"/>
        <v>542666.68166666594</v>
      </c>
      <c r="O60" s="7">
        <f t="shared" si="49"/>
        <v>49333.348333332571</v>
      </c>
      <c r="P60" s="7">
        <f t="shared" si="49"/>
        <v>148000.01499999917</v>
      </c>
      <c r="Q60" s="7">
        <f t="shared" si="49"/>
        <v>246666.68166666577</v>
      </c>
      <c r="R60" s="7">
        <f t="shared" si="49"/>
        <v>345333.34833333234</v>
      </c>
      <c r="S60" s="7">
        <f t="shared" si="49"/>
        <v>444000.01499999897</v>
      </c>
      <c r="T60" s="7">
        <f t="shared" si="49"/>
        <v>542666.68166666559</v>
      </c>
      <c r="U60" s="7">
        <f t="shared" si="49"/>
        <v>49333.348333332222</v>
      </c>
      <c r="V60" s="7">
        <f t="shared" si="49"/>
        <v>148000.01499999882</v>
      </c>
      <c r="W60" s="7">
        <f t="shared" si="49"/>
        <v>246666.68166666542</v>
      </c>
      <c r="X60" s="7">
        <f t="shared" si="49"/>
        <v>345333.34833333199</v>
      </c>
      <c r="Y60" s="7">
        <f t="shared" si="49"/>
        <v>444000.01499999862</v>
      </c>
      <c r="Z60" t="s">
        <v>23</v>
      </c>
    </row>
    <row r="61" spans="1:26" x14ac:dyDescent="0.25">
      <c r="A61" s="1" t="s">
        <v>13</v>
      </c>
      <c r="B61" s="7">
        <f>+B20-B40</f>
        <v>51875</v>
      </c>
      <c r="C61" s="7">
        <f t="shared" ref="C61:E61" si="50">+C20-C40+B61</f>
        <v>155625</v>
      </c>
      <c r="D61" s="7">
        <f t="shared" si="50"/>
        <v>259375</v>
      </c>
      <c r="E61" s="7">
        <f t="shared" si="50"/>
        <v>363125</v>
      </c>
      <c r="F61" s="7">
        <f t="shared" ref="F61:G61" si="51">+F20-F40+E61</f>
        <v>466875</v>
      </c>
      <c r="G61" s="7">
        <f t="shared" si="51"/>
        <v>570625</v>
      </c>
      <c r="H61" s="7">
        <f t="shared" ref="H61:L61" si="52">+H20-H40+G61</f>
        <v>51875</v>
      </c>
      <c r="I61" s="7">
        <f t="shared" si="52"/>
        <v>155625</v>
      </c>
      <c r="J61" s="7">
        <f t="shared" si="52"/>
        <v>259375</v>
      </c>
      <c r="K61" s="7">
        <f t="shared" si="52"/>
        <v>363125</v>
      </c>
      <c r="L61" s="7">
        <f t="shared" si="52"/>
        <v>466875</v>
      </c>
      <c r="M61" s="7">
        <f t="shared" ref="M61:Y61" si="53">+M20-M40+L61</f>
        <v>570625</v>
      </c>
      <c r="N61" s="7">
        <f t="shared" si="53"/>
        <v>51875.000000000233</v>
      </c>
      <c r="O61" s="7">
        <f t="shared" si="53"/>
        <v>155625.00000000023</v>
      </c>
      <c r="P61" s="7">
        <f t="shared" si="53"/>
        <v>259375.00000000023</v>
      </c>
      <c r="Q61" s="7">
        <f t="shared" si="53"/>
        <v>363125.00000000023</v>
      </c>
      <c r="R61" s="7">
        <f t="shared" si="53"/>
        <v>466875.00000000023</v>
      </c>
      <c r="S61" s="7">
        <f t="shared" si="53"/>
        <v>570625.00000000023</v>
      </c>
      <c r="T61" s="7">
        <f t="shared" si="53"/>
        <v>51875.000000000466</v>
      </c>
      <c r="U61" s="7">
        <f t="shared" si="53"/>
        <v>155625.00000000047</v>
      </c>
      <c r="V61" s="7">
        <f t="shared" si="53"/>
        <v>259375.00000000047</v>
      </c>
      <c r="W61" s="7">
        <f t="shared" si="53"/>
        <v>363125.00000000047</v>
      </c>
      <c r="X61" s="7">
        <f t="shared" si="53"/>
        <v>466875.00000000047</v>
      </c>
      <c r="Y61" s="7">
        <f t="shared" si="53"/>
        <v>570625.00000000047</v>
      </c>
      <c r="Z61" t="s">
        <v>23</v>
      </c>
    </row>
    <row r="62" spans="1:26" x14ac:dyDescent="0.25">
      <c r="A62" s="1" t="s">
        <v>14</v>
      </c>
    </row>
    <row r="63" spans="1:26" x14ac:dyDescent="0.25">
      <c r="A63" s="13" t="s">
        <v>15</v>
      </c>
      <c r="D63" s="7">
        <f>+D22-D42</f>
        <v>61458.333333333336</v>
      </c>
      <c r="E63" s="7">
        <f>+E22-E42+D63</f>
        <v>184375</v>
      </c>
      <c r="F63" s="7">
        <f t="shared" ref="F63:Y63" si="54">+F22-F42+E63</f>
        <v>307291.66666666669</v>
      </c>
      <c r="G63" s="7">
        <f t="shared" si="54"/>
        <v>61458.333333333372</v>
      </c>
      <c r="H63" s="7">
        <f t="shared" si="54"/>
        <v>184375.00000000006</v>
      </c>
      <c r="I63" s="7">
        <f t="shared" si="54"/>
        <v>307291.66666666674</v>
      </c>
      <c r="J63" s="7">
        <f t="shared" si="54"/>
        <v>61458.33333333343</v>
      </c>
      <c r="K63" s="7">
        <f t="shared" si="54"/>
        <v>184375.00000000012</v>
      </c>
      <c r="L63" s="7">
        <f t="shared" si="54"/>
        <v>307291.6666666668</v>
      </c>
      <c r="M63" s="7">
        <f t="shared" si="54"/>
        <v>61458.333333333489</v>
      </c>
      <c r="N63" s="7">
        <f t="shared" si="54"/>
        <v>184375.00000000017</v>
      </c>
      <c r="O63" s="7">
        <f t="shared" si="54"/>
        <v>307291.66666666686</v>
      </c>
      <c r="P63" s="7">
        <f t="shared" si="54"/>
        <v>61458.333333333547</v>
      </c>
      <c r="Q63" s="7">
        <f t="shared" si="54"/>
        <v>184375.00000000023</v>
      </c>
      <c r="R63" s="7">
        <f t="shared" si="54"/>
        <v>307291.66666666692</v>
      </c>
      <c r="S63" s="7">
        <f t="shared" si="54"/>
        <v>61458.333333333605</v>
      </c>
      <c r="T63" s="7">
        <f t="shared" si="54"/>
        <v>184375.00000000029</v>
      </c>
      <c r="U63" s="7">
        <f t="shared" si="54"/>
        <v>307291.66666666698</v>
      </c>
      <c r="V63" s="7">
        <f t="shared" si="54"/>
        <v>61458.333333333663</v>
      </c>
      <c r="W63" s="7">
        <f t="shared" si="54"/>
        <v>184375.00000000035</v>
      </c>
      <c r="X63" s="7">
        <f t="shared" si="54"/>
        <v>307291.66666666704</v>
      </c>
      <c r="Y63" s="7">
        <f t="shared" si="54"/>
        <v>61458.333333333721</v>
      </c>
      <c r="Z63" t="s">
        <v>23</v>
      </c>
    </row>
    <row r="64" spans="1:26" x14ac:dyDescent="0.25">
      <c r="A64" s="13" t="s">
        <v>16</v>
      </c>
      <c r="D64" s="7">
        <f>+D23-D43</f>
        <v>0</v>
      </c>
      <c r="E64" s="7">
        <f>+E23-E43+D64</f>
        <v>0</v>
      </c>
      <c r="F64" s="7">
        <f t="shared" ref="F64:Y64" si="55">+F23-F43+E64</f>
        <v>0</v>
      </c>
      <c r="G64" s="7">
        <f t="shared" si="55"/>
        <v>0</v>
      </c>
      <c r="H64" s="7">
        <f t="shared" si="55"/>
        <v>0</v>
      </c>
      <c r="I64" s="7">
        <f t="shared" si="55"/>
        <v>0</v>
      </c>
      <c r="J64" s="7">
        <f t="shared" si="55"/>
        <v>0</v>
      </c>
      <c r="K64" s="7">
        <f t="shared" si="55"/>
        <v>0</v>
      </c>
      <c r="L64" s="7">
        <f t="shared" si="55"/>
        <v>0</v>
      </c>
      <c r="M64" s="7">
        <f t="shared" si="55"/>
        <v>266666.66666666669</v>
      </c>
      <c r="N64" s="7">
        <f t="shared" si="55"/>
        <v>533333.33333333337</v>
      </c>
      <c r="O64" s="7">
        <f t="shared" si="55"/>
        <v>800000</v>
      </c>
      <c r="P64" s="7">
        <f t="shared" si="55"/>
        <v>1066666.6666666667</v>
      </c>
      <c r="Q64" s="7">
        <f t="shared" si="55"/>
        <v>1333333.3333333335</v>
      </c>
      <c r="R64" s="7">
        <f>+R23-R43+Q64</f>
        <v>1600000.0000000002</v>
      </c>
      <c r="S64" s="7">
        <f>+S23-S43+R64</f>
        <v>266666.66666666698</v>
      </c>
      <c r="T64" s="7">
        <f t="shared" si="55"/>
        <v>533333.33333333372</v>
      </c>
      <c r="U64" s="7">
        <f t="shared" si="55"/>
        <v>800000.00000000047</v>
      </c>
      <c r="V64" s="7">
        <f t="shared" si="55"/>
        <v>1066666.6666666672</v>
      </c>
      <c r="W64" s="7">
        <f t="shared" si="55"/>
        <v>1333333.333333334</v>
      </c>
      <c r="X64" s="7">
        <f t="shared" si="55"/>
        <v>1600000.0000000007</v>
      </c>
      <c r="Y64" s="7">
        <f t="shared" si="55"/>
        <v>266666.66666666744</v>
      </c>
      <c r="Z64" t="s">
        <v>23</v>
      </c>
    </row>
    <row r="65" spans="1:25" x14ac:dyDescent="0.25">
      <c r="A65" s="14" t="s">
        <v>22</v>
      </c>
      <c r="B65" s="8">
        <f>SUM(B49:B64)</f>
        <v>2884084.3499999978</v>
      </c>
      <c r="C65" s="8">
        <f t="shared" ref="C65:D65" si="56">SUM(C49:C64)</f>
        <v>2911140.1833333285</v>
      </c>
      <c r="D65" s="8">
        <f t="shared" si="56"/>
        <v>4586654.3499999922</v>
      </c>
      <c r="E65" s="8">
        <f>SUM(E49:E64)</f>
        <v>5201976.8499999903</v>
      </c>
      <c r="F65" s="8">
        <f>SUM(F49:F64)</f>
        <v>3218084.3499999871</v>
      </c>
      <c r="G65" s="8">
        <f t="shared" ref="G65:H65" si="57">SUM(G49:G64)</f>
        <v>2843076.8499999843</v>
      </c>
      <c r="H65" s="8">
        <f t="shared" si="57"/>
        <v>2972743.0999999815</v>
      </c>
      <c r="I65" s="8">
        <f t="shared" ref="I65" si="58">SUM(I49:I64)</f>
        <v>3076919.3499999791</v>
      </c>
      <c r="J65" s="8">
        <f t="shared" ref="J65:L65" si="59">SUM(J49:J64)</f>
        <v>4399345.5999999763</v>
      </c>
      <c r="K65" s="8">
        <f t="shared" si="59"/>
        <v>5027565.0166666387</v>
      </c>
      <c r="L65" s="8">
        <f t="shared" si="59"/>
        <v>3132559.1833333038</v>
      </c>
      <c r="M65" s="8">
        <f t="shared" ref="M65:N65" si="60">SUM(M49:M64)</f>
        <v>3072851.349999967</v>
      </c>
      <c r="N65" s="8">
        <f t="shared" si="60"/>
        <v>3474513.4333332968</v>
      </c>
      <c r="O65" s="8">
        <f t="shared" ref="O65" si="61">SUM(O49:O64)</f>
        <v>3822248.0166666284</v>
      </c>
      <c r="P65" s="8">
        <f t="shared" ref="P65:R65" si="62">SUM(P49:P64)</f>
        <v>5388232.5999999586</v>
      </c>
      <c r="Q65" s="8">
        <f t="shared" si="62"/>
        <v>6332923.3499999568</v>
      </c>
      <c r="R65" s="8">
        <f t="shared" si="62"/>
        <v>4669642.349999954</v>
      </c>
      <c r="S65" s="8">
        <f t="shared" ref="S65:T65" si="63">SUM(S49:S64)</f>
        <v>3007317.3499999526</v>
      </c>
      <c r="T65" s="8">
        <f t="shared" si="63"/>
        <v>3386881.0999999512</v>
      </c>
      <c r="U65" s="8">
        <f t="shared" ref="U65" si="64">SUM(U49:U64)</f>
        <v>3684079.8499999489</v>
      </c>
      <c r="V65" s="8">
        <f t="shared" ref="V65:X65" si="65">SUM(V49:V64)</f>
        <v>5199528.5999999456</v>
      </c>
      <c r="W65" s="8">
        <f t="shared" si="65"/>
        <v>6166596.5166666098</v>
      </c>
      <c r="X65" s="8">
        <f t="shared" si="65"/>
        <v>4584118.1833332758</v>
      </c>
      <c r="Y65" s="8">
        <f t="shared" ref="Y65" si="66">SUM(Y49:Y64)</f>
        <v>2970426.8533332734</v>
      </c>
    </row>
    <row r="67" spans="1:25" x14ac:dyDescent="0.25">
      <c r="C67" s="5"/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 A C T I V E ! 1 5 6 7 6 7 5 2 . 1 < / d o c u m e n t i d >  
     < s e n d e r i d > K E A B E T < / s e n d e r i d >  
     < s e n d e r e m a i l > B K E A T I N G @ G U N S T E R . C O M < / s e n d e r e m a i l >  
     < l a s t m o d i f i e d > 2 0 2 2 - 0 4 - 1 9 T 1 3 : 1 1 : 0 9 . 0 0 0 0 0 0 0 - 0 4 : 0 0 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Noah</dc:creator>
  <cp:lastModifiedBy>Onsomu, Philip</cp:lastModifiedBy>
  <dcterms:created xsi:type="dcterms:W3CDTF">2022-03-16T21:27:33Z</dcterms:created>
  <dcterms:modified xsi:type="dcterms:W3CDTF">2022-04-19T17:11:09Z</dcterms:modified>
</cp:coreProperties>
</file>