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G-1 Rate Base\G1-4 WC adjustments\"/>
    </mc:Choice>
  </mc:AlternateContent>
  <bookViews>
    <workbookView xWindow="0" yWindow="0" windowWidth="25200" windowHeight="11850"/>
  </bookViews>
  <sheets>
    <sheet name="Health Ins R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\D">#REF!</definedName>
    <definedName name="\E">#REF!</definedName>
    <definedName name="\I">#REF!</definedName>
    <definedName name="\INPUT">#REF!</definedName>
    <definedName name="\M">'[1]B-17 3of4'!#REF!</definedName>
    <definedName name="\N">#REF!</definedName>
    <definedName name="\P">#REF!</definedName>
    <definedName name="\PRINTADJ">#REF!</definedName>
    <definedName name="\R">#REF!</definedName>
    <definedName name="\S">#REF!</definedName>
    <definedName name="\STORAGEINPUT">#REF!</definedName>
    <definedName name="__123Graph_X" hidden="1">'[2]BUDGET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[3]Template!$A$1:$R$48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>#REF!</definedName>
    <definedName name="_FAS106">#REF!</definedName>
    <definedName name="_Fill" hidden="1">[4]FxdChg!#REF!</definedName>
    <definedName name="_Key1" hidden="1">#REF!</definedName>
    <definedName name="_LIB01">#REF!</definedName>
    <definedName name="_LIB87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ASST01">#REF!</definedName>
    <definedName name="ASST87">#REF!</definedName>
    <definedName name="BACK_UP">#REF!</definedName>
    <definedName name="basis">#REF!</definedName>
    <definedName name="BATTLEBORO">#REF!</definedName>
    <definedName name="bb">[5]Main!$H$8:$S$56,[5]Main!$H$16:$S$132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lculations">#REF!</definedName>
    <definedName name="Cap">'[6]2002'!$A$1:$O$101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'[7]Cost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'[8]Corporate Model'!$A$190</definedName>
    <definedName name="COSBYCLASS2">#REF!</definedName>
    <definedName name="costdebtfirm">#REF!</definedName>
    <definedName name="costequity">'[9]DCF Model'!#REF!</definedName>
    <definedName name="COSTS">#REF!</definedName>
    <definedName name="COSTWKSHT">#REF!</definedName>
    <definedName name="COUNTER">#REF!</definedName>
    <definedName name="Coupon">#REF!</definedName>
    <definedName name="COVER">#REF!</definedName>
    <definedName name="cpi">#REF!</definedName>
    <definedName name="CREDITGRAPH">#REF!</definedName>
    <definedName name="CSepDec">#REF!</definedName>
    <definedName name="currency">[10]DCEInputs!$A$25</definedName>
    <definedName name="Current_Price">[11]Inputs!$B$4</definedName>
    <definedName name="Current_Price2">[12]Inputs!$B$31</definedName>
    <definedName name="cutoff">'[13]Summary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[14]Inputs!$B$2</definedName>
    <definedName name="Data">[15]Data!$A$1:$DY$75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[16]Fin_Assumptions!#REF!</definedName>
    <definedName name="Debt">'[17]B&amp;W WACC'!#REF!</definedName>
    <definedName name="Debt_Beta">'[17]B&amp;W WACC'!#REF!</definedName>
    <definedName name="debt_weight">#REF!</definedName>
    <definedName name="debtrate">#REF!</definedName>
    <definedName name="deferred">[16]Fin_Assumptions!#REF!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[18]DeprCoDetail:DeprSum!$A$1:$G$36</definedName>
    <definedName name="DETAILHESTER">#REF!</definedName>
    <definedName name="dfdfdf" hidden="1">[4]FxdChg!#REF!</definedName>
    <definedName name="DIR">[19]Inputs!#REF!</definedName>
    <definedName name="Discounted">#REF!</definedName>
    <definedName name="DisplaySelectedSheetsMacroButton">#REF!</definedName>
    <definedName name="DIST_MTCE_1">#REF!</definedName>
    <definedName name="DIST_OP_1">#REF!</definedName>
    <definedName name="div">#REF!</definedName>
    <definedName name="dividend">#REF!</definedName>
    <definedName name="DIVIDENDS">#REF!</definedName>
    <definedName name="DocType">Word</definedName>
    <definedName name="dollar2">'[20]Dollar for Dollar'!#REF!</definedName>
    <definedName name="downside">[21]Transaction!#REF!</definedName>
    <definedName name="DP">[22]Schedules!#REF!</definedName>
    <definedName name="DRAFT">#REF!</definedName>
    <definedName name="DUMMY">#REF!</definedName>
    <definedName name="e_cust">[23]Lookups!#REF!</definedName>
    <definedName name="e_gen">[23]Lookups!#REF!</definedName>
    <definedName name="e_labor">[23]Lookups!#REF!</definedName>
    <definedName name="e_mat">[23]Lookups!#REF!</definedName>
    <definedName name="e_ohead">[23]Lookups!#REF!</definedName>
    <definedName name="e_sell">[23]Lookups!#REF!</definedName>
    <definedName name="e_sell2">[23]Lookups!#REF!</definedName>
    <definedName name="earn">#REF!</definedName>
    <definedName name="ebsens">'[24]Trans Assump'!$G$56</definedName>
    <definedName name="em_sales">[23]Lookups!#REF!</definedName>
    <definedName name="EMINTOPGAS">#REF!</definedName>
    <definedName name="ENVIRO">#REF!</definedName>
    <definedName name="equity">'[25]LBO Analysis'!$AB$23</definedName>
    <definedName name="euro">[26]BRKT!$C$11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[16]Fin_Assumptions!#REF!</definedName>
    <definedName name="EXCHANGE">[16]Fin_Assumptions!#REF!</definedName>
    <definedName name="exchangerate">[10]DCEInputs!$I$8</definedName>
    <definedName name="excl_data">#REF!</definedName>
    <definedName name="EXDATE">#REF!</definedName>
    <definedName name="EXEC">#REF!</definedName>
    <definedName name="exit">#REF!</definedName>
    <definedName name="exit_own">'[27]Deal Summary'!#REF!</definedName>
    <definedName name="exitentvalue">[28]Transaction!#REF!</definedName>
    <definedName name="exitmult">#REF!</definedName>
    <definedName name="exitstart">#REF!</definedName>
    <definedName name="exitstep">#REF!</definedName>
    <definedName name="f">Word</definedName>
    <definedName name="F_1">#REF!</definedName>
    <definedName name="F_2">#REF!</definedName>
    <definedName name="F_2_2">#REF!</definedName>
    <definedName name="F_3">#REF!</definedName>
    <definedName name="F_3_2">#REF!</definedName>
    <definedName name="F_3_3">#REF!</definedName>
    <definedName name="F_4">#REF!</definedName>
    <definedName name="F_5">#REF!</definedName>
    <definedName name="F_5_2">#REF!</definedName>
    <definedName name="F_6">#REF!</definedName>
    <definedName name="F_7">#REF!</definedName>
    <definedName name="F_8">#REF!</definedName>
    <definedName name="FACTORS2">#REF!</definedName>
    <definedName name="FASB106">#REF!</definedName>
    <definedName name="FD">'[29]DCF Matrix'!#REF!</definedName>
    <definedName name="fds">'[30]FRCT INPUT-CFG'!$D$41:$H$41</definedName>
    <definedName name="FERNCUST">#REF!</definedName>
    <definedName name="FERNINC">#REF!</definedName>
    <definedName name="FERNUNIT">#REF!</definedName>
    <definedName name="FileName">[31]Sheet1!$D$2</definedName>
    <definedName name="FINAL">#REF!</definedName>
    <definedName name="financialcase">[7]Model!$D$8</definedName>
    <definedName name="Fincase">#REF!</definedName>
    <definedName name="finfees?">#REF!</definedName>
    <definedName name="fix">#REF!</definedName>
    <definedName name="fixed">[16]Controls!#REF!</definedName>
    <definedName name="fixedmargin">[7]Model!$AA$178</definedName>
    <definedName name="FLO">#REF!</definedName>
    <definedName name="FNAME">[19]Inputs!#REF!</definedName>
    <definedName name="FPUC_10_year">#REF!</definedName>
    <definedName name="FPUINC">[32]FPUINC!#REF!</definedName>
    <definedName name="FPUP1R">#REF!</definedName>
    <definedName name="FPUP2AL">#REF!</definedName>
    <definedName name="FPUP2L">#REF!</definedName>
    <definedName name="FROM_MERGER">[19]Inputs!#REF!</definedName>
    <definedName name="ftdexit">#REF!</definedName>
    <definedName name="ftdlev">[21]Transaction!#REF!</definedName>
    <definedName name="ftdpm">[21]Transaction!#REF!</definedName>
    <definedName name="ftdprice">[21]Transaction!#REF!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'[33]FRCT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[7]Model!$D$11</definedName>
    <definedName name="GRAPH">#REF!</definedName>
    <definedName name="growth">[10]DCEInputs!$I$24</definedName>
    <definedName name="h10IRR">[34]Model!#REF!</definedName>
    <definedName name="hdebtserv">[27]Rolex!#REF!</definedName>
    <definedName name="HedgeType">'[35]Financing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[19]Inputs!#REF!</definedName>
    <definedName name="incl_data">#REF!</definedName>
    <definedName name="INCOME01">#REF!</definedName>
    <definedName name="INCOME87">#REF!</definedName>
    <definedName name="INCREMCOS">#REF!</definedName>
    <definedName name="INCREMDELIV">#REF!</definedName>
    <definedName name="INCREMDTMILES">#REF!</definedName>
    <definedName name="INCREMINPUT">#REF!</definedName>
    <definedName name="INDEX">#REF!</definedName>
    <definedName name="industrial">[36]TRANSACTION!#REF!</definedName>
    <definedName name="inflation">'[7]Cost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[22]Schedules!#REF!</definedName>
    <definedName name="INT_FY86">#REF!</definedName>
    <definedName name="interco">[36]TRANSACTION!#REF!</definedName>
    <definedName name="INTERIM">#REF!</definedName>
    <definedName name="Intref">'[25]LBO FINS'!$E$216</definedName>
    <definedName name="Intsub">'[25]LBO Analysis'!$J$10</definedName>
    <definedName name="ipocase">[7]Model!$D$41</definedName>
    <definedName name="ipoyear">[7]Model!$D$49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'[8]JRM Model'!$A$191</definedName>
    <definedName name="jv">#REF!</definedName>
    <definedName name="k">#REF!</definedName>
    <definedName name="KDATE">#REF!</definedName>
    <definedName name="KKR_Deal_Fee">[37]Triggers!$E$23</definedName>
    <definedName name="l">[38]DE!#REF!</definedName>
    <definedName name="lbo">[39]LBOSourceUse!$D$7</definedName>
    <definedName name="LBO_MODEL">[40]TRANS!$D$10</definedName>
    <definedName name="LBO_PR1">#REF!</definedName>
    <definedName name="LBO_PR2">#REF!</definedName>
    <definedName name="LBO_PR4">#REF!</definedName>
    <definedName name="LBO_PR5">#REF!</definedName>
    <definedName name="LBO_PRICE">'[27]Trans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[41]Inputs!$P$27</definedName>
    <definedName name="legend">#REF!</definedName>
    <definedName name="lev">#REF!</definedName>
    <definedName name="levstep">#REF!</definedName>
    <definedName name="Lfdshares">[41]Inputs!$P$24</definedName>
    <definedName name="ListSheetsMacroButton">#REF!</definedName>
    <definedName name="Lmin">[41]Inputs!$P$29</definedName>
    <definedName name="Long_Term_Debt">[11]Inputs!$B$8</definedName>
    <definedName name="LOOP">#REF!</definedName>
    <definedName name="Lpref">[41]Inputs!$P$30</definedName>
    <definedName name="LTDEBT">#REF!</definedName>
    <definedName name="LTM">#REF!</definedName>
    <definedName name="LTM_EBITDA">[11]Inputs!$B$21</definedName>
    <definedName name="LTM_EBITDAR">[11]Inputs!$B$20</definedName>
    <definedName name="LTM_REVENUES">[11]Inputs!$B$19</definedName>
    <definedName name="Ltotdebt">[41]Inputs!$P$28</definedName>
    <definedName name="m_gen">[23]Lookups!#REF!</definedName>
    <definedName name="m_labor">[23]Lookups!#REF!</definedName>
    <definedName name="m_maniuf">[23]Lookups!#REF!</definedName>
    <definedName name="m_manuf">[23]Lookups!#REF!</definedName>
    <definedName name="m_mat">[23]Lookups!#REF!</definedName>
    <definedName name="m_ohead">[23]Lookups!#REF!</definedName>
    <definedName name="m_sell">[23]Lookups!#REF!</definedName>
    <definedName name="m_var">[23]Lookups!#REF!</definedName>
    <definedName name="Macro4">[42]!Macro4</definedName>
    <definedName name="MACROS">#REF!</definedName>
    <definedName name="mapping">[43]mapping!$A$2:$H$1143</definedName>
    <definedName name="MARCUST">#REF!</definedName>
    <definedName name="margin">[7]Model!$AA$180</definedName>
    <definedName name="MARINC">#REF!</definedName>
    <definedName name="Market_Equity">#REF!</definedName>
    <definedName name="MARUNIT">#REF!</definedName>
    <definedName name="master">[44]conrol!$B$11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[16]Fin_Assumptions!#REF!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[45]MODEL!$L$22</definedName>
    <definedName name="Minumum_Cash">#REF!</definedName>
    <definedName name="MKT_TEMP_DIR">[19]Inputs!#REF!</definedName>
    <definedName name="MKT_TEMP_FNAME">[19]Inputs!#REF!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[40]TRANS!$D$14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[27]Timex!#REF!</definedName>
    <definedName name="MULT_CHOICE">'[27]Trans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[11]Inputs!$B$14</definedName>
    <definedName name="NAME">[46]INPUT!$A$13:$B$30</definedName>
    <definedName name="NAMES">[19]Inputs!#REF!</definedName>
    <definedName name="NDC_TRAN_LOG">#REF!</definedName>
    <definedName name="NDCFORM">#REF!</definedName>
    <definedName name="Net_Debt">#REF!</definedName>
    <definedName name="NEW_GW_LIFE">'[27]Trans Assump'!#REF!</definedName>
    <definedName name="NEW_GW_TAX">'[27]Trans Assump'!#REF!</definedName>
    <definedName name="newcutoff">'[13]Summary History'!$C$3</definedName>
    <definedName name="newline">#REF!</definedName>
    <definedName name="newline2">#REF!</definedName>
    <definedName name="nextvsthis">#REF!</definedName>
    <definedName name="NOI">#REF!</definedName>
    <definedName name="nol">[16]Fin_Assumptions!#REF!</definedName>
    <definedName name="nol?">[21]Transaction!#REF!</definedName>
    <definedName name="note">[36]TRANSACTION!#REF!</definedName>
    <definedName name="NOTES">#REF!</definedName>
    <definedName name="novjv">#REF!</definedName>
    <definedName name="NumQtrs">#REF!</definedName>
    <definedName name="offer">'[39]Sources &amp; Uses'!$D$7</definedName>
    <definedName name="OFFER_PRICE">[19]Transinputs!$U$7</definedName>
    <definedName name="OLDGW">[19]Target!#REF!</definedName>
    <definedName name="opcase">#REF!</definedName>
    <definedName name="OPT_PROC">#REF!</definedName>
    <definedName name="Options">#REF!</definedName>
    <definedName name="OTA">#REF!</definedName>
    <definedName name="other_expense">[36]TRANSACTION!#REF!</definedName>
    <definedName name="OTHERTHANZONE6">#REF!</definedName>
    <definedName name="OUT_INT">#REF!</definedName>
    <definedName name="OUTPUTS">#REF!</definedName>
    <definedName name="ownership">[7]Model!$C$22</definedName>
    <definedName name="PAGE_5">#REF!</definedName>
    <definedName name="PAGE_6">#REF!</definedName>
    <definedName name="PAGE11">[47]Prepayments!#REF!</definedName>
    <definedName name="PAGE12">[47]Prepayments!#REF!</definedName>
    <definedName name="PAGE13">[47]Prepayments!#REF!</definedName>
    <definedName name="PAGE14">#REF!</definedName>
    <definedName name="PAGE15">[47]RateBase!#REF!</definedName>
    <definedName name="PAGE4">[19]Calcs:tainted!$B$57:$L$73</definedName>
    <definedName name="PATHNAME">#REF!</definedName>
    <definedName name="payment">[16]Controls!#REF!</definedName>
    <definedName name="PD">[22]Schedules!#REF!</definedName>
    <definedName name="pdate">[10]DCEInputs!$I$6</definedName>
    <definedName name="PERF">#REF!</definedName>
    <definedName name="PERFORMANCE">#REF!</definedName>
    <definedName name="pfbal">[27]Rolex!#REF!</definedName>
    <definedName name="PFFINGRAPH">#REF!</definedName>
    <definedName name="PIKK">'[48]Trans Assump'!$U$18</definedName>
    <definedName name="PIPELINE_INPUT">'[49]FPL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[19]Summary!#REF!</definedName>
    <definedName name="PP">#REF!</definedName>
    <definedName name="pprice">[37]Triggers!$E$13</definedName>
    <definedName name="pprice2">'[27]Deal Summary'!#REF!</definedName>
    <definedName name="PR_2006VS2005">#REF!</definedName>
    <definedName name="PR_CUR_QTR">#REF!</definedName>
    <definedName name="PR_YTD">#REF!</definedName>
    <definedName name="Preferred_Stock">[11]Inputs!$B$7</definedName>
    <definedName name="premium">[19]Transinputs!$U$13</definedName>
    <definedName name="PRICE_SENSE">#REF!</definedName>
    <definedName name="PRICE_SENSE2">#REF!</definedName>
    <definedName name="pricecase">[41]Buildup!$Z$374</definedName>
    <definedName name="PRINT">#REF!</definedName>
    <definedName name="_xlnm.Print_Area" localSheetId="0">'Health Ins Res'!$A$1:$BA$33</definedName>
    <definedName name="_xlnm.Print_Area">#REF!</definedName>
    <definedName name="PRINT_EXPLANATI">#REF!</definedName>
    <definedName name="Print_HardRock">[20]!Print_HardRock</definedName>
    <definedName name="PRINT_MENU">#REF!</definedName>
    <definedName name="_xlnm.Print_Titles">#REF!</definedName>
    <definedName name="Print_Valmax">[50]!Print_Valmax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_1">#REF!</definedName>
    <definedName name="PRODUCTION">#REF!</definedName>
    <definedName name="PROJ1">#REF!</definedName>
    <definedName name="PROJ2">#REF!</definedName>
    <definedName name="PROJCURV">#REF!</definedName>
    <definedName name="project">[39]Inputs!$D$5</definedName>
    <definedName name="Project_Name">[11]Inputs!$E$1</definedName>
    <definedName name="ProjectName">{"Client Name or Project Name"}</definedName>
    <definedName name="PROJGRAPH">#REF!</definedName>
    <definedName name="PROJNAME">'[51]Transaction Inputs'!$E$15</definedName>
    <definedName name="PRYTD">#REF!</definedName>
    <definedName name="Public">#REF!</definedName>
    <definedName name="pur">[14]Snow_recap!$R$9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[19]Acquiror!#REF!</definedName>
    <definedName name="qtrvsprqtr">#REF!</definedName>
    <definedName name="R_TableTotals">'[52]MA Comps'!#REF!</definedName>
    <definedName name="range">#REF!</definedName>
    <definedName name="RAS" hidden="1">[53]FxdChg!#REF!</definedName>
    <definedName name="RATE">#REF!</definedName>
    <definedName name="RATEBASE">#REF!</definedName>
    <definedName name="raw">[36]TRANSACTION!#REF!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[16]Controls!$E$8</definedName>
    <definedName name="relevered_beta">'[9]DCF Model'!#REF!</definedName>
    <definedName name="RELIEF">#REF!</definedName>
    <definedName name="residmult">[34]Model!#REF!</definedName>
    <definedName name="RET">#REF!</definedName>
    <definedName name="RET_BY_DIST">#REF!</definedName>
    <definedName name="rhtcase">#REF!</definedName>
    <definedName name="rhtoffer">#REF!</definedName>
    <definedName name="rhtprice">[54]Overview!$D$8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">#REF!</definedName>
    <definedName name="RORSCHED">#REF!</definedName>
    <definedName name="ROUNDED">#REF!</definedName>
    <definedName name="royalty">[16]Controls!#REF!</definedName>
    <definedName name="RUN">'[29]DCF Inputs'!#REF!</definedName>
    <definedName name="RUNTIME">#REF!</definedName>
    <definedName name="s">Word</definedName>
    <definedName name="SALE">[16]Fin_Assumptions!#REF!</definedName>
    <definedName name="SALES_1">#REF!</definedName>
    <definedName name="SANCUST">#REF!</definedName>
    <definedName name="SANINC">#REF!</definedName>
    <definedName name="SANUNIT">#REF!</definedName>
    <definedName name="scenario">'[27]Deal Summary'!#REF!</definedName>
    <definedName name="SCH5GAS">#REF!</definedName>
    <definedName name="SCHC19PG1">#REF!</definedName>
    <definedName name="SCHC19PG2">#REF!</definedName>
    <definedName name="SCHC22P1">#REF!</definedName>
    <definedName name="SCHC22P2">#REF!</definedName>
    <definedName name="SCHC24P1">#REF!</definedName>
    <definedName name="SCHC24P2">#REF!</definedName>
    <definedName name="SCHE3P1">#REF!</definedName>
    <definedName name="SCHE3P2">#REF!</definedName>
    <definedName name="SCHE3P3">#REF!</definedName>
    <definedName name="SCHE3P4">#REF!</definedName>
    <definedName name="SCHE6P1">#REF!</definedName>
    <definedName name="SCHE6P2">#REF!</definedName>
    <definedName name="SCHE6P3">#REF!</definedName>
    <definedName name="SCHE6P4">#REF!</definedName>
    <definedName name="sdfsdf">#REF!</definedName>
    <definedName name="sdfsdfsd">#REF!</definedName>
    <definedName name="secondary1">[7]Model!$D$56</definedName>
    <definedName name="secondary2">[7]Model!$D$59</definedName>
    <definedName name="secondary3">[7]Model!$D$62</definedName>
    <definedName name="secondarydiscount">[7]Model!$D$50</definedName>
    <definedName name="secondarymultiple">[7]Model!$D$51</definedName>
    <definedName name="secondarytiming">[7]Model!$D$45</definedName>
    <definedName name="seller_note_sweep">[36]TRANSACTION!#REF!</definedName>
    <definedName name="sellerfinancerate">[7]Model!$I$8</definedName>
    <definedName name="seniorcoupon">#REF!</definedName>
    <definedName name="SENSEPOOL">[19]Calcs:Summary!$M$34:$AI$122</definedName>
    <definedName name="SENSITIVE">#REF!</definedName>
    <definedName name="Sensitivity">#REF!</definedName>
    <definedName name="servdebt">[27]Earnings!#REF!</definedName>
    <definedName name="servicesconvention">#REF!</definedName>
    <definedName name="SET_ISS_PRICE">#REF!</definedName>
    <definedName name="SET_OFF_PRICE">#REF!</definedName>
    <definedName name="set_price">'[27]Deal Summary'!#REF!</definedName>
    <definedName name="shares">[55]DCEInputs!$M$13</definedName>
    <definedName name="Shares_Outstanding">[11]Inputs!$B$5</definedName>
    <definedName name="SHDATE">#REF!</definedName>
    <definedName name="Short_Term_Debt">[11]Inputs!$B$9</definedName>
    <definedName name="signcont">#REF!</definedName>
    <definedName name="signcontOther">#REF!</definedName>
    <definedName name="srecap">[37]Triggers!$E$21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'[56]DEL-updated'!$A$11:$T$372</definedName>
    <definedName name="support_A">#REF!</definedName>
    <definedName name="support_B">#REF!</definedName>
    <definedName name="support_C">#REF!</definedName>
    <definedName name="switch">[14]conrol!$B$16</definedName>
    <definedName name="syn">'[52]DCF - Ed'!#REF!</definedName>
    <definedName name="SYN_ON">'[27]Trans Assump'!#REF!</definedName>
    <definedName name="SYNOFF">'[29]DCF Inputs'!#REF!</definedName>
    <definedName name="SYNON">'[29]DCF Inputs'!#REF!</definedName>
    <definedName name="t1book">'[51]Target 1'!$W$26</definedName>
    <definedName name="t1cash">'[51]Target 1'!$W$8</definedName>
    <definedName name="t1debt">'[51]Target 1'!$W$22</definedName>
    <definedName name="t1ebitda">'[51]Target 1'!$G$25</definedName>
    <definedName name="T1RENTS">'[51]Target 1'!$G$23</definedName>
    <definedName name="t1revs">'[51]Target 1'!$G$20</definedName>
    <definedName name="t1shares">'[51]Share Calculations'!$K$29</definedName>
    <definedName name="Tar00Est">#REF!</definedName>
    <definedName name="Tar01Est">#REF!</definedName>
    <definedName name="Tar99Est">#REF!</definedName>
    <definedName name="targ1fy97">'[51]Target 1'!$E$11</definedName>
    <definedName name="targ1fy98">'[51]Target 1'!$E$11</definedName>
    <definedName name="targ1price">'[51]Transaction Calculations'!$I$22</definedName>
    <definedName name="targ1shares">'[51]Transaction Calculations'!$I$29</definedName>
    <definedName name="Targ52High">[57]Input!$K$63</definedName>
    <definedName name="Targ52Low">[57]Input!$K$64</definedName>
    <definedName name="TargCalEPS1">[57]Input!$K$68</definedName>
    <definedName name="TargCalEPS2">[57]Input!$K$69</definedName>
    <definedName name="TargCalEPS3">[57]Input!$K$70</definedName>
    <definedName name="TargEBITDA">[57]Input!$K$47</definedName>
    <definedName name="TARGET_NAME">[19]Target!#REF!</definedName>
    <definedName name="Target1">'[51]Transaction Inputs'!$E$19</definedName>
    <definedName name="TargetDebt">[57]Input!$K$54</definedName>
    <definedName name="tax">#REF!</definedName>
    <definedName name="Tax_Rate">#REF!</definedName>
    <definedName name="taxasset?">[21]Transaction!#REF!</definedName>
    <definedName name="taxassetswitch">[21]Transaction!#REF!</definedName>
    <definedName name="TAXES">#REF!</definedName>
    <definedName name="taxrate">#REF!</definedName>
    <definedName name="tbl">{2}</definedName>
    <definedName name="TEMPLATE_FILE">[19]Inputs!#REF!</definedName>
    <definedName name="tender">'[58]Trans Assump'!#REF!</definedName>
    <definedName name="ticker">'[10]SumComp-Nortel'!$D$1</definedName>
    <definedName name="ticker2">'[39]Side by Side'!#REF!</definedName>
    <definedName name="timepeiece">[57]Input!$E$9</definedName>
    <definedName name="TITLE">#REF!</definedName>
    <definedName name="TOTAL_ACQ">'[59]Units Sold Data'!$B$123:$J$123</definedName>
    <definedName name="TOTAL_AUS">'[59]Units Sold Data'!$B$69:$J$69</definedName>
    <definedName name="TOTAL_CAN">'[59]Units Sold Data'!$B$87:$J$87</definedName>
    <definedName name="TOTAL_FM">'[60]Total Products - FM'!$B$17:$J$17</definedName>
    <definedName name="TOTAL_NAT_L">'[59]Units Sold Data'!$B$105:$J$105</definedName>
    <definedName name="TOTAL_UK">'[59]Units Sold Data'!$B$51:$J$51</definedName>
    <definedName name="TOTAL_US">'[59]Units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[19]Target!#REF!</definedName>
    <definedName name="UNAMORT">#REF!</definedName>
    <definedName name="UNDER">#REF!</definedName>
    <definedName name="units">[44]conrol!$C$8</definedName>
    <definedName name="UPDATE">#REF!</definedName>
    <definedName name="UPDATE_MKT">#REF!</definedName>
    <definedName name="us_cpi">#REF!</definedName>
    <definedName name="USE_TEMP">[19]Inputs!#REF!</definedName>
    <definedName name="Useful_Life_of_Depreciable_PP_E">"PPElife"</definedName>
    <definedName name="usprice">[10]DCEInputs!$I$5</definedName>
    <definedName name="varyr1">'[61]var 10 11'!#REF!</definedName>
    <definedName name="VAT">#REF!</definedName>
    <definedName name="VCA">#REF!</definedName>
    <definedName name="w_sales">[23]Lookups!#REF!</definedName>
    <definedName name="wacc">#REF!</definedName>
    <definedName name="WATINC">#REF!</definedName>
    <definedName name="Weight_of_Equity">'[17]B&amp;W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[16]Fin_Assumptions!#REF!</definedName>
    <definedName name="yr1b">#REF!</definedName>
    <definedName name="z_Clear">#REF!,#REF!,#REF!,#REF!,#REF!,#REF!,#REF!,#REF!,#REF!,#REF!,#REF!,#REF!</definedName>
    <definedName name="z_Col10">[5]Main!$P$5:$P$56,[5]Main!$P$16:$P$132,[5]Main!$P$145:$P$199,[5]Main!$P$213:$P$234</definedName>
    <definedName name="z_Col11">[5]Main!$P$5:$P$56,[5]Main!$P$16:$P$132,[5]Main!$P$145:$P$199,[5]Main!$P$213:$P$234</definedName>
    <definedName name="z_Col12">[5]Main!$P$5:$P$56,[5]Main!$P$16:$P$132,[5]Main!$P$145:$P$199,[5]Main!$P$213:$P$234</definedName>
    <definedName name="z_Col13">[5]Main!$P$5:$P$56,[5]Main!$P$16:$P$132,[5]Main!$P$145:$P$199,[5]Main!$P$213:$P$234</definedName>
    <definedName name="z_Col14">[5]Main!$P$5:$P$56,[5]Main!$P$16:$P$132,[5]Main!$P$145:$P$199,[5]Main!$P$213:$P$234</definedName>
    <definedName name="z_Col5">[5]Main!$J$5:$O$56,[5]Main!$J$16:$O$132,[5]Main!$J$145:$O$199,[5]Main!$J$213:$O$234</definedName>
    <definedName name="z_Col6">[5]Main!$N$4:$O$56,[5]Main!$N$16:$O$132,[5]Main!$N$145:$O$199,[5]Main!$N$213:$O$234</definedName>
    <definedName name="z_Col7">[5]Main!#REF!,[5]Main!#REF!,[5]Main!#REF!,[5]Main!#REF!</definedName>
    <definedName name="z_Col9">[5]Main!$P$5:$P$56,[5]Main!$P$16:$P$132,[5]Main!$P$145:$P$199,[5]Main!$P$213:$P$234</definedName>
    <definedName name="z_DelOne">#REF!</definedName>
    <definedName name="z_DelTwo">#REF!</definedName>
    <definedName name="z_End">#REF!</definedName>
    <definedName name="z_End1">[5]Main!#REF!</definedName>
    <definedName name="z_EndA">[5]Main!#REF!</definedName>
    <definedName name="z_Endp1">[5]Main!#REF!</definedName>
    <definedName name="z_EndP2">[5]Main!#REF!</definedName>
    <definedName name="z_Industry">[5]Main!#REF!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[5]Main!$H$8:$S$56,[5]Main!$H$16:$S$132</definedName>
    <definedName name="z_Project_Name">[5]Main!#REF!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6" i="1" l="1"/>
  <c r="AO23" i="1" l="1"/>
  <c r="AM108" i="1" l="1"/>
  <c r="AI108" i="1"/>
  <c r="AE108" i="1"/>
  <c r="AA108" i="1"/>
  <c r="W108" i="1"/>
  <c r="S108" i="1"/>
  <c r="O108" i="1"/>
  <c r="K108" i="1"/>
  <c r="G108" i="1"/>
  <c r="BA105" i="1"/>
  <c r="BA108" i="1" s="1"/>
  <c r="AZ105" i="1"/>
  <c r="AZ108" i="1" s="1"/>
  <c r="AY105" i="1"/>
  <c r="AY108" i="1" s="1"/>
  <c r="AX105" i="1"/>
  <c r="AX108" i="1" s="1"/>
  <c r="AW105" i="1"/>
  <c r="AW108" i="1" s="1"/>
  <c r="AV105" i="1"/>
  <c r="AV108" i="1" s="1"/>
  <c r="AU105" i="1"/>
  <c r="AU108" i="1" s="1"/>
  <c r="AT105" i="1"/>
  <c r="AT108" i="1" s="1"/>
  <c r="AS105" i="1"/>
  <c r="AS108" i="1" s="1"/>
  <c r="AR105" i="1"/>
  <c r="AR108" i="1" s="1"/>
  <c r="AQ105" i="1"/>
  <c r="AQ108" i="1" s="1"/>
  <c r="AP105" i="1"/>
  <c r="AP108" i="1" s="1"/>
  <c r="AO105" i="1"/>
  <c r="AO108" i="1" s="1"/>
  <c r="AO111" i="1" s="1"/>
  <c r="AN105" i="1"/>
  <c r="AN108" i="1" s="1"/>
  <c r="AM105" i="1"/>
  <c r="AL105" i="1"/>
  <c r="AL108" i="1" s="1"/>
  <c r="AK105" i="1"/>
  <c r="AK108" i="1" s="1"/>
  <c r="AJ105" i="1"/>
  <c r="AJ108" i="1" s="1"/>
  <c r="AI105" i="1"/>
  <c r="AH105" i="1"/>
  <c r="AH108" i="1" s="1"/>
  <c r="AG105" i="1"/>
  <c r="AG108" i="1" s="1"/>
  <c r="AF105" i="1"/>
  <c r="AF108" i="1" s="1"/>
  <c r="AE105" i="1"/>
  <c r="AD105" i="1"/>
  <c r="AD108" i="1" s="1"/>
  <c r="AC105" i="1"/>
  <c r="AC108" i="1" s="1"/>
  <c r="AB105" i="1"/>
  <c r="AB108" i="1" s="1"/>
  <c r="AA105" i="1"/>
  <c r="Z105" i="1"/>
  <c r="Z108" i="1" s="1"/>
  <c r="Y105" i="1"/>
  <c r="Y108" i="1" s="1"/>
  <c r="X105" i="1"/>
  <c r="X108" i="1" s="1"/>
  <c r="W105" i="1"/>
  <c r="V105" i="1"/>
  <c r="V108" i="1" s="1"/>
  <c r="U105" i="1"/>
  <c r="U108" i="1" s="1"/>
  <c r="T105" i="1"/>
  <c r="T108" i="1" s="1"/>
  <c r="S105" i="1"/>
  <c r="R105" i="1"/>
  <c r="R108" i="1" s="1"/>
  <c r="Q105" i="1"/>
  <c r="Q108" i="1" s="1"/>
  <c r="P105" i="1"/>
  <c r="P108" i="1" s="1"/>
  <c r="O105" i="1"/>
  <c r="N105" i="1"/>
  <c r="N108" i="1" s="1"/>
  <c r="N111" i="1" s="1"/>
  <c r="M105" i="1"/>
  <c r="M108" i="1" s="1"/>
  <c r="L105" i="1"/>
  <c r="L108" i="1" s="1"/>
  <c r="K105" i="1"/>
  <c r="J105" i="1"/>
  <c r="J108" i="1" s="1"/>
  <c r="J111" i="1" s="1"/>
  <c r="I105" i="1"/>
  <c r="I108" i="1" s="1"/>
  <c r="H105" i="1"/>
  <c r="H108" i="1" s="1"/>
  <c r="G105" i="1"/>
  <c r="F105" i="1"/>
  <c r="F108" i="1" s="1"/>
  <c r="F111" i="1" s="1"/>
  <c r="E105" i="1"/>
  <c r="E108" i="1" s="1"/>
  <c r="E111" i="1" s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O98" i="1"/>
  <c r="AO102" i="1" s="1"/>
  <c r="E98" i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R98" i="1" s="1"/>
  <c r="S98" i="1" s="1"/>
  <c r="T98" i="1" s="1"/>
  <c r="U98" i="1" s="1"/>
  <c r="V98" i="1" s="1"/>
  <c r="W98" i="1" s="1"/>
  <c r="X98" i="1" s="1"/>
  <c r="Y98" i="1" s="1"/>
  <c r="Z98" i="1" s="1"/>
  <c r="AA98" i="1" s="1"/>
  <c r="AB98" i="1" s="1"/>
  <c r="AC98" i="1" s="1"/>
  <c r="AD98" i="1" s="1"/>
  <c r="AE98" i="1" s="1"/>
  <c r="AF98" i="1" s="1"/>
  <c r="AG98" i="1" s="1"/>
  <c r="AH98" i="1" s="1"/>
  <c r="AI98" i="1" s="1"/>
  <c r="AJ98" i="1" s="1"/>
  <c r="AK98" i="1" s="1"/>
  <c r="AL98" i="1" s="1"/>
  <c r="AM98" i="1" s="1"/>
  <c r="AN98" i="1" s="1"/>
  <c r="AL79" i="1"/>
  <c r="AH79" i="1"/>
  <c r="AD79" i="1"/>
  <c r="Z79" i="1"/>
  <c r="V79" i="1"/>
  <c r="R79" i="1"/>
  <c r="N79" i="1"/>
  <c r="J79" i="1"/>
  <c r="F79" i="1"/>
  <c r="BA76" i="1"/>
  <c r="BA79" i="1" s="1"/>
  <c r="AZ76" i="1"/>
  <c r="AZ79" i="1" s="1"/>
  <c r="AY76" i="1"/>
  <c r="AY79" i="1" s="1"/>
  <c r="AX76" i="1"/>
  <c r="AX79" i="1" s="1"/>
  <c r="AW76" i="1"/>
  <c r="AW79" i="1" s="1"/>
  <c r="AV76" i="1"/>
  <c r="AV79" i="1" s="1"/>
  <c r="AU76" i="1"/>
  <c r="AU79" i="1" s="1"/>
  <c r="AT76" i="1"/>
  <c r="AT79" i="1" s="1"/>
  <c r="AS76" i="1"/>
  <c r="AS79" i="1" s="1"/>
  <c r="AR76" i="1"/>
  <c r="AR79" i="1" s="1"/>
  <c r="AQ76" i="1"/>
  <c r="AQ79" i="1" s="1"/>
  <c r="AP76" i="1"/>
  <c r="AP79" i="1" s="1"/>
  <c r="AO76" i="1"/>
  <c r="AO79" i="1" s="1"/>
  <c r="AN76" i="1"/>
  <c r="AN79" i="1" s="1"/>
  <c r="AM76" i="1"/>
  <c r="AM79" i="1" s="1"/>
  <c r="AL76" i="1"/>
  <c r="AK76" i="1"/>
  <c r="AK79" i="1" s="1"/>
  <c r="AJ76" i="1"/>
  <c r="AJ79" i="1" s="1"/>
  <c r="AI76" i="1"/>
  <c r="AI79" i="1" s="1"/>
  <c r="AH76" i="1"/>
  <c r="AG76" i="1"/>
  <c r="AG79" i="1" s="1"/>
  <c r="AF76" i="1"/>
  <c r="AF79" i="1" s="1"/>
  <c r="AE76" i="1"/>
  <c r="AE79" i="1" s="1"/>
  <c r="AD76" i="1"/>
  <c r="AC76" i="1"/>
  <c r="AC79" i="1" s="1"/>
  <c r="AB76" i="1"/>
  <c r="AB79" i="1" s="1"/>
  <c r="AA76" i="1"/>
  <c r="AA79" i="1" s="1"/>
  <c r="Z76" i="1"/>
  <c r="Y76" i="1"/>
  <c r="Y79" i="1" s="1"/>
  <c r="X76" i="1"/>
  <c r="X79" i="1" s="1"/>
  <c r="W76" i="1"/>
  <c r="W79" i="1" s="1"/>
  <c r="V76" i="1"/>
  <c r="U76" i="1"/>
  <c r="U79" i="1" s="1"/>
  <c r="T76" i="1"/>
  <c r="T79" i="1" s="1"/>
  <c r="S76" i="1"/>
  <c r="S79" i="1" s="1"/>
  <c r="R76" i="1"/>
  <c r="Q76" i="1"/>
  <c r="Q79" i="1" s="1"/>
  <c r="P76" i="1"/>
  <c r="P79" i="1" s="1"/>
  <c r="O76" i="1"/>
  <c r="O79" i="1" s="1"/>
  <c r="N76" i="1"/>
  <c r="M76" i="1"/>
  <c r="M79" i="1" s="1"/>
  <c r="M82" i="1" s="1"/>
  <c r="L76" i="1"/>
  <c r="L79" i="1" s="1"/>
  <c r="K76" i="1"/>
  <c r="K79" i="1" s="1"/>
  <c r="J76" i="1"/>
  <c r="I76" i="1"/>
  <c r="I79" i="1" s="1"/>
  <c r="I82" i="1" s="1"/>
  <c r="H76" i="1"/>
  <c r="H79" i="1" s="1"/>
  <c r="G76" i="1"/>
  <c r="G79" i="1" s="1"/>
  <c r="F76" i="1"/>
  <c r="E76" i="1"/>
  <c r="E79" i="1" s="1"/>
  <c r="E82" i="1" s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O69" i="1"/>
  <c r="E69" i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R69" i="1" s="1"/>
  <c r="S69" i="1" s="1"/>
  <c r="T69" i="1" s="1"/>
  <c r="U69" i="1" s="1"/>
  <c r="V69" i="1" s="1"/>
  <c r="W69" i="1" s="1"/>
  <c r="X69" i="1" s="1"/>
  <c r="Y69" i="1" s="1"/>
  <c r="Z69" i="1" s="1"/>
  <c r="AA69" i="1" s="1"/>
  <c r="AB69" i="1" s="1"/>
  <c r="AC69" i="1" s="1"/>
  <c r="AD69" i="1" s="1"/>
  <c r="AE69" i="1" s="1"/>
  <c r="AF69" i="1" s="1"/>
  <c r="AG69" i="1" s="1"/>
  <c r="AH69" i="1" s="1"/>
  <c r="AI69" i="1" s="1"/>
  <c r="AJ69" i="1" s="1"/>
  <c r="AK69" i="1" s="1"/>
  <c r="AL69" i="1" s="1"/>
  <c r="AM69" i="1" s="1"/>
  <c r="AN69" i="1" s="1"/>
  <c r="AN50" i="1"/>
  <c r="AL50" i="1"/>
  <c r="AJ50" i="1"/>
  <c r="AH50" i="1"/>
  <c r="AF50" i="1"/>
  <c r="AD50" i="1"/>
  <c r="AB50" i="1"/>
  <c r="Z50" i="1"/>
  <c r="X50" i="1"/>
  <c r="V50" i="1"/>
  <c r="T50" i="1"/>
  <c r="R50" i="1"/>
  <c r="P50" i="1"/>
  <c r="N50" i="1"/>
  <c r="L50" i="1"/>
  <c r="J50" i="1"/>
  <c r="H50" i="1"/>
  <c r="F50" i="1"/>
  <c r="BA47" i="1"/>
  <c r="BA50" i="1" s="1"/>
  <c r="AZ47" i="1"/>
  <c r="AZ50" i="1" s="1"/>
  <c r="AY47" i="1"/>
  <c r="AY50" i="1" s="1"/>
  <c r="AX47" i="1"/>
  <c r="AX50" i="1" s="1"/>
  <c r="AW47" i="1"/>
  <c r="AW50" i="1" s="1"/>
  <c r="AV47" i="1"/>
  <c r="AV50" i="1" s="1"/>
  <c r="AU47" i="1"/>
  <c r="AU50" i="1" s="1"/>
  <c r="AT47" i="1"/>
  <c r="AT50" i="1" s="1"/>
  <c r="AS47" i="1"/>
  <c r="AS50" i="1" s="1"/>
  <c r="AR47" i="1"/>
  <c r="AR50" i="1" s="1"/>
  <c r="AQ47" i="1"/>
  <c r="AQ50" i="1" s="1"/>
  <c r="AP47" i="1"/>
  <c r="AP50" i="1" s="1"/>
  <c r="AO47" i="1"/>
  <c r="AO50" i="1" s="1"/>
  <c r="AO53" i="1" s="1"/>
  <c r="AN47" i="1"/>
  <c r="AM47" i="1"/>
  <c r="AM50" i="1" s="1"/>
  <c r="AL47" i="1"/>
  <c r="AK47" i="1"/>
  <c r="AK50" i="1" s="1"/>
  <c r="AJ47" i="1"/>
  <c r="AI47" i="1"/>
  <c r="AI50" i="1" s="1"/>
  <c r="AH47" i="1"/>
  <c r="AG47" i="1"/>
  <c r="AG50" i="1" s="1"/>
  <c r="AF47" i="1"/>
  <c r="AE47" i="1"/>
  <c r="AE50" i="1" s="1"/>
  <c r="AD47" i="1"/>
  <c r="AC47" i="1"/>
  <c r="AC50" i="1" s="1"/>
  <c r="AB47" i="1"/>
  <c r="AA47" i="1"/>
  <c r="AA50" i="1" s="1"/>
  <c r="Z47" i="1"/>
  <c r="Y47" i="1"/>
  <c r="Y50" i="1" s="1"/>
  <c r="X47" i="1"/>
  <c r="W47" i="1"/>
  <c r="W50" i="1" s="1"/>
  <c r="V47" i="1"/>
  <c r="U47" i="1"/>
  <c r="U50" i="1" s="1"/>
  <c r="T47" i="1"/>
  <c r="S47" i="1"/>
  <c r="S50" i="1" s="1"/>
  <c r="R47" i="1"/>
  <c r="Q47" i="1"/>
  <c r="Q50" i="1" s="1"/>
  <c r="P47" i="1"/>
  <c r="O47" i="1"/>
  <c r="O50" i="1" s="1"/>
  <c r="N47" i="1"/>
  <c r="M47" i="1"/>
  <c r="M50" i="1" s="1"/>
  <c r="L47" i="1"/>
  <c r="K47" i="1"/>
  <c r="K50" i="1" s="1"/>
  <c r="J47" i="1"/>
  <c r="I47" i="1"/>
  <c r="I50" i="1" s="1"/>
  <c r="H47" i="1"/>
  <c r="G47" i="1"/>
  <c r="G50" i="1" s="1"/>
  <c r="G53" i="1" s="1"/>
  <c r="F47" i="1"/>
  <c r="E47" i="1"/>
  <c r="E50" i="1" s="1"/>
  <c r="E53" i="1" s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O40" i="1"/>
  <c r="AO44" i="1" s="1"/>
  <c r="H40" i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AJ40" i="1" s="1"/>
  <c r="AK40" i="1" s="1"/>
  <c r="AL40" i="1" s="1"/>
  <c r="AM40" i="1" s="1"/>
  <c r="AN40" i="1" s="1"/>
  <c r="G40" i="1"/>
  <c r="F40" i="1"/>
  <c r="E40" i="1"/>
  <c r="AM23" i="1"/>
  <c r="AK23" i="1"/>
  <c r="AI23" i="1"/>
  <c r="AG23" i="1"/>
  <c r="AG26" i="1" s="1"/>
  <c r="AE23" i="1"/>
  <c r="AC23" i="1"/>
  <c r="AA23" i="1"/>
  <c r="Y23" i="1"/>
  <c r="Y26" i="1" s="1"/>
  <c r="W23" i="1"/>
  <c r="U23" i="1"/>
  <c r="S23" i="1"/>
  <c r="Q23" i="1"/>
  <c r="Q26" i="1" s="1"/>
  <c r="O23" i="1"/>
  <c r="M23" i="1"/>
  <c r="K23" i="1"/>
  <c r="I23" i="1"/>
  <c r="I26" i="1" s="1"/>
  <c r="G23" i="1"/>
  <c r="E23" i="1"/>
  <c r="E26" i="1" s="1"/>
  <c r="BA20" i="1"/>
  <c r="BA23" i="1" s="1"/>
  <c r="AZ20" i="1"/>
  <c r="AZ23" i="1" s="1"/>
  <c r="AY20" i="1"/>
  <c r="AY23" i="1" s="1"/>
  <c r="AX20" i="1"/>
  <c r="AX23" i="1" s="1"/>
  <c r="AW20" i="1"/>
  <c r="AW23" i="1" s="1"/>
  <c r="AV20" i="1"/>
  <c r="AV23" i="1" s="1"/>
  <c r="AU20" i="1"/>
  <c r="AU23" i="1" s="1"/>
  <c r="AT20" i="1"/>
  <c r="AT23" i="1" s="1"/>
  <c r="AS20" i="1"/>
  <c r="AS23" i="1" s="1"/>
  <c r="AR20" i="1"/>
  <c r="AR23" i="1" s="1"/>
  <c r="AQ20" i="1"/>
  <c r="AQ23" i="1" s="1"/>
  <c r="AP20" i="1"/>
  <c r="AP23" i="1" s="1"/>
  <c r="AO20" i="1"/>
  <c r="AN20" i="1"/>
  <c r="AN23" i="1" s="1"/>
  <c r="AN26" i="1" s="1"/>
  <c r="AM20" i="1"/>
  <c r="AL20" i="1"/>
  <c r="AL23" i="1" s="1"/>
  <c r="AK20" i="1"/>
  <c r="AJ20" i="1"/>
  <c r="AJ23" i="1" s="1"/>
  <c r="AJ26" i="1" s="1"/>
  <c r="AI20" i="1"/>
  <c r="AH20" i="1"/>
  <c r="AH23" i="1" s="1"/>
  <c r="AG20" i="1"/>
  <c r="AF20" i="1"/>
  <c r="AF23" i="1" s="1"/>
  <c r="AF26" i="1" s="1"/>
  <c r="AE20" i="1"/>
  <c r="AD20" i="1"/>
  <c r="AD23" i="1" s="1"/>
  <c r="AC20" i="1"/>
  <c r="AB20" i="1"/>
  <c r="AB23" i="1" s="1"/>
  <c r="AB26" i="1" s="1"/>
  <c r="AA20" i="1"/>
  <c r="Z20" i="1"/>
  <c r="Z23" i="1" s="1"/>
  <c r="Y20" i="1"/>
  <c r="X20" i="1"/>
  <c r="X23" i="1" s="1"/>
  <c r="X26" i="1" s="1"/>
  <c r="W20" i="1"/>
  <c r="V20" i="1"/>
  <c r="V23" i="1" s="1"/>
  <c r="U20" i="1"/>
  <c r="T20" i="1"/>
  <c r="T23" i="1" s="1"/>
  <c r="T26" i="1" s="1"/>
  <c r="S20" i="1"/>
  <c r="R20" i="1"/>
  <c r="R23" i="1" s="1"/>
  <c r="R26" i="1" s="1"/>
  <c r="Q20" i="1"/>
  <c r="P20" i="1"/>
  <c r="P23" i="1" s="1"/>
  <c r="P26" i="1" s="1"/>
  <c r="O20" i="1"/>
  <c r="N20" i="1"/>
  <c r="N23" i="1" s="1"/>
  <c r="N26" i="1" s="1"/>
  <c r="M20" i="1"/>
  <c r="L20" i="1"/>
  <c r="L23" i="1" s="1"/>
  <c r="L26" i="1" s="1"/>
  <c r="K20" i="1"/>
  <c r="J20" i="1"/>
  <c r="J23" i="1" s="1"/>
  <c r="J26" i="1" s="1"/>
  <c r="I20" i="1"/>
  <c r="H20" i="1"/>
  <c r="H23" i="1" s="1"/>
  <c r="H26" i="1" s="1"/>
  <c r="G20" i="1"/>
  <c r="F20" i="1"/>
  <c r="F23" i="1" s="1"/>
  <c r="F26" i="1" s="1"/>
  <c r="E20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O13" i="1"/>
  <c r="AP10" i="1" s="1"/>
  <c r="AP13" i="1" s="1"/>
  <c r="E13" i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9" i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AU4" i="1"/>
  <c r="AO36" i="1" l="1"/>
  <c r="AO65" i="1" s="1"/>
  <c r="AO73" i="1"/>
  <c r="AP95" i="1"/>
  <c r="AP98" i="1" s="1"/>
  <c r="AO17" i="1"/>
  <c r="AP111" i="1"/>
  <c r="AO82" i="1"/>
  <c r="AP66" i="1"/>
  <c r="AP69" i="1" s="1"/>
  <c r="AP82" i="1" s="1"/>
  <c r="AP37" i="1"/>
  <c r="AP40" i="1" s="1"/>
  <c r="K26" i="1"/>
  <c r="S26" i="1"/>
  <c r="AA26" i="1"/>
  <c r="AI26" i="1"/>
  <c r="AQ10" i="1"/>
  <c r="AQ13" i="1" s="1"/>
  <c r="AQ26" i="1" s="1"/>
  <c r="AP17" i="1"/>
  <c r="V26" i="1"/>
  <c r="Z26" i="1"/>
  <c r="AD26" i="1"/>
  <c r="AH26" i="1"/>
  <c r="AL26" i="1"/>
  <c r="AP26" i="1"/>
  <c r="M26" i="1"/>
  <c r="U26" i="1"/>
  <c r="AC26" i="1"/>
  <c r="AK26" i="1"/>
  <c r="G26" i="1"/>
  <c r="O26" i="1"/>
  <c r="W26" i="1"/>
  <c r="AE26" i="1"/>
  <c r="AM26" i="1"/>
  <c r="K53" i="1"/>
  <c r="O53" i="1"/>
  <c r="S53" i="1"/>
  <c r="W53" i="1"/>
  <c r="AA53" i="1"/>
  <c r="AE53" i="1"/>
  <c r="AI53" i="1"/>
  <c r="AM53" i="1"/>
  <c r="AO94" i="1"/>
  <c r="AP94" i="1" s="1"/>
  <c r="AQ94" i="1" s="1"/>
  <c r="AR94" i="1" s="1"/>
  <c r="AS94" i="1" s="1"/>
  <c r="AT94" i="1" s="1"/>
  <c r="AU94" i="1" s="1"/>
  <c r="AV94" i="1" s="1"/>
  <c r="AW94" i="1" s="1"/>
  <c r="AX94" i="1" s="1"/>
  <c r="AY94" i="1" s="1"/>
  <c r="AZ94" i="1" s="1"/>
  <c r="BA94" i="1" s="1"/>
  <c r="AP65" i="1"/>
  <c r="AQ65" i="1" s="1"/>
  <c r="AR65" i="1" s="1"/>
  <c r="AS65" i="1" s="1"/>
  <c r="AT65" i="1" s="1"/>
  <c r="AU65" i="1" s="1"/>
  <c r="AV65" i="1" s="1"/>
  <c r="AW65" i="1" s="1"/>
  <c r="AX65" i="1" s="1"/>
  <c r="AY65" i="1" s="1"/>
  <c r="AZ65" i="1" s="1"/>
  <c r="BA65" i="1" s="1"/>
  <c r="I53" i="1"/>
  <c r="Q53" i="1"/>
  <c r="AC53" i="1"/>
  <c r="AP36" i="1"/>
  <c r="AQ36" i="1" s="1"/>
  <c r="AR36" i="1" s="1"/>
  <c r="AS36" i="1" s="1"/>
  <c r="AT36" i="1" s="1"/>
  <c r="AU36" i="1" s="1"/>
  <c r="AV36" i="1" s="1"/>
  <c r="AW36" i="1" s="1"/>
  <c r="AX36" i="1" s="1"/>
  <c r="AY36" i="1" s="1"/>
  <c r="AZ36" i="1" s="1"/>
  <c r="BA36" i="1" s="1"/>
  <c r="F53" i="1"/>
  <c r="N53" i="1"/>
  <c r="V53" i="1"/>
  <c r="AD53" i="1"/>
  <c r="AL53" i="1"/>
  <c r="R111" i="1"/>
  <c r="V111" i="1"/>
  <c r="Z111" i="1"/>
  <c r="AD111" i="1"/>
  <c r="AH111" i="1"/>
  <c r="AL111" i="1"/>
  <c r="H53" i="1"/>
  <c r="P53" i="1"/>
  <c r="X53" i="1"/>
  <c r="AF53" i="1"/>
  <c r="AN53" i="1"/>
  <c r="AP73" i="1"/>
  <c r="AQ66" i="1"/>
  <c r="AQ69" i="1" s="1"/>
  <c r="AQ82" i="1" s="1"/>
  <c r="Q82" i="1"/>
  <c r="U82" i="1"/>
  <c r="Y82" i="1"/>
  <c r="AC82" i="1"/>
  <c r="AG82" i="1"/>
  <c r="AK82" i="1"/>
  <c r="J53" i="1"/>
  <c r="R53" i="1"/>
  <c r="Z53" i="1"/>
  <c r="AH53" i="1"/>
  <c r="AP53" i="1"/>
  <c r="M53" i="1"/>
  <c r="U53" i="1"/>
  <c r="Y53" i="1"/>
  <c r="AG53" i="1"/>
  <c r="AK53" i="1"/>
  <c r="L53" i="1"/>
  <c r="T53" i="1"/>
  <c r="AB53" i="1"/>
  <c r="AJ53" i="1"/>
  <c r="H82" i="1"/>
  <c r="L82" i="1"/>
  <c r="P82" i="1"/>
  <c r="T82" i="1"/>
  <c r="X82" i="1"/>
  <c r="AB82" i="1"/>
  <c r="AF82" i="1"/>
  <c r="AJ82" i="1"/>
  <c r="AN82" i="1"/>
  <c r="N82" i="1"/>
  <c r="AD82" i="1"/>
  <c r="K111" i="1"/>
  <c r="AA111" i="1"/>
  <c r="R82" i="1"/>
  <c r="AH82" i="1"/>
  <c r="H111" i="1"/>
  <c r="L111" i="1"/>
  <c r="P111" i="1"/>
  <c r="T111" i="1"/>
  <c r="X111" i="1"/>
  <c r="AB111" i="1"/>
  <c r="AF111" i="1"/>
  <c r="AJ111" i="1"/>
  <c r="AN111" i="1"/>
  <c r="O111" i="1"/>
  <c r="AE111" i="1"/>
  <c r="F82" i="1"/>
  <c r="V82" i="1"/>
  <c r="AL82" i="1"/>
  <c r="I111" i="1"/>
  <c r="M111" i="1"/>
  <c r="Q111" i="1"/>
  <c r="U111" i="1"/>
  <c r="Y111" i="1"/>
  <c r="AC111" i="1"/>
  <c r="AG111" i="1"/>
  <c r="AK111" i="1"/>
  <c r="S111" i="1"/>
  <c r="AI111" i="1"/>
  <c r="G82" i="1"/>
  <c r="K82" i="1"/>
  <c r="O82" i="1"/>
  <c r="S82" i="1"/>
  <c r="W82" i="1"/>
  <c r="AA82" i="1"/>
  <c r="AE82" i="1"/>
  <c r="AI82" i="1"/>
  <c r="AM82" i="1"/>
  <c r="J82" i="1"/>
  <c r="Z82" i="1"/>
  <c r="AQ95" i="1"/>
  <c r="AQ98" i="1" s="1"/>
  <c r="AQ111" i="1" s="1"/>
  <c r="AP102" i="1"/>
  <c r="G111" i="1"/>
  <c r="W111" i="1"/>
  <c r="AM111" i="1"/>
  <c r="AP44" i="1" l="1"/>
  <c r="AQ37" i="1"/>
  <c r="AQ40" i="1" s="1"/>
  <c r="AQ102" i="1"/>
  <c r="AR95" i="1"/>
  <c r="AR98" i="1" s="1"/>
  <c r="AQ73" i="1"/>
  <c r="AR66" i="1"/>
  <c r="AR69" i="1" s="1"/>
  <c r="AQ17" i="1"/>
  <c r="AR10" i="1"/>
  <c r="AR13" i="1" s="1"/>
  <c r="AQ44" i="1" l="1"/>
  <c r="AQ53" i="1"/>
  <c r="AR37" i="1"/>
  <c r="AR40" i="1" s="1"/>
  <c r="AR73" i="1"/>
  <c r="AS66" i="1"/>
  <c r="AS69" i="1" s="1"/>
  <c r="AR82" i="1"/>
  <c r="AR17" i="1"/>
  <c r="AS10" i="1"/>
  <c r="AS13" i="1" s="1"/>
  <c r="AR26" i="1"/>
  <c r="AR102" i="1"/>
  <c r="AS95" i="1"/>
  <c r="AS98" i="1" s="1"/>
  <c r="AR111" i="1"/>
  <c r="AR53" i="1" l="1"/>
  <c r="AR44" i="1"/>
  <c r="AS37" i="1"/>
  <c r="AS40" i="1" s="1"/>
  <c r="AT10" i="1"/>
  <c r="AT13" i="1" s="1"/>
  <c r="AS17" i="1"/>
  <c r="AS26" i="1"/>
  <c r="AT95" i="1"/>
  <c r="AT98" i="1" s="1"/>
  <c r="AS102" i="1"/>
  <c r="AS111" i="1"/>
  <c r="AS73" i="1"/>
  <c r="AT66" i="1"/>
  <c r="AT69" i="1" s="1"/>
  <c r="AS82" i="1"/>
  <c r="AT37" i="1" l="1"/>
  <c r="AT40" i="1" s="1"/>
  <c r="AS44" i="1"/>
  <c r="AS53" i="1"/>
  <c r="AU95" i="1"/>
  <c r="AU98" i="1" s="1"/>
  <c r="AT102" i="1"/>
  <c r="AT111" i="1"/>
  <c r="AU10" i="1"/>
  <c r="AU13" i="1" s="1"/>
  <c r="AT17" i="1"/>
  <c r="AT26" i="1"/>
  <c r="AT73" i="1"/>
  <c r="AU66" i="1"/>
  <c r="AU69" i="1" s="1"/>
  <c r="AT82" i="1"/>
  <c r="AU37" i="1" l="1"/>
  <c r="AU40" i="1" s="1"/>
  <c r="AT44" i="1"/>
  <c r="AT53" i="1"/>
  <c r="AU17" i="1"/>
  <c r="AV10" i="1"/>
  <c r="AV13" i="1" s="1"/>
  <c r="AU26" i="1"/>
  <c r="AU73" i="1"/>
  <c r="AV66" i="1"/>
  <c r="AV69" i="1" s="1"/>
  <c r="AU82" i="1"/>
  <c r="AU102" i="1"/>
  <c r="AV95" i="1"/>
  <c r="AV98" i="1" s="1"/>
  <c r="AU111" i="1"/>
  <c r="AU53" i="1" l="1"/>
  <c r="AU44" i="1"/>
  <c r="AV37" i="1"/>
  <c r="AV40" i="1" s="1"/>
  <c r="AV102" i="1"/>
  <c r="AW95" i="1"/>
  <c r="AW98" i="1" s="1"/>
  <c r="AV111" i="1"/>
  <c r="AV73" i="1"/>
  <c r="AW66" i="1"/>
  <c r="AW69" i="1" s="1"/>
  <c r="AV82" i="1"/>
  <c r="AV17" i="1"/>
  <c r="AW10" i="1"/>
  <c r="AW13" i="1" s="1"/>
  <c r="AV26" i="1"/>
  <c r="AV44" i="1" l="1"/>
  <c r="AV53" i="1"/>
  <c r="AW37" i="1"/>
  <c r="AW40" i="1" s="1"/>
  <c r="AX10" i="1"/>
  <c r="AX13" i="1" s="1"/>
  <c r="AW17" i="1"/>
  <c r="AW26" i="1"/>
  <c r="AX95" i="1"/>
  <c r="AX98" i="1" s="1"/>
  <c r="AW102" i="1"/>
  <c r="AW111" i="1"/>
  <c r="AW73" i="1"/>
  <c r="AX66" i="1"/>
  <c r="AX69" i="1" s="1"/>
  <c r="AW82" i="1"/>
  <c r="AW44" i="1" l="1"/>
  <c r="AX37" i="1"/>
  <c r="AX40" i="1" s="1"/>
  <c r="AW53" i="1"/>
  <c r="AY95" i="1"/>
  <c r="AY98" i="1" s="1"/>
  <c r="AX102" i="1"/>
  <c r="AX111" i="1"/>
  <c r="AX73" i="1"/>
  <c r="AY66" i="1"/>
  <c r="AY69" i="1" s="1"/>
  <c r="AX82" i="1"/>
  <c r="AY10" i="1"/>
  <c r="AY13" i="1" s="1"/>
  <c r="AX17" i="1"/>
  <c r="AX26" i="1"/>
  <c r="AY37" i="1" l="1"/>
  <c r="AY40" i="1" s="1"/>
  <c r="AX53" i="1"/>
  <c r="AX44" i="1"/>
  <c r="AY73" i="1"/>
  <c r="AZ66" i="1"/>
  <c r="AZ69" i="1" s="1"/>
  <c r="AY82" i="1"/>
  <c r="AY17" i="1"/>
  <c r="AZ10" i="1"/>
  <c r="AZ13" i="1" s="1"/>
  <c r="AY26" i="1"/>
  <c r="AY102" i="1"/>
  <c r="AZ95" i="1"/>
  <c r="AZ98" i="1" s="1"/>
  <c r="AY111" i="1"/>
  <c r="AY44" i="1" l="1"/>
  <c r="AZ37" i="1"/>
  <c r="AZ40" i="1" s="1"/>
  <c r="AY53" i="1"/>
  <c r="BA66" i="1"/>
  <c r="BA69" i="1" s="1"/>
  <c r="AZ73" i="1"/>
  <c r="AZ82" i="1"/>
  <c r="AZ17" i="1"/>
  <c r="BA10" i="1"/>
  <c r="BA13" i="1" s="1"/>
  <c r="AZ26" i="1"/>
  <c r="AZ102" i="1"/>
  <c r="BA95" i="1"/>
  <c r="BA98" i="1" s="1"/>
  <c r="AZ111" i="1"/>
  <c r="AZ44" i="1" l="1"/>
  <c r="BA37" i="1"/>
  <c r="BA40" i="1" s="1"/>
  <c r="AZ53" i="1"/>
  <c r="BA102" i="1"/>
  <c r="BA111" i="1"/>
  <c r="BA17" i="1"/>
  <c r="BA26" i="1"/>
  <c r="BA73" i="1"/>
  <c r="BA82" i="1"/>
  <c r="BA44" i="1" l="1"/>
  <c r="BA53" i="1"/>
  <c r="D85" i="1"/>
  <c r="D84" i="1"/>
  <c r="D114" i="1"/>
  <c r="D113" i="1"/>
  <c r="D29" i="1"/>
  <c r="D28" i="1"/>
  <c r="AT28" i="1" s="1"/>
  <c r="D55" i="1" l="1"/>
  <c r="D56" i="1"/>
  <c r="AQ28" i="1"/>
  <c r="AT84" i="1"/>
  <c r="AQ84" i="1"/>
  <c r="AT113" i="1"/>
  <c r="AQ113" i="1"/>
  <c r="AQ55" i="1" l="1"/>
  <c r="AT55" i="1"/>
</calcChain>
</file>

<file path=xl/sharedStrings.xml><?xml version="1.0" encoding="utf-8"?>
<sst xmlns="http://schemas.openxmlformats.org/spreadsheetml/2006/main" count="92" uniqueCount="30">
  <si>
    <t xml:space="preserve"> </t>
  </si>
  <si>
    <t>CONSOLIDATED FLORIDA DIVISIONS</t>
  </si>
  <si>
    <t>HEALTH INSURANCE RESERVE ADJUSTMENT</t>
  </si>
  <si>
    <t>CU00-00000-2730-2420</t>
  </si>
  <si>
    <t>CFG</t>
  </si>
  <si>
    <t>GL</t>
  </si>
  <si>
    <t xml:space="preserve">BEG BALANCE </t>
  </si>
  <si>
    <t>non-SYS-AP</t>
  </si>
  <si>
    <t>HEALTH INS EXP (2)</t>
  </si>
  <si>
    <t>SYS-AP</t>
  </si>
  <si>
    <t>CLAIMS PAID (1)</t>
  </si>
  <si>
    <t>2730-2420</t>
  </si>
  <si>
    <t>END BALANCE</t>
  </si>
  <si>
    <t>Check from Reg_13MON CU</t>
  </si>
  <si>
    <t>Difference</t>
  </si>
  <si>
    <t>HEALTH INSURANCE EXP</t>
  </si>
  <si>
    <t>CHARGED TO CUC</t>
  </si>
  <si>
    <t>PORTION TO FLA (3)</t>
  </si>
  <si>
    <t>% TO CFG</t>
  </si>
  <si>
    <t>TOTAL RESERVE TO FLA</t>
  </si>
  <si>
    <t>13 MONTH AVERAGE</t>
  </si>
  <si>
    <t>YEAR END</t>
  </si>
  <si>
    <t>(1) - CU 2730-2420 sys-ap, ADJ, AP ACCR</t>
  </si>
  <si>
    <t>(2) - all other entries to CU 2730-2420 such as accr, cashrcv, py, gj, py-accr, py-adj</t>
  </si>
  <si>
    <t>(3) - Per CFG ST, Benefit Claims 6420</t>
  </si>
  <si>
    <t>FN</t>
  </si>
  <si>
    <t>Inflation &amp; Growth Compound Multiplier</t>
  </si>
  <si>
    <t>FI</t>
  </si>
  <si>
    <t>FT</t>
  </si>
  <si>
    <t>To G-1 schedules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</si>
</sst>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  <numFmt numFmtId="167" formatCode="0.000%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i/>
      <u/>
      <sz val="12"/>
      <name val="Calibri"/>
      <family val="2"/>
      <scheme val="minor"/>
    </font>
    <font>
      <sz val="8"/>
      <color rgb="FF0000FF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4" fillId="0" borderId="0" xfId="0" applyFont="1" applyFill="1"/>
    <xf numFmtId="17" fontId="3" fillId="0" borderId="1" xfId="0" applyNumberFormat="1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left"/>
    </xf>
    <xf numFmtId="37" fontId="3" fillId="0" borderId="0" xfId="0" applyNumberFormat="1" applyFont="1" applyFill="1"/>
    <xf numFmtId="164" fontId="3" fillId="0" borderId="0" xfId="0" applyNumberFormat="1" applyFont="1" applyFill="1"/>
    <xf numFmtId="165" fontId="5" fillId="0" borderId="2" xfId="2" applyNumberFormat="1" applyFont="1" applyFill="1" applyBorder="1"/>
    <xf numFmtId="165" fontId="3" fillId="0" borderId="2" xfId="2" applyNumberFormat="1" applyFont="1" applyFill="1" applyBorder="1"/>
    <xf numFmtId="165" fontId="6" fillId="0" borderId="0" xfId="2" applyNumberFormat="1" applyFont="1" applyFill="1"/>
    <xf numFmtId="43" fontId="1" fillId="0" borderId="0" xfId="1" applyFont="1"/>
    <xf numFmtId="37" fontId="3" fillId="0" borderId="3" xfId="0" applyNumberFormat="1" applyFont="1" applyFill="1" applyBorder="1"/>
    <xf numFmtId="164" fontId="3" fillId="0" borderId="3" xfId="0" applyNumberFormat="1" applyFont="1" applyFill="1" applyBorder="1"/>
    <xf numFmtId="165" fontId="3" fillId="0" borderId="3" xfId="2" applyNumberFormat="1" applyFont="1" applyFill="1" applyBorder="1"/>
    <xf numFmtId="166" fontId="3" fillId="0" borderId="0" xfId="1" applyNumberFormat="1" applyFont="1" applyFill="1"/>
    <xf numFmtId="165" fontId="3" fillId="0" borderId="0" xfId="0" applyNumberFormat="1" applyFont="1" applyFill="1"/>
    <xf numFmtId="37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3" fillId="0" borderId="0" xfId="2" applyNumberFormat="1" applyFont="1" applyFill="1" applyBorder="1"/>
    <xf numFmtId="165" fontId="3" fillId="2" borderId="0" xfId="2" applyNumberFormat="1" applyFont="1" applyFill="1" applyBorder="1"/>
    <xf numFmtId="165" fontId="3" fillId="0" borderId="0" xfId="2" applyNumberFormat="1" applyFont="1" applyFill="1"/>
    <xf numFmtId="3" fontId="3" fillId="0" borderId="0" xfId="0" applyNumberFormat="1" applyFont="1" applyFill="1"/>
    <xf numFmtId="38" fontId="3" fillId="0" borderId="0" xfId="0" applyNumberFormat="1" applyFont="1" applyFill="1"/>
    <xf numFmtId="10" fontId="3" fillId="0" borderId="2" xfId="0" applyNumberFormat="1" applyFont="1" applyFill="1" applyBorder="1"/>
    <xf numFmtId="37" fontId="3" fillId="0" borderId="2" xfId="0" applyNumberFormat="1" applyFont="1" applyFill="1" applyBorder="1"/>
    <xf numFmtId="5" fontId="3" fillId="0" borderId="2" xfId="0" applyNumberFormat="1" applyFont="1" applyFill="1" applyBorder="1"/>
    <xf numFmtId="0" fontId="7" fillId="0" borderId="0" xfId="0" applyFont="1" applyFill="1"/>
    <xf numFmtId="0" fontId="8" fillId="0" borderId="0" xfId="0" applyFont="1" applyFill="1"/>
    <xf numFmtId="167" fontId="3" fillId="0" borderId="0" xfId="3" applyNumberFormat="1" applyFont="1" applyFill="1"/>
    <xf numFmtId="165" fontId="3" fillId="3" borderId="0" xfId="2" applyNumberFormat="1" applyFont="1" applyFill="1"/>
    <xf numFmtId="44" fontId="3" fillId="3" borderId="0" xfId="2" applyNumberFormat="1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externalLink" Target="externalLinks/externalLink62.xml" Id="rId6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28.xml" Id="rId29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sharedStrings" Target="sharedStrings.xml" Id="rId6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styles" Target="styles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theme" Target="theme/theme1.xml" Id="rId64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calcChain" Target="calcChain.xml" Id="rId67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externalLink" Target="externalLinks/externalLink61.xml" Id="rId62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B%20Schedules%20Rate%20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%20Backup/G%20Schedules/G-1%20Rate%20Base/G1-4%20Utility%20Plant%20adjustments/3.%20CFG%20NG%20ROR%20December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1of2"/>
      <sheetName val="B-1 1 of 2 FN"/>
      <sheetName val="B-1 1 of 2 CF"/>
      <sheetName val="B-1 1 of 2 FI"/>
      <sheetName val="B-1 1 of 2 FT"/>
      <sheetName val="B-1 1of2 Common"/>
      <sheetName val="B-1 2of2 "/>
      <sheetName val="B-1 2 of 2 FN"/>
      <sheetName val="B-1 2 of 2 CF"/>
      <sheetName val="B-1 2 of 2 FI"/>
      <sheetName val="B-1 2 of 2 FT"/>
      <sheetName val="B-1 2of2 Common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3a "/>
      <sheetName val="B-3a FN"/>
      <sheetName val="B-3a CF"/>
      <sheetName val="B-3a FI "/>
      <sheetName val="B-3a FT "/>
      <sheetName val="B-4 "/>
      <sheetName val="B-4 FN"/>
      <sheetName val="B-4 CF"/>
      <sheetName val="B-4 FI"/>
      <sheetName val="B-4 FT"/>
      <sheetName val="B-5 1of3"/>
      <sheetName val="B-5 1of3a"/>
      <sheetName val="B-5 2of3"/>
      <sheetName val="B-5 3of3"/>
      <sheetName val="B-5 3of3a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I"/>
      <sheetName val="B-9 FT"/>
      <sheetName val="B-10"/>
      <sheetName val="B-11 1of2"/>
      <sheetName val="B-11 2of2"/>
      <sheetName val="B-12"/>
      <sheetName val="B-13 1of 2 "/>
      <sheetName val="B-13 1 of 2 FC Common"/>
      <sheetName val="B-13 1of2 FN"/>
      <sheetName val="B-13 1of2 CF"/>
      <sheetName val="B-13 1of2 FI"/>
      <sheetName val="B-13 1of2 FT"/>
      <sheetName val="B-13 2of2"/>
      <sheetName val="B-13 2 of 2 FC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1of 3a FC"/>
      <sheetName val="B-18 2of3"/>
      <sheetName val="B-18 2of3 FN"/>
      <sheetName val="B-18 2of3 CF"/>
      <sheetName val="B-18 2of3 FI"/>
      <sheetName val="B-18 2of3 FT"/>
      <sheetName val="B-18 2of3a FC"/>
      <sheetName val="B-18 3of3"/>
      <sheetName val="B-18 3of3 FN"/>
      <sheetName val="B-18 3of3 CF"/>
      <sheetName val="B-18 3of3 FI"/>
      <sheetName val="B-18 3of3 FT"/>
      <sheetName val="B-18 3of3a F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ES"/>
      <sheetName val="CPK-ISEXT12"/>
      <sheetName val="REVENUES SEG 3"/>
      <sheetName val="COST OF SALES SEG 4"/>
      <sheetName val="FC Common Plt"/>
      <sheetName val="Common Plant Allocation Factors"/>
      <sheetName val="FC Depreciation Expense"/>
      <sheetName val="FC PP Plant and AD"/>
      <sheetName val="Corporate and Skipack Alloc"/>
      <sheetName val="Income Statement"/>
      <sheetName val="Report Summary"/>
      <sheetName val="Avg ROR"/>
      <sheetName val="Year End ROR"/>
      <sheetName val="Capital Structure"/>
      <sheetName val="Earned Ret on Equity"/>
      <sheetName val="CFG Reg_BS 13 Mon"/>
      <sheetName val="CFG Reg_BS 13 2022 2023"/>
      <sheetName val="FC with Allocations"/>
      <sheetName val="Adjustments to Common Plant"/>
      <sheetName val="Common Plant"/>
      <sheetName val="Cap Struct Adj."/>
      <sheetName val="Inc Tax Adj"/>
      <sheetName val="Sht Trm Int Rate"/>
      <sheetName val="Comp Cost Rate of Debt"/>
      <sheetName val="Cust Dep Int"/>
      <sheetName val="Property Tax"/>
      <sheetName val="Econ. Develop."/>
      <sheetName val="Social"/>
      <sheetName val="Charit. Cont."/>
      <sheetName val="Fran &amp; Cons"/>
      <sheetName val="Promo Exp"/>
      <sheetName val="Mat &amp; Supplies"/>
      <sheetName val="Competitive Rate Adj"/>
      <sheetName val="Flex Liab"/>
      <sheetName val="Conservation"/>
      <sheetName val="Non-Util O&amp;M"/>
      <sheetName val="Out of Period"/>
      <sheetName val="Health Ins Res"/>
      <sheetName val="Int Pay"/>
      <sheetName val="Flex Plt"/>
      <sheetName val="Reg-13MON CU"/>
      <sheetName val="Equity"/>
      <sheetName val="CFG 1010 BS PIS Breakdown"/>
      <sheetName val="B-4 CF"/>
      <sheetName val="May2020-June2021 FPU-AD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A4" t="str">
            <v>December 31, 2021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48">
          <cell r="B48">
            <v>44180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661">
          <cell r="C661">
            <v>1186047</v>
          </cell>
          <cell r="D661">
            <v>1419367</v>
          </cell>
          <cell r="E661">
            <v>1601039</v>
          </cell>
          <cell r="F661">
            <v>831717</v>
          </cell>
          <cell r="G661">
            <v>744310</v>
          </cell>
          <cell r="H661">
            <v>556702</v>
          </cell>
          <cell r="I661">
            <v>803282</v>
          </cell>
          <cell r="J661">
            <v>748269</v>
          </cell>
          <cell r="K661">
            <v>660326</v>
          </cell>
          <cell r="L661">
            <v>620509</v>
          </cell>
          <cell r="M661">
            <v>874142</v>
          </cell>
          <cell r="N661">
            <v>669690</v>
          </cell>
          <cell r="O661">
            <v>1257758</v>
          </cell>
        </row>
        <row r="688">
          <cell r="C688">
            <v>590311</v>
          </cell>
          <cell r="D688">
            <v>726846</v>
          </cell>
          <cell r="E688">
            <v>1201042</v>
          </cell>
          <cell r="F688">
            <v>672189</v>
          </cell>
          <cell r="G688">
            <v>747512</v>
          </cell>
          <cell r="H688">
            <v>1032409</v>
          </cell>
          <cell r="I688">
            <v>527552</v>
          </cell>
          <cell r="J688">
            <v>600087</v>
          </cell>
          <cell r="K688">
            <v>622479</v>
          </cell>
          <cell r="L688">
            <v>508051</v>
          </cell>
          <cell r="M688">
            <v>557397</v>
          </cell>
          <cell r="N688">
            <v>625395</v>
          </cell>
          <cell r="O688">
            <v>931564</v>
          </cell>
        </row>
        <row r="746">
          <cell r="C746">
            <v>-16296</v>
          </cell>
          <cell r="D746">
            <v>-16296</v>
          </cell>
          <cell r="E746">
            <v>-16296</v>
          </cell>
          <cell r="F746">
            <v>-16296</v>
          </cell>
          <cell r="G746">
            <v>-16296</v>
          </cell>
          <cell r="H746">
            <v>-16296</v>
          </cell>
          <cell r="I746">
            <v>-16296</v>
          </cell>
          <cell r="J746">
            <v>-16296</v>
          </cell>
          <cell r="K746">
            <v>-16296</v>
          </cell>
          <cell r="L746">
            <v>-16296</v>
          </cell>
          <cell r="M746">
            <v>-16296</v>
          </cell>
          <cell r="N746">
            <v>-16296</v>
          </cell>
          <cell r="O746">
            <v>0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2:BC118"/>
  <sheetViews>
    <sheetView tabSelected="1" topLeftCell="A79" zoomScaleNormal="100" zoomScaleSheetLayoutView="100" workbookViewId="0">
      <selection activeCell="AQ55" sqref="AQ55"/>
    </sheetView>
  </sheetViews>
  <sheetFormatPr defaultColWidth="9.140625" defaultRowHeight="11.25" x14ac:dyDescent="0.2"/>
  <cols>
    <col min="1" max="1" width="12" style="1" customWidth="1"/>
    <col min="2" max="2" width="9.140625" style="1"/>
    <col min="3" max="3" width="6.42578125" style="1" customWidth="1"/>
    <col min="4" max="4" width="9" style="1" customWidth="1"/>
    <col min="5" max="5" width="13.5703125" style="1" hidden="1" customWidth="1"/>
    <col min="6" max="18" width="12.5703125" style="1" hidden="1" customWidth="1"/>
    <col min="19" max="19" width="11.5703125" style="1" hidden="1" customWidth="1"/>
    <col min="20" max="20" width="11.28515625" style="1" hidden="1" customWidth="1"/>
    <col min="21" max="21" width="11.5703125" style="1" hidden="1" customWidth="1"/>
    <col min="22" max="22" width="11" style="1" hidden="1" customWidth="1"/>
    <col min="23" max="23" width="11.42578125" style="1" hidden="1" customWidth="1"/>
    <col min="24" max="24" width="11.5703125" style="1" hidden="1" customWidth="1"/>
    <col min="25" max="25" width="11.42578125" style="1" hidden="1" customWidth="1"/>
    <col min="26" max="26" width="11.28515625" style="1" hidden="1" customWidth="1"/>
    <col min="27" max="27" width="11.42578125" style="1" hidden="1" customWidth="1"/>
    <col min="28" max="28" width="11.28515625" style="1" hidden="1" customWidth="1"/>
    <col min="29" max="29" width="12" style="1" hidden="1" customWidth="1"/>
    <col min="30" max="30" width="10.140625" style="1" hidden="1" customWidth="1"/>
    <col min="31" max="31" width="10.7109375" style="1" hidden="1" customWidth="1"/>
    <col min="32" max="33" width="11" style="1" hidden="1" customWidth="1"/>
    <col min="34" max="34" width="10.7109375" style="1" hidden="1" customWidth="1"/>
    <col min="35" max="35" width="10.28515625" style="1" hidden="1" customWidth="1"/>
    <col min="36" max="40" width="10.42578125" style="1" hidden="1" customWidth="1"/>
    <col min="41" max="41" width="10" style="1" bestFit="1" customWidth="1"/>
    <col min="42" max="42" width="11" style="1" customWidth="1"/>
    <col min="43" max="43" width="10.7109375" style="1" customWidth="1"/>
    <col min="44" max="44" width="11" style="1" customWidth="1"/>
    <col min="45" max="45" width="11.85546875" style="1" customWidth="1"/>
    <col min="46" max="46" width="10.85546875" style="1" customWidth="1"/>
    <col min="47" max="47" width="10.28515625" style="1" customWidth="1"/>
    <col min="48" max="48" width="10" style="1" bestFit="1" customWidth="1"/>
    <col min="49" max="49" width="10.140625" style="1" customWidth="1"/>
    <col min="50" max="50" width="10.7109375" style="1" customWidth="1"/>
    <col min="51" max="51" width="12" style="1" customWidth="1"/>
    <col min="52" max="54" width="10" style="1" bestFit="1" customWidth="1"/>
    <col min="55" max="16384" width="9.140625" style="1"/>
  </cols>
  <sheetData>
    <row r="2" spans="1:55" x14ac:dyDescent="0.2">
      <c r="E2" s="1" t="s">
        <v>0</v>
      </c>
      <c r="AU2" s="2" t="s">
        <v>1</v>
      </c>
    </row>
    <row r="3" spans="1:55" x14ac:dyDescent="0.2">
      <c r="AU3" s="2" t="s">
        <v>2</v>
      </c>
    </row>
    <row r="4" spans="1:55" x14ac:dyDescent="0.2">
      <c r="AU4" s="3" t="str">
        <f>'[62]Report Summary'!A4</f>
        <v>December 31, 2021</v>
      </c>
    </row>
    <row r="5" spans="1:55" x14ac:dyDescent="0.2">
      <c r="AT5" s="35" t="s">
        <v>3</v>
      </c>
      <c r="AU5" s="35"/>
      <c r="AV5" s="35"/>
    </row>
    <row r="8" spans="1:55" ht="15.75" x14ac:dyDescent="0.25">
      <c r="B8" s="4" t="s">
        <v>4</v>
      </c>
    </row>
    <row r="9" spans="1:55" x14ac:dyDescent="0.2">
      <c r="E9" s="5">
        <v>38139</v>
      </c>
      <c r="F9" s="5">
        <v>38169</v>
      </c>
      <c r="G9" s="5">
        <v>38200</v>
      </c>
      <c r="H9" s="5">
        <v>38231</v>
      </c>
      <c r="I9" s="5">
        <v>38261</v>
      </c>
      <c r="J9" s="5">
        <v>38292</v>
      </c>
      <c r="K9" s="5">
        <v>38322</v>
      </c>
      <c r="L9" s="5">
        <v>38353</v>
      </c>
      <c r="M9" s="5">
        <v>38384</v>
      </c>
      <c r="N9" s="5">
        <v>38412</v>
      </c>
      <c r="O9" s="5">
        <v>38443</v>
      </c>
      <c r="P9" s="5">
        <v>38473</v>
      </c>
      <c r="Q9" s="5">
        <v>38504</v>
      </c>
      <c r="R9" s="5">
        <v>38534</v>
      </c>
      <c r="S9" s="5">
        <v>38565</v>
      </c>
      <c r="T9" s="5">
        <v>38596</v>
      </c>
      <c r="U9" s="5">
        <v>38626</v>
      </c>
      <c r="V9" s="5">
        <v>38657</v>
      </c>
      <c r="W9" s="5">
        <v>38687</v>
      </c>
      <c r="X9" s="5">
        <v>38718</v>
      </c>
      <c r="Y9" s="5">
        <v>38749</v>
      </c>
      <c r="Z9" s="5">
        <v>38777</v>
      </c>
      <c r="AA9" s="5">
        <v>38808</v>
      </c>
      <c r="AB9" s="5">
        <v>38838</v>
      </c>
      <c r="AC9" s="5">
        <v>38869</v>
      </c>
      <c r="AD9" s="5">
        <v>38899</v>
      </c>
      <c r="AE9" s="5">
        <v>38930</v>
      </c>
      <c r="AF9" s="5">
        <v>38961</v>
      </c>
      <c r="AG9" s="5">
        <v>38991</v>
      </c>
      <c r="AH9" s="5">
        <v>39022</v>
      </c>
      <c r="AI9" s="5">
        <v>39052</v>
      </c>
      <c r="AJ9" s="5">
        <v>39083</v>
      </c>
      <c r="AK9" s="5">
        <v>39114</v>
      </c>
      <c r="AL9" s="5">
        <v>39142</v>
      </c>
      <c r="AM9" s="5">
        <v>39173</v>
      </c>
      <c r="AN9" s="5">
        <v>39203</v>
      </c>
      <c r="AO9" s="6">
        <f>'[62]Sht Trm Int Rate'!B48</f>
        <v>44180</v>
      </c>
      <c r="AP9" s="5">
        <f>+AO9+30</f>
        <v>44210</v>
      </c>
      <c r="AQ9" s="5">
        <f t="shared" ref="AQ9:AU9" si="0">+AP9+28</f>
        <v>44238</v>
      </c>
      <c r="AR9" s="5">
        <f t="shared" si="0"/>
        <v>44266</v>
      </c>
      <c r="AS9" s="5">
        <f t="shared" si="0"/>
        <v>44294</v>
      </c>
      <c r="AT9" s="5">
        <f t="shared" si="0"/>
        <v>44322</v>
      </c>
      <c r="AU9" s="5">
        <f t="shared" si="0"/>
        <v>44350</v>
      </c>
      <c r="AV9" s="5">
        <f>+AU9+30</f>
        <v>44380</v>
      </c>
      <c r="AW9" s="5">
        <f>+AV9+31</f>
        <v>44411</v>
      </c>
      <c r="AX9" s="5">
        <f t="shared" ref="AX9:BA9" si="1">+AW9+31</f>
        <v>44442</v>
      </c>
      <c r="AY9" s="5">
        <f t="shared" si="1"/>
        <v>44473</v>
      </c>
      <c r="AZ9" s="5">
        <f t="shared" si="1"/>
        <v>44504</v>
      </c>
      <c r="BA9" s="5">
        <f t="shared" si="1"/>
        <v>44535</v>
      </c>
      <c r="BB9" s="1" t="s">
        <v>5</v>
      </c>
    </row>
    <row r="10" spans="1:55" x14ac:dyDescent="0.2">
      <c r="B10" s="7" t="s">
        <v>6</v>
      </c>
      <c r="E10" s="8">
        <v>-456138.98</v>
      </c>
      <c r="F10" s="8"/>
      <c r="G10" s="8"/>
      <c r="H10" s="8"/>
      <c r="I10" s="8"/>
      <c r="J10" s="8"/>
      <c r="K10" s="9">
        <v>-323085</v>
      </c>
      <c r="L10" s="9"/>
      <c r="M10" s="9"/>
      <c r="N10" s="9"/>
      <c r="O10" s="9"/>
      <c r="P10" s="9"/>
      <c r="Q10" s="9">
        <v>43822</v>
      </c>
      <c r="R10" s="9"/>
      <c r="S10" s="9"/>
      <c r="T10" s="9"/>
      <c r="U10" s="9"/>
      <c r="V10" s="9"/>
      <c r="W10" s="9"/>
      <c r="AO10" s="10">
        <v>-1545235</v>
      </c>
      <c r="AP10" s="11">
        <f>+AO13</f>
        <v>-1186046.7600000005</v>
      </c>
      <c r="AQ10" s="11">
        <f t="shared" ref="AQ10:BA10" si="2">+AP13</f>
        <v>-1419367.15</v>
      </c>
      <c r="AR10" s="11">
        <f t="shared" si="2"/>
        <v>-1601039.2999999998</v>
      </c>
      <c r="AS10" s="11">
        <f t="shared" si="2"/>
        <v>-831717.18999999948</v>
      </c>
      <c r="AT10" s="11">
        <f t="shared" si="2"/>
        <v>-744310.55999999959</v>
      </c>
      <c r="AU10" s="11">
        <f t="shared" si="2"/>
        <v>-556701.79999999946</v>
      </c>
      <c r="AV10" s="11">
        <f t="shared" si="2"/>
        <v>-803282.58999999939</v>
      </c>
      <c r="AW10" s="11">
        <f t="shared" si="2"/>
        <v>-748268.94999999949</v>
      </c>
      <c r="AX10" s="11">
        <f t="shared" si="2"/>
        <v>-660325.72999999952</v>
      </c>
      <c r="AY10" s="11">
        <f t="shared" si="2"/>
        <v>-620509.53999999957</v>
      </c>
      <c r="AZ10" s="11">
        <f t="shared" si="2"/>
        <v>-874142.34999999986</v>
      </c>
      <c r="BA10" s="11">
        <f t="shared" si="2"/>
        <v>-669689.76</v>
      </c>
    </row>
    <row r="11" spans="1:55" ht="15" x14ac:dyDescent="0.25">
      <c r="A11" s="1" t="s">
        <v>7</v>
      </c>
      <c r="B11" s="1" t="s">
        <v>8</v>
      </c>
      <c r="E11" s="8">
        <v>-206263.22</v>
      </c>
      <c r="F11" s="8">
        <v>-283512.67</v>
      </c>
      <c r="G11" s="8">
        <v>-201873.79</v>
      </c>
      <c r="H11" s="8">
        <v>-366443.6</v>
      </c>
      <c r="I11" s="8">
        <v>-253964.44</v>
      </c>
      <c r="J11" s="8">
        <v>-285114.44</v>
      </c>
      <c r="K11" s="9">
        <v>-478702.07</v>
      </c>
      <c r="L11" s="9">
        <v>-379296.2</v>
      </c>
      <c r="M11" s="9">
        <v>-247432.9</v>
      </c>
      <c r="N11" s="9">
        <v>-583243.48</v>
      </c>
      <c r="O11" s="9">
        <v>-544141.4</v>
      </c>
      <c r="P11" s="9">
        <v>-508494.72</v>
      </c>
      <c r="Q11" s="9">
        <v>-725894.25</v>
      </c>
      <c r="R11" s="9">
        <v>-283513</v>
      </c>
      <c r="S11" s="9">
        <v>-201874</v>
      </c>
      <c r="T11" s="9">
        <v>-366444</v>
      </c>
      <c r="U11" s="9">
        <v>-253964</v>
      </c>
      <c r="V11" s="9">
        <v>-285114</v>
      </c>
      <c r="W11" s="9">
        <v>-478702</v>
      </c>
      <c r="X11" s="9">
        <v>-267474</v>
      </c>
      <c r="Y11" s="9">
        <v>-264758</v>
      </c>
      <c r="Z11" s="9">
        <v>-320602</v>
      </c>
      <c r="AA11" s="9">
        <v>-252250</v>
      </c>
      <c r="AB11" s="9">
        <v>-423954</v>
      </c>
      <c r="AC11" s="9">
        <v>-326123</v>
      </c>
      <c r="AD11" s="9">
        <v>-274483</v>
      </c>
      <c r="AE11" s="9">
        <v>-255863</v>
      </c>
      <c r="AF11" s="9">
        <v>-276817</v>
      </c>
      <c r="AG11" s="9">
        <v>-261031</v>
      </c>
      <c r="AH11" s="9">
        <v>-389086</v>
      </c>
      <c r="AI11" s="9">
        <v>-315240</v>
      </c>
      <c r="AJ11" s="9">
        <v>-266638</v>
      </c>
      <c r="AK11" s="9">
        <v>-278412</v>
      </c>
      <c r="AL11" s="9">
        <v>-286442</v>
      </c>
      <c r="AM11" s="9">
        <v>-251370</v>
      </c>
      <c r="AN11" s="9">
        <v>-285396</v>
      </c>
      <c r="AO11" s="12">
        <v>-751301.3600000001</v>
      </c>
      <c r="AP11" s="12">
        <v>-1278595.0299999998</v>
      </c>
      <c r="AQ11" s="12">
        <v>-1085562.8099999998</v>
      </c>
      <c r="AR11" s="12">
        <v>-621991.25999999989</v>
      </c>
      <c r="AS11" s="12">
        <v>-1147231.21</v>
      </c>
      <c r="AT11" s="12">
        <v>-850152.25000000012</v>
      </c>
      <c r="AU11" s="12">
        <v>-1138490.1599999999</v>
      </c>
      <c r="AV11" s="12">
        <v>-996664.33</v>
      </c>
      <c r="AW11" s="12">
        <v>-1170963.22</v>
      </c>
      <c r="AX11" s="12">
        <v>-1209662.53</v>
      </c>
      <c r="AY11" s="12">
        <v>-1257577.8700000001</v>
      </c>
      <c r="AZ11" s="12">
        <v>-1142501.9400000002</v>
      </c>
      <c r="BA11" s="12">
        <v>-1020552.6800000002</v>
      </c>
      <c r="BB11" s="13"/>
    </row>
    <row r="12" spans="1:55" ht="15" x14ac:dyDescent="0.25">
      <c r="A12" s="1" t="s">
        <v>9</v>
      </c>
      <c r="B12" s="1" t="s">
        <v>10</v>
      </c>
      <c r="E12" s="8">
        <v>282126.53999999998</v>
      </c>
      <c r="F12" s="8">
        <v>256546.57</v>
      </c>
      <c r="G12" s="8">
        <v>242801.3</v>
      </c>
      <c r="H12" s="8">
        <v>297569.91999999998</v>
      </c>
      <c r="I12" s="8">
        <v>236586.02</v>
      </c>
      <c r="J12" s="8">
        <v>414595.31</v>
      </c>
      <c r="K12" s="9">
        <v>566748.21</v>
      </c>
      <c r="L12" s="9">
        <v>647498.52</v>
      </c>
      <c r="M12" s="9">
        <v>530823.13</v>
      </c>
      <c r="N12" s="9">
        <v>292183.01</v>
      </c>
      <c r="O12" s="9">
        <v>543372.47</v>
      </c>
      <c r="P12" s="9">
        <v>527593.23</v>
      </c>
      <c r="Q12" s="9">
        <v>694985.57</v>
      </c>
      <c r="R12" s="9">
        <v>256547</v>
      </c>
      <c r="S12" s="9">
        <v>242801</v>
      </c>
      <c r="T12" s="9">
        <v>297570</v>
      </c>
      <c r="U12" s="9">
        <v>236586</v>
      </c>
      <c r="V12" s="9">
        <v>414595</v>
      </c>
      <c r="W12" s="9">
        <v>566748</v>
      </c>
      <c r="X12" s="9">
        <v>252091</v>
      </c>
      <c r="Y12" s="9">
        <v>196033</v>
      </c>
      <c r="Z12" s="9">
        <v>280265</v>
      </c>
      <c r="AA12" s="9">
        <v>219561</v>
      </c>
      <c r="AB12" s="9">
        <v>200256</v>
      </c>
      <c r="AC12" s="9">
        <v>562559</v>
      </c>
      <c r="AD12" s="9">
        <v>256595</v>
      </c>
      <c r="AE12" s="9">
        <v>236821</v>
      </c>
      <c r="AF12" s="9">
        <v>371135</v>
      </c>
      <c r="AG12" s="9">
        <v>277019</v>
      </c>
      <c r="AH12" s="9">
        <v>248671</v>
      </c>
      <c r="AI12" s="9">
        <v>574875</v>
      </c>
      <c r="AJ12" s="9">
        <v>212171</v>
      </c>
      <c r="AK12" s="9">
        <v>212262</v>
      </c>
      <c r="AL12" s="9">
        <v>333797</v>
      </c>
      <c r="AM12" s="9">
        <v>261141</v>
      </c>
      <c r="AN12" s="9">
        <v>343897</v>
      </c>
      <c r="AO12" s="12">
        <v>1110489.5999999999</v>
      </c>
      <c r="AP12" s="12">
        <v>1045274.64</v>
      </c>
      <c r="AQ12" s="12">
        <v>903890.66000000015</v>
      </c>
      <c r="AR12" s="12">
        <v>1391313.37</v>
      </c>
      <c r="AS12" s="12">
        <v>1234637.8399999999</v>
      </c>
      <c r="AT12" s="12">
        <v>1037761.0100000001</v>
      </c>
      <c r="AU12" s="12">
        <v>891909.37000000011</v>
      </c>
      <c r="AV12" s="12">
        <v>1051677.97</v>
      </c>
      <c r="AW12" s="12">
        <v>1258906.44</v>
      </c>
      <c r="AX12" s="12">
        <v>1249478.72</v>
      </c>
      <c r="AY12" s="12">
        <v>1003945.0599999998</v>
      </c>
      <c r="AZ12" s="12">
        <v>1346954.53</v>
      </c>
      <c r="BA12" s="12">
        <v>432484.75000000012</v>
      </c>
      <c r="BB12" s="13"/>
    </row>
    <row r="13" spans="1:55" ht="12" thickBot="1" x14ac:dyDescent="0.25">
      <c r="A13" s="1" t="s">
        <v>11</v>
      </c>
      <c r="B13" s="1" t="s">
        <v>12</v>
      </c>
      <c r="E13" s="14">
        <f>+E10+E11+E12</f>
        <v>-380275.66</v>
      </c>
      <c r="F13" s="14">
        <f t="shared" ref="F13:AI13" si="3">+E13+F11+F12</f>
        <v>-407241.75999999995</v>
      </c>
      <c r="G13" s="14">
        <f t="shared" si="3"/>
        <v>-366314.24999999994</v>
      </c>
      <c r="H13" s="14">
        <f t="shared" si="3"/>
        <v>-435187.92999999988</v>
      </c>
      <c r="I13" s="14">
        <f t="shared" si="3"/>
        <v>-452566.34999999986</v>
      </c>
      <c r="J13" s="14">
        <f t="shared" si="3"/>
        <v>-323085.47999999981</v>
      </c>
      <c r="K13" s="15">
        <f t="shared" si="3"/>
        <v>-235039.33999999985</v>
      </c>
      <c r="L13" s="15">
        <f t="shared" si="3"/>
        <v>33162.980000000214</v>
      </c>
      <c r="M13" s="15">
        <f t="shared" si="3"/>
        <v>316553.2100000002</v>
      </c>
      <c r="N13" s="15">
        <f t="shared" si="3"/>
        <v>25492.740000000224</v>
      </c>
      <c r="O13" s="15">
        <f t="shared" si="3"/>
        <v>24723.810000000172</v>
      </c>
      <c r="P13" s="15">
        <f t="shared" si="3"/>
        <v>43822.320000000182</v>
      </c>
      <c r="Q13" s="15">
        <f t="shared" si="3"/>
        <v>12913.64000000013</v>
      </c>
      <c r="R13" s="15">
        <f t="shared" si="3"/>
        <v>-14052.35999999987</v>
      </c>
      <c r="S13" s="15">
        <f t="shared" si="3"/>
        <v>26874.64000000013</v>
      </c>
      <c r="T13" s="15">
        <f t="shared" si="3"/>
        <v>-41999.35999999987</v>
      </c>
      <c r="U13" s="15">
        <f t="shared" si="3"/>
        <v>-59377.35999999987</v>
      </c>
      <c r="V13" s="15">
        <f t="shared" si="3"/>
        <v>70103.64000000013</v>
      </c>
      <c r="W13" s="15">
        <f t="shared" si="3"/>
        <v>158149.64000000013</v>
      </c>
      <c r="X13" s="15">
        <f t="shared" si="3"/>
        <v>142766.64000000013</v>
      </c>
      <c r="Y13" s="15">
        <f t="shared" si="3"/>
        <v>74041.64000000013</v>
      </c>
      <c r="Z13" s="15">
        <f t="shared" si="3"/>
        <v>33704.64000000013</v>
      </c>
      <c r="AA13" s="15">
        <f t="shared" si="3"/>
        <v>1015.6400000001304</v>
      </c>
      <c r="AB13" s="15">
        <f t="shared" si="3"/>
        <v>-222682.35999999987</v>
      </c>
      <c r="AC13" s="15">
        <f t="shared" si="3"/>
        <v>13753.64000000013</v>
      </c>
      <c r="AD13" s="15">
        <f t="shared" si="3"/>
        <v>-4134.3599999998696</v>
      </c>
      <c r="AE13" s="15">
        <f t="shared" si="3"/>
        <v>-23176.35999999987</v>
      </c>
      <c r="AF13" s="15">
        <f t="shared" si="3"/>
        <v>71141.64000000013</v>
      </c>
      <c r="AG13" s="15">
        <f t="shared" si="3"/>
        <v>87129.64000000013</v>
      </c>
      <c r="AH13" s="15">
        <f t="shared" si="3"/>
        <v>-53285.35999999987</v>
      </c>
      <c r="AI13" s="15">
        <f t="shared" si="3"/>
        <v>206349.64000000013</v>
      </c>
      <c r="AJ13" s="15">
        <f>+AI13+AJ11+AJ12</f>
        <v>151882.64000000013</v>
      </c>
      <c r="AK13" s="15">
        <f>+AJ13+AK11+AK12</f>
        <v>85732.64000000013</v>
      </c>
      <c r="AL13" s="15">
        <f>+AK13+AL11+AL12</f>
        <v>133087.64000000013</v>
      </c>
      <c r="AM13" s="15">
        <f>+AL13+AM11+AM12</f>
        <v>142858.64000000013</v>
      </c>
      <c r="AN13" s="15">
        <f>+AM13+AN11+AN12</f>
        <v>201359.64000000013</v>
      </c>
      <c r="AO13" s="16">
        <f>SUM(AO10:AO12)</f>
        <v>-1186046.7600000005</v>
      </c>
      <c r="AP13" s="16">
        <f t="shared" ref="AP13:BA13" si="4">SUM(AP10:AP12)</f>
        <v>-1419367.15</v>
      </c>
      <c r="AQ13" s="16">
        <f t="shared" si="4"/>
        <v>-1601039.2999999998</v>
      </c>
      <c r="AR13" s="16">
        <f t="shared" si="4"/>
        <v>-831717.18999999948</v>
      </c>
      <c r="AS13" s="16">
        <f t="shared" si="4"/>
        <v>-744310.55999999959</v>
      </c>
      <c r="AT13" s="16">
        <f t="shared" si="4"/>
        <v>-556701.79999999946</v>
      </c>
      <c r="AU13" s="16">
        <f t="shared" si="4"/>
        <v>-803282.58999999939</v>
      </c>
      <c r="AV13" s="16">
        <f t="shared" si="4"/>
        <v>-748268.94999999949</v>
      </c>
      <c r="AW13" s="16">
        <f t="shared" si="4"/>
        <v>-660325.72999999952</v>
      </c>
      <c r="AX13" s="16">
        <f t="shared" si="4"/>
        <v>-620509.53999999957</v>
      </c>
      <c r="AY13" s="16">
        <f t="shared" si="4"/>
        <v>-874142.34999999986</v>
      </c>
      <c r="AZ13" s="16">
        <f t="shared" si="4"/>
        <v>-669689.76</v>
      </c>
      <c r="BA13" s="16">
        <f t="shared" si="4"/>
        <v>-1257757.69</v>
      </c>
      <c r="BB13" s="17"/>
      <c r="BC13" s="18"/>
    </row>
    <row r="14" spans="1:55" ht="12" thickTop="1" x14ac:dyDescent="0.2">
      <c r="E14" s="19"/>
      <c r="F14" s="19"/>
      <c r="G14" s="19"/>
      <c r="H14" s="19"/>
      <c r="I14" s="19"/>
      <c r="J14" s="19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17"/>
      <c r="BC14" s="18"/>
    </row>
    <row r="15" spans="1:55" x14ac:dyDescent="0.2">
      <c r="B15" s="1" t="s">
        <v>13</v>
      </c>
      <c r="E15" s="19"/>
      <c r="F15" s="19"/>
      <c r="G15" s="19"/>
      <c r="H15" s="19"/>
      <c r="I15" s="19"/>
      <c r="J15" s="19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1">
        <f>-'[62]Reg-13MON CU'!C661</f>
        <v>-1186047</v>
      </c>
      <c r="AP15" s="21">
        <f>-'[62]Reg-13MON CU'!D661</f>
        <v>-1419367</v>
      </c>
      <c r="AQ15" s="21">
        <f>-'[62]Reg-13MON CU'!E661</f>
        <v>-1601039</v>
      </c>
      <c r="AR15" s="21">
        <f>-'[62]Reg-13MON CU'!F661</f>
        <v>-831717</v>
      </c>
      <c r="AS15" s="21">
        <f>-'[62]Reg-13MON CU'!G661</f>
        <v>-744310</v>
      </c>
      <c r="AT15" s="21">
        <f>-'[62]Reg-13MON CU'!H661</f>
        <v>-556702</v>
      </c>
      <c r="AU15" s="21">
        <f>-'[62]Reg-13MON CU'!I661</f>
        <v>-803282</v>
      </c>
      <c r="AV15" s="21">
        <f>-'[62]Reg-13MON CU'!J661</f>
        <v>-748269</v>
      </c>
      <c r="AW15" s="21">
        <f>-'[62]Reg-13MON CU'!K661</f>
        <v>-660326</v>
      </c>
      <c r="AX15" s="21">
        <f>-'[62]Reg-13MON CU'!L661</f>
        <v>-620509</v>
      </c>
      <c r="AY15" s="21">
        <f>-'[62]Reg-13MON CU'!M661</f>
        <v>-874142</v>
      </c>
      <c r="AZ15" s="21">
        <f>-'[62]Reg-13MON CU'!N661</f>
        <v>-669690</v>
      </c>
      <c r="BA15" s="21">
        <f>-'[62]Reg-13MON CU'!O661</f>
        <v>-1257758</v>
      </c>
      <c r="BB15" s="17"/>
      <c r="BC15" s="18"/>
    </row>
    <row r="16" spans="1:55" x14ac:dyDescent="0.2">
      <c r="E16" s="19"/>
      <c r="F16" s="19"/>
      <c r="G16" s="19"/>
      <c r="H16" s="19"/>
      <c r="I16" s="19"/>
      <c r="J16" s="19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17"/>
      <c r="BC16" s="18"/>
    </row>
    <row r="17" spans="1:55" x14ac:dyDescent="0.2">
      <c r="B17" s="1" t="s">
        <v>14</v>
      </c>
      <c r="E17" s="19"/>
      <c r="F17" s="19"/>
      <c r="G17" s="19"/>
      <c r="H17" s="19"/>
      <c r="I17" s="19"/>
      <c r="J17" s="19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2">
        <f>AO13-AO15</f>
        <v>0.23999999952502549</v>
      </c>
      <c r="AP17" s="22">
        <f t="shared" ref="AP17:BA17" si="5">AP13-AP15</f>
        <v>-0.14999999990686774</v>
      </c>
      <c r="AQ17" s="22">
        <f t="shared" si="5"/>
        <v>-0.29999999981373549</v>
      </c>
      <c r="AR17" s="22">
        <f t="shared" si="5"/>
        <v>-0.18999999947845936</v>
      </c>
      <c r="AS17" s="22">
        <f t="shared" si="5"/>
        <v>-0.55999999959021807</v>
      </c>
      <c r="AT17" s="22">
        <f t="shared" si="5"/>
        <v>0.20000000053551048</v>
      </c>
      <c r="AU17" s="22">
        <f t="shared" si="5"/>
        <v>-0.5899999993853271</v>
      </c>
      <c r="AV17" s="22">
        <f t="shared" si="5"/>
        <v>5.0000000512227416E-2</v>
      </c>
      <c r="AW17" s="22">
        <f t="shared" si="5"/>
        <v>0.27000000048428774</v>
      </c>
      <c r="AX17" s="22">
        <f t="shared" si="5"/>
        <v>-0.53999999957159162</v>
      </c>
      <c r="AY17" s="22">
        <f t="shared" si="5"/>
        <v>-0.34999999986030161</v>
      </c>
      <c r="AZ17" s="22">
        <f t="shared" si="5"/>
        <v>0.23999999999068677</v>
      </c>
      <c r="BA17" s="22">
        <f t="shared" si="5"/>
        <v>0.31000000005587935</v>
      </c>
      <c r="BB17" s="17"/>
      <c r="BC17" s="18"/>
    </row>
    <row r="18" spans="1:55" x14ac:dyDescent="0.2">
      <c r="E18" s="8"/>
      <c r="F18" s="8"/>
      <c r="G18" s="8"/>
      <c r="H18" s="8"/>
      <c r="I18" s="8"/>
      <c r="J18" s="8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</row>
    <row r="19" spans="1:55" x14ac:dyDescent="0.2">
      <c r="B19" s="1" t="s">
        <v>15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</row>
    <row r="20" spans="1:55" x14ac:dyDescent="0.2">
      <c r="B20" s="1" t="s">
        <v>16</v>
      </c>
      <c r="E20" s="24">
        <f t="shared" ref="E20:AO20" si="6">-E11</f>
        <v>206263.22</v>
      </c>
      <c r="F20" s="24">
        <f t="shared" si="6"/>
        <v>283512.67</v>
      </c>
      <c r="G20" s="24">
        <f t="shared" si="6"/>
        <v>201873.79</v>
      </c>
      <c r="H20" s="24">
        <f t="shared" si="6"/>
        <v>366443.6</v>
      </c>
      <c r="I20" s="24">
        <f t="shared" si="6"/>
        <v>253964.44</v>
      </c>
      <c r="J20" s="24">
        <f t="shared" si="6"/>
        <v>285114.44</v>
      </c>
      <c r="K20" s="9">
        <f t="shared" si="6"/>
        <v>478702.07</v>
      </c>
      <c r="L20" s="9">
        <f t="shared" si="6"/>
        <v>379296.2</v>
      </c>
      <c r="M20" s="9">
        <f t="shared" si="6"/>
        <v>247432.9</v>
      </c>
      <c r="N20" s="9">
        <f t="shared" si="6"/>
        <v>583243.48</v>
      </c>
      <c r="O20" s="9">
        <f t="shared" si="6"/>
        <v>544141.4</v>
      </c>
      <c r="P20" s="9">
        <f t="shared" si="6"/>
        <v>508494.72</v>
      </c>
      <c r="Q20" s="9">
        <f t="shared" si="6"/>
        <v>725894.25</v>
      </c>
      <c r="R20" s="9">
        <f t="shared" si="6"/>
        <v>283513</v>
      </c>
      <c r="S20" s="9">
        <f t="shared" si="6"/>
        <v>201874</v>
      </c>
      <c r="T20" s="9">
        <f t="shared" si="6"/>
        <v>366444</v>
      </c>
      <c r="U20" s="9">
        <f t="shared" si="6"/>
        <v>253964</v>
      </c>
      <c r="V20" s="9">
        <f t="shared" si="6"/>
        <v>285114</v>
      </c>
      <c r="W20" s="9">
        <f t="shared" si="6"/>
        <v>478702</v>
      </c>
      <c r="X20" s="9">
        <f t="shared" si="6"/>
        <v>267474</v>
      </c>
      <c r="Y20" s="9">
        <f t="shared" si="6"/>
        <v>264758</v>
      </c>
      <c r="Z20" s="9">
        <f t="shared" si="6"/>
        <v>320602</v>
      </c>
      <c r="AA20" s="9">
        <f t="shared" si="6"/>
        <v>252250</v>
      </c>
      <c r="AB20" s="9">
        <f t="shared" si="6"/>
        <v>423954</v>
      </c>
      <c r="AC20" s="9">
        <f t="shared" si="6"/>
        <v>326123</v>
      </c>
      <c r="AD20" s="9">
        <f t="shared" si="6"/>
        <v>274483</v>
      </c>
      <c r="AE20" s="9">
        <f t="shared" si="6"/>
        <v>255863</v>
      </c>
      <c r="AF20" s="9">
        <f t="shared" si="6"/>
        <v>276817</v>
      </c>
      <c r="AG20" s="9">
        <f t="shared" si="6"/>
        <v>261031</v>
      </c>
      <c r="AH20" s="9">
        <f t="shared" si="6"/>
        <v>389086</v>
      </c>
      <c r="AI20" s="9">
        <f t="shared" si="6"/>
        <v>315240</v>
      </c>
      <c r="AJ20" s="9">
        <f t="shared" si="6"/>
        <v>266638</v>
      </c>
      <c r="AK20" s="9">
        <f t="shared" si="6"/>
        <v>278412</v>
      </c>
      <c r="AL20" s="9">
        <f t="shared" si="6"/>
        <v>286442</v>
      </c>
      <c r="AM20" s="9">
        <f t="shared" si="6"/>
        <v>251370</v>
      </c>
      <c r="AN20" s="9">
        <f t="shared" si="6"/>
        <v>285396</v>
      </c>
      <c r="AO20" s="23">
        <f t="shared" si="6"/>
        <v>751301.3600000001</v>
      </c>
      <c r="AP20" s="23">
        <f>-AP11</f>
        <v>1278595.0299999998</v>
      </c>
      <c r="AQ20" s="23">
        <f t="shared" ref="AQ20:BA20" si="7">-AQ11</f>
        <v>1085562.8099999998</v>
      </c>
      <c r="AR20" s="23">
        <f t="shared" si="7"/>
        <v>621991.25999999989</v>
      </c>
      <c r="AS20" s="23">
        <f t="shared" si="7"/>
        <v>1147231.21</v>
      </c>
      <c r="AT20" s="23">
        <f t="shared" si="7"/>
        <v>850152.25000000012</v>
      </c>
      <c r="AU20" s="23">
        <f t="shared" si="7"/>
        <v>1138490.1599999999</v>
      </c>
      <c r="AV20" s="23">
        <f t="shared" si="7"/>
        <v>996664.33</v>
      </c>
      <c r="AW20" s="23">
        <f t="shared" si="7"/>
        <v>1170963.22</v>
      </c>
      <c r="AX20" s="23">
        <f t="shared" si="7"/>
        <v>1209662.53</v>
      </c>
      <c r="AY20" s="23">
        <f t="shared" si="7"/>
        <v>1257577.8700000001</v>
      </c>
      <c r="AZ20" s="23">
        <f t="shared" si="7"/>
        <v>1142501.9400000002</v>
      </c>
      <c r="BA20" s="23">
        <f t="shared" si="7"/>
        <v>1020552.6800000002</v>
      </c>
    </row>
    <row r="21" spans="1:55" x14ac:dyDescent="0.2">
      <c r="B21" s="1" t="s">
        <v>17</v>
      </c>
      <c r="E21" s="25">
        <v>24340.81</v>
      </c>
      <c r="F21" s="25">
        <v>24294.639999999999</v>
      </c>
      <c r="G21" s="25">
        <v>23864.52</v>
      </c>
      <c r="H21" s="25">
        <v>34811.410000000003</v>
      </c>
      <c r="I21" s="25">
        <v>25695.79</v>
      </c>
      <c r="J21" s="25">
        <v>20884.57</v>
      </c>
      <c r="K21" s="9">
        <v>21946.11</v>
      </c>
      <c r="L21" s="9">
        <v>25559.67</v>
      </c>
      <c r="M21" s="9">
        <v>23588.94</v>
      </c>
      <c r="N21" s="9">
        <v>27027.77</v>
      </c>
      <c r="O21" s="9">
        <v>26157.32</v>
      </c>
      <c r="P21" s="9">
        <v>22444.25</v>
      </c>
      <c r="Q21" s="9">
        <v>37698.67</v>
      </c>
      <c r="R21" s="9">
        <v>22395</v>
      </c>
      <c r="S21" s="9">
        <v>23450</v>
      </c>
      <c r="T21" s="9">
        <v>38150</v>
      </c>
      <c r="U21" s="9">
        <v>22366</v>
      </c>
      <c r="V21" s="9">
        <v>21335</v>
      </c>
      <c r="W21" s="9">
        <v>22133</v>
      </c>
      <c r="X21" s="9">
        <v>21444</v>
      </c>
      <c r="Y21" s="9">
        <v>18445</v>
      </c>
      <c r="Z21" s="9">
        <v>22045</v>
      </c>
      <c r="AA21" s="9">
        <v>19770</v>
      </c>
      <c r="AB21" s="9">
        <v>25028</v>
      </c>
      <c r="AC21" s="9">
        <v>-14128</v>
      </c>
      <c r="AD21" s="9">
        <v>21685</v>
      </c>
      <c r="AE21" s="9">
        <v>24055</v>
      </c>
      <c r="AF21" s="9">
        <v>10684</v>
      </c>
      <c r="AG21" s="9">
        <v>22915</v>
      </c>
      <c r="AH21" s="9">
        <v>22594</v>
      </c>
      <c r="AI21" s="9">
        <v>-16634</v>
      </c>
      <c r="AJ21" s="9">
        <v>24676</v>
      </c>
      <c r="AK21" s="9">
        <v>21484</v>
      </c>
      <c r="AL21" s="9">
        <v>23570</v>
      </c>
      <c r="AM21" s="9">
        <v>22067</v>
      </c>
      <c r="AN21" s="9">
        <v>23830</v>
      </c>
      <c r="AO21" s="12">
        <v>24287</v>
      </c>
      <c r="AP21" s="12">
        <v>39025.57</v>
      </c>
      <c r="AQ21" s="12">
        <v>38671.199999999997</v>
      </c>
      <c r="AR21" s="12">
        <v>23860.65</v>
      </c>
      <c r="AS21" s="12">
        <v>39885.5</v>
      </c>
      <c r="AT21" s="12">
        <v>30879.51</v>
      </c>
      <c r="AU21" s="12">
        <v>47734.18</v>
      </c>
      <c r="AV21" s="12">
        <v>38148.730000000003</v>
      </c>
      <c r="AW21" s="12">
        <v>36054.51</v>
      </c>
      <c r="AX21" s="12">
        <v>44547.91</v>
      </c>
      <c r="AY21" s="12">
        <v>35990.25</v>
      </c>
      <c r="AZ21" s="12">
        <v>44004.91</v>
      </c>
      <c r="BA21" s="12">
        <v>31402.92</v>
      </c>
      <c r="BC21" s="18"/>
    </row>
    <row r="23" spans="1:55" x14ac:dyDescent="0.2">
      <c r="B23" s="1" t="s">
        <v>18</v>
      </c>
      <c r="E23" s="26">
        <f t="shared" ref="E23:L23" si="8">ROUND(E21/E20,4)</f>
        <v>0.11799999999999999</v>
      </c>
      <c r="F23" s="26">
        <f t="shared" si="8"/>
        <v>8.5699999999999998E-2</v>
      </c>
      <c r="G23" s="26">
        <f t="shared" si="8"/>
        <v>0.1182</v>
      </c>
      <c r="H23" s="26">
        <f t="shared" si="8"/>
        <v>9.5000000000000001E-2</v>
      </c>
      <c r="I23" s="26">
        <f t="shared" si="8"/>
        <v>0.1012</v>
      </c>
      <c r="J23" s="26">
        <f t="shared" si="8"/>
        <v>7.3200000000000001E-2</v>
      </c>
      <c r="K23" s="26">
        <f t="shared" si="8"/>
        <v>4.58E-2</v>
      </c>
      <c r="L23" s="26">
        <f t="shared" si="8"/>
        <v>6.7400000000000002E-2</v>
      </c>
      <c r="M23" s="26">
        <f>ROUND(M21/M20,4)</f>
        <v>9.5299999999999996E-2</v>
      </c>
      <c r="N23" s="26">
        <f>ROUND(N21/N20,4)</f>
        <v>4.6300000000000001E-2</v>
      </c>
      <c r="O23" s="26">
        <f>ROUND(O21/O20,4)</f>
        <v>4.8099999999999997E-2</v>
      </c>
      <c r="P23" s="26">
        <f>ROUND(P21/P20,4)</f>
        <v>4.41E-2</v>
      </c>
      <c r="Q23" s="26">
        <f>ROUND(Q21/Q20,4)</f>
        <v>5.1900000000000002E-2</v>
      </c>
      <c r="R23" s="26">
        <f t="shared" ref="R23:AO23" si="9">ROUND(R21/R20,4)</f>
        <v>7.9000000000000001E-2</v>
      </c>
      <c r="S23" s="26">
        <f t="shared" si="9"/>
        <v>0.1162</v>
      </c>
      <c r="T23" s="26">
        <f t="shared" si="9"/>
        <v>0.1041</v>
      </c>
      <c r="U23" s="26">
        <f t="shared" si="9"/>
        <v>8.8099999999999998E-2</v>
      </c>
      <c r="V23" s="26">
        <f t="shared" si="9"/>
        <v>7.4800000000000005E-2</v>
      </c>
      <c r="W23" s="26">
        <f t="shared" si="9"/>
        <v>4.6199999999999998E-2</v>
      </c>
      <c r="X23" s="26">
        <f t="shared" si="9"/>
        <v>8.0199999999999994E-2</v>
      </c>
      <c r="Y23" s="26">
        <f t="shared" si="9"/>
        <v>6.9699999999999998E-2</v>
      </c>
      <c r="Z23" s="26">
        <f t="shared" si="9"/>
        <v>6.88E-2</v>
      </c>
      <c r="AA23" s="26">
        <f t="shared" si="9"/>
        <v>7.8399999999999997E-2</v>
      </c>
      <c r="AB23" s="26">
        <f t="shared" si="9"/>
        <v>5.8999999999999997E-2</v>
      </c>
      <c r="AC23" s="26">
        <f t="shared" si="9"/>
        <v>-4.3299999999999998E-2</v>
      </c>
      <c r="AD23" s="26">
        <f t="shared" si="9"/>
        <v>7.9000000000000001E-2</v>
      </c>
      <c r="AE23" s="26">
        <f t="shared" si="9"/>
        <v>9.4E-2</v>
      </c>
      <c r="AF23" s="26">
        <f t="shared" si="9"/>
        <v>3.8600000000000002E-2</v>
      </c>
      <c r="AG23" s="26">
        <f t="shared" si="9"/>
        <v>8.7800000000000003E-2</v>
      </c>
      <c r="AH23" s="26">
        <f t="shared" si="9"/>
        <v>5.8099999999999999E-2</v>
      </c>
      <c r="AI23" s="26">
        <f t="shared" si="9"/>
        <v>-5.28E-2</v>
      </c>
      <c r="AJ23" s="26">
        <f t="shared" si="9"/>
        <v>9.2499999999999999E-2</v>
      </c>
      <c r="AK23" s="26">
        <f t="shared" si="9"/>
        <v>7.7200000000000005E-2</v>
      </c>
      <c r="AL23" s="26">
        <f t="shared" si="9"/>
        <v>8.2299999999999998E-2</v>
      </c>
      <c r="AM23" s="26">
        <f t="shared" si="9"/>
        <v>8.7800000000000003E-2</v>
      </c>
      <c r="AN23" s="26">
        <f t="shared" si="9"/>
        <v>8.3500000000000005E-2</v>
      </c>
      <c r="AO23" s="26">
        <f t="shared" si="9"/>
        <v>3.2300000000000002E-2</v>
      </c>
      <c r="AP23" s="26">
        <f>ROUND(AP21/AP20,4)</f>
        <v>3.0499999999999999E-2</v>
      </c>
      <c r="AQ23" s="26">
        <f t="shared" ref="AQ23:BA23" si="10">ROUND(AQ21/AQ20,4)</f>
        <v>3.56E-2</v>
      </c>
      <c r="AR23" s="26">
        <f t="shared" si="10"/>
        <v>3.8399999999999997E-2</v>
      </c>
      <c r="AS23" s="26">
        <f t="shared" si="10"/>
        <v>3.4799999999999998E-2</v>
      </c>
      <c r="AT23" s="26">
        <f t="shared" si="10"/>
        <v>3.6299999999999999E-2</v>
      </c>
      <c r="AU23" s="26">
        <f t="shared" si="10"/>
        <v>4.19E-2</v>
      </c>
      <c r="AV23" s="26">
        <f t="shared" si="10"/>
        <v>3.8300000000000001E-2</v>
      </c>
      <c r="AW23" s="26">
        <f t="shared" si="10"/>
        <v>3.0800000000000001E-2</v>
      </c>
      <c r="AX23" s="26">
        <f t="shared" si="10"/>
        <v>3.6799999999999999E-2</v>
      </c>
      <c r="AY23" s="26">
        <f t="shared" si="10"/>
        <v>2.86E-2</v>
      </c>
      <c r="AZ23" s="26">
        <f t="shared" si="10"/>
        <v>3.85E-2</v>
      </c>
      <c r="BA23" s="26">
        <f t="shared" si="10"/>
        <v>3.0800000000000001E-2</v>
      </c>
    </row>
    <row r="26" spans="1:55" ht="12" customHeight="1" x14ac:dyDescent="0.2">
      <c r="B26" s="1" t="s">
        <v>19</v>
      </c>
      <c r="E26" s="27">
        <f t="shared" ref="E26:N26" si="11">+E23*E13</f>
        <v>-44872.527879999994</v>
      </c>
      <c r="F26" s="27">
        <f t="shared" si="11"/>
        <v>-34900.618831999993</v>
      </c>
      <c r="G26" s="27">
        <f t="shared" si="11"/>
        <v>-43298.344349999992</v>
      </c>
      <c r="H26" s="27">
        <f t="shared" si="11"/>
        <v>-41342.85334999999</v>
      </c>
      <c r="I26" s="27">
        <f t="shared" si="11"/>
        <v>-45799.714619999984</v>
      </c>
      <c r="J26" s="27">
        <f t="shared" si="11"/>
        <v>-23649.857135999988</v>
      </c>
      <c r="K26" s="28">
        <f t="shared" si="11"/>
        <v>-10764.801771999993</v>
      </c>
      <c r="L26" s="28">
        <f t="shared" si="11"/>
        <v>2235.1848520000144</v>
      </c>
      <c r="M26" s="28">
        <f t="shared" si="11"/>
        <v>30167.520913000018</v>
      </c>
      <c r="N26" s="28">
        <f t="shared" si="11"/>
        <v>1180.3138620000104</v>
      </c>
      <c r="O26" s="28">
        <f>+O23*O13</f>
        <v>1189.2152610000082</v>
      </c>
      <c r="P26" s="28">
        <f>+P23*P13</f>
        <v>1932.5643120000079</v>
      </c>
      <c r="Q26" s="28">
        <f>+Q23*Q13</f>
        <v>670.21791600000677</v>
      </c>
      <c r="R26" s="28">
        <f t="shared" ref="R26:BA26" si="12">+R23*R13</f>
        <v>-1110.1364399999898</v>
      </c>
      <c r="S26" s="28">
        <f t="shared" si="12"/>
        <v>3122.8331680000151</v>
      </c>
      <c r="T26" s="28">
        <f t="shared" si="12"/>
        <v>-4372.1333759999861</v>
      </c>
      <c r="U26" s="28">
        <f t="shared" si="12"/>
        <v>-5231.1454159999885</v>
      </c>
      <c r="V26" s="28">
        <f t="shared" si="12"/>
        <v>5243.7522720000097</v>
      </c>
      <c r="W26" s="28">
        <f t="shared" si="12"/>
        <v>7306.5133680000054</v>
      </c>
      <c r="X26" s="28">
        <f t="shared" si="12"/>
        <v>11449.88452800001</v>
      </c>
      <c r="Y26" s="28">
        <f t="shared" si="12"/>
        <v>5160.702308000009</v>
      </c>
      <c r="Z26" s="28">
        <f t="shared" si="12"/>
        <v>2318.8792320000089</v>
      </c>
      <c r="AA26" s="28">
        <f t="shared" si="12"/>
        <v>79.626176000010219</v>
      </c>
      <c r="AB26" s="28">
        <f t="shared" si="12"/>
        <v>-13138.259239999992</v>
      </c>
      <c r="AC26" s="28">
        <f t="shared" si="12"/>
        <v>-595.53261200000566</v>
      </c>
      <c r="AD26" s="28">
        <f t="shared" si="12"/>
        <v>-326.61443999998971</v>
      </c>
      <c r="AE26" s="28">
        <f t="shared" si="12"/>
        <v>-2178.5778399999876</v>
      </c>
      <c r="AF26" s="28">
        <f t="shared" si="12"/>
        <v>2746.0673040000052</v>
      </c>
      <c r="AG26" s="28">
        <f t="shared" si="12"/>
        <v>7649.9823920000117</v>
      </c>
      <c r="AH26" s="28">
        <f t="shared" si="12"/>
        <v>-3095.8794159999925</v>
      </c>
      <c r="AI26" s="28">
        <f t="shared" si="12"/>
        <v>-10895.260992000007</v>
      </c>
      <c r="AJ26" s="28">
        <f t="shared" si="12"/>
        <v>14049.144200000012</v>
      </c>
      <c r="AK26" s="28">
        <f t="shared" si="12"/>
        <v>6618.5598080000109</v>
      </c>
      <c r="AL26" s="28">
        <f t="shared" si="12"/>
        <v>10953.112772000011</v>
      </c>
      <c r="AM26" s="28">
        <f t="shared" si="12"/>
        <v>12542.988592000012</v>
      </c>
      <c r="AN26" s="28">
        <f t="shared" si="12"/>
        <v>16813.529940000011</v>
      </c>
      <c r="AO26" s="28">
        <f>+AO23*AO13</f>
        <v>-38309.310348000021</v>
      </c>
      <c r="AP26" s="28">
        <f t="shared" si="12"/>
        <v>-43290.698074999993</v>
      </c>
      <c r="AQ26" s="28">
        <f t="shared" si="12"/>
        <v>-56996.999079999994</v>
      </c>
      <c r="AR26" s="28">
        <f t="shared" si="12"/>
        <v>-31937.940095999977</v>
      </c>
      <c r="AS26" s="28">
        <f t="shared" si="12"/>
        <v>-25902.007487999985</v>
      </c>
      <c r="AT26" s="28">
        <f t="shared" si="12"/>
        <v>-20208.275339999978</v>
      </c>
      <c r="AU26" s="28">
        <f t="shared" si="12"/>
        <v>-33657.540520999974</v>
      </c>
      <c r="AV26" s="28">
        <f t="shared" si="12"/>
        <v>-28658.700784999983</v>
      </c>
      <c r="AW26" s="28">
        <f t="shared" si="12"/>
        <v>-20338.032483999985</v>
      </c>
      <c r="AX26" s="28">
        <f t="shared" si="12"/>
        <v>-22834.751071999985</v>
      </c>
      <c r="AY26" s="28">
        <f t="shared" si="12"/>
        <v>-25000.471209999996</v>
      </c>
      <c r="AZ26" s="28">
        <f t="shared" si="12"/>
        <v>-25783.055759999999</v>
      </c>
      <c r="BA26" s="28">
        <f t="shared" si="12"/>
        <v>-38738.936851999999</v>
      </c>
    </row>
    <row r="27" spans="1:55" ht="10.5" customHeight="1" x14ac:dyDescent="0.2">
      <c r="AP27" s="1">
        <v>2022</v>
      </c>
      <c r="AQ27" s="1">
        <v>2022</v>
      </c>
      <c r="AS27" s="1">
        <v>2023</v>
      </c>
      <c r="AT27" s="1">
        <v>2023</v>
      </c>
    </row>
    <row r="28" spans="1:55" x14ac:dyDescent="0.2">
      <c r="B28" s="1" t="s">
        <v>20</v>
      </c>
      <c r="D28" s="23">
        <f>SUM(AO26:BA26)/13</f>
        <v>-31665.901470076915</v>
      </c>
      <c r="AP28" s="1">
        <v>1.0733598358827543</v>
      </c>
      <c r="AQ28" s="32">
        <f>+D28*AP28</f>
        <v>-33988.906805001228</v>
      </c>
      <c r="AS28" s="1">
        <v>1.1234825778704063</v>
      </c>
      <c r="AT28" s="33">
        <f>+AS28*D28</f>
        <v>-35576.088614192304</v>
      </c>
      <c r="AU28" s="34" t="s">
        <v>29</v>
      </c>
    </row>
    <row r="29" spans="1:55" x14ac:dyDescent="0.2">
      <c r="B29" s="1" t="s">
        <v>21</v>
      </c>
      <c r="D29" s="23">
        <f>BA26</f>
        <v>-38738.936851999999</v>
      </c>
    </row>
    <row r="31" spans="1:55" x14ac:dyDescent="0.2">
      <c r="A31" s="29" t="s">
        <v>22</v>
      </c>
      <c r="AO31" s="29"/>
    </row>
    <row r="32" spans="1:55" x14ac:dyDescent="0.2">
      <c r="A32" s="29" t="s">
        <v>23</v>
      </c>
    </row>
    <row r="33" spans="1:55" x14ac:dyDescent="0.2">
      <c r="A33" s="29" t="s">
        <v>24</v>
      </c>
    </row>
    <row r="36" spans="1:55" ht="15.75" x14ac:dyDescent="0.25">
      <c r="B36" s="4" t="s">
        <v>25</v>
      </c>
      <c r="E36" s="5">
        <v>38139</v>
      </c>
      <c r="F36" s="5">
        <v>38169</v>
      </c>
      <c r="G36" s="5">
        <v>38200</v>
      </c>
      <c r="H36" s="5">
        <v>38231</v>
      </c>
      <c r="I36" s="5">
        <v>38261</v>
      </c>
      <c r="J36" s="5">
        <v>38292</v>
      </c>
      <c r="K36" s="5">
        <v>38322</v>
      </c>
      <c r="L36" s="5">
        <v>38353</v>
      </c>
      <c r="M36" s="5">
        <v>38384</v>
      </c>
      <c r="N36" s="5">
        <v>38412</v>
      </c>
      <c r="O36" s="5">
        <v>38443</v>
      </c>
      <c r="P36" s="5">
        <v>38473</v>
      </c>
      <c r="Q36" s="5">
        <v>38504</v>
      </c>
      <c r="R36" s="5">
        <v>38534</v>
      </c>
      <c r="S36" s="5">
        <v>38565</v>
      </c>
      <c r="T36" s="5">
        <v>38596</v>
      </c>
      <c r="U36" s="5">
        <v>38626</v>
      </c>
      <c r="V36" s="5">
        <v>38657</v>
      </c>
      <c r="W36" s="5">
        <v>38687</v>
      </c>
      <c r="X36" s="5">
        <v>38718</v>
      </c>
      <c r="Y36" s="5">
        <v>38749</v>
      </c>
      <c r="Z36" s="5">
        <v>38777</v>
      </c>
      <c r="AA36" s="5">
        <v>38808</v>
      </c>
      <c r="AB36" s="5">
        <v>38838</v>
      </c>
      <c r="AC36" s="5">
        <v>38869</v>
      </c>
      <c r="AD36" s="5">
        <v>38899</v>
      </c>
      <c r="AE36" s="5">
        <v>38930</v>
      </c>
      <c r="AF36" s="5">
        <v>38961</v>
      </c>
      <c r="AG36" s="5">
        <v>38991</v>
      </c>
      <c r="AH36" s="5">
        <v>39022</v>
      </c>
      <c r="AI36" s="5">
        <v>39052</v>
      </c>
      <c r="AJ36" s="5">
        <v>39083</v>
      </c>
      <c r="AK36" s="5">
        <v>39114</v>
      </c>
      <c r="AL36" s="5">
        <v>39142</v>
      </c>
      <c r="AM36" s="5">
        <v>39173</v>
      </c>
      <c r="AN36" s="5">
        <v>39203</v>
      </c>
      <c r="AO36" s="6">
        <f>AO9</f>
        <v>44180</v>
      </c>
      <c r="AP36" s="5">
        <f>+AO36+30</f>
        <v>44210</v>
      </c>
      <c r="AQ36" s="5">
        <f t="shared" ref="AQ36:AU36" si="13">+AP36+28</f>
        <v>44238</v>
      </c>
      <c r="AR36" s="5">
        <f t="shared" si="13"/>
        <v>44266</v>
      </c>
      <c r="AS36" s="5">
        <f t="shared" si="13"/>
        <v>44294</v>
      </c>
      <c r="AT36" s="5">
        <f t="shared" si="13"/>
        <v>44322</v>
      </c>
      <c r="AU36" s="5">
        <f t="shared" si="13"/>
        <v>44350</v>
      </c>
      <c r="AV36" s="5">
        <f>+AU36+30</f>
        <v>44380</v>
      </c>
      <c r="AW36" s="5">
        <f>+AV36+31</f>
        <v>44411</v>
      </c>
      <c r="AX36" s="5">
        <f t="shared" ref="AX36:BA36" si="14">+AW36+31</f>
        <v>44442</v>
      </c>
      <c r="AY36" s="5">
        <f t="shared" si="14"/>
        <v>44473</v>
      </c>
      <c r="AZ36" s="5">
        <f t="shared" si="14"/>
        <v>44504</v>
      </c>
      <c r="BA36" s="5">
        <f t="shared" si="14"/>
        <v>44535</v>
      </c>
      <c r="BB36" s="1" t="s">
        <v>5</v>
      </c>
    </row>
    <row r="37" spans="1:55" x14ac:dyDescent="0.2">
      <c r="B37" s="7" t="s">
        <v>6</v>
      </c>
      <c r="E37" s="8">
        <v>-456138.98</v>
      </c>
      <c r="F37" s="8"/>
      <c r="G37" s="8"/>
      <c r="H37" s="8"/>
      <c r="I37" s="8"/>
      <c r="J37" s="8"/>
      <c r="K37" s="9">
        <v>-323085</v>
      </c>
      <c r="L37" s="9"/>
      <c r="M37" s="9"/>
      <c r="N37" s="9"/>
      <c r="O37" s="9"/>
      <c r="P37" s="9"/>
      <c r="Q37" s="9">
        <v>43822</v>
      </c>
      <c r="R37" s="9"/>
      <c r="S37" s="9"/>
      <c r="T37" s="9"/>
      <c r="U37" s="9"/>
      <c r="V37" s="9"/>
      <c r="W37" s="9"/>
      <c r="AO37" s="10">
        <v>-1545235</v>
      </c>
      <c r="AP37" s="11">
        <f>+AO40</f>
        <v>-1186046.7600000005</v>
      </c>
      <c r="AQ37" s="11">
        <f t="shared" ref="AQ37:BA37" si="15">+AP40</f>
        <v>-1419367.15</v>
      </c>
      <c r="AR37" s="11">
        <f t="shared" si="15"/>
        <v>-1601039.2999999998</v>
      </c>
      <c r="AS37" s="11">
        <f t="shared" si="15"/>
        <v>-831717.18999999948</v>
      </c>
      <c r="AT37" s="11">
        <f t="shared" si="15"/>
        <v>-744310.55999999959</v>
      </c>
      <c r="AU37" s="11">
        <f t="shared" si="15"/>
        <v>-556701.79999999946</v>
      </c>
      <c r="AV37" s="11">
        <f t="shared" si="15"/>
        <v>-803282.58999999939</v>
      </c>
      <c r="AW37" s="11">
        <f t="shared" si="15"/>
        <v>-748268.94999999949</v>
      </c>
      <c r="AX37" s="11">
        <f t="shared" si="15"/>
        <v>-660325.72999999952</v>
      </c>
      <c r="AY37" s="11">
        <f t="shared" si="15"/>
        <v>-620509.53999999957</v>
      </c>
      <c r="AZ37" s="11">
        <f t="shared" si="15"/>
        <v>-874142.34999999986</v>
      </c>
      <c r="BA37" s="11">
        <f t="shared" si="15"/>
        <v>-669689.76</v>
      </c>
    </row>
    <row r="38" spans="1:55" ht="15" x14ac:dyDescent="0.25">
      <c r="A38" s="1" t="s">
        <v>7</v>
      </c>
      <c r="B38" s="1" t="s">
        <v>8</v>
      </c>
      <c r="E38" s="8">
        <v>-206263.22</v>
      </c>
      <c r="F38" s="8">
        <v>-283512.67</v>
      </c>
      <c r="G38" s="8">
        <v>-201873.79</v>
      </c>
      <c r="H38" s="8">
        <v>-366443.6</v>
      </c>
      <c r="I38" s="8">
        <v>-253964.44</v>
      </c>
      <c r="J38" s="8">
        <v>-285114.44</v>
      </c>
      <c r="K38" s="9">
        <v>-478702.07</v>
      </c>
      <c r="L38" s="9">
        <v>-379296.2</v>
      </c>
      <c r="M38" s="9">
        <v>-247432.9</v>
      </c>
      <c r="N38" s="9">
        <v>-583243.48</v>
      </c>
      <c r="O38" s="9">
        <v>-544141.4</v>
      </c>
      <c r="P38" s="9">
        <v>-508494.72</v>
      </c>
      <c r="Q38" s="9">
        <v>-725894.25</v>
      </c>
      <c r="R38" s="9">
        <v>-283513</v>
      </c>
      <c r="S38" s="9">
        <v>-201874</v>
      </c>
      <c r="T38" s="9">
        <v>-366444</v>
      </c>
      <c r="U38" s="9">
        <v>-253964</v>
      </c>
      <c r="V38" s="9">
        <v>-285114</v>
      </c>
      <c r="W38" s="9">
        <v>-478702</v>
      </c>
      <c r="X38" s="9">
        <v>-267474</v>
      </c>
      <c r="Y38" s="9">
        <v>-264758</v>
      </c>
      <c r="Z38" s="9">
        <v>-320602</v>
      </c>
      <c r="AA38" s="9">
        <v>-252250</v>
      </c>
      <c r="AB38" s="9">
        <v>-423954</v>
      </c>
      <c r="AC38" s="9">
        <v>-326123</v>
      </c>
      <c r="AD38" s="9">
        <v>-274483</v>
      </c>
      <c r="AE38" s="9">
        <v>-255863</v>
      </c>
      <c r="AF38" s="9">
        <v>-276817</v>
      </c>
      <c r="AG38" s="9">
        <v>-261031</v>
      </c>
      <c r="AH38" s="9">
        <v>-389086</v>
      </c>
      <c r="AI38" s="9">
        <v>-315240</v>
      </c>
      <c r="AJ38" s="9">
        <v>-266638</v>
      </c>
      <c r="AK38" s="9">
        <v>-278412</v>
      </c>
      <c r="AL38" s="9">
        <v>-286442</v>
      </c>
      <c r="AM38" s="9">
        <v>-251370</v>
      </c>
      <c r="AN38" s="9">
        <v>-285396</v>
      </c>
      <c r="AO38" s="12">
        <v>-751301.3600000001</v>
      </c>
      <c r="AP38" s="12">
        <v>-1278595.0299999998</v>
      </c>
      <c r="AQ38" s="12">
        <v>-1085562.8099999998</v>
      </c>
      <c r="AR38" s="12">
        <v>-621991.25999999989</v>
      </c>
      <c r="AS38" s="12">
        <v>-1147231.21</v>
      </c>
      <c r="AT38" s="12">
        <v>-850152.25000000012</v>
      </c>
      <c r="AU38" s="12">
        <v>-1138490.1599999999</v>
      </c>
      <c r="AV38" s="12">
        <v>-996664.33</v>
      </c>
      <c r="AW38" s="12">
        <v>-1170963.22</v>
      </c>
      <c r="AX38" s="12">
        <v>-1209662.53</v>
      </c>
      <c r="AY38" s="12">
        <v>-1257577.8700000001</v>
      </c>
      <c r="AZ38" s="12">
        <v>-1142501.9400000002</v>
      </c>
      <c r="BA38" s="12">
        <v>-1020552.6800000002</v>
      </c>
      <c r="BB38" s="13"/>
    </row>
    <row r="39" spans="1:55" ht="15" x14ac:dyDescent="0.25">
      <c r="A39" s="1" t="s">
        <v>9</v>
      </c>
      <c r="B39" s="1" t="s">
        <v>10</v>
      </c>
      <c r="E39" s="8">
        <v>282126.53999999998</v>
      </c>
      <c r="F39" s="8">
        <v>256546.57</v>
      </c>
      <c r="G39" s="8">
        <v>242801.3</v>
      </c>
      <c r="H39" s="8">
        <v>297569.91999999998</v>
      </c>
      <c r="I39" s="8">
        <v>236586.02</v>
      </c>
      <c r="J39" s="8">
        <v>414595.31</v>
      </c>
      <c r="K39" s="9">
        <v>566748.21</v>
      </c>
      <c r="L39" s="9">
        <v>647498.52</v>
      </c>
      <c r="M39" s="9">
        <v>530823.13</v>
      </c>
      <c r="N39" s="9">
        <v>292183.01</v>
      </c>
      <c r="O39" s="9">
        <v>543372.47</v>
      </c>
      <c r="P39" s="9">
        <v>527593.23</v>
      </c>
      <c r="Q39" s="9">
        <v>694985.57</v>
      </c>
      <c r="R39" s="9">
        <v>256547</v>
      </c>
      <c r="S39" s="9">
        <v>242801</v>
      </c>
      <c r="T39" s="9">
        <v>297570</v>
      </c>
      <c r="U39" s="9">
        <v>236586</v>
      </c>
      <c r="V39" s="9">
        <v>414595</v>
      </c>
      <c r="W39" s="9">
        <v>566748</v>
      </c>
      <c r="X39" s="9">
        <v>252091</v>
      </c>
      <c r="Y39" s="9">
        <v>196033</v>
      </c>
      <c r="Z39" s="9">
        <v>280265</v>
      </c>
      <c r="AA39" s="9">
        <v>219561</v>
      </c>
      <c r="AB39" s="9">
        <v>200256</v>
      </c>
      <c r="AC39" s="9">
        <v>562559</v>
      </c>
      <c r="AD39" s="9">
        <v>256595</v>
      </c>
      <c r="AE39" s="9">
        <v>236821</v>
      </c>
      <c r="AF39" s="9">
        <v>371135</v>
      </c>
      <c r="AG39" s="9">
        <v>277019</v>
      </c>
      <c r="AH39" s="9">
        <v>248671</v>
      </c>
      <c r="AI39" s="9">
        <v>574875</v>
      </c>
      <c r="AJ39" s="9">
        <v>212171</v>
      </c>
      <c r="AK39" s="9">
        <v>212262</v>
      </c>
      <c r="AL39" s="9">
        <v>333797</v>
      </c>
      <c r="AM39" s="9">
        <v>261141</v>
      </c>
      <c r="AN39" s="9">
        <v>343897</v>
      </c>
      <c r="AO39" s="12">
        <v>1110489.5999999999</v>
      </c>
      <c r="AP39" s="12">
        <v>1045274.64</v>
      </c>
      <c r="AQ39" s="12">
        <v>903890.66000000015</v>
      </c>
      <c r="AR39" s="12">
        <v>1391313.37</v>
      </c>
      <c r="AS39" s="12">
        <v>1234637.8399999999</v>
      </c>
      <c r="AT39" s="12">
        <v>1037761.0100000001</v>
      </c>
      <c r="AU39" s="12">
        <v>891909.37000000011</v>
      </c>
      <c r="AV39" s="12">
        <v>1051677.97</v>
      </c>
      <c r="AW39" s="12">
        <v>1258906.44</v>
      </c>
      <c r="AX39" s="12">
        <v>1249478.72</v>
      </c>
      <c r="AY39" s="12">
        <v>1003945.0599999998</v>
      </c>
      <c r="AZ39" s="12">
        <v>1346954.53</v>
      </c>
      <c r="BA39" s="12">
        <v>432484.75000000012</v>
      </c>
      <c r="BB39" s="13"/>
    </row>
    <row r="40" spans="1:55" ht="12" thickBot="1" x14ac:dyDescent="0.25">
      <c r="A40" s="1" t="s">
        <v>11</v>
      </c>
      <c r="B40" s="1" t="s">
        <v>12</v>
      </c>
      <c r="E40" s="14">
        <f>+E37+E38+E39</f>
        <v>-380275.66</v>
      </c>
      <c r="F40" s="14">
        <f t="shared" ref="F40:AI40" si="16">+E40+F38+F39</f>
        <v>-407241.75999999995</v>
      </c>
      <c r="G40" s="14">
        <f t="shared" si="16"/>
        <v>-366314.24999999994</v>
      </c>
      <c r="H40" s="14">
        <f t="shared" si="16"/>
        <v>-435187.92999999988</v>
      </c>
      <c r="I40" s="14">
        <f t="shared" si="16"/>
        <v>-452566.34999999986</v>
      </c>
      <c r="J40" s="14">
        <f t="shared" si="16"/>
        <v>-323085.47999999981</v>
      </c>
      <c r="K40" s="15">
        <f t="shared" si="16"/>
        <v>-235039.33999999985</v>
      </c>
      <c r="L40" s="15">
        <f t="shared" si="16"/>
        <v>33162.980000000214</v>
      </c>
      <c r="M40" s="15">
        <f t="shared" si="16"/>
        <v>316553.2100000002</v>
      </c>
      <c r="N40" s="15">
        <f t="shared" si="16"/>
        <v>25492.740000000224</v>
      </c>
      <c r="O40" s="15">
        <f t="shared" si="16"/>
        <v>24723.810000000172</v>
      </c>
      <c r="P40" s="15">
        <f t="shared" si="16"/>
        <v>43822.320000000182</v>
      </c>
      <c r="Q40" s="15">
        <f t="shared" si="16"/>
        <v>12913.64000000013</v>
      </c>
      <c r="R40" s="15">
        <f t="shared" si="16"/>
        <v>-14052.35999999987</v>
      </c>
      <c r="S40" s="15">
        <f t="shared" si="16"/>
        <v>26874.64000000013</v>
      </c>
      <c r="T40" s="15">
        <f t="shared" si="16"/>
        <v>-41999.35999999987</v>
      </c>
      <c r="U40" s="15">
        <f t="shared" si="16"/>
        <v>-59377.35999999987</v>
      </c>
      <c r="V40" s="15">
        <f t="shared" si="16"/>
        <v>70103.64000000013</v>
      </c>
      <c r="W40" s="15">
        <f t="shared" si="16"/>
        <v>158149.64000000013</v>
      </c>
      <c r="X40" s="15">
        <f t="shared" si="16"/>
        <v>142766.64000000013</v>
      </c>
      <c r="Y40" s="15">
        <f t="shared" si="16"/>
        <v>74041.64000000013</v>
      </c>
      <c r="Z40" s="15">
        <f t="shared" si="16"/>
        <v>33704.64000000013</v>
      </c>
      <c r="AA40" s="15">
        <f t="shared" si="16"/>
        <v>1015.6400000001304</v>
      </c>
      <c r="AB40" s="15">
        <f t="shared" si="16"/>
        <v>-222682.35999999987</v>
      </c>
      <c r="AC40" s="15">
        <f t="shared" si="16"/>
        <v>13753.64000000013</v>
      </c>
      <c r="AD40" s="15">
        <f t="shared" si="16"/>
        <v>-4134.3599999998696</v>
      </c>
      <c r="AE40" s="15">
        <f t="shared" si="16"/>
        <v>-23176.35999999987</v>
      </c>
      <c r="AF40" s="15">
        <f t="shared" si="16"/>
        <v>71141.64000000013</v>
      </c>
      <c r="AG40" s="15">
        <f t="shared" si="16"/>
        <v>87129.64000000013</v>
      </c>
      <c r="AH40" s="15">
        <f t="shared" si="16"/>
        <v>-53285.35999999987</v>
      </c>
      <c r="AI40" s="15">
        <f t="shared" si="16"/>
        <v>206349.64000000013</v>
      </c>
      <c r="AJ40" s="15">
        <f>+AI40+AJ38+AJ39</f>
        <v>151882.64000000013</v>
      </c>
      <c r="AK40" s="15">
        <f>+AJ40+AK38+AK39</f>
        <v>85732.64000000013</v>
      </c>
      <c r="AL40" s="15">
        <f>+AK40+AL38+AL39</f>
        <v>133087.64000000013</v>
      </c>
      <c r="AM40" s="15">
        <f>+AL40+AM38+AM39</f>
        <v>142858.64000000013</v>
      </c>
      <c r="AN40" s="15">
        <f>+AM40+AN38+AN39</f>
        <v>201359.64000000013</v>
      </c>
      <c r="AO40" s="16">
        <f>SUM(AO37:AO39)</f>
        <v>-1186046.7600000005</v>
      </c>
      <c r="AP40" s="16">
        <f t="shared" ref="AP40:BA40" si="17">SUM(AP37:AP39)</f>
        <v>-1419367.15</v>
      </c>
      <c r="AQ40" s="16">
        <f t="shared" si="17"/>
        <v>-1601039.2999999998</v>
      </c>
      <c r="AR40" s="16">
        <f t="shared" si="17"/>
        <v>-831717.18999999948</v>
      </c>
      <c r="AS40" s="16">
        <f t="shared" si="17"/>
        <v>-744310.55999999959</v>
      </c>
      <c r="AT40" s="16">
        <f t="shared" si="17"/>
        <v>-556701.79999999946</v>
      </c>
      <c r="AU40" s="16">
        <f t="shared" si="17"/>
        <v>-803282.58999999939</v>
      </c>
      <c r="AV40" s="16">
        <f t="shared" si="17"/>
        <v>-748268.94999999949</v>
      </c>
      <c r="AW40" s="16">
        <f t="shared" si="17"/>
        <v>-660325.72999999952</v>
      </c>
      <c r="AX40" s="16">
        <f t="shared" si="17"/>
        <v>-620509.53999999957</v>
      </c>
      <c r="AY40" s="16">
        <f t="shared" si="17"/>
        <v>-874142.34999999986</v>
      </c>
      <c r="AZ40" s="16">
        <f t="shared" si="17"/>
        <v>-669689.76</v>
      </c>
      <c r="BA40" s="16">
        <f t="shared" si="17"/>
        <v>-1257757.69</v>
      </c>
      <c r="BB40" s="17"/>
      <c r="BC40" s="18"/>
    </row>
    <row r="41" spans="1:55" ht="12" thickTop="1" x14ac:dyDescent="0.2">
      <c r="E41" s="19"/>
      <c r="F41" s="19"/>
      <c r="G41" s="19"/>
      <c r="H41" s="19"/>
      <c r="I41" s="19"/>
      <c r="J41" s="19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17"/>
      <c r="BC41" s="18"/>
    </row>
    <row r="42" spans="1:55" x14ac:dyDescent="0.2">
      <c r="B42" s="1" t="s">
        <v>13</v>
      </c>
      <c r="E42" s="19"/>
      <c r="F42" s="19"/>
      <c r="G42" s="19"/>
      <c r="H42" s="19"/>
      <c r="I42" s="19"/>
      <c r="J42" s="19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1">
        <f>-'[62]Reg-13MON CU'!C688</f>
        <v>-590311</v>
      </c>
      <c r="AP42" s="21">
        <f>-'[62]Reg-13MON CU'!D688</f>
        <v>-726846</v>
      </c>
      <c r="AQ42" s="21">
        <f>-'[62]Reg-13MON CU'!E688</f>
        <v>-1201042</v>
      </c>
      <c r="AR42" s="21">
        <f>-'[62]Reg-13MON CU'!F688</f>
        <v>-672189</v>
      </c>
      <c r="AS42" s="21">
        <f>-'[62]Reg-13MON CU'!G688</f>
        <v>-747512</v>
      </c>
      <c r="AT42" s="21">
        <f>-'[62]Reg-13MON CU'!H688</f>
        <v>-1032409</v>
      </c>
      <c r="AU42" s="21">
        <f>-'[62]Reg-13MON CU'!I688</f>
        <v>-527552</v>
      </c>
      <c r="AV42" s="21">
        <f>-'[62]Reg-13MON CU'!J688</f>
        <v>-600087</v>
      </c>
      <c r="AW42" s="21">
        <f>-'[62]Reg-13MON CU'!K688</f>
        <v>-622479</v>
      </c>
      <c r="AX42" s="21">
        <f>-'[62]Reg-13MON CU'!L688</f>
        <v>-508051</v>
      </c>
      <c r="AY42" s="21">
        <f>-'[62]Reg-13MON CU'!M688</f>
        <v>-557397</v>
      </c>
      <c r="AZ42" s="21">
        <f>-'[62]Reg-13MON CU'!N688</f>
        <v>-625395</v>
      </c>
      <c r="BA42" s="21">
        <f>-'[62]Reg-13MON CU'!O688</f>
        <v>-931564</v>
      </c>
      <c r="BB42" s="17"/>
      <c r="BC42" s="18"/>
    </row>
    <row r="43" spans="1:55" x14ac:dyDescent="0.2">
      <c r="E43" s="19"/>
      <c r="F43" s="19"/>
      <c r="G43" s="19"/>
      <c r="H43" s="19"/>
      <c r="I43" s="19"/>
      <c r="J43" s="19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17"/>
      <c r="BC43" s="18"/>
    </row>
    <row r="44" spans="1:55" x14ac:dyDescent="0.2">
      <c r="B44" s="1" t="s">
        <v>14</v>
      </c>
      <c r="E44" s="19"/>
      <c r="F44" s="19"/>
      <c r="G44" s="19"/>
      <c r="H44" s="19"/>
      <c r="I44" s="19"/>
      <c r="J44" s="19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2">
        <f>AO40-AO42</f>
        <v>-595735.76000000047</v>
      </c>
      <c r="AP44" s="22">
        <f t="shared" ref="AP44:BA44" si="18">AP40-AP42</f>
        <v>-692521.14999999991</v>
      </c>
      <c r="AQ44" s="22">
        <f t="shared" si="18"/>
        <v>-399997.29999999981</v>
      </c>
      <c r="AR44" s="22">
        <f t="shared" si="18"/>
        <v>-159528.18999999948</v>
      </c>
      <c r="AS44" s="22">
        <f t="shared" si="18"/>
        <v>3201.4400000004098</v>
      </c>
      <c r="AT44" s="22">
        <f t="shared" si="18"/>
        <v>475707.20000000054</v>
      </c>
      <c r="AU44" s="22">
        <f t="shared" si="18"/>
        <v>-275730.58999999939</v>
      </c>
      <c r="AV44" s="22">
        <f t="shared" si="18"/>
        <v>-148181.94999999949</v>
      </c>
      <c r="AW44" s="22">
        <f t="shared" si="18"/>
        <v>-37846.729999999516</v>
      </c>
      <c r="AX44" s="22">
        <f t="shared" si="18"/>
        <v>-112458.53999999957</v>
      </c>
      <c r="AY44" s="22">
        <f t="shared" si="18"/>
        <v>-316745.34999999986</v>
      </c>
      <c r="AZ44" s="22">
        <f t="shared" si="18"/>
        <v>-44294.760000000009</v>
      </c>
      <c r="BA44" s="22">
        <f t="shared" si="18"/>
        <v>-326193.68999999994</v>
      </c>
      <c r="BB44" s="17"/>
      <c r="BC44" s="18"/>
    </row>
    <row r="45" spans="1:55" x14ac:dyDescent="0.2">
      <c r="E45" s="8"/>
      <c r="F45" s="8"/>
      <c r="G45" s="8"/>
      <c r="H45" s="8"/>
      <c r="I45" s="8"/>
      <c r="J45" s="8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</row>
    <row r="46" spans="1:55" x14ac:dyDescent="0.2">
      <c r="B46" s="1" t="s">
        <v>15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</row>
    <row r="47" spans="1:55" x14ac:dyDescent="0.2">
      <c r="B47" s="1" t="s">
        <v>16</v>
      </c>
      <c r="E47" s="24">
        <f t="shared" ref="E47:AO47" si="19">-E38</f>
        <v>206263.22</v>
      </c>
      <c r="F47" s="24">
        <f t="shared" si="19"/>
        <v>283512.67</v>
      </c>
      <c r="G47" s="24">
        <f t="shared" si="19"/>
        <v>201873.79</v>
      </c>
      <c r="H47" s="24">
        <f t="shared" si="19"/>
        <v>366443.6</v>
      </c>
      <c r="I47" s="24">
        <f t="shared" si="19"/>
        <v>253964.44</v>
      </c>
      <c r="J47" s="24">
        <f t="shared" si="19"/>
        <v>285114.44</v>
      </c>
      <c r="K47" s="9">
        <f t="shared" si="19"/>
        <v>478702.07</v>
      </c>
      <c r="L47" s="9">
        <f t="shared" si="19"/>
        <v>379296.2</v>
      </c>
      <c r="M47" s="9">
        <f t="shared" si="19"/>
        <v>247432.9</v>
      </c>
      <c r="N47" s="9">
        <f t="shared" si="19"/>
        <v>583243.48</v>
      </c>
      <c r="O47" s="9">
        <f t="shared" si="19"/>
        <v>544141.4</v>
      </c>
      <c r="P47" s="9">
        <f t="shared" si="19"/>
        <v>508494.72</v>
      </c>
      <c r="Q47" s="9">
        <f t="shared" si="19"/>
        <v>725894.25</v>
      </c>
      <c r="R47" s="9">
        <f t="shared" si="19"/>
        <v>283513</v>
      </c>
      <c r="S47" s="9">
        <f t="shared" si="19"/>
        <v>201874</v>
      </c>
      <c r="T47" s="9">
        <f t="shared" si="19"/>
        <v>366444</v>
      </c>
      <c r="U47" s="9">
        <f t="shared" si="19"/>
        <v>253964</v>
      </c>
      <c r="V47" s="9">
        <f t="shared" si="19"/>
        <v>285114</v>
      </c>
      <c r="W47" s="9">
        <f t="shared" si="19"/>
        <v>478702</v>
      </c>
      <c r="X47" s="9">
        <f t="shared" si="19"/>
        <v>267474</v>
      </c>
      <c r="Y47" s="9">
        <f t="shared" si="19"/>
        <v>264758</v>
      </c>
      <c r="Z47" s="9">
        <f t="shared" si="19"/>
        <v>320602</v>
      </c>
      <c r="AA47" s="9">
        <f t="shared" si="19"/>
        <v>252250</v>
      </c>
      <c r="AB47" s="9">
        <f t="shared" si="19"/>
        <v>423954</v>
      </c>
      <c r="AC47" s="9">
        <f t="shared" si="19"/>
        <v>326123</v>
      </c>
      <c r="AD47" s="9">
        <f t="shared" si="19"/>
        <v>274483</v>
      </c>
      <c r="AE47" s="9">
        <f t="shared" si="19"/>
        <v>255863</v>
      </c>
      <c r="AF47" s="9">
        <f t="shared" si="19"/>
        <v>276817</v>
      </c>
      <c r="AG47" s="9">
        <f t="shared" si="19"/>
        <v>261031</v>
      </c>
      <c r="AH47" s="9">
        <f t="shared" si="19"/>
        <v>389086</v>
      </c>
      <c r="AI47" s="9">
        <f t="shared" si="19"/>
        <v>315240</v>
      </c>
      <c r="AJ47" s="9">
        <f t="shared" si="19"/>
        <v>266638</v>
      </c>
      <c r="AK47" s="9">
        <f t="shared" si="19"/>
        <v>278412</v>
      </c>
      <c r="AL47" s="9">
        <f t="shared" si="19"/>
        <v>286442</v>
      </c>
      <c r="AM47" s="9">
        <f t="shared" si="19"/>
        <v>251370</v>
      </c>
      <c r="AN47" s="9">
        <f t="shared" si="19"/>
        <v>285396</v>
      </c>
      <c r="AO47" s="23">
        <f t="shared" si="19"/>
        <v>751301.3600000001</v>
      </c>
      <c r="AP47" s="23">
        <f>-AP38</f>
        <v>1278595.0299999998</v>
      </c>
      <c r="AQ47" s="23">
        <f t="shared" ref="AQ47:BA47" si="20">-AQ38</f>
        <v>1085562.8099999998</v>
      </c>
      <c r="AR47" s="23">
        <f t="shared" si="20"/>
        <v>621991.25999999989</v>
      </c>
      <c r="AS47" s="23">
        <f t="shared" si="20"/>
        <v>1147231.21</v>
      </c>
      <c r="AT47" s="23">
        <f t="shared" si="20"/>
        <v>850152.25000000012</v>
      </c>
      <c r="AU47" s="23">
        <f t="shared" si="20"/>
        <v>1138490.1599999999</v>
      </c>
      <c r="AV47" s="23">
        <f t="shared" si="20"/>
        <v>996664.33</v>
      </c>
      <c r="AW47" s="23">
        <f t="shared" si="20"/>
        <v>1170963.22</v>
      </c>
      <c r="AX47" s="23">
        <f t="shared" si="20"/>
        <v>1209662.53</v>
      </c>
      <c r="AY47" s="23">
        <f t="shared" si="20"/>
        <v>1257577.8700000001</v>
      </c>
      <c r="AZ47" s="23">
        <f t="shared" si="20"/>
        <v>1142501.9400000002</v>
      </c>
      <c r="BA47" s="23">
        <f t="shared" si="20"/>
        <v>1020552.6800000002</v>
      </c>
    </row>
    <row r="48" spans="1:55" x14ac:dyDescent="0.2">
      <c r="B48" s="1" t="s">
        <v>17</v>
      </c>
      <c r="E48" s="25">
        <v>24340.81</v>
      </c>
      <c r="F48" s="25">
        <v>24294.639999999999</v>
      </c>
      <c r="G48" s="25">
        <v>23864.52</v>
      </c>
      <c r="H48" s="25">
        <v>34811.410000000003</v>
      </c>
      <c r="I48" s="25">
        <v>25695.79</v>
      </c>
      <c r="J48" s="25">
        <v>20884.57</v>
      </c>
      <c r="K48" s="9">
        <v>21946.11</v>
      </c>
      <c r="L48" s="9">
        <v>25559.67</v>
      </c>
      <c r="M48" s="9">
        <v>23588.94</v>
      </c>
      <c r="N48" s="9">
        <v>27027.77</v>
      </c>
      <c r="O48" s="9">
        <v>26157.32</v>
      </c>
      <c r="P48" s="9">
        <v>22444.25</v>
      </c>
      <c r="Q48" s="9">
        <v>37698.67</v>
      </c>
      <c r="R48" s="9">
        <v>22395</v>
      </c>
      <c r="S48" s="9">
        <v>23450</v>
      </c>
      <c r="T48" s="9">
        <v>38150</v>
      </c>
      <c r="U48" s="9">
        <v>22366</v>
      </c>
      <c r="V48" s="9">
        <v>21335</v>
      </c>
      <c r="W48" s="9">
        <v>22133</v>
      </c>
      <c r="X48" s="9">
        <v>21444</v>
      </c>
      <c r="Y48" s="9">
        <v>18445</v>
      </c>
      <c r="Z48" s="9">
        <v>22045</v>
      </c>
      <c r="AA48" s="9">
        <v>19770</v>
      </c>
      <c r="AB48" s="9">
        <v>25028</v>
      </c>
      <c r="AC48" s="9">
        <v>-14128</v>
      </c>
      <c r="AD48" s="9">
        <v>21685</v>
      </c>
      <c r="AE48" s="9">
        <v>24055</v>
      </c>
      <c r="AF48" s="9">
        <v>10684</v>
      </c>
      <c r="AG48" s="9">
        <v>22915</v>
      </c>
      <c r="AH48" s="9">
        <v>22594</v>
      </c>
      <c r="AI48" s="9">
        <v>-16634</v>
      </c>
      <c r="AJ48" s="9">
        <v>24676</v>
      </c>
      <c r="AK48" s="9">
        <v>21484</v>
      </c>
      <c r="AL48" s="9">
        <v>23570</v>
      </c>
      <c r="AM48" s="9">
        <v>22067</v>
      </c>
      <c r="AN48" s="9">
        <v>23830</v>
      </c>
      <c r="AO48" s="12">
        <v>66213.509999999995</v>
      </c>
      <c r="AP48" s="12">
        <v>108435.93999999996</v>
      </c>
      <c r="AQ48" s="12">
        <v>102975.97000000003</v>
      </c>
      <c r="AR48" s="12">
        <v>63436.209999999985</v>
      </c>
      <c r="AS48" s="12">
        <v>113317.75000000004</v>
      </c>
      <c r="AT48" s="12">
        <v>82669.25999999998</v>
      </c>
      <c r="AU48" s="12">
        <v>131585.43999999997</v>
      </c>
      <c r="AV48" s="12">
        <v>104640.78999999998</v>
      </c>
      <c r="AW48" s="12">
        <v>93768.339999999982</v>
      </c>
      <c r="AX48" s="12">
        <v>117073.91999999998</v>
      </c>
      <c r="AY48" s="12">
        <v>94292.44</v>
      </c>
      <c r="AZ48" s="12">
        <v>112949.3</v>
      </c>
      <c r="BA48" s="12">
        <v>93085.47</v>
      </c>
      <c r="BC48" s="18"/>
    </row>
    <row r="50" spans="1:53" x14ac:dyDescent="0.2">
      <c r="B50" s="1" t="s">
        <v>18</v>
      </c>
      <c r="E50" s="26">
        <f t="shared" ref="E50:L50" si="21">ROUND(E48/E47,4)</f>
        <v>0.11799999999999999</v>
      </c>
      <c r="F50" s="26">
        <f t="shared" si="21"/>
        <v>8.5699999999999998E-2</v>
      </c>
      <c r="G50" s="26">
        <f t="shared" si="21"/>
        <v>0.1182</v>
      </c>
      <c r="H50" s="26">
        <f t="shared" si="21"/>
        <v>9.5000000000000001E-2</v>
      </c>
      <c r="I50" s="26">
        <f t="shared" si="21"/>
        <v>0.1012</v>
      </c>
      <c r="J50" s="26">
        <f t="shared" si="21"/>
        <v>7.3200000000000001E-2</v>
      </c>
      <c r="K50" s="26">
        <f t="shared" si="21"/>
        <v>4.58E-2</v>
      </c>
      <c r="L50" s="26">
        <f t="shared" si="21"/>
        <v>6.7400000000000002E-2</v>
      </c>
      <c r="M50" s="26">
        <f>ROUND(M48/M47,4)</f>
        <v>9.5299999999999996E-2</v>
      </c>
      <c r="N50" s="26">
        <f>ROUND(N48/N47,4)</f>
        <v>4.6300000000000001E-2</v>
      </c>
      <c r="O50" s="26">
        <f>ROUND(O48/O47,4)</f>
        <v>4.8099999999999997E-2</v>
      </c>
      <c r="P50" s="26">
        <f>ROUND(P48/P47,4)</f>
        <v>4.41E-2</v>
      </c>
      <c r="Q50" s="26">
        <f>ROUND(Q48/Q47,4)</f>
        <v>5.1900000000000002E-2</v>
      </c>
      <c r="R50" s="26">
        <f t="shared" ref="R50:AO50" si="22">ROUND(R48/R47,4)</f>
        <v>7.9000000000000001E-2</v>
      </c>
      <c r="S50" s="26">
        <f t="shared" si="22"/>
        <v>0.1162</v>
      </c>
      <c r="T50" s="26">
        <f t="shared" si="22"/>
        <v>0.1041</v>
      </c>
      <c r="U50" s="26">
        <f t="shared" si="22"/>
        <v>8.8099999999999998E-2</v>
      </c>
      <c r="V50" s="26">
        <f t="shared" si="22"/>
        <v>7.4800000000000005E-2</v>
      </c>
      <c r="W50" s="26">
        <f t="shared" si="22"/>
        <v>4.6199999999999998E-2</v>
      </c>
      <c r="X50" s="26">
        <f t="shared" si="22"/>
        <v>8.0199999999999994E-2</v>
      </c>
      <c r="Y50" s="26">
        <f t="shared" si="22"/>
        <v>6.9699999999999998E-2</v>
      </c>
      <c r="Z50" s="26">
        <f t="shared" si="22"/>
        <v>6.88E-2</v>
      </c>
      <c r="AA50" s="26">
        <f t="shared" si="22"/>
        <v>7.8399999999999997E-2</v>
      </c>
      <c r="AB50" s="26">
        <f t="shared" si="22"/>
        <v>5.8999999999999997E-2</v>
      </c>
      <c r="AC50" s="26">
        <f t="shared" si="22"/>
        <v>-4.3299999999999998E-2</v>
      </c>
      <c r="AD50" s="26">
        <f t="shared" si="22"/>
        <v>7.9000000000000001E-2</v>
      </c>
      <c r="AE50" s="26">
        <f t="shared" si="22"/>
        <v>9.4E-2</v>
      </c>
      <c r="AF50" s="26">
        <f t="shared" si="22"/>
        <v>3.8600000000000002E-2</v>
      </c>
      <c r="AG50" s="26">
        <f t="shared" si="22"/>
        <v>8.7800000000000003E-2</v>
      </c>
      <c r="AH50" s="26">
        <f t="shared" si="22"/>
        <v>5.8099999999999999E-2</v>
      </c>
      <c r="AI50" s="26">
        <f t="shared" si="22"/>
        <v>-5.28E-2</v>
      </c>
      <c r="AJ50" s="26">
        <f t="shared" si="22"/>
        <v>9.2499999999999999E-2</v>
      </c>
      <c r="AK50" s="26">
        <f t="shared" si="22"/>
        <v>7.7200000000000005E-2</v>
      </c>
      <c r="AL50" s="26">
        <f t="shared" si="22"/>
        <v>8.2299999999999998E-2</v>
      </c>
      <c r="AM50" s="26">
        <f t="shared" si="22"/>
        <v>8.7800000000000003E-2</v>
      </c>
      <c r="AN50" s="26">
        <f t="shared" si="22"/>
        <v>8.3500000000000005E-2</v>
      </c>
      <c r="AO50" s="26">
        <f t="shared" si="22"/>
        <v>8.8099999999999998E-2</v>
      </c>
      <c r="AP50" s="26">
        <f>ROUND(AP48/AP47,4)</f>
        <v>8.48E-2</v>
      </c>
      <c r="AQ50" s="26">
        <f t="shared" ref="AQ50:BA50" si="23">ROUND(AQ48/AQ47,4)</f>
        <v>9.4899999999999998E-2</v>
      </c>
      <c r="AR50" s="26">
        <f t="shared" si="23"/>
        <v>0.10199999999999999</v>
      </c>
      <c r="AS50" s="26">
        <f t="shared" si="23"/>
        <v>9.8799999999999999E-2</v>
      </c>
      <c r="AT50" s="26">
        <f t="shared" si="23"/>
        <v>9.7199999999999995E-2</v>
      </c>
      <c r="AU50" s="26">
        <f t="shared" si="23"/>
        <v>0.11559999999999999</v>
      </c>
      <c r="AV50" s="26">
        <f t="shared" si="23"/>
        <v>0.105</v>
      </c>
      <c r="AW50" s="26">
        <f t="shared" si="23"/>
        <v>8.0100000000000005E-2</v>
      </c>
      <c r="AX50" s="26">
        <f t="shared" si="23"/>
        <v>9.6799999999999997E-2</v>
      </c>
      <c r="AY50" s="26">
        <f t="shared" si="23"/>
        <v>7.4999999999999997E-2</v>
      </c>
      <c r="AZ50" s="26">
        <f t="shared" si="23"/>
        <v>9.8900000000000002E-2</v>
      </c>
      <c r="BA50" s="26">
        <f t="shared" si="23"/>
        <v>9.1200000000000003E-2</v>
      </c>
    </row>
    <row r="53" spans="1:53" x14ac:dyDescent="0.2">
      <c r="B53" s="1" t="s">
        <v>19</v>
      </c>
      <c r="E53" s="27">
        <f t="shared" ref="E53:N53" si="24">+E50*E40</f>
        <v>-44872.527879999994</v>
      </c>
      <c r="F53" s="27">
        <f t="shared" si="24"/>
        <v>-34900.618831999993</v>
      </c>
      <c r="G53" s="27">
        <f t="shared" si="24"/>
        <v>-43298.344349999992</v>
      </c>
      <c r="H53" s="27">
        <f t="shared" si="24"/>
        <v>-41342.85334999999</v>
      </c>
      <c r="I53" s="27">
        <f t="shared" si="24"/>
        <v>-45799.714619999984</v>
      </c>
      <c r="J53" s="27">
        <f t="shared" si="24"/>
        <v>-23649.857135999988</v>
      </c>
      <c r="K53" s="28">
        <f t="shared" si="24"/>
        <v>-10764.801771999993</v>
      </c>
      <c r="L53" s="28">
        <f t="shared" si="24"/>
        <v>2235.1848520000144</v>
      </c>
      <c r="M53" s="28">
        <f t="shared" si="24"/>
        <v>30167.520913000018</v>
      </c>
      <c r="N53" s="28">
        <f t="shared" si="24"/>
        <v>1180.3138620000104</v>
      </c>
      <c r="O53" s="28">
        <f>+O50*O40</f>
        <v>1189.2152610000082</v>
      </c>
      <c r="P53" s="28">
        <f>+P50*P40</f>
        <v>1932.5643120000079</v>
      </c>
      <c r="Q53" s="28">
        <f>+Q50*Q40</f>
        <v>670.21791600000677</v>
      </c>
      <c r="R53" s="28">
        <f t="shared" ref="R53:BA53" si="25">+R50*R40</f>
        <v>-1110.1364399999898</v>
      </c>
      <c r="S53" s="28">
        <f t="shared" si="25"/>
        <v>3122.8331680000151</v>
      </c>
      <c r="T53" s="28">
        <f t="shared" si="25"/>
        <v>-4372.1333759999861</v>
      </c>
      <c r="U53" s="28">
        <f t="shared" si="25"/>
        <v>-5231.1454159999885</v>
      </c>
      <c r="V53" s="28">
        <f t="shared" si="25"/>
        <v>5243.7522720000097</v>
      </c>
      <c r="W53" s="28">
        <f t="shared" si="25"/>
        <v>7306.5133680000054</v>
      </c>
      <c r="X53" s="28">
        <f t="shared" si="25"/>
        <v>11449.88452800001</v>
      </c>
      <c r="Y53" s="28">
        <f t="shared" si="25"/>
        <v>5160.702308000009</v>
      </c>
      <c r="Z53" s="28">
        <f t="shared" si="25"/>
        <v>2318.8792320000089</v>
      </c>
      <c r="AA53" s="28">
        <f t="shared" si="25"/>
        <v>79.626176000010219</v>
      </c>
      <c r="AB53" s="28">
        <f t="shared" si="25"/>
        <v>-13138.259239999992</v>
      </c>
      <c r="AC53" s="28">
        <f t="shared" si="25"/>
        <v>-595.53261200000566</v>
      </c>
      <c r="AD53" s="28">
        <f t="shared" si="25"/>
        <v>-326.61443999998971</v>
      </c>
      <c r="AE53" s="28">
        <f t="shared" si="25"/>
        <v>-2178.5778399999876</v>
      </c>
      <c r="AF53" s="28">
        <f t="shared" si="25"/>
        <v>2746.0673040000052</v>
      </c>
      <c r="AG53" s="28">
        <f t="shared" si="25"/>
        <v>7649.9823920000117</v>
      </c>
      <c r="AH53" s="28">
        <f t="shared" si="25"/>
        <v>-3095.8794159999925</v>
      </c>
      <c r="AI53" s="28">
        <f t="shared" si="25"/>
        <v>-10895.260992000007</v>
      </c>
      <c r="AJ53" s="28">
        <f t="shared" si="25"/>
        <v>14049.144200000012</v>
      </c>
      <c r="AK53" s="28">
        <f t="shared" si="25"/>
        <v>6618.5598080000109</v>
      </c>
      <c r="AL53" s="28">
        <f t="shared" si="25"/>
        <v>10953.112772000011</v>
      </c>
      <c r="AM53" s="28">
        <f t="shared" si="25"/>
        <v>12542.988592000012</v>
      </c>
      <c r="AN53" s="28">
        <f t="shared" si="25"/>
        <v>16813.529940000011</v>
      </c>
      <c r="AO53" s="28">
        <f t="shared" si="25"/>
        <v>-104490.71955600004</v>
      </c>
      <c r="AP53" s="28">
        <f t="shared" si="25"/>
        <v>-120362.33431999999</v>
      </c>
      <c r="AQ53" s="28">
        <f t="shared" si="25"/>
        <v>-151938.62956999999</v>
      </c>
      <c r="AR53" s="28">
        <f t="shared" si="25"/>
        <v>-84835.153379999945</v>
      </c>
      <c r="AS53" s="28">
        <f t="shared" si="25"/>
        <v>-73537.883327999953</v>
      </c>
      <c r="AT53" s="28">
        <f t="shared" si="25"/>
        <v>-54111.414959999944</v>
      </c>
      <c r="AU53" s="28">
        <f t="shared" si="25"/>
        <v>-92859.467403999923</v>
      </c>
      <c r="AV53" s="28">
        <f t="shared" si="25"/>
        <v>-78568.23974999995</v>
      </c>
      <c r="AW53" s="28">
        <f t="shared" si="25"/>
        <v>-52892.090972999962</v>
      </c>
      <c r="AX53" s="28">
        <f t="shared" si="25"/>
        <v>-60065.32347199996</v>
      </c>
      <c r="AY53" s="28">
        <f t="shared" si="25"/>
        <v>-65560.67624999999</v>
      </c>
      <c r="AZ53" s="28">
        <f t="shared" si="25"/>
        <v>-66232.317263999998</v>
      </c>
      <c r="BA53" s="28">
        <f t="shared" si="25"/>
        <v>-114707.501328</v>
      </c>
    </row>
    <row r="54" spans="1:53" x14ac:dyDescent="0.2">
      <c r="AP54" s="1">
        <v>2022</v>
      </c>
      <c r="AQ54" s="1">
        <v>2022</v>
      </c>
      <c r="AS54" s="1">
        <v>2023</v>
      </c>
      <c r="AT54" s="1">
        <v>2023</v>
      </c>
    </row>
    <row r="55" spans="1:53" x14ac:dyDescent="0.2">
      <c r="B55" s="1" t="s">
        <v>20</v>
      </c>
      <c r="D55" s="23">
        <f>SUM(AO53:BA53)/13</f>
        <v>-86166.288581153829</v>
      </c>
      <c r="AP55" s="1">
        <v>1.0733598358827543</v>
      </c>
      <c r="AQ55" s="32">
        <f>+D55*AP55</f>
        <v>-92487.43337009332</v>
      </c>
      <c r="AS55" s="1">
        <v>1.1382463984470972</v>
      </c>
      <c r="AT55" s="33">
        <f>+AS55*D55</f>
        <v>-98078.467645051584</v>
      </c>
      <c r="AU55" s="34"/>
    </row>
    <row r="56" spans="1:53" x14ac:dyDescent="0.2">
      <c r="B56" s="1" t="s">
        <v>21</v>
      </c>
      <c r="D56" s="23">
        <f>BA53</f>
        <v>-114707.501328</v>
      </c>
      <c r="AP56" s="30" t="s">
        <v>26</v>
      </c>
    </row>
    <row r="58" spans="1:53" x14ac:dyDescent="0.2">
      <c r="A58" s="29" t="s">
        <v>22</v>
      </c>
      <c r="AO58" s="29"/>
    </row>
    <row r="59" spans="1:53" x14ac:dyDescent="0.2">
      <c r="A59" s="29" t="s">
        <v>23</v>
      </c>
    </row>
    <row r="60" spans="1:53" x14ac:dyDescent="0.2">
      <c r="A60" s="29" t="s">
        <v>24</v>
      </c>
    </row>
    <row r="65" spans="1:55" ht="15.75" x14ac:dyDescent="0.25">
      <c r="B65" s="4" t="s">
        <v>27</v>
      </c>
      <c r="E65" s="5">
        <v>38139</v>
      </c>
      <c r="F65" s="5">
        <v>38169</v>
      </c>
      <c r="G65" s="5">
        <v>38200</v>
      </c>
      <c r="H65" s="5">
        <v>38231</v>
      </c>
      <c r="I65" s="5">
        <v>38261</v>
      </c>
      <c r="J65" s="5">
        <v>38292</v>
      </c>
      <c r="K65" s="5">
        <v>38322</v>
      </c>
      <c r="L65" s="5">
        <v>38353</v>
      </c>
      <c r="M65" s="5">
        <v>38384</v>
      </c>
      <c r="N65" s="5">
        <v>38412</v>
      </c>
      <c r="O65" s="5">
        <v>38443</v>
      </c>
      <c r="P65" s="5">
        <v>38473</v>
      </c>
      <c r="Q65" s="5">
        <v>38504</v>
      </c>
      <c r="R65" s="5">
        <v>38534</v>
      </c>
      <c r="S65" s="5">
        <v>38565</v>
      </c>
      <c r="T65" s="5">
        <v>38596</v>
      </c>
      <c r="U65" s="5">
        <v>38626</v>
      </c>
      <c r="V65" s="5">
        <v>38657</v>
      </c>
      <c r="W65" s="5">
        <v>38687</v>
      </c>
      <c r="X65" s="5">
        <v>38718</v>
      </c>
      <c r="Y65" s="5">
        <v>38749</v>
      </c>
      <c r="Z65" s="5">
        <v>38777</v>
      </c>
      <c r="AA65" s="5">
        <v>38808</v>
      </c>
      <c r="AB65" s="5">
        <v>38838</v>
      </c>
      <c r="AC65" s="5">
        <v>38869</v>
      </c>
      <c r="AD65" s="5">
        <v>38899</v>
      </c>
      <c r="AE65" s="5">
        <v>38930</v>
      </c>
      <c r="AF65" s="5">
        <v>38961</v>
      </c>
      <c r="AG65" s="5">
        <v>38991</v>
      </c>
      <c r="AH65" s="5">
        <v>39022</v>
      </c>
      <c r="AI65" s="5">
        <v>39052</v>
      </c>
      <c r="AJ65" s="5">
        <v>39083</v>
      </c>
      <c r="AK65" s="5">
        <v>39114</v>
      </c>
      <c r="AL65" s="5">
        <v>39142</v>
      </c>
      <c r="AM65" s="5">
        <v>39173</v>
      </c>
      <c r="AN65" s="5">
        <v>39203</v>
      </c>
      <c r="AO65" s="6">
        <f>+AO36</f>
        <v>44180</v>
      </c>
      <c r="AP65" s="5">
        <f>+AO65+30</f>
        <v>44210</v>
      </c>
      <c r="AQ65" s="5">
        <f t="shared" ref="AQ65:AU65" si="26">+AP65+28</f>
        <v>44238</v>
      </c>
      <c r="AR65" s="5">
        <f t="shared" si="26"/>
        <v>44266</v>
      </c>
      <c r="AS65" s="5">
        <f t="shared" si="26"/>
        <v>44294</v>
      </c>
      <c r="AT65" s="5">
        <f t="shared" si="26"/>
        <v>44322</v>
      </c>
      <c r="AU65" s="5">
        <f t="shared" si="26"/>
        <v>44350</v>
      </c>
      <c r="AV65" s="5">
        <f>+AU65+30</f>
        <v>44380</v>
      </c>
      <c r="AW65" s="5">
        <f>+AV65+31</f>
        <v>44411</v>
      </c>
      <c r="AX65" s="5">
        <f t="shared" ref="AX65:BA65" si="27">+AW65+31</f>
        <v>44442</v>
      </c>
      <c r="AY65" s="5">
        <f t="shared" si="27"/>
        <v>44473</v>
      </c>
      <c r="AZ65" s="5">
        <f t="shared" si="27"/>
        <v>44504</v>
      </c>
      <c r="BA65" s="5">
        <f t="shared" si="27"/>
        <v>44535</v>
      </c>
      <c r="BB65" s="1" t="s">
        <v>5</v>
      </c>
    </row>
    <row r="66" spans="1:55" x14ac:dyDescent="0.2">
      <c r="B66" s="7" t="s">
        <v>6</v>
      </c>
      <c r="E66" s="8">
        <v>-456138.98</v>
      </c>
      <c r="F66" s="8"/>
      <c r="G66" s="8"/>
      <c r="H66" s="8"/>
      <c r="I66" s="8"/>
      <c r="J66" s="8"/>
      <c r="K66" s="9">
        <v>-323085</v>
      </c>
      <c r="L66" s="9"/>
      <c r="M66" s="9"/>
      <c r="N66" s="9"/>
      <c r="O66" s="9"/>
      <c r="P66" s="9"/>
      <c r="Q66" s="9">
        <v>43822</v>
      </c>
      <c r="R66" s="9"/>
      <c r="S66" s="9"/>
      <c r="T66" s="9"/>
      <c r="U66" s="9"/>
      <c r="V66" s="9"/>
      <c r="W66" s="9"/>
      <c r="AO66" s="10">
        <v>-1545235</v>
      </c>
      <c r="AP66" s="11">
        <f>+AO69</f>
        <v>-1186046.7600000005</v>
      </c>
      <c r="AQ66" s="11">
        <f t="shared" ref="AQ66:BA66" si="28">+AP69</f>
        <v>-1419367.15</v>
      </c>
      <c r="AR66" s="11">
        <f t="shared" si="28"/>
        <v>-1601039.2999999998</v>
      </c>
      <c r="AS66" s="11">
        <f t="shared" si="28"/>
        <v>-831717.18999999948</v>
      </c>
      <c r="AT66" s="11">
        <f t="shared" si="28"/>
        <v>-744310.55999999959</v>
      </c>
      <c r="AU66" s="11">
        <f t="shared" si="28"/>
        <v>-556701.79999999946</v>
      </c>
      <c r="AV66" s="11">
        <f t="shared" si="28"/>
        <v>-803282.58999999939</v>
      </c>
      <c r="AW66" s="11">
        <f t="shared" si="28"/>
        <v>-748268.94999999949</v>
      </c>
      <c r="AX66" s="11">
        <f t="shared" si="28"/>
        <v>-660325.72999999952</v>
      </c>
      <c r="AY66" s="11">
        <f t="shared" si="28"/>
        <v>-620509.53999999957</v>
      </c>
      <c r="AZ66" s="11">
        <f t="shared" si="28"/>
        <v>-874142.34999999986</v>
      </c>
      <c r="BA66" s="11">
        <f t="shared" si="28"/>
        <v>-669689.76</v>
      </c>
    </row>
    <row r="67" spans="1:55" ht="15" x14ac:dyDescent="0.25">
      <c r="A67" s="1" t="s">
        <v>7</v>
      </c>
      <c r="B67" s="1" t="s">
        <v>8</v>
      </c>
      <c r="E67" s="8">
        <v>-206263.22</v>
      </c>
      <c r="F67" s="8">
        <v>-283512.67</v>
      </c>
      <c r="G67" s="8">
        <v>-201873.79</v>
      </c>
      <c r="H67" s="8">
        <v>-366443.6</v>
      </c>
      <c r="I67" s="8">
        <v>-253964.44</v>
      </c>
      <c r="J67" s="8">
        <v>-285114.44</v>
      </c>
      <c r="K67" s="9">
        <v>-478702.07</v>
      </c>
      <c r="L67" s="9">
        <v>-379296.2</v>
      </c>
      <c r="M67" s="9">
        <v>-247432.9</v>
      </c>
      <c r="N67" s="9">
        <v>-583243.48</v>
      </c>
      <c r="O67" s="9">
        <v>-544141.4</v>
      </c>
      <c r="P67" s="9">
        <v>-508494.72</v>
      </c>
      <c r="Q67" s="9">
        <v>-725894.25</v>
      </c>
      <c r="R67" s="9">
        <v>-283513</v>
      </c>
      <c r="S67" s="9">
        <v>-201874</v>
      </c>
      <c r="T67" s="9">
        <v>-366444</v>
      </c>
      <c r="U67" s="9">
        <v>-253964</v>
      </c>
      <c r="V67" s="9">
        <v>-285114</v>
      </c>
      <c r="W67" s="9">
        <v>-478702</v>
      </c>
      <c r="X67" s="9">
        <v>-267474</v>
      </c>
      <c r="Y67" s="9">
        <v>-264758</v>
      </c>
      <c r="Z67" s="9">
        <v>-320602</v>
      </c>
      <c r="AA67" s="9">
        <v>-252250</v>
      </c>
      <c r="AB67" s="9">
        <v>-423954</v>
      </c>
      <c r="AC67" s="9">
        <v>-326123</v>
      </c>
      <c r="AD67" s="9">
        <v>-274483</v>
      </c>
      <c r="AE67" s="9">
        <v>-255863</v>
      </c>
      <c r="AF67" s="9">
        <v>-276817</v>
      </c>
      <c r="AG67" s="9">
        <v>-261031</v>
      </c>
      <c r="AH67" s="9">
        <v>-389086</v>
      </c>
      <c r="AI67" s="9">
        <v>-315240</v>
      </c>
      <c r="AJ67" s="9">
        <v>-266638</v>
      </c>
      <c r="AK67" s="9">
        <v>-278412</v>
      </c>
      <c r="AL67" s="9">
        <v>-286442</v>
      </c>
      <c r="AM67" s="9">
        <v>-251370</v>
      </c>
      <c r="AN67" s="9">
        <v>-285396</v>
      </c>
      <c r="AO67" s="12">
        <v>-751301.3600000001</v>
      </c>
      <c r="AP67" s="12">
        <v>-1278595.0299999998</v>
      </c>
      <c r="AQ67" s="12">
        <v>-1085562.8099999998</v>
      </c>
      <c r="AR67" s="12">
        <v>-621991.25999999989</v>
      </c>
      <c r="AS67" s="12">
        <v>-1147231.21</v>
      </c>
      <c r="AT67" s="12">
        <v>-850152.25000000012</v>
      </c>
      <c r="AU67" s="12">
        <v>-1138490.1599999999</v>
      </c>
      <c r="AV67" s="12">
        <v>-996664.33</v>
      </c>
      <c r="AW67" s="12">
        <v>-1170963.22</v>
      </c>
      <c r="AX67" s="12">
        <v>-1209662.53</v>
      </c>
      <c r="AY67" s="12">
        <v>-1257577.8700000001</v>
      </c>
      <c r="AZ67" s="12">
        <v>-1142501.9400000002</v>
      </c>
      <c r="BA67" s="12">
        <v>-1020552.6800000002</v>
      </c>
      <c r="BB67" s="13"/>
    </row>
    <row r="68" spans="1:55" ht="15" x14ac:dyDescent="0.25">
      <c r="A68" s="1" t="s">
        <v>9</v>
      </c>
      <c r="B68" s="1" t="s">
        <v>10</v>
      </c>
      <c r="E68" s="8">
        <v>282126.53999999998</v>
      </c>
      <c r="F68" s="8">
        <v>256546.57</v>
      </c>
      <c r="G68" s="8">
        <v>242801.3</v>
      </c>
      <c r="H68" s="8">
        <v>297569.91999999998</v>
      </c>
      <c r="I68" s="8">
        <v>236586.02</v>
      </c>
      <c r="J68" s="8">
        <v>414595.31</v>
      </c>
      <c r="K68" s="9">
        <v>566748.21</v>
      </c>
      <c r="L68" s="9">
        <v>647498.52</v>
      </c>
      <c r="M68" s="9">
        <v>530823.13</v>
      </c>
      <c r="N68" s="9">
        <v>292183.01</v>
      </c>
      <c r="O68" s="9">
        <v>543372.47</v>
      </c>
      <c r="P68" s="9">
        <v>527593.23</v>
      </c>
      <c r="Q68" s="9">
        <v>694985.57</v>
      </c>
      <c r="R68" s="9">
        <v>256547</v>
      </c>
      <c r="S68" s="9">
        <v>242801</v>
      </c>
      <c r="T68" s="9">
        <v>297570</v>
      </c>
      <c r="U68" s="9">
        <v>236586</v>
      </c>
      <c r="V68" s="9">
        <v>414595</v>
      </c>
      <c r="W68" s="9">
        <v>566748</v>
      </c>
      <c r="X68" s="9">
        <v>252091</v>
      </c>
      <c r="Y68" s="9">
        <v>196033</v>
      </c>
      <c r="Z68" s="9">
        <v>280265</v>
      </c>
      <c r="AA68" s="9">
        <v>219561</v>
      </c>
      <c r="AB68" s="9">
        <v>200256</v>
      </c>
      <c r="AC68" s="9">
        <v>562559</v>
      </c>
      <c r="AD68" s="9">
        <v>256595</v>
      </c>
      <c r="AE68" s="9">
        <v>236821</v>
      </c>
      <c r="AF68" s="9">
        <v>371135</v>
      </c>
      <c r="AG68" s="9">
        <v>277019</v>
      </c>
      <c r="AH68" s="9">
        <v>248671</v>
      </c>
      <c r="AI68" s="9">
        <v>574875</v>
      </c>
      <c r="AJ68" s="9">
        <v>212171</v>
      </c>
      <c r="AK68" s="9">
        <v>212262</v>
      </c>
      <c r="AL68" s="9">
        <v>333797</v>
      </c>
      <c r="AM68" s="9">
        <v>261141</v>
      </c>
      <c r="AN68" s="9">
        <v>343897</v>
      </c>
      <c r="AO68" s="12">
        <v>1110489.5999999999</v>
      </c>
      <c r="AP68" s="12">
        <v>1045274.64</v>
      </c>
      <c r="AQ68" s="12">
        <v>903890.66000000015</v>
      </c>
      <c r="AR68" s="12">
        <v>1391313.37</v>
      </c>
      <c r="AS68" s="12">
        <v>1234637.8399999999</v>
      </c>
      <c r="AT68" s="12">
        <v>1037761.0100000001</v>
      </c>
      <c r="AU68" s="12">
        <v>891909.37000000011</v>
      </c>
      <c r="AV68" s="12">
        <v>1051677.97</v>
      </c>
      <c r="AW68" s="12">
        <v>1258906.44</v>
      </c>
      <c r="AX68" s="12">
        <v>1249478.72</v>
      </c>
      <c r="AY68" s="12">
        <v>1003945.0599999998</v>
      </c>
      <c r="AZ68" s="12">
        <v>1346954.53</v>
      </c>
      <c r="BA68" s="12">
        <v>432484.75000000012</v>
      </c>
      <c r="BB68" s="13"/>
    </row>
    <row r="69" spans="1:55" ht="12" thickBot="1" x14ac:dyDescent="0.25">
      <c r="A69" s="1" t="s">
        <v>11</v>
      </c>
      <c r="B69" s="1" t="s">
        <v>12</v>
      </c>
      <c r="E69" s="14">
        <f>+E66+E67+E68</f>
        <v>-380275.66</v>
      </c>
      <c r="F69" s="14">
        <f t="shared" ref="F69:AI69" si="29">+E69+F67+F68</f>
        <v>-407241.75999999995</v>
      </c>
      <c r="G69" s="14">
        <f t="shared" si="29"/>
        <v>-366314.24999999994</v>
      </c>
      <c r="H69" s="14">
        <f t="shared" si="29"/>
        <v>-435187.92999999988</v>
      </c>
      <c r="I69" s="14">
        <f t="shared" si="29"/>
        <v>-452566.34999999986</v>
      </c>
      <c r="J69" s="14">
        <f t="shared" si="29"/>
        <v>-323085.47999999981</v>
      </c>
      <c r="K69" s="15">
        <f t="shared" si="29"/>
        <v>-235039.33999999985</v>
      </c>
      <c r="L69" s="15">
        <f t="shared" si="29"/>
        <v>33162.980000000214</v>
      </c>
      <c r="M69" s="15">
        <f t="shared" si="29"/>
        <v>316553.2100000002</v>
      </c>
      <c r="N69" s="15">
        <f t="shared" si="29"/>
        <v>25492.740000000224</v>
      </c>
      <c r="O69" s="15">
        <f t="shared" si="29"/>
        <v>24723.810000000172</v>
      </c>
      <c r="P69" s="15">
        <f t="shared" si="29"/>
        <v>43822.320000000182</v>
      </c>
      <c r="Q69" s="15">
        <f t="shared" si="29"/>
        <v>12913.64000000013</v>
      </c>
      <c r="R69" s="15">
        <f t="shared" si="29"/>
        <v>-14052.35999999987</v>
      </c>
      <c r="S69" s="15">
        <f t="shared" si="29"/>
        <v>26874.64000000013</v>
      </c>
      <c r="T69" s="15">
        <f t="shared" si="29"/>
        <v>-41999.35999999987</v>
      </c>
      <c r="U69" s="15">
        <f t="shared" si="29"/>
        <v>-59377.35999999987</v>
      </c>
      <c r="V69" s="15">
        <f t="shared" si="29"/>
        <v>70103.64000000013</v>
      </c>
      <c r="W69" s="15">
        <f t="shared" si="29"/>
        <v>158149.64000000013</v>
      </c>
      <c r="X69" s="15">
        <f t="shared" si="29"/>
        <v>142766.64000000013</v>
      </c>
      <c r="Y69" s="15">
        <f t="shared" si="29"/>
        <v>74041.64000000013</v>
      </c>
      <c r="Z69" s="15">
        <f t="shared" si="29"/>
        <v>33704.64000000013</v>
      </c>
      <c r="AA69" s="15">
        <f t="shared" si="29"/>
        <v>1015.6400000001304</v>
      </c>
      <c r="AB69" s="15">
        <f t="shared" si="29"/>
        <v>-222682.35999999987</v>
      </c>
      <c r="AC69" s="15">
        <f t="shared" si="29"/>
        <v>13753.64000000013</v>
      </c>
      <c r="AD69" s="15">
        <f t="shared" si="29"/>
        <v>-4134.3599999998696</v>
      </c>
      <c r="AE69" s="15">
        <f t="shared" si="29"/>
        <v>-23176.35999999987</v>
      </c>
      <c r="AF69" s="15">
        <f t="shared" si="29"/>
        <v>71141.64000000013</v>
      </c>
      <c r="AG69" s="15">
        <f t="shared" si="29"/>
        <v>87129.64000000013</v>
      </c>
      <c r="AH69" s="15">
        <f t="shared" si="29"/>
        <v>-53285.35999999987</v>
      </c>
      <c r="AI69" s="15">
        <f t="shared" si="29"/>
        <v>206349.64000000013</v>
      </c>
      <c r="AJ69" s="15">
        <f>+AI69+AJ67+AJ68</f>
        <v>151882.64000000013</v>
      </c>
      <c r="AK69" s="15">
        <f>+AJ69+AK67+AK68</f>
        <v>85732.64000000013</v>
      </c>
      <c r="AL69" s="15">
        <f>+AK69+AL67+AL68</f>
        <v>133087.64000000013</v>
      </c>
      <c r="AM69" s="15">
        <f>+AL69+AM67+AM68</f>
        <v>142858.64000000013</v>
      </c>
      <c r="AN69" s="15">
        <f>+AM69+AN67+AN68</f>
        <v>201359.64000000013</v>
      </c>
      <c r="AO69" s="16">
        <f>SUM(AO66:AO68)</f>
        <v>-1186046.7600000005</v>
      </c>
      <c r="AP69" s="16">
        <f t="shared" ref="AP69:BA69" si="30">SUM(AP66:AP68)</f>
        <v>-1419367.15</v>
      </c>
      <c r="AQ69" s="16">
        <f t="shared" si="30"/>
        <v>-1601039.2999999998</v>
      </c>
      <c r="AR69" s="16">
        <f t="shared" si="30"/>
        <v>-831717.18999999948</v>
      </c>
      <c r="AS69" s="16">
        <f t="shared" si="30"/>
        <v>-744310.55999999959</v>
      </c>
      <c r="AT69" s="16">
        <f t="shared" si="30"/>
        <v>-556701.79999999946</v>
      </c>
      <c r="AU69" s="16">
        <f t="shared" si="30"/>
        <v>-803282.58999999939</v>
      </c>
      <c r="AV69" s="16">
        <f t="shared" si="30"/>
        <v>-748268.94999999949</v>
      </c>
      <c r="AW69" s="16">
        <f t="shared" si="30"/>
        <v>-660325.72999999952</v>
      </c>
      <c r="AX69" s="16">
        <f t="shared" si="30"/>
        <v>-620509.53999999957</v>
      </c>
      <c r="AY69" s="16">
        <f t="shared" si="30"/>
        <v>-874142.34999999986</v>
      </c>
      <c r="AZ69" s="16">
        <f t="shared" si="30"/>
        <v>-669689.76</v>
      </c>
      <c r="BA69" s="16">
        <f t="shared" si="30"/>
        <v>-1257757.69</v>
      </c>
      <c r="BB69" s="17"/>
      <c r="BC69" s="18"/>
    </row>
    <row r="70" spans="1:55" ht="12" thickTop="1" x14ac:dyDescent="0.2">
      <c r="E70" s="19"/>
      <c r="F70" s="19"/>
      <c r="G70" s="19"/>
      <c r="H70" s="19"/>
      <c r="I70" s="19"/>
      <c r="J70" s="19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17"/>
      <c r="BC70" s="18"/>
    </row>
    <row r="71" spans="1:55" x14ac:dyDescent="0.2">
      <c r="B71" s="1" t="s">
        <v>13</v>
      </c>
      <c r="E71" s="19"/>
      <c r="F71" s="19"/>
      <c r="G71" s="19"/>
      <c r="H71" s="19"/>
      <c r="I71" s="19"/>
      <c r="J71" s="19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1">
        <f>-'[62]Reg-13MON CU'!C717</f>
        <v>0</v>
      </c>
      <c r="AP71" s="21">
        <f>-'[62]Reg-13MON CU'!D717</f>
        <v>0</v>
      </c>
      <c r="AQ71" s="21">
        <f>-'[62]Reg-13MON CU'!E717</f>
        <v>0</v>
      </c>
      <c r="AR71" s="21">
        <f>-'[62]Reg-13MON CU'!F717</f>
        <v>0</v>
      </c>
      <c r="AS71" s="21">
        <f>-'[62]Reg-13MON CU'!G717</f>
        <v>0</v>
      </c>
      <c r="AT71" s="21">
        <f>-'[62]Reg-13MON CU'!H717</f>
        <v>0</v>
      </c>
      <c r="AU71" s="21">
        <f>-'[62]Reg-13MON CU'!I717</f>
        <v>0</v>
      </c>
      <c r="AV71" s="21">
        <f>-'[62]Reg-13MON CU'!J717</f>
        <v>0</v>
      </c>
      <c r="AW71" s="21">
        <f>-'[62]Reg-13MON CU'!K717</f>
        <v>0</v>
      </c>
      <c r="AX71" s="21">
        <f>-'[62]Reg-13MON CU'!L717</f>
        <v>0</v>
      </c>
      <c r="AY71" s="21">
        <f>-'[62]Reg-13MON CU'!M717</f>
        <v>0</v>
      </c>
      <c r="AZ71" s="21">
        <f>-'[62]Reg-13MON CU'!N717</f>
        <v>0</v>
      </c>
      <c r="BA71" s="21">
        <f>-'[62]Reg-13MON CU'!O717</f>
        <v>0</v>
      </c>
      <c r="BB71" s="17"/>
      <c r="BC71" s="18"/>
    </row>
    <row r="72" spans="1:55" x14ac:dyDescent="0.2">
      <c r="E72" s="19"/>
      <c r="F72" s="19"/>
      <c r="G72" s="19"/>
      <c r="H72" s="19"/>
      <c r="I72" s="19"/>
      <c r="J72" s="19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17"/>
      <c r="BC72" s="18"/>
    </row>
    <row r="73" spans="1:55" x14ac:dyDescent="0.2">
      <c r="B73" s="1" t="s">
        <v>14</v>
      </c>
      <c r="E73" s="19"/>
      <c r="F73" s="19"/>
      <c r="G73" s="19"/>
      <c r="H73" s="19"/>
      <c r="I73" s="19"/>
      <c r="J73" s="19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2">
        <f>AO69-AO71</f>
        <v>-1186046.7600000005</v>
      </c>
      <c r="AP73" s="22">
        <f t="shared" ref="AP73:BA73" si="31">AP69-AP71</f>
        <v>-1419367.15</v>
      </c>
      <c r="AQ73" s="22">
        <f t="shared" si="31"/>
        <v>-1601039.2999999998</v>
      </c>
      <c r="AR73" s="22">
        <f t="shared" si="31"/>
        <v>-831717.18999999948</v>
      </c>
      <c r="AS73" s="22">
        <f t="shared" si="31"/>
        <v>-744310.55999999959</v>
      </c>
      <c r="AT73" s="22">
        <f t="shared" si="31"/>
        <v>-556701.79999999946</v>
      </c>
      <c r="AU73" s="22">
        <f t="shared" si="31"/>
        <v>-803282.58999999939</v>
      </c>
      <c r="AV73" s="22">
        <f t="shared" si="31"/>
        <v>-748268.94999999949</v>
      </c>
      <c r="AW73" s="22">
        <f t="shared" si="31"/>
        <v>-660325.72999999952</v>
      </c>
      <c r="AX73" s="22">
        <f t="shared" si="31"/>
        <v>-620509.53999999957</v>
      </c>
      <c r="AY73" s="22">
        <f t="shared" si="31"/>
        <v>-874142.34999999986</v>
      </c>
      <c r="AZ73" s="22">
        <f t="shared" si="31"/>
        <v>-669689.76</v>
      </c>
      <c r="BA73" s="22">
        <f t="shared" si="31"/>
        <v>-1257757.69</v>
      </c>
      <c r="BB73" s="17"/>
      <c r="BC73" s="18"/>
    </row>
    <row r="74" spans="1:55" x14ac:dyDescent="0.2">
      <c r="E74" s="8"/>
      <c r="F74" s="8"/>
      <c r="G74" s="8"/>
      <c r="H74" s="8"/>
      <c r="I74" s="8"/>
      <c r="J74" s="8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</row>
    <row r="75" spans="1:55" x14ac:dyDescent="0.2">
      <c r="B75" s="1" t="s">
        <v>15</v>
      </c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</row>
    <row r="76" spans="1:55" x14ac:dyDescent="0.2">
      <c r="B76" s="1" t="s">
        <v>16</v>
      </c>
      <c r="E76" s="24">
        <f t="shared" ref="E76:AO76" si="32">-E67</f>
        <v>206263.22</v>
      </c>
      <c r="F76" s="24">
        <f t="shared" si="32"/>
        <v>283512.67</v>
      </c>
      <c r="G76" s="24">
        <f t="shared" si="32"/>
        <v>201873.79</v>
      </c>
      <c r="H76" s="24">
        <f t="shared" si="32"/>
        <v>366443.6</v>
      </c>
      <c r="I76" s="24">
        <f t="shared" si="32"/>
        <v>253964.44</v>
      </c>
      <c r="J76" s="24">
        <f t="shared" si="32"/>
        <v>285114.44</v>
      </c>
      <c r="K76" s="9">
        <f t="shared" si="32"/>
        <v>478702.07</v>
      </c>
      <c r="L76" s="9">
        <f t="shared" si="32"/>
        <v>379296.2</v>
      </c>
      <c r="M76" s="9">
        <f t="shared" si="32"/>
        <v>247432.9</v>
      </c>
      <c r="N76" s="9">
        <f t="shared" si="32"/>
        <v>583243.48</v>
      </c>
      <c r="O76" s="9">
        <f t="shared" si="32"/>
        <v>544141.4</v>
      </c>
      <c r="P76" s="9">
        <f t="shared" si="32"/>
        <v>508494.72</v>
      </c>
      <c r="Q76" s="9">
        <f t="shared" si="32"/>
        <v>725894.25</v>
      </c>
      <c r="R76" s="9">
        <f t="shared" si="32"/>
        <v>283513</v>
      </c>
      <c r="S76" s="9">
        <f t="shared" si="32"/>
        <v>201874</v>
      </c>
      <c r="T76" s="9">
        <f t="shared" si="32"/>
        <v>366444</v>
      </c>
      <c r="U76" s="9">
        <f t="shared" si="32"/>
        <v>253964</v>
      </c>
      <c r="V76" s="9">
        <f t="shared" si="32"/>
        <v>285114</v>
      </c>
      <c r="W76" s="9">
        <f t="shared" si="32"/>
        <v>478702</v>
      </c>
      <c r="X76" s="9">
        <f t="shared" si="32"/>
        <v>267474</v>
      </c>
      <c r="Y76" s="9">
        <f t="shared" si="32"/>
        <v>264758</v>
      </c>
      <c r="Z76" s="9">
        <f t="shared" si="32"/>
        <v>320602</v>
      </c>
      <c r="AA76" s="9">
        <f t="shared" si="32"/>
        <v>252250</v>
      </c>
      <c r="AB76" s="9">
        <f t="shared" si="32"/>
        <v>423954</v>
      </c>
      <c r="AC76" s="9">
        <f t="shared" si="32"/>
        <v>326123</v>
      </c>
      <c r="AD76" s="9">
        <f t="shared" si="32"/>
        <v>274483</v>
      </c>
      <c r="AE76" s="9">
        <f t="shared" si="32"/>
        <v>255863</v>
      </c>
      <c r="AF76" s="9">
        <f t="shared" si="32"/>
        <v>276817</v>
      </c>
      <c r="AG76" s="9">
        <f t="shared" si="32"/>
        <v>261031</v>
      </c>
      <c r="AH76" s="9">
        <f t="shared" si="32"/>
        <v>389086</v>
      </c>
      <c r="AI76" s="9">
        <f t="shared" si="32"/>
        <v>315240</v>
      </c>
      <c r="AJ76" s="9">
        <f t="shared" si="32"/>
        <v>266638</v>
      </c>
      <c r="AK76" s="9">
        <f t="shared" si="32"/>
        <v>278412</v>
      </c>
      <c r="AL76" s="9">
        <f t="shared" si="32"/>
        <v>286442</v>
      </c>
      <c r="AM76" s="9">
        <f t="shared" si="32"/>
        <v>251370</v>
      </c>
      <c r="AN76" s="9">
        <f t="shared" si="32"/>
        <v>285396</v>
      </c>
      <c r="AO76" s="23">
        <f t="shared" si="32"/>
        <v>751301.3600000001</v>
      </c>
      <c r="AP76" s="23">
        <f>-AP67</f>
        <v>1278595.0299999998</v>
      </c>
      <c r="AQ76" s="23">
        <f t="shared" ref="AQ76:BA76" si="33">-AQ67</f>
        <v>1085562.8099999998</v>
      </c>
      <c r="AR76" s="23">
        <f t="shared" si="33"/>
        <v>621991.25999999989</v>
      </c>
      <c r="AS76" s="23">
        <f t="shared" si="33"/>
        <v>1147231.21</v>
      </c>
      <c r="AT76" s="23">
        <f t="shared" si="33"/>
        <v>850152.25000000012</v>
      </c>
      <c r="AU76" s="23">
        <f t="shared" si="33"/>
        <v>1138490.1599999999</v>
      </c>
      <c r="AV76" s="23">
        <f t="shared" si="33"/>
        <v>996664.33</v>
      </c>
      <c r="AW76" s="23">
        <f t="shared" si="33"/>
        <v>1170963.22</v>
      </c>
      <c r="AX76" s="23">
        <f t="shared" si="33"/>
        <v>1209662.53</v>
      </c>
      <c r="AY76" s="23">
        <f t="shared" si="33"/>
        <v>1257577.8700000001</v>
      </c>
      <c r="AZ76" s="23">
        <f t="shared" si="33"/>
        <v>1142501.9400000002</v>
      </c>
      <c r="BA76" s="23">
        <f t="shared" si="33"/>
        <v>1020552.6800000002</v>
      </c>
    </row>
    <row r="77" spans="1:55" x14ac:dyDescent="0.2">
      <c r="B77" s="1" t="s">
        <v>17</v>
      </c>
      <c r="E77" s="25">
        <v>24340.81</v>
      </c>
      <c r="F77" s="25">
        <v>24294.639999999999</v>
      </c>
      <c r="G77" s="25">
        <v>23864.52</v>
      </c>
      <c r="H77" s="25">
        <v>34811.410000000003</v>
      </c>
      <c r="I77" s="25">
        <v>25695.79</v>
      </c>
      <c r="J77" s="25">
        <v>20884.57</v>
      </c>
      <c r="K77" s="9">
        <v>21946.11</v>
      </c>
      <c r="L77" s="9">
        <v>25559.67</v>
      </c>
      <c r="M77" s="9">
        <v>23588.94</v>
      </c>
      <c r="N77" s="9">
        <v>27027.77</v>
      </c>
      <c r="O77" s="9">
        <v>26157.32</v>
      </c>
      <c r="P77" s="9">
        <v>22444.25</v>
      </c>
      <c r="Q77" s="9">
        <v>37698.67</v>
      </c>
      <c r="R77" s="9">
        <v>22395</v>
      </c>
      <c r="S77" s="9">
        <v>23450</v>
      </c>
      <c r="T77" s="9">
        <v>38150</v>
      </c>
      <c r="U77" s="9">
        <v>22366</v>
      </c>
      <c r="V77" s="9">
        <v>21335</v>
      </c>
      <c r="W77" s="9">
        <v>22133</v>
      </c>
      <c r="X77" s="9">
        <v>21444</v>
      </c>
      <c r="Y77" s="9">
        <v>18445</v>
      </c>
      <c r="Z77" s="9">
        <v>22045</v>
      </c>
      <c r="AA77" s="9">
        <v>19770</v>
      </c>
      <c r="AB77" s="9">
        <v>25028</v>
      </c>
      <c r="AC77" s="9">
        <v>-14128</v>
      </c>
      <c r="AD77" s="9">
        <v>21685</v>
      </c>
      <c r="AE77" s="9">
        <v>24055</v>
      </c>
      <c r="AF77" s="9">
        <v>10684</v>
      </c>
      <c r="AG77" s="9">
        <v>22915</v>
      </c>
      <c r="AH77" s="9">
        <v>22594</v>
      </c>
      <c r="AI77" s="9">
        <v>-16634</v>
      </c>
      <c r="AJ77" s="9">
        <v>24676</v>
      </c>
      <c r="AK77" s="9">
        <v>21484</v>
      </c>
      <c r="AL77" s="9">
        <v>23570</v>
      </c>
      <c r="AM77" s="9">
        <v>22067</v>
      </c>
      <c r="AN77" s="9">
        <v>23830</v>
      </c>
      <c r="AO77" s="12">
        <v>569</v>
      </c>
      <c r="AP77" s="12">
        <v>1651.7899999999997</v>
      </c>
      <c r="AQ77" s="12">
        <v>740.21</v>
      </c>
      <c r="AR77" s="12">
        <v>341.34999999999991</v>
      </c>
      <c r="AS77" s="12">
        <v>837.83</v>
      </c>
      <c r="AT77" s="12">
        <v>1243.3000000000002</v>
      </c>
      <c r="AU77" s="12">
        <v>1160.0900000000001</v>
      </c>
      <c r="AV77" s="12">
        <v>762.6900000000004</v>
      </c>
      <c r="AW77" s="12">
        <v>660.80000000000007</v>
      </c>
      <c r="AX77" s="12">
        <v>821.8399999999998</v>
      </c>
      <c r="AY77" s="12">
        <v>666.45</v>
      </c>
      <c r="AZ77" s="12">
        <v>979.1099999999999</v>
      </c>
      <c r="BA77" s="12">
        <v>382.72</v>
      </c>
      <c r="BC77" s="18"/>
    </row>
    <row r="79" spans="1:55" x14ac:dyDescent="0.2">
      <c r="B79" s="1" t="s">
        <v>18</v>
      </c>
      <c r="E79" s="26">
        <f t="shared" ref="E79:L79" si="34">ROUND(E77/E76,4)</f>
        <v>0.11799999999999999</v>
      </c>
      <c r="F79" s="26">
        <f t="shared" si="34"/>
        <v>8.5699999999999998E-2</v>
      </c>
      <c r="G79" s="26">
        <f t="shared" si="34"/>
        <v>0.1182</v>
      </c>
      <c r="H79" s="26">
        <f t="shared" si="34"/>
        <v>9.5000000000000001E-2</v>
      </c>
      <c r="I79" s="26">
        <f t="shared" si="34"/>
        <v>0.1012</v>
      </c>
      <c r="J79" s="26">
        <f t="shared" si="34"/>
        <v>7.3200000000000001E-2</v>
      </c>
      <c r="K79" s="26">
        <f t="shared" si="34"/>
        <v>4.58E-2</v>
      </c>
      <c r="L79" s="26">
        <f t="shared" si="34"/>
        <v>6.7400000000000002E-2</v>
      </c>
      <c r="M79" s="26">
        <f>ROUND(M77/M76,4)</f>
        <v>9.5299999999999996E-2</v>
      </c>
      <c r="N79" s="26">
        <f>ROUND(N77/N76,4)</f>
        <v>4.6300000000000001E-2</v>
      </c>
      <c r="O79" s="26">
        <f>ROUND(O77/O76,4)</f>
        <v>4.8099999999999997E-2</v>
      </c>
      <c r="P79" s="26">
        <f>ROUND(P77/P76,4)</f>
        <v>4.41E-2</v>
      </c>
      <c r="Q79" s="26">
        <f>ROUND(Q77/Q76,4)</f>
        <v>5.1900000000000002E-2</v>
      </c>
      <c r="R79" s="26">
        <f t="shared" ref="R79:AO79" si="35">ROUND(R77/R76,4)</f>
        <v>7.9000000000000001E-2</v>
      </c>
      <c r="S79" s="26">
        <f t="shared" si="35"/>
        <v>0.1162</v>
      </c>
      <c r="T79" s="26">
        <f t="shared" si="35"/>
        <v>0.1041</v>
      </c>
      <c r="U79" s="26">
        <f t="shared" si="35"/>
        <v>8.8099999999999998E-2</v>
      </c>
      <c r="V79" s="26">
        <f t="shared" si="35"/>
        <v>7.4800000000000005E-2</v>
      </c>
      <c r="W79" s="26">
        <f t="shared" si="35"/>
        <v>4.6199999999999998E-2</v>
      </c>
      <c r="X79" s="26">
        <f t="shared" si="35"/>
        <v>8.0199999999999994E-2</v>
      </c>
      <c r="Y79" s="26">
        <f t="shared" si="35"/>
        <v>6.9699999999999998E-2</v>
      </c>
      <c r="Z79" s="26">
        <f t="shared" si="35"/>
        <v>6.88E-2</v>
      </c>
      <c r="AA79" s="26">
        <f t="shared" si="35"/>
        <v>7.8399999999999997E-2</v>
      </c>
      <c r="AB79" s="26">
        <f t="shared" si="35"/>
        <v>5.8999999999999997E-2</v>
      </c>
      <c r="AC79" s="26">
        <f t="shared" si="35"/>
        <v>-4.3299999999999998E-2</v>
      </c>
      <c r="AD79" s="26">
        <f t="shared" si="35"/>
        <v>7.9000000000000001E-2</v>
      </c>
      <c r="AE79" s="26">
        <f t="shared" si="35"/>
        <v>9.4E-2</v>
      </c>
      <c r="AF79" s="26">
        <f t="shared" si="35"/>
        <v>3.8600000000000002E-2</v>
      </c>
      <c r="AG79" s="26">
        <f t="shared" si="35"/>
        <v>8.7800000000000003E-2</v>
      </c>
      <c r="AH79" s="26">
        <f t="shared" si="35"/>
        <v>5.8099999999999999E-2</v>
      </c>
      <c r="AI79" s="26">
        <f t="shared" si="35"/>
        <v>-5.28E-2</v>
      </c>
      <c r="AJ79" s="26">
        <f t="shared" si="35"/>
        <v>9.2499999999999999E-2</v>
      </c>
      <c r="AK79" s="26">
        <f t="shared" si="35"/>
        <v>7.7200000000000005E-2</v>
      </c>
      <c r="AL79" s="26">
        <f t="shared" si="35"/>
        <v>8.2299999999999998E-2</v>
      </c>
      <c r="AM79" s="26">
        <f t="shared" si="35"/>
        <v>8.7800000000000003E-2</v>
      </c>
      <c r="AN79" s="26">
        <f t="shared" si="35"/>
        <v>8.3500000000000005E-2</v>
      </c>
      <c r="AO79" s="26">
        <f t="shared" si="35"/>
        <v>8.0000000000000004E-4</v>
      </c>
      <c r="AP79" s="26">
        <f>ROUND(AP77/AP76,4)</f>
        <v>1.2999999999999999E-3</v>
      </c>
      <c r="AQ79" s="26">
        <f t="shared" ref="AQ79:BA79" si="36">ROUND(AQ77/AQ76,4)</f>
        <v>6.9999999999999999E-4</v>
      </c>
      <c r="AR79" s="26">
        <f t="shared" si="36"/>
        <v>5.0000000000000001E-4</v>
      </c>
      <c r="AS79" s="26">
        <f t="shared" si="36"/>
        <v>6.9999999999999999E-4</v>
      </c>
      <c r="AT79" s="26">
        <f t="shared" si="36"/>
        <v>1.5E-3</v>
      </c>
      <c r="AU79" s="26">
        <f t="shared" si="36"/>
        <v>1E-3</v>
      </c>
      <c r="AV79" s="26">
        <f t="shared" si="36"/>
        <v>8.0000000000000004E-4</v>
      </c>
      <c r="AW79" s="26">
        <f t="shared" si="36"/>
        <v>5.9999999999999995E-4</v>
      </c>
      <c r="AX79" s="26">
        <f t="shared" si="36"/>
        <v>6.9999999999999999E-4</v>
      </c>
      <c r="AY79" s="26">
        <f t="shared" si="36"/>
        <v>5.0000000000000001E-4</v>
      </c>
      <c r="AZ79" s="26">
        <f t="shared" si="36"/>
        <v>8.9999999999999998E-4</v>
      </c>
      <c r="BA79" s="26">
        <f t="shared" si="36"/>
        <v>4.0000000000000002E-4</v>
      </c>
    </row>
    <row r="82" spans="1:54" x14ac:dyDescent="0.2">
      <c r="B82" s="1" t="s">
        <v>19</v>
      </c>
      <c r="E82" s="27">
        <f t="shared" ref="E82:N82" si="37">+E79*E69</f>
        <v>-44872.527879999994</v>
      </c>
      <c r="F82" s="27">
        <f t="shared" si="37"/>
        <v>-34900.618831999993</v>
      </c>
      <c r="G82" s="27">
        <f t="shared" si="37"/>
        <v>-43298.344349999992</v>
      </c>
      <c r="H82" s="27">
        <f t="shared" si="37"/>
        <v>-41342.85334999999</v>
      </c>
      <c r="I82" s="27">
        <f t="shared" si="37"/>
        <v>-45799.714619999984</v>
      </c>
      <c r="J82" s="27">
        <f t="shared" si="37"/>
        <v>-23649.857135999988</v>
      </c>
      <c r="K82" s="28">
        <f t="shared" si="37"/>
        <v>-10764.801771999993</v>
      </c>
      <c r="L82" s="28">
        <f t="shared" si="37"/>
        <v>2235.1848520000144</v>
      </c>
      <c r="M82" s="28">
        <f t="shared" si="37"/>
        <v>30167.520913000018</v>
      </c>
      <c r="N82" s="28">
        <f t="shared" si="37"/>
        <v>1180.3138620000104</v>
      </c>
      <c r="O82" s="28">
        <f>+O79*O69</f>
        <v>1189.2152610000082</v>
      </c>
      <c r="P82" s="28">
        <f>+P79*P69</f>
        <v>1932.5643120000079</v>
      </c>
      <c r="Q82" s="28">
        <f>+Q79*Q69</f>
        <v>670.21791600000677</v>
      </c>
      <c r="R82" s="28">
        <f t="shared" ref="R82:BA82" si="38">+R79*R69</f>
        <v>-1110.1364399999898</v>
      </c>
      <c r="S82" s="28">
        <f t="shared" si="38"/>
        <v>3122.8331680000151</v>
      </c>
      <c r="T82" s="28">
        <f t="shared" si="38"/>
        <v>-4372.1333759999861</v>
      </c>
      <c r="U82" s="28">
        <f t="shared" si="38"/>
        <v>-5231.1454159999885</v>
      </c>
      <c r="V82" s="28">
        <f t="shared" si="38"/>
        <v>5243.7522720000097</v>
      </c>
      <c r="W82" s="28">
        <f t="shared" si="38"/>
        <v>7306.5133680000054</v>
      </c>
      <c r="X82" s="28">
        <f t="shared" si="38"/>
        <v>11449.88452800001</v>
      </c>
      <c r="Y82" s="28">
        <f t="shared" si="38"/>
        <v>5160.702308000009</v>
      </c>
      <c r="Z82" s="28">
        <f t="shared" si="38"/>
        <v>2318.8792320000089</v>
      </c>
      <c r="AA82" s="28">
        <f t="shared" si="38"/>
        <v>79.626176000010219</v>
      </c>
      <c r="AB82" s="28">
        <f t="shared" si="38"/>
        <v>-13138.259239999992</v>
      </c>
      <c r="AC82" s="28">
        <f t="shared" si="38"/>
        <v>-595.53261200000566</v>
      </c>
      <c r="AD82" s="28">
        <f t="shared" si="38"/>
        <v>-326.61443999998971</v>
      </c>
      <c r="AE82" s="28">
        <f t="shared" si="38"/>
        <v>-2178.5778399999876</v>
      </c>
      <c r="AF82" s="28">
        <f t="shared" si="38"/>
        <v>2746.0673040000052</v>
      </c>
      <c r="AG82" s="28">
        <f t="shared" si="38"/>
        <v>7649.9823920000117</v>
      </c>
      <c r="AH82" s="28">
        <f t="shared" si="38"/>
        <v>-3095.8794159999925</v>
      </c>
      <c r="AI82" s="28">
        <f t="shared" si="38"/>
        <v>-10895.260992000007</v>
      </c>
      <c r="AJ82" s="28">
        <f t="shared" si="38"/>
        <v>14049.144200000012</v>
      </c>
      <c r="AK82" s="28">
        <f t="shared" si="38"/>
        <v>6618.5598080000109</v>
      </c>
      <c r="AL82" s="28">
        <f t="shared" si="38"/>
        <v>10953.112772000011</v>
      </c>
      <c r="AM82" s="28">
        <f t="shared" si="38"/>
        <v>12542.988592000012</v>
      </c>
      <c r="AN82" s="28">
        <f t="shared" si="38"/>
        <v>16813.529940000011</v>
      </c>
      <c r="AO82" s="28">
        <f t="shared" si="38"/>
        <v>-948.83740800000044</v>
      </c>
      <c r="AP82" s="28">
        <f t="shared" si="38"/>
        <v>-1845.1772949999997</v>
      </c>
      <c r="AQ82" s="28">
        <f t="shared" si="38"/>
        <v>-1120.7275099999999</v>
      </c>
      <c r="AR82" s="28">
        <f t="shared" si="38"/>
        <v>-415.85859499999975</v>
      </c>
      <c r="AS82" s="28">
        <f t="shared" si="38"/>
        <v>-521.01739199999975</v>
      </c>
      <c r="AT82" s="28">
        <f t="shared" si="38"/>
        <v>-835.05269999999916</v>
      </c>
      <c r="AU82" s="28">
        <f t="shared" si="38"/>
        <v>-803.28258999999935</v>
      </c>
      <c r="AV82" s="28">
        <f t="shared" si="38"/>
        <v>-598.61515999999961</v>
      </c>
      <c r="AW82" s="28">
        <f t="shared" si="38"/>
        <v>-396.19543799999968</v>
      </c>
      <c r="AX82" s="28">
        <f t="shared" si="38"/>
        <v>-434.3566779999997</v>
      </c>
      <c r="AY82" s="28">
        <f t="shared" si="38"/>
        <v>-437.07117499999993</v>
      </c>
      <c r="AZ82" s="28">
        <f t="shared" si="38"/>
        <v>-602.72078399999998</v>
      </c>
      <c r="BA82" s="28">
        <f t="shared" si="38"/>
        <v>-503.10307599999999</v>
      </c>
    </row>
    <row r="83" spans="1:54" x14ac:dyDescent="0.2">
      <c r="AP83" s="1">
        <v>2022</v>
      </c>
      <c r="AQ83" s="1">
        <v>2022</v>
      </c>
      <c r="AS83" s="1">
        <v>2023</v>
      </c>
      <c r="AT83" s="1">
        <v>2023</v>
      </c>
    </row>
    <row r="84" spans="1:54" x14ac:dyDescent="0.2">
      <c r="B84" s="1" t="s">
        <v>20</v>
      </c>
      <c r="D84" s="23">
        <f>SUM(AO82:BA82)/13</f>
        <v>-727.84736930769202</v>
      </c>
      <c r="AP84" s="1">
        <v>1.0602898836622274</v>
      </c>
      <c r="AQ84" s="32">
        <f>+D84*AP84</f>
        <v>-771.72920252711106</v>
      </c>
      <c r="AS84" s="1">
        <v>1.0964218871028533</v>
      </c>
      <c r="AT84" s="33">
        <f>+AS84*D84</f>
        <v>-798.02778617918705</v>
      </c>
      <c r="AU84" s="34"/>
    </row>
    <row r="85" spans="1:54" x14ac:dyDescent="0.2">
      <c r="B85" s="1" t="s">
        <v>21</v>
      </c>
      <c r="D85" s="23">
        <f>BA82</f>
        <v>-503.10307599999999</v>
      </c>
      <c r="AP85" s="30" t="s">
        <v>26</v>
      </c>
      <c r="AU85" s="31"/>
    </row>
    <row r="87" spans="1:54" x14ac:dyDescent="0.2">
      <c r="A87" s="29" t="s">
        <v>22</v>
      </c>
      <c r="AO87" s="29"/>
    </row>
    <row r="88" spans="1:54" x14ac:dyDescent="0.2">
      <c r="A88" s="29" t="s">
        <v>23</v>
      </c>
    </row>
    <row r="89" spans="1:54" x14ac:dyDescent="0.2">
      <c r="A89" s="29" t="s">
        <v>24</v>
      </c>
    </row>
    <row r="94" spans="1:54" ht="15.75" x14ac:dyDescent="0.25">
      <c r="B94" s="4" t="s">
        <v>28</v>
      </c>
      <c r="E94" s="5">
        <v>38139</v>
      </c>
      <c r="F94" s="5">
        <v>38169</v>
      </c>
      <c r="G94" s="5">
        <v>38200</v>
      </c>
      <c r="H94" s="5">
        <v>38231</v>
      </c>
      <c r="I94" s="5">
        <v>38261</v>
      </c>
      <c r="J94" s="5">
        <v>38292</v>
      </c>
      <c r="K94" s="5">
        <v>38322</v>
      </c>
      <c r="L94" s="5">
        <v>38353</v>
      </c>
      <c r="M94" s="5">
        <v>38384</v>
      </c>
      <c r="N94" s="5">
        <v>38412</v>
      </c>
      <c r="O94" s="5">
        <v>38443</v>
      </c>
      <c r="P94" s="5">
        <v>38473</v>
      </c>
      <c r="Q94" s="5">
        <v>38504</v>
      </c>
      <c r="R94" s="5">
        <v>38534</v>
      </c>
      <c r="S94" s="5">
        <v>38565</v>
      </c>
      <c r="T94" s="5">
        <v>38596</v>
      </c>
      <c r="U94" s="5">
        <v>38626</v>
      </c>
      <c r="V94" s="5">
        <v>38657</v>
      </c>
      <c r="W94" s="5">
        <v>38687</v>
      </c>
      <c r="X94" s="5">
        <v>38718</v>
      </c>
      <c r="Y94" s="5">
        <v>38749</v>
      </c>
      <c r="Z94" s="5">
        <v>38777</v>
      </c>
      <c r="AA94" s="5">
        <v>38808</v>
      </c>
      <c r="AB94" s="5">
        <v>38838</v>
      </c>
      <c r="AC94" s="5">
        <v>38869</v>
      </c>
      <c r="AD94" s="5">
        <v>38899</v>
      </c>
      <c r="AE94" s="5">
        <v>38930</v>
      </c>
      <c r="AF94" s="5">
        <v>38961</v>
      </c>
      <c r="AG94" s="5">
        <v>38991</v>
      </c>
      <c r="AH94" s="5">
        <v>39022</v>
      </c>
      <c r="AI94" s="5">
        <v>39052</v>
      </c>
      <c r="AJ94" s="5">
        <v>39083</v>
      </c>
      <c r="AK94" s="5">
        <v>39114</v>
      </c>
      <c r="AL94" s="5">
        <v>39142</v>
      </c>
      <c r="AM94" s="5">
        <v>39173</v>
      </c>
      <c r="AN94" s="5">
        <v>39203</v>
      </c>
      <c r="AO94" s="6">
        <f>+AO65</f>
        <v>44180</v>
      </c>
      <c r="AP94" s="5">
        <f>+AO94+30</f>
        <v>44210</v>
      </c>
      <c r="AQ94" s="5">
        <f t="shared" ref="AQ94:AU94" si="39">+AP94+28</f>
        <v>44238</v>
      </c>
      <c r="AR94" s="5">
        <f t="shared" si="39"/>
        <v>44266</v>
      </c>
      <c r="AS94" s="5">
        <f t="shared" si="39"/>
        <v>44294</v>
      </c>
      <c r="AT94" s="5">
        <f t="shared" si="39"/>
        <v>44322</v>
      </c>
      <c r="AU94" s="5">
        <f t="shared" si="39"/>
        <v>44350</v>
      </c>
      <c r="AV94" s="5">
        <f>+AU94+30</f>
        <v>44380</v>
      </c>
      <c r="AW94" s="5">
        <f>+AV94+31</f>
        <v>44411</v>
      </c>
      <c r="AX94" s="5">
        <f t="shared" ref="AX94:BA94" si="40">+AW94+31</f>
        <v>44442</v>
      </c>
      <c r="AY94" s="5">
        <f t="shared" si="40"/>
        <v>44473</v>
      </c>
      <c r="AZ94" s="5">
        <f t="shared" si="40"/>
        <v>44504</v>
      </c>
      <c r="BA94" s="5">
        <f t="shared" si="40"/>
        <v>44535</v>
      </c>
      <c r="BB94" s="1" t="s">
        <v>5</v>
      </c>
    </row>
    <row r="95" spans="1:54" x14ac:dyDescent="0.2">
      <c r="B95" s="7" t="s">
        <v>6</v>
      </c>
      <c r="E95" s="8">
        <v>-456138.98</v>
      </c>
      <c r="F95" s="8"/>
      <c r="G95" s="8"/>
      <c r="H95" s="8"/>
      <c r="I95" s="8"/>
      <c r="J95" s="8"/>
      <c r="K95" s="9">
        <v>-323085</v>
      </c>
      <c r="L95" s="9"/>
      <c r="M95" s="9"/>
      <c r="N95" s="9"/>
      <c r="O95" s="9"/>
      <c r="P95" s="9"/>
      <c r="Q95" s="9">
        <v>43822</v>
      </c>
      <c r="R95" s="9"/>
      <c r="S95" s="9"/>
      <c r="T95" s="9"/>
      <c r="U95" s="9"/>
      <c r="V95" s="9"/>
      <c r="W95" s="9"/>
      <c r="AO95" s="10">
        <v>-1545235</v>
      </c>
      <c r="AP95" s="11">
        <f>+AO98</f>
        <v>-1186046.7600000005</v>
      </c>
      <c r="AQ95" s="11">
        <f t="shared" ref="AQ95:BA95" si="41">+AP98</f>
        <v>-1419367.15</v>
      </c>
      <c r="AR95" s="11">
        <f t="shared" si="41"/>
        <v>-1601039.2999999998</v>
      </c>
      <c r="AS95" s="11">
        <f t="shared" si="41"/>
        <v>-831717.18999999948</v>
      </c>
      <c r="AT95" s="11">
        <f t="shared" si="41"/>
        <v>-744310.55999999959</v>
      </c>
      <c r="AU95" s="11">
        <f t="shared" si="41"/>
        <v>-556701.79999999946</v>
      </c>
      <c r="AV95" s="11">
        <f t="shared" si="41"/>
        <v>-803282.58999999939</v>
      </c>
      <c r="AW95" s="11">
        <f t="shared" si="41"/>
        <v>-748268.94999999949</v>
      </c>
      <c r="AX95" s="11">
        <f t="shared" si="41"/>
        <v>-660325.72999999952</v>
      </c>
      <c r="AY95" s="11">
        <f t="shared" si="41"/>
        <v>-620509.53999999957</v>
      </c>
      <c r="AZ95" s="11">
        <f t="shared" si="41"/>
        <v>-874142.34999999986</v>
      </c>
      <c r="BA95" s="11">
        <f t="shared" si="41"/>
        <v>-669689.76</v>
      </c>
    </row>
    <row r="96" spans="1:54" ht="15" x14ac:dyDescent="0.25">
      <c r="A96" s="1" t="s">
        <v>7</v>
      </c>
      <c r="B96" s="1" t="s">
        <v>8</v>
      </c>
      <c r="E96" s="8">
        <v>-206263.22</v>
      </c>
      <c r="F96" s="8">
        <v>-283512.67</v>
      </c>
      <c r="G96" s="8">
        <v>-201873.79</v>
      </c>
      <c r="H96" s="8">
        <v>-366443.6</v>
      </c>
      <c r="I96" s="8">
        <v>-253964.44</v>
      </c>
      <c r="J96" s="8">
        <v>-285114.44</v>
      </c>
      <c r="K96" s="9">
        <v>-478702.07</v>
      </c>
      <c r="L96" s="9">
        <v>-379296.2</v>
      </c>
      <c r="M96" s="9">
        <v>-247432.9</v>
      </c>
      <c r="N96" s="9">
        <v>-583243.48</v>
      </c>
      <c r="O96" s="9">
        <v>-544141.4</v>
      </c>
      <c r="P96" s="9">
        <v>-508494.72</v>
      </c>
      <c r="Q96" s="9">
        <v>-725894.25</v>
      </c>
      <c r="R96" s="9">
        <v>-283513</v>
      </c>
      <c r="S96" s="9">
        <v>-201874</v>
      </c>
      <c r="T96" s="9">
        <v>-366444</v>
      </c>
      <c r="U96" s="9">
        <v>-253964</v>
      </c>
      <c r="V96" s="9">
        <v>-285114</v>
      </c>
      <c r="W96" s="9">
        <v>-478702</v>
      </c>
      <c r="X96" s="9">
        <v>-267474</v>
      </c>
      <c r="Y96" s="9">
        <v>-264758</v>
      </c>
      <c r="Z96" s="9">
        <v>-320602</v>
      </c>
      <c r="AA96" s="9">
        <v>-252250</v>
      </c>
      <c r="AB96" s="9">
        <v>-423954</v>
      </c>
      <c r="AC96" s="9">
        <v>-326123</v>
      </c>
      <c r="AD96" s="9">
        <v>-274483</v>
      </c>
      <c r="AE96" s="9">
        <v>-255863</v>
      </c>
      <c r="AF96" s="9">
        <v>-276817</v>
      </c>
      <c r="AG96" s="9">
        <v>-261031</v>
      </c>
      <c r="AH96" s="9">
        <v>-389086</v>
      </c>
      <c r="AI96" s="9">
        <v>-315240</v>
      </c>
      <c r="AJ96" s="9">
        <v>-266638</v>
      </c>
      <c r="AK96" s="9">
        <v>-278412</v>
      </c>
      <c r="AL96" s="9">
        <v>-286442</v>
      </c>
      <c r="AM96" s="9">
        <v>-251370</v>
      </c>
      <c r="AN96" s="9">
        <v>-285396</v>
      </c>
      <c r="AO96" s="12">
        <v>-751301.3600000001</v>
      </c>
      <c r="AP96" s="12">
        <v>-1278595.0299999998</v>
      </c>
      <c r="AQ96" s="12">
        <v>-1085562.8099999998</v>
      </c>
      <c r="AR96" s="12">
        <v>-621991.25999999989</v>
      </c>
      <c r="AS96" s="12">
        <v>-1147231.21</v>
      </c>
      <c r="AT96" s="12">
        <v>-850152.25000000012</v>
      </c>
      <c r="AU96" s="12">
        <v>-1138490.1599999999</v>
      </c>
      <c r="AV96" s="12">
        <v>-996664.33</v>
      </c>
      <c r="AW96" s="12">
        <v>-1170963.22</v>
      </c>
      <c r="AX96" s="12">
        <v>-1209662.53</v>
      </c>
      <c r="AY96" s="12">
        <v>-1257577.8700000001</v>
      </c>
      <c r="AZ96" s="12">
        <v>-1142501.9400000002</v>
      </c>
      <c r="BA96" s="12">
        <v>-1020552.6800000002</v>
      </c>
      <c r="BB96" s="13"/>
    </row>
    <row r="97" spans="1:55" ht="15" x14ac:dyDescent="0.25">
      <c r="A97" s="1" t="s">
        <v>9</v>
      </c>
      <c r="B97" s="1" t="s">
        <v>10</v>
      </c>
      <c r="E97" s="8">
        <v>282126.53999999998</v>
      </c>
      <c r="F97" s="8">
        <v>256546.57</v>
      </c>
      <c r="G97" s="8">
        <v>242801.3</v>
      </c>
      <c r="H97" s="8">
        <v>297569.91999999998</v>
      </c>
      <c r="I97" s="8">
        <v>236586.02</v>
      </c>
      <c r="J97" s="8">
        <v>414595.31</v>
      </c>
      <c r="K97" s="9">
        <v>566748.21</v>
      </c>
      <c r="L97" s="9">
        <v>647498.52</v>
      </c>
      <c r="M97" s="9">
        <v>530823.13</v>
      </c>
      <c r="N97" s="9">
        <v>292183.01</v>
      </c>
      <c r="O97" s="9">
        <v>543372.47</v>
      </c>
      <c r="P97" s="9">
        <v>527593.23</v>
      </c>
      <c r="Q97" s="9">
        <v>694985.57</v>
      </c>
      <c r="R97" s="9">
        <v>256547</v>
      </c>
      <c r="S97" s="9">
        <v>242801</v>
      </c>
      <c r="T97" s="9">
        <v>297570</v>
      </c>
      <c r="U97" s="9">
        <v>236586</v>
      </c>
      <c r="V97" s="9">
        <v>414595</v>
      </c>
      <c r="W97" s="9">
        <v>566748</v>
      </c>
      <c r="X97" s="9">
        <v>252091</v>
      </c>
      <c r="Y97" s="9">
        <v>196033</v>
      </c>
      <c r="Z97" s="9">
        <v>280265</v>
      </c>
      <c r="AA97" s="9">
        <v>219561</v>
      </c>
      <c r="AB97" s="9">
        <v>200256</v>
      </c>
      <c r="AC97" s="9">
        <v>562559</v>
      </c>
      <c r="AD97" s="9">
        <v>256595</v>
      </c>
      <c r="AE97" s="9">
        <v>236821</v>
      </c>
      <c r="AF97" s="9">
        <v>371135</v>
      </c>
      <c r="AG97" s="9">
        <v>277019</v>
      </c>
      <c r="AH97" s="9">
        <v>248671</v>
      </c>
      <c r="AI97" s="9">
        <v>574875</v>
      </c>
      <c r="AJ97" s="9">
        <v>212171</v>
      </c>
      <c r="AK97" s="9">
        <v>212262</v>
      </c>
      <c r="AL97" s="9">
        <v>333797</v>
      </c>
      <c r="AM97" s="9">
        <v>261141</v>
      </c>
      <c r="AN97" s="9">
        <v>343897</v>
      </c>
      <c r="AO97" s="12">
        <v>1110489.5999999999</v>
      </c>
      <c r="AP97" s="12">
        <v>1045274.64</v>
      </c>
      <c r="AQ97" s="12">
        <v>903890.66000000015</v>
      </c>
      <c r="AR97" s="12">
        <v>1391313.37</v>
      </c>
      <c r="AS97" s="12">
        <v>1234637.8399999999</v>
      </c>
      <c r="AT97" s="12">
        <v>1037761.0100000001</v>
      </c>
      <c r="AU97" s="12">
        <v>891909.37000000011</v>
      </c>
      <c r="AV97" s="12">
        <v>1051677.97</v>
      </c>
      <c r="AW97" s="12">
        <v>1258906.44</v>
      </c>
      <c r="AX97" s="12">
        <v>1249478.72</v>
      </c>
      <c r="AY97" s="12">
        <v>1003945.0599999998</v>
      </c>
      <c r="AZ97" s="12">
        <v>1346954.53</v>
      </c>
      <c r="BA97" s="12">
        <v>432484.75000000012</v>
      </c>
      <c r="BB97" s="13"/>
    </row>
    <row r="98" spans="1:55" ht="12" thickBot="1" x14ac:dyDescent="0.25">
      <c r="A98" s="1" t="s">
        <v>11</v>
      </c>
      <c r="B98" s="1" t="s">
        <v>12</v>
      </c>
      <c r="E98" s="14">
        <f>+E95+E96+E97</f>
        <v>-380275.66</v>
      </c>
      <c r="F98" s="14">
        <f t="shared" ref="F98:AI98" si="42">+E98+F96+F97</f>
        <v>-407241.75999999995</v>
      </c>
      <c r="G98" s="14">
        <f t="shared" si="42"/>
        <v>-366314.24999999994</v>
      </c>
      <c r="H98" s="14">
        <f t="shared" si="42"/>
        <v>-435187.92999999988</v>
      </c>
      <c r="I98" s="14">
        <f t="shared" si="42"/>
        <v>-452566.34999999986</v>
      </c>
      <c r="J98" s="14">
        <f t="shared" si="42"/>
        <v>-323085.47999999981</v>
      </c>
      <c r="K98" s="15">
        <f t="shared" si="42"/>
        <v>-235039.33999999985</v>
      </c>
      <c r="L98" s="15">
        <f t="shared" si="42"/>
        <v>33162.980000000214</v>
      </c>
      <c r="M98" s="15">
        <f t="shared" si="42"/>
        <v>316553.2100000002</v>
      </c>
      <c r="N98" s="15">
        <f t="shared" si="42"/>
        <v>25492.740000000224</v>
      </c>
      <c r="O98" s="15">
        <f t="shared" si="42"/>
        <v>24723.810000000172</v>
      </c>
      <c r="P98" s="15">
        <f t="shared" si="42"/>
        <v>43822.320000000182</v>
      </c>
      <c r="Q98" s="15">
        <f t="shared" si="42"/>
        <v>12913.64000000013</v>
      </c>
      <c r="R98" s="15">
        <f t="shared" si="42"/>
        <v>-14052.35999999987</v>
      </c>
      <c r="S98" s="15">
        <f t="shared" si="42"/>
        <v>26874.64000000013</v>
      </c>
      <c r="T98" s="15">
        <f t="shared" si="42"/>
        <v>-41999.35999999987</v>
      </c>
      <c r="U98" s="15">
        <f t="shared" si="42"/>
        <v>-59377.35999999987</v>
      </c>
      <c r="V98" s="15">
        <f t="shared" si="42"/>
        <v>70103.64000000013</v>
      </c>
      <c r="W98" s="15">
        <f t="shared" si="42"/>
        <v>158149.64000000013</v>
      </c>
      <c r="X98" s="15">
        <f t="shared" si="42"/>
        <v>142766.64000000013</v>
      </c>
      <c r="Y98" s="15">
        <f t="shared" si="42"/>
        <v>74041.64000000013</v>
      </c>
      <c r="Z98" s="15">
        <f t="shared" si="42"/>
        <v>33704.64000000013</v>
      </c>
      <c r="AA98" s="15">
        <f t="shared" si="42"/>
        <v>1015.6400000001304</v>
      </c>
      <c r="AB98" s="15">
        <f t="shared" si="42"/>
        <v>-222682.35999999987</v>
      </c>
      <c r="AC98" s="15">
        <f t="shared" si="42"/>
        <v>13753.64000000013</v>
      </c>
      <c r="AD98" s="15">
        <f t="shared" si="42"/>
        <v>-4134.3599999998696</v>
      </c>
      <c r="AE98" s="15">
        <f t="shared" si="42"/>
        <v>-23176.35999999987</v>
      </c>
      <c r="AF98" s="15">
        <f t="shared" si="42"/>
        <v>71141.64000000013</v>
      </c>
      <c r="AG98" s="15">
        <f t="shared" si="42"/>
        <v>87129.64000000013</v>
      </c>
      <c r="AH98" s="15">
        <f t="shared" si="42"/>
        <v>-53285.35999999987</v>
      </c>
      <c r="AI98" s="15">
        <f t="shared" si="42"/>
        <v>206349.64000000013</v>
      </c>
      <c r="AJ98" s="15">
        <f>+AI98+AJ96+AJ97</f>
        <v>151882.64000000013</v>
      </c>
      <c r="AK98" s="15">
        <f>+AJ98+AK96+AK97</f>
        <v>85732.64000000013</v>
      </c>
      <c r="AL98" s="15">
        <f>+AK98+AL96+AL97</f>
        <v>133087.64000000013</v>
      </c>
      <c r="AM98" s="15">
        <f>+AL98+AM96+AM97</f>
        <v>142858.64000000013</v>
      </c>
      <c r="AN98" s="15">
        <f>+AM98+AN96+AN97</f>
        <v>201359.64000000013</v>
      </c>
      <c r="AO98" s="16">
        <f>SUM(AO95:AO97)</f>
        <v>-1186046.7600000005</v>
      </c>
      <c r="AP98" s="16">
        <f t="shared" ref="AP98:BA98" si="43">SUM(AP95:AP97)</f>
        <v>-1419367.15</v>
      </c>
      <c r="AQ98" s="16">
        <f t="shared" si="43"/>
        <v>-1601039.2999999998</v>
      </c>
      <c r="AR98" s="16">
        <f t="shared" si="43"/>
        <v>-831717.18999999948</v>
      </c>
      <c r="AS98" s="16">
        <f t="shared" si="43"/>
        <v>-744310.55999999959</v>
      </c>
      <c r="AT98" s="16">
        <f t="shared" si="43"/>
        <v>-556701.79999999946</v>
      </c>
      <c r="AU98" s="16">
        <f t="shared" si="43"/>
        <v>-803282.58999999939</v>
      </c>
      <c r="AV98" s="16">
        <f t="shared" si="43"/>
        <v>-748268.94999999949</v>
      </c>
      <c r="AW98" s="16">
        <f t="shared" si="43"/>
        <v>-660325.72999999952</v>
      </c>
      <c r="AX98" s="16">
        <f t="shared" si="43"/>
        <v>-620509.53999999957</v>
      </c>
      <c r="AY98" s="16">
        <f t="shared" si="43"/>
        <v>-874142.34999999986</v>
      </c>
      <c r="AZ98" s="16">
        <f t="shared" si="43"/>
        <v>-669689.76</v>
      </c>
      <c r="BA98" s="16">
        <f t="shared" si="43"/>
        <v>-1257757.69</v>
      </c>
      <c r="BB98" s="17"/>
      <c r="BC98" s="18"/>
    </row>
    <row r="99" spans="1:55" ht="12" thickTop="1" x14ac:dyDescent="0.2">
      <c r="E99" s="19"/>
      <c r="F99" s="19"/>
      <c r="G99" s="19"/>
      <c r="H99" s="19"/>
      <c r="I99" s="19"/>
      <c r="J99" s="19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17"/>
      <c r="BC99" s="18"/>
    </row>
    <row r="100" spans="1:55" x14ac:dyDescent="0.2">
      <c r="B100" s="1" t="s">
        <v>13</v>
      </c>
      <c r="E100" s="19"/>
      <c r="F100" s="19"/>
      <c r="G100" s="19"/>
      <c r="H100" s="19"/>
      <c r="I100" s="19"/>
      <c r="J100" s="19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1">
        <f>-'[62]Reg-13MON CU'!C746</f>
        <v>16296</v>
      </c>
      <c r="AP100" s="21">
        <f>-'[62]Reg-13MON CU'!D746</f>
        <v>16296</v>
      </c>
      <c r="AQ100" s="21">
        <f>-'[62]Reg-13MON CU'!E746</f>
        <v>16296</v>
      </c>
      <c r="AR100" s="21">
        <f>-'[62]Reg-13MON CU'!F746</f>
        <v>16296</v>
      </c>
      <c r="AS100" s="21">
        <f>-'[62]Reg-13MON CU'!G746</f>
        <v>16296</v>
      </c>
      <c r="AT100" s="21">
        <f>-'[62]Reg-13MON CU'!H746</f>
        <v>16296</v>
      </c>
      <c r="AU100" s="21">
        <f>-'[62]Reg-13MON CU'!I746</f>
        <v>16296</v>
      </c>
      <c r="AV100" s="21">
        <f>-'[62]Reg-13MON CU'!J746</f>
        <v>16296</v>
      </c>
      <c r="AW100" s="21">
        <f>-'[62]Reg-13MON CU'!K746</f>
        <v>16296</v>
      </c>
      <c r="AX100" s="21">
        <f>-'[62]Reg-13MON CU'!L746</f>
        <v>16296</v>
      </c>
      <c r="AY100" s="21">
        <f>-'[62]Reg-13MON CU'!M746</f>
        <v>16296</v>
      </c>
      <c r="AZ100" s="21">
        <f>-'[62]Reg-13MON CU'!N746</f>
        <v>16296</v>
      </c>
      <c r="BA100" s="21">
        <f>-'[62]Reg-13MON CU'!O746</f>
        <v>0</v>
      </c>
      <c r="BB100" s="17"/>
      <c r="BC100" s="18"/>
    </row>
    <row r="101" spans="1:55" x14ac:dyDescent="0.2">
      <c r="E101" s="19"/>
      <c r="F101" s="19"/>
      <c r="G101" s="19"/>
      <c r="H101" s="19"/>
      <c r="I101" s="19"/>
      <c r="J101" s="19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17"/>
      <c r="BC101" s="18"/>
    </row>
    <row r="102" spans="1:55" x14ac:dyDescent="0.2">
      <c r="B102" s="1" t="s">
        <v>14</v>
      </c>
      <c r="E102" s="19"/>
      <c r="F102" s="19"/>
      <c r="G102" s="19"/>
      <c r="H102" s="19"/>
      <c r="I102" s="19"/>
      <c r="J102" s="19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2">
        <f>AO98-AO100</f>
        <v>-1202342.7600000005</v>
      </c>
      <c r="AP102" s="22">
        <f t="shared" ref="AP102:BA102" si="44">AP98-AP100</f>
        <v>-1435663.15</v>
      </c>
      <c r="AQ102" s="22">
        <f t="shared" si="44"/>
        <v>-1617335.2999999998</v>
      </c>
      <c r="AR102" s="22">
        <f t="shared" si="44"/>
        <v>-848013.18999999948</v>
      </c>
      <c r="AS102" s="22">
        <f t="shared" si="44"/>
        <v>-760606.55999999959</v>
      </c>
      <c r="AT102" s="22">
        <f t="shared" si="44"/>
        <v>-572997.79999999946</v>
      </c>
      <c r="AU102" s="22">
        <f t="shared" si="44"/>
        <v>-819578.58999999939</v>
      </c>
      <c r="AV102" s="22">
        <f t="shared" si="44"/>
        <v>-764564.94999999949</v>
      </c>
      <c r="AW102" s="22">
        <f t="shared" si="44"/>
        <v>-676621.72999999952</v>
      </c>
      <c r="AX102" s="22">
        <f t="shared" si="44"/>
        <v>-636805.53999999957</v>
      </c>
      <c r="AY102" s="22">
        <f t="shared" si="44"/>
        <v>-890438.34999999986</v>
      </c>
      <c r="AZ102" s="22">
        <f t="shared" si="44"/>
        <v>-685985.76</v>
      </c>
      <c r="BA102" s="22">
        <f t="shared" si="44"/>
        <v>-1257757.69</v>
      </c>
      <c r="BB102" s="17"/>
      <c r="BC102" s="18"/>
    </row>
    <row r="103" spans="1:55" x14ac:dyDescent="0.2">
      <c r="E103" s="8"/>
      <c r="F103" s="8"/>
      <c r="G103" s="8"/>
      <c r="H103" s="8"/>
      <c r="I103" s="8"/>
      <c r="J103" s="8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</row>
    <row r="104" spans="1:55" x14ac:dyDescent="0.2">
      <c r="B104" s="1" t="s">
        <v>15</v>
      </c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</row>
    <row r="105" spans="1:55" x14ac:dyDescent="0.2">
      <c r="B105" s="1" t="s">
        <v>16</v>
      </c>
      <c r="E105" s="24">
        <f t="shared" ref="E105:AO105" si="45">-E96</f>
        <v>206263.22</v>
      </c>
      <c r="F105" s="24">
        <f t="shared" si="45"/>
        <v>283512.67</v>
      </c>
      <c r="G105" s="24">
        <f t="shared" si="45"/>
        <v>201873.79</v>
      </c>
      <c r="H105" s="24">
        <f t="shared" si="45"/>
        <v>366443.6</v>
      </c>
      <c r="I105" s="24">
        <f t="shared" si="45"/>
        <v>253964.44</v>
      </c>
      <c r="J105" s="24">
        <f t="shared" si="45"/>
        <v>285114.44</v>
      </c>
      <c r="K105" s="9">
        <f t="shared" si="45"/>
        <v>478702.07</v>
      </c>
      <c r="L105" s="9">
        <f t="shared" si="45"/>
        <v>379296.2</v>
      </c>
      <c r="M105" s="9">
        <f t="shared" si="45"/>
        <v>247432.9</v>
      </c>
      <c r="N105" s="9">
        <f t="shared" si="45"/>
        <v>583243.48</v>
      </c>
      <c r="O105" s="9">
        <f t="shared" si="45"/>
        <v>544141.4</v>
      </c>
      <c r="P105" s="9">
        <f t="shared" si="45"/>
        <v>508494.72</v>
      </c>
      <c r="Q105" s="9">
        <f t="shared" si="45"/>
        <v>725894.25</v>
      </c>
      <c r="R105" s="9">
        <f t="shared" si="45"/>
        <v>283513</v>
      </c>
      <c r="S105" s="9">
        <f t="shared" si="45"/>
        <v>201874</v>
      </c>
      <c r="T105" s="9">
        <f t="shared" si="45"/>
        <v>366444</v>
      </c>
      <c r="U105" s="9">
        <f t="shared" si="45"/>
        <v>253964</v>
      </c>
      <c r="V105" s="9">
        <f t="shared" si="45"/>
        <v>285114</v>
      </c>
      <c r="W105" s="9">
        <f t="shared" si="45"/>
        <v>478702</v>
      </c>
      <c r="X105" s="9">
        <f t="shared" si="45"/>
        <v>267474</v>
      </c>
      <c r="Y105" s="9">
        <f t="shared" si="45"/>
        <v>264758</v>
      </c>
      <c r="Z105" s="9">
        <f t="shared" si="45"/>
        <v>320602</v>
      </c>
      <c r="AA105" s="9">
        <f t="shared" si="45"/>
        <v>252250</v>
      </c>
      <c r="AB105" s="9">
        <f t="shared" si="45"/>
        <v>423954</v>
      </c>
      <c r="AC105" s="9">
        <f t="shared" si="45"/>
        <v>326123</v>
      </c>
      <c r="AD105" s="9">
        <f t="shared" si="45"/>
        <v>274483</v>
      </c>
      <c r="AE105" s="9">
        <f t="shared" si="45"/>
        <v>255863</v>
      </c>
      <c r="AF105" s="9">
        <f t="shared" si="45"/>
        <v>276817</v>
      </c>
      <c r="AG105" s="9">
        <f t="shared" si="45"/>
        <v>261031</v>
      </c>
      <c r="AH105" s="9">
        <f t="shared" si="45"/>
        <v>389086</v>
      </c>
      <c r="AI105" s="9">
        <f t="shared" si="45"/>
        <v>315240</v>
      </c>
      <c r="AJ105" s="9">
        <f t="shared" si="45"/>
        <v>266638</v>
      </c>
      <c r="AK105" s="9">
        <f t="shared" si="45"/>
        <v>278412</v>
      </c>
      <c r="AL105" s="9">
        <f t="shared" si="45"/>
        <v>286442</v>
      </c>
      <c r="AM105" s="9">
        <f t="shared" si="45"/>
        <v>251370</v>
      </c>
      <c r="AN105" s="9">
        <f t="shared" si="45"/>
        <v>285396</v>
      </c>
      <c r="AO105" s="23">
        <f t="shared" si="45"/>
        <v>751301.3600000001</v>
      </c>
      <c r="AP105" s="23">
        <f>-AP96</f>
        <v>1278595.0299999998</v>
      </c>
      <c r="AQ105" s="23">
        <f t="shared" ref="AQ105:BA105" si="46">-AQ96</f>
        <v>1085562.8099999998</v>
      </c>
      <c r="AR105" s="23">
        <f t="shared" si="46"/>
        <v>621991.25999999989</v>
      </c>
      <c r="AS105" s="23">
        <f t="shared" si="46"/>
        <v>1147231.21</v>
      </c>
      <c r="AT105" s="23">
        <f t="shared" si="46"/>
        <v>850152.25000000012</v>
      </c>
      <c r="AU105" s="23">
        <f t="shared" si="46"/>
        <v>1138490.1599999999</v>
      </c>
      <c r="AV105" s="23">
        <f t="shared" si="46"/>
        <v>996664.33</v>
      </c>
      <c r="AW105" s="23">
        <f t="shared" si="46"/>
        <v>1170963.22</v>
      </c>
      <c r="AX105" s="23">
        <f t="shared" si="46"/>
        <v>1209662.53</v>
      </c>
      <c r="AY105" s="23">
        <f t="shared" si="46"/>
        <v>1257577.8700000001</v>
      </c>
      <c r="AZ105" s="23">
        <f t="shared" si="46"/>
        <v>1142501.9400000002</v>
      </c>
      <c r="BA105" s="23">
        <f t="shared" si="46"/>
        <v>1020552.6800000002</v>
      </c>
    </row>
    <row r="106" spans="1:55" x14ac:dyDescent="0.2">
      <c r="B106" s="1" t="s">
        <v>17</v>
      </c>
      <c r="E106" s="25">
        <v>24340.81</v>
      </c>
      <c r="F106" s="25">
        <v>24294.639999999999</v>
      </c>
      <c r="G106" s="25">
        <v>23864.52</v>
      </c>
      <c r="H106" s="25">
        <v>34811.410000000003</v>
      </c>
      <c r="I106" s="25">
        <v>25695.79</v>
      </c>
      <c r="J106" s="25">
        <v>20884.57</v>
      </c>
      <c r="K106" s="9">
        <v>21946.11</v>
      </c>
      <c r="L106" s="9">
        <v>25559.67</v>
      </c>
      <c r="M106" s="9">
        <v>23588.94</v>
      </c>
      <c r="N106" s="9">
        <v>27027.77</v>
      </c>
      <c r="O106" s="9">
        <v>26157.32</v>
      </c>
      <c r="P106" s="9">
        <v>22444.25</v>
      </c>
      <c r="Q106" s="9">
        <v>37698.67</v>
      </c>
      <c r="R106" s="9">
        <v>22395</v>
      </c>
      <c r="S106" s="9">
        <v>23450</v>
      </c>
      <c r="T106" s="9">
        <v>38150</v>
      </c>
      <c r="U106" s="9">
        <v>22366</v>
      </c>
      <c r="V106" s="9">
        <v>21335</v>
      </c>
      <c r="W106" s="9">
        <v>22133</v>
      </c>
      <c r="X106" s="9">
        <v>21444</v>
      </c>
      <c r="Y106" s="9">
        <v>18445</v>
      </c>
      <c r="Z106" s="9">
        <v>22045</v>
      </c>
      <c r="AA106" s="9">
        <v>19770</v>
      </c>
      <c r="AB106" s="9">
        <v>25028</v>
      </c>
      <c r="AC106" s="9">
        <v>-14128</v>
      </c>
      <c r="AD106" s="9">
        <v>21685</v>
      </c>
      <c r="AE106" s="9">
        <v>24055</v>
      </c>
      <c r="AF106" s="9">
        <v>10684</v>
      </c>
      <c r="AG106" s="9">
        <v>22915</v>
      </c>
      <c r="AH106" s="9">
        <v>22594</v>
      </c>
      <c r="AI106" s="9">
        <v>-16634</v>
      </c>
      <c r="AJ106" s="9">
        <v>24676</v>
      </c>
      <c r="AK106" s="9">
        <v>21484</v>
      </c>
      <c r="AL106" s="9">
        <v>23570</v>
      </c>
      <c r="AM106" s="9">
        <v>22067</v>
      </c>
      <c r="AN106" s="9">
        <v>23830</v>
      </c>
      <c r="AO106" s="12">
        <v>418</v>
      </c>
      <c r="AP106" s="12">
        <v>647.49</v>
      </c>
      <c r="AQ106" s="12">
        <v>594.87999999999977</v>
      </c>
      <c r="AR106" s="12">
        <v>352.68999999999994</v>
      </c>
      <c r="AS106" s="12">
        <v>658.1400000000001</v>
      </c>
      <c r="AT106" s="12">
        <v>462.39999999999992</v>
      </c>
      <c r="AU106" s="12">
        <v>811.5200000000001</v>
      </c>
      <c r="AV106" s="12">
        <v>564.75000000000023</v>
      </c>
      <c r="AW106" s="12">
        <v>496.84000000000015</v>
      </c>
      <c r="AX106" s="12">
        <v>617.96999999999991</v>
      </c>
      <c r="AY106" s="12">
        <v>442.89000000000016</v>
      </c>
      <c r="AZ106" s="12">
        <v>631.20999999999981</v>
      </c>
      <c r="BA106" s="12">
        <v>427.53000000000026</v>
      </c>
      <c r="BC106" s="18"/>
    </row>
    <row r="108" spans="1:55" x14ac:dyDescent="0.2">
      <c r="B108" s="1" t="s">
        <v>18</v>
      </c>
      <c r="E108" s="26">
        <f t="shared" ref="E108:L108" si="47">ROUND(E106/E105,4)</f>
        <v>0.11799999999999999</v>
      </c>
      <c r="F108" s="26">
        <f t="shared" si="47"/>
        <v>8.5699999999999998E-2</v>
      </c>
      <c r="G108" s="26">
        <f t="shared" si="47"/>
        <v>0.1182</v>
      </c>
      <c r="H108" s="26">
        <f t="shared" si="47"/>
        <v>9.5000000000000001E-2</v>
      </c>
      <c r="I108" s="26">
        <f t="shared" si="47"/>
        <v>0.1012</v>
      </c>
      <c r="J108" s="26">
        <f t="shared" si="47"/>
        <v>7.3200000000000001E-2</v>
      </c>
      <c r="K108" s="26">
        <f t="shared" si="47"/>
        <v>4.58E-2</v>
      </c>
      <c r="L108" s="26">
        <f t="shared" si="47"/>
        <v>6.7400000000000002E-2</v>
      </c>
      <c r="M108" s="26">
        <f>ROUND(M106/M105,4)</f>
        <v>9.5299999999999996E-2</v>
      </c>
      <c r="N108" s="26">
        <f>ROUND(N106/N105,4)</f>
        <v>4.6300000000000001E-2</v>
      </c>
      <c r="O108" s="26">
        <f>ROUND(O106/O105,4)</f>
        <v>4.8099999999999997E-2</v>
      </c>
      <c r="P108" s="26">
        <f>ROUND(P106/P105,4)</f>
        <v>4.41E-2</v>
      </c>
      <c r="Q108" s="26">
        <f>ROUND(Q106/Q105,4)</f>
        <v>5.1900000000000002E-2</v>
      </c>
      <c r="R108" s="26">
        <f t="shared" ref="R108:AO108" si="48">ROUND(R106/R105,4)</f>
        <v>7.9000000000000001E-2</v>
      </c>
      <c r="S108" s="26">
        <f t="shared" si="48"/>
        <v>0.1162</v>
      </c>
      <c r="T108" s="26">
        <f t="shared" si="48"/>
        <v>0.1041</v>
      </c>
      <c r="U108" s="26">
        <f t="shared" si="48"/>
        <v>8.8099999999999998E-2</v>
      </c>
      <c r="V108" s="26">
        <f t="shared" si="48"/>
        <v>7.4800000000000005E-2</v>
      </c>
      <c r="W108" s="26">
        <f t="shared" si="48"/>
        <v>4.6199999999999998E-2</v>
      </c>
      <c r="X108" s="26">
        <f t="shared" si="48"/>
        <v>8.0199999999999994E-2</v>
      </c>
      <c r="Y108" s="26">
        <f t="shared" si="48"/>
        <v>6.9699999999999998E-2</v>
      </c>
      <c r="Z108" s="26">
        <f t="shared" si="48"/>
        <v>6.88E-2</v>
      </c>
      <c r="AA108" s="26">
        <f t="shared" si="48"/>
        <v>7.8399999999999997E-2</v>
      </c>
      <c r="AB108" s="26">
        <f t="shared" si="48"/>
        <v>5.8999999999999997E-2</v>
      </c>
      <c r="AC108" s="26">
        <f t="shared" si="48"/>
        <v>-4.3299999999999998E-2</v>
      </c>
      <c r="AD108" s="26">
        <f t="shared" si="48"/>
        <v>7.9000000000000001E-2</v>
      </c>
      <c r="AE108" s="26">
        <f t="shared" si="48"/>
        <v>9.4E-2</v>
      </c>
      <c r="AF108" s="26">
        <f t="shared" si="48"/>
        <v>3.8600000000000002E-2</v>
      </c>
      <c r="AG108" s="26">
        <f t="shared" si="48"/>
        <v>8.7800000000000003E-2</v>
      </c>
      <c r="AH108" s="26">
        <f t="shared" si="48"/>
        <v>5.8099999999999999E-2</v>
      </c>
      <c r="AI108" s="26">
        <f t="shared" si="48"/>
        <v>-5.28E-2</v>
      </c>
      <c r="AJ108" s="26">
        <f t="shared" si="48"/>
        <v>9.2499999999999999E-2</v>
      </c>
      <c r="AK108" s="26">
        <f t="shared" si="48"/>
        <v>7.7200000000000005E-2</v>
      </c>
      <c r="AL108" s="26">
        <f t="shared" si="48"/>
        <v>8.2299999999999998E-2</v>
      </c>
      <c r="AM108" s="26">
        <f t="shared" si="48"/>
        <v>8.7800000000000003E-2</v>
      </c>
      <c r="AN108" s="26">
        <f t="shared" si="48"/>
        <v>8.3500000000000005E-2</v>
      </c>
      <c r="AO108" s="26">
        <f t="shared" si="48"/>
        <v>5.9999999999999995E-4</v>
      </c>
      <c r="AP108" s="26">
        <f>ROUND(AP106/AP105,4)</f>
        <v>5.0000000000000001E-4</v>
      </c>
      <c r="AQ108" s="26">
        <f t="shared" ref="AQ108:BA108" si="49">ROUND(AQ106/AQ105,4)</f>
        <v>5.0000000000000001E-4</v>
      </c>
      <c r="AR108" s="26">
        <f t="shared" si="49"/>
        <v>5.9999999999999995E-4</v>
      </c>
      <c r="AS108" s="26">
        <f t="shared" si="49"/>
        <v>5.9999999999999995E-4</v>
      </c>
      <c r="AT108" s="26">
        <f t="shared" si="49"/>
        <v>5.0000000000000001E-4</v>
      </c>
      <c r="AU108" s="26">
        <f t="shared" si="49"/>
        <v>6.9999999999999999E-4</v>
      </c>
      <c r="AV108" s="26">
        <f t="shared" si="49"/>
        <v>5.9999999999999995E-4</v>
      </c>
      <c r="AW108" s="26">
        <f t="shared" si="49"/>
        <v>4.0000000000000002E-4</v>
      </c>
      <c r="AX108" s="26">
        <f t="shared" si="49"/>
        <v>5.0000000000000001E-4</v>
      </c>
      <c r="AY108" s="26">
        <f t="shared" si="49"/>
        <v>4.0000000000000002E-4</v>
      </c>
      <c r="AZ108" s="26">
        <f t="shared" si="49"/>
        <v>5.9999999999999995E-4</v>
      </c>
      <c r="BA108" s="26">
        <f t="shared" si="49"/>
        <v>4.0000000000000002E-4</v>
      </c>
    </row>
    <row r="111" spans="1:55" x14ac:dyDescent="0.2">
      <c r="B111" s="1" t="s">
        <v>19</v>
      </c>
      <c r="E111" s="27">
        <f t="shared" ref="E111:N111" si="50">+E108*E98</f>
        <v>-44872.527879999994</v>
      </c>
      <c r="F111" s="27">
        <f t="shared" si="50"/>
        <v>-34900.618831999993</v>
      </c>
      <c r="G111" s="27">
        <f t="shared" si="50"/>
        <v>-43298.344349999992</v>
      </c>
      <c r="H111" s="27">
        <f t="shared" si="50"/>
        <v>-41342.85334999999</v>
      </c>
      <c r="I111" s="27">
        <f t="shared" si="50"/>
        <v>-45799.714619999984</v>
      </c>
      <c r="J111" s="27">
        <f t="shared" si="50"/>
        <v>-23649.857135999988</v>
      </c>
      <c r="K111" s="28">
        <f t="shared" si="50"/>
        <v>-10764.801771999993</v>
      </c>
      <c r="L111" s="28">
        <f t="shared" si="50"/>
        <v>2235.1848520000144</v>
      </c>
      <c r="M111" s="28">
        <f t="shared" si="50"/>
        <v>30167.520913000018</v>
      </c>
      <c r="N111" s="28">
        <f t="shared" si="50"/>
        <v>1180.3138620000104</v>
      </c>
      <c r="O111" s="28">
        <f>+O108*O98</f>
        <v>1189.2152610000082</v>
      </c>
      <c r="P111" s="28">
        <f>+P108*P98</f>
        <v>1932.5643120000079</v>
      </c>
      <c r="Q111" s="28">
        <f>+Q108*Q98</f>
        <v>670.21791600000677</v>
      </c>
      <c r="R111" s="28">
        <f t="shared" ref="R111:BA111" si="51">+R108*R98</f>
        <v>-1110.1364399999898</v>
      </c>
      <c r="S111" s="28">
        <f t="shared" si="51"/>
        <v>3122.8331680000151</v>
      </c>
      <c r="T111" s="28">
        <f t="shared" si="51"/>
        <v>-4372.1333759999861</v>
      </c>
      <c r="U111" s="28">
        <f t="shared" si="51"/>
        <v>-5231.1454159999885</v>
      </c>
      <c r="V111" s="28">
        <f t="shared" si="51"/>
        <v>5243.7522720000097</v>
      </c>
      <c r="W111" s="28">
        <f t="shared" si="51"/>
        <v>7306.5133680000054</v>
      </c>
      <c r="X111" s="28">
        <f t="shared" si="51"/>
        <v>11449.88452800001</v>
      </c>
      <c r="Y111" s="28">
        <f t="shared" si="51"/>
        <v>5160.702308000009</v>
      </c>
      <c r="Z111" s="28">
        <f t="shared" si="51"/>
        <v>2318.8792320000089</v>
      </c>
      <c r="AA111" s="28">
        <f t="shared" si="51"/>
        <v>79.626176000010219</v>
      </c>
      <c r="AB111" s="28">
        <f t="shared" si="51"/>
        <v>-13138.259239999992</v>
      </c>
      <c r="AC111" s="28">
        <f t="shared" si="51"/>
        <v>-595.53261200000566</v>
      </c>
      <c r="AD111" s="28">
        <f t="shared" si="51"/>
        <v>-326.61443999998971</v>
      </c>
      <c r="AE111" s="28">
        <f t="shared" si="51"/>
        <v>-2178.5778399999876</v>
      </c>
      <c r="AF111" s="28">
        <f t="shared" si="51"/>
        <v>2746.0673040000052</v>
      </c>
      <c r="AG111" s="28">
        <f t="shared" si="51"/>
        <v>7649.9823920000117</v>
      </c>
      <c r="AH111" s="28">
        <f t="shared" si="51"/>
        <v>-3095.8794159999925</v>
      </c>
      <c r="AI111" s="28">
        <f t="shared" si="51"/>
        <v>-10895.260992000007</v>
      </c>
      <c r="AJ111" s="28">
        <f t="shared" si="51"/>
        <v>14049.144200000012</v>
      </c>
      <c r="AK111" s="28">
        <f t="shared" si="51"/>
        <v>6618.5598080000109</v>
      </c>
      <c r="AL111" s="28">
        <f t="shared" si="51"/>
        <v>10953.112772000011</v>
      </c>
      <c r="AM111" s="28">
        <f t="shared" si="51"/>
        <v>12542.988592000012</v>
      </c>
      <c r="AN111" s="28">
        <f t="shared" si="51"/>
        <v>16813.529940000011</v>
      </c>
      <c r="AO111" s="28">
        <f t="shared" si="51"/>
        <v>-711.62805600000024</v>
      </c>
      <c r="AP111" s="28">
        <f t="shared" si="51"/>
        <v>-709.68357500000002</v>
      </c>
      <c r="AQ111" s="28">
        <f t="shared" si="51"/>
        <v>-800.51964999999996</v>
      </c>
      <c r="AR111" s="28">
        <f t="shared" si="51"/>
        <v>-499.03031399999963</v>
      </c>
      <c r="AS111" s="28">
        <f t="shared" si="51"/>
        <v>-446.58633599999973</v>
      </c>
      <c r="AT111" s="28">
        <f t="shared" si="51"/>
        <v>-278.35089999999974</v>
      </c>
      <c r="AU111" s="28">
        <f t="shared" si="51"/>
        <v>-562.29781299999956</v>
      </c>
      <c r="AV111" s="28">
        <f t="shared" si="51"/>
        <v>-448.96136999999965</v>
      </c>
      <c r="AW111" s="28">
        <f t="shared" si="51"/>
        <v>-264.13029199999983</v>
      </c>
      <c r="AX111" s="28">
        <f t="shared" si="51"/>
        <v>-310.25476999999978</v>
      </c>
      <c r="AY111" s="28">
        <f t="shared" si="51"/>
        <v>-349.65693999999996</v>
      </c>
      <c r="AZ111" s="28">
        <f t="shared" si="51"/>
        <v>-401.81385599999999</v>
      </c>
      <c r="BA111" s="28">
        <f t="shared" si="51"/>
        <v>-503.10307599999999</v>
      </c>
    </row>
    <row r="112" spans="1:55" ht="10.5" customHeight="1" x14ac:dyDescent="0.2">
      <c r="AP112" s="1">
        <v>2022</v>
      </c>
      <c r="AQ112" s="1">
        <v>2022</v>
      </c>
      <c r="AS112" s="1">
        <v>2023</v>
      </c>
      <c r="AT112" s="1">
        <v>2023</v>
      </c>
    </row>
    <row r="113" spans="1:47" x14ac:dyDescent="0.2">
      <c r="B113" s="1" t="s">
        <v>20</v>
      </c>
      <c r="D113" s="23">
        <f>SUM(AO111:BA111)/13</f>
        <v>-483.53976523076915</v>
      </c>
      <c r="AP113" s="1">
        <v>0.94881669016514514</v>
      </c>
      <c r="AQ113" s="32">
        <f>+D113*AP113</f>
        <v>-458.79059960948973</v>
      </c>
      <c r="AS113" s="1">
        <v>0.88874473154676525</v>
      </c>
      <c r="AT113" s="33">
        <f>+AS113*D113</f>
        <v>-429.74341884220581</v>
      </c>
      <c r="AU113" s="34"/>
    </row>
    <row r="114" spans="1:47" x14ac:dyDescent="0.2">
      <c r="B114" s="1" t="s">
        <v>21</v>
      </c>
      <c r="D114" s="23">
        <f>BA111</f>
        <v>-503.10307599999999</v>
      </c>
      <c r="AP114" s="30" t="s">
        <v>26</v>
      </c>
    </row>
    <row r="116" spans="1:47" x14ac:dyDescent="0.2">
      <c r="A116" s="29" t="s">
        <v>22</v>
      </c>
      <c r="AO116" s="29"/>
    </row>
    <row r="117" spans="1:47" x14ac:dyDescent="0.2">
      <c r="A117" s="29" t="s">
        <v>23</v>
      </c>
    </row>
    <row r="118" spans="1:47" x14ac:dyDescent="0.2">
      <c r="A118" s="29" t="s">
        <v>24</v>
      </c>
    </row>
  </sheetData>
  <mergeCells count="1">
    <mergeCell ref="AT5:AV5"/>
  </mergeCells>
  <pageMargins left="0.75" right="0.75" top="1" bottom="1" header="0.5" footer="0.5"/>
  <pageSetup scale="71" orientation="landscape" r:id="rId1"/>
  <headerFooter alignWithMargins="0">
    <oddHeader>&amp;A</oddHeader>
    <oddFooter>&amp;Z&amp;F</oddFoot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 A C T I V E ! 1 5 6 7 6 7 5 8 . 1 < / d o c u m e n t i d >  
     < s e n d e r i d > K E A B E T < / s e n d e r i d >  
     < s e n d e r e m a i l > B K E A T I N G @ G U N S T E R . C O M < / s e n d e r e m a i l >  
     < l a s t m o d i f i e d > 2 0 2 2 - 0 4 - 1 5 T 0 1 : 3 8 : 1 3 . 0 0 0 0 0 0 0 - 0 4 : 0 0 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Health Ins Res</vt:lpstr>
      <vt:lpstr>'Health Ins Res'!Print_Area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2022-03-18T13:52:55Z</dcterms:created>
  <dcterms:modified xsi:type="dcterms:W3CDTF">2022-04-15T05:38:13Z</dcterms:modified>
</cp:coreProperties>
</file>