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1-24\"/>
    </mc:Choice>
  </mc:AlternateContent>
  <bookViews>
    <workbookView xWindow="0" yWindow="0" windowWidth="19200" windowHeight="5250" firstSheet="5" activeTab="6"/>
  </bookViews>
  <sheets>
    <sheet name="Total FN additions 2022" sheetId="7" r:id="rId1"/>
    <sheet name="FN Jenn 2022" sheetId="1" r:id="rId2"/>
    <sheet name="FN Joe Abba 2022" sheetId="2" r:id="rId3"/>
    <sheet name="Bety Adjustments 2022" sheetId="3" r:id="rId4"/>
    <sheet name="mgmt adjustments 2022" sheetId="4" r:id="rId5"/>
    <sheet name="AMR adjustments 2022" sheetId="5" r:id="rId6"/>
    <sheet name="Total FN additions 2023" sheetId="8" r:id="rId7"/>
    <sheet name="FN Jenn 2023" sheetId="9" r:id="rId8"/>
    <sheet name="FN Joe Abba 2023" sheetId="10" r:id="rId9"/>
    <sheet name="Bety Adjustments 2023" sheetId="11" r:id="rId10"/>
    <sheet name="mgmt adjustments 2023" sheetId="12" r:id="rId11"/>
    <sheet name="AMR 2023" sheetId="13" r:id="rId12"/>
  </sheets>
  <externalReferences>
    <externalReference r:id="rId13"/>
    <externalReference r:id="rId14"/>
  </externalReferences>
  <definedNames>
    <definedName name="_xlnm.Print_Area" localSheetId="1">'FN Jenn 2022'!$A$1:$P$59</definedName>
    <definedName name="_xlnm.Print_Area" localSheetId="6">'Total FN additions 2023'!$A$1:$P$59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6" i="1" l="1"/>
  <c r="O76" i="1"/>
  <c r="N76" i="1"/>
  <c r="M76" i="1"/>
  <c r="L76" i="1"/>
  <c r="K76" i="1"/>
  <c r="J76" i="1"/>
  <c r="I76" i="1"/>
  <c r="H76" i="1"/>
  <c r="G76" i="1"/>
  <c r="F76" i="1"/>
  <c r="E76" i="1"/>
  <c r="D76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P60" i="7" l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O63" i="9"/>
  <c r="L63" i="9"/>
  <c r="O25" i="9"/>
  <c r="O21" i="9"/>
  <c r="O55" i="9" s="1"/>
  <c r="N21" i="9"/>
  <c r="N55" i="9" s="1"/>
  <c r="M21" i="9"/>
  <c r="M55" i="9" s="1"/>
  <c r="L21" i="9"/>
  <c r="L55" i="9" s="1"/>
  <c r="K21" i="9"/>
  <c r="K55" i="9" s="1"/>
  <c r="J21" i="9"/>
  <c r="J55" i="9" s="1"/>
  <c r="I21" i="9"/>
  <c r="I55" i="9" s="1"/>
  <c r="H21" i="9"/>
  <c r="H55" i="9" s="1"/>
  <c r="G21" i="9"/>
  <c r="G55" i="9" s="1"/>
  <c r="F21" i="9"/>
  <c r="F55" i="9" s="1"/>
  <c r="E21" i="9"/>
  <c r="E55" i="9" s="1"/>
  <c r="D21" i="9"/>
  <c r="P21" i="9" s="1"/>
  <c r="P20" i="9"/>
  <c r="P19" i="9"/>
  <c r="P18" i="9"/>
  <c r="P17" i="9"/>
  <c r="A17" i="9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P16" i="9"/>
  <c r="A16" i="9"/>
  <c r="P15" i="9"/>
  <c r="B8" i="9"/>
  <c r="B6" i="9"/>
  <c r="P55" i="9" l="1"/>
  <c r="D55" i="9"/>
  <c r="P34" i="1" l="1"/>
  <c r="O64" i="1"/>
  <c r="O38" i="1"/>
  <c r="O28" i="1"/>
  <c r="O23" i="1"/>
  <c r="O21" i="1"/>
  <c r="O55" i="1" s="1"/>
  <c r="M66" i="1"/>
  <c r="M28" i="1" s="1"/>
  <c r="L66" i="1"/>
  <c r="K66" i="1"/>
  <c r="K28" i="1" s="1"/>
  <c r="N64" i="1"/>
  <c r="M64" i="1"/>
  <c r="L64" i="1"/>
  <c r="L23" i="1" s="1"/>
  <c r="L55" i="1" s="1"/>
  <c r="K64" i="1"/>
  <c r="K23" i="1" s="1"/>
  <c r="J64" i="1"/>
  <c r="H55" i="1"/>
  <c r="F55" i="1"/>
  <c r="E55" i="1"/>
  <c r="D55" i="1"/>
  <c r="N28" i="1"/>
  <c r="L28" i="1"/>
  <c r="J28" i="1"/>
  <c r="I28" i="1"/>
  <c r="H28" i="1"/>
  <c r="G28" i="1"/>
  <c r="F28" i="1"/>
  <c r="N23" i="1"/>
  <c r="N55" i="1" s="1"/>
  <c r="M23" i="1"/>
  <c r="M55" i="1" s="1"/>
  <c r="J23" i="1"/>
  <c r="J55" i="1" s="1"/>
  <c r="I23" i="1"/>
  <c r="I55" i="1" s="1"/>
  <c r="H23" i="1"/>
  <c r="G23" i="1"/>
  <c r="N21" i="1"/>
  <c r="M21" i="1"/>
  <c r="L21" i="1"/>
  <c r="K21" i="1"/>
  <c r="J21" i="1"/>
  <c r="I21" i="1"/>
  <c r="H21" i="1"/>
  <c r="G21" i="1"/>
  <c r="G55" i="1" s="1"/>
  <c r="F21" i="1"/>
  <c r="E21" i="1"/>
  <c r="D21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16" i="1"/>
  <c r="B8" i="1"/>
  <c r="B6" i="1"/>
  <c r="K55" i="1" l="1"/>
  <c r="H39" i="2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3" i="1"/>
  <c r="P32" i="1"/>
  <c r="P31" i="1"/>
  <c r="P30" i="1"/>
  <c r="P29" i="1"/>
  <c r="P27" i="1"/>
  <c r="P26" i="1"/>
  <c r="P25" i="1"/>
  <c r="P24" i="1"/>
  <c r="P23" i="1"/>
  <c r="P22" i="1"/>
  <c r="P20" i="1"/>
  <c r="P19" i="1"/>
  <c r="P18" i="1"/>
  <c r="P17" i="1"/>
  <c r="P16" i="1"/>
  <c r="P15" i="1"/>
  <c r="P28" i="1" l="1"/>
  <c r="P21" i="1"/>
  <c r="P55" i="1" s="1"/>
  <c r="O55" i="13" l="1"/>
  <c r="N55" i="13"/>
  <c r="M55" i="13"/>
  <c r="L55" i="13"/>
  <c r="K55" i="13"/>
  <c r="J55" i="13"/>
  <c r="I55" i="13"/>
  <c r="H55" i="13"/>
  <c r="G55" i="13"/>
  <c r="F55" i="13"/>
  <c r="E55" i="13"/>
  <c r="D55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P16" i="13"/>
  <c r="A16" i="13"/>
  <c r="P15" i="13"/>
  <c r="P55" i="13" s="1"/>
  <c r="B8" i="13"/>
  <c r="B6" i="13"/>
  <c r="O55" i="12"/>
  <c r="N55" i="12"/>
  <c r="M55" i="12"/>
  <c r="L55" i="12"/>
  <c r="K55" i="12"/>
  <c r="J55" i="12"/>
  <c r="I55" i="12"/>
  <c r="H55" i="12"/>
  <c r="G55" i="12"/>
  <c r="F55" i="12"/>
  <c r="E55" i="12"/>
  <c r="D55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P16" i="12"/>
  <c r="A16" i="12"/>
  <c r="P15" i="12"/>
  <c r="P55" i="12" s="1"/>
  <c r="B8" i="12"/>
  <c r="B6" i="12"/>
  <c r="O55" i="11"/>
  <c r="N55" i="11"/>
  <c r="M55" i="11"/>
  <c r="L55" i="11"/>
  <c r="K55" i="11"/>
  <c r="J55" i="11"/>
  <c r="I55" i="11"/>
  <c r="H55" i="11"/>
  <c r="G55" i="11"/>
  <c r="F55" i="11"/>
  <c r="E55" i="11"/>
  <c r="D55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P17" i="11"/>
  <c r="P16" i="11"/>
  <c r="A16" i="11"/>
  <c r="A17" i="11" s="1"/>
  <c r="P15" i="11"/>
  <c r="P55" i="11" s="1"/>
  <c r="B8" i="11"/>
  <c r="B6" i="11"/>
  <c r="O55" i="10"/>
  <c r="N55" i="10"/>
  <c r="M55" i="10"/>
  <c r="L55" i="10"/>
  <c r="K55" i="10"/>
  <c r="J55" i="10"/>
  <c r="I55" i="10"/>
  <c r="G55" i="10"/>
  <c r="F55" i="10"/>
  <c r="E55" i="10"/>
  <c r="D55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55" i="10" s="1"/>
  <c r="P36" i="10"/>
  <c r="P35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A17" i="10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P16" i="10"/>
  <c r="A16" i="10"/>
  <c r="P15" i="10"/>
  <c r="B8" i="10"/>
  <c r="B6" i="10"/>
  <c r="N21" i="8"/>
  <c r="J21" i="8"/>
  <c r="F21" i="8"/>
  <c r="O52" i="8"/>
  <c r="N52" i="8"/>
  <c r="M52" i="8"/>
  <c r="L52" i="8"/>
  <c r="K52" i="8"/>
  <c r="J52" i="8"/>
  <c r="I52" i="8"/>
  <c r="H52" i="8"/>
  <c r="G52" i="8"/>
  <c r="F52" i="8"/>
  <c r="E52" i="8"/>
  <c r="D52" i="8"/>
  <c r="O51" i="8"/>
  <c r="N51" i="8"/>
  <c r="M51" i="8"/>
  <c r="L51" i="8"/>
  <c r="K51" i="8"/>
  <c r="J51" i="8"/>
  <c r="I51" i="8"/>
  <c r="H51" i="8"/>
  <c r="G51" i="8"/>
  <c r="F51" i="8"/>
  <c r="E51" i="8"/>
  <c r="D51" i="8"/>
  <c r="O50" i="8"/>
  <c r="N50" i="8"/>
  <c r="M50" i="8"/>
  <c r="L50" i="8"/>
  <c r="K50" i="8"/>
  <c r="J50" i="8"/>
  <c r="I50" i="8"/>
  <c r="H50" i="8"/>
  <c r="G50" i="8"/>
  <c r="F50" i="8"/>
  <c r="E50" i="8"/>
  <c r="D50" i="8"/>
  <c r="O49" i="8"/>
  <c r="N49" i="8"/>
  <c r="M49" i="8"/>
  <c r="L49" i="8"/>
  <c r="K49" i="8"/>
  <c r="J49" i="8"/>
  <c r="I49" i="8"/>
  <c r="H49" i="8"/>
  <c r="G49" i="8"/>
  <c r="F49" i="8"/>
  <c r="E49" i="8"/>
  <c r="D49" i="8"/>
  <c r="O48" i="8"/>
  <c r="N48" i="8"/>
  <c r="M48" i="8"/>
  <c r="L48" i="8"/>
  <c r="K48" i="8"/>
  <c r="J48" i="8"/>
  <c r="I48" i="8"/>
  <c r="H48" i="8"/>
  <c r="G48" i="8"/>
  <c r="F48" i="8"/>
  <c r="E48" i="8"/>
  <c r="D48" i="8"/>
  <c r="O47" i="8"/>
  <c r="N47" i="8"/>
  <c r="M47" i="8"/>
  <c r="L47" i="8"/>
  <c r="K47" i="8"/>
  <c r="J47" i="8"/>
  <c r="I47" i="8"/>
  <c r="H47" i="8"/>
  <c r="G47" i="8"/>
  <c r="F47" i="8"/>
  <c r="E47" i="8"/>
  <c r="D47" i="8"/>
  <c r="O46" i="8"/>
  <c r="N46" i="8"/>
  <c r="M46" i="8"/>
  <c r="L46" i="8"/>
  <c r="K46" i="8"/>
  <c r="J46" i="8"/>
  <c r="I46" i="8"/>
  <c r="H46" i="8"/>
  <c r="G46" i="8"/>
  <c r="F46" i="8"/>
  <c r="E46" i="8"/>
  <c r="D46" i="8"/>
  <c r="O45" i="8"/>
  <c r="N45" i="8"/>
  <c r="M45" i="8"/>
  <c r="L45" i="8"/>
  <c r="K45" i="8"/>
  <c r="J45" i="8"/>
  <c r="I45" i="8"/>
  <c r="H45" i="8"/>
  <c r="G45" i="8"/>
  <c r="F45" i="8"/>
  <c r="E45" i="8"/>
  <c r="D45" i="8"/>
  <c r="O44" i="8"/>
  <c r="N44" i="8"/>
  <c r="M44" i="8"/>
  <c r="L44" i="8"/>
  <c r="K44" i="8"/>
  <c r="J44" i="8"/>
  <c r="I44" i="8"/>
  <c r="H44" i="8"/>
  <c r="G44" i="8"/>
  <c r="F44" i="8"/>
  <c r="E44" i="8"/>
  <c r="D44" i="8"/>
  <c r="O43" i="8"/>
  <c r="N43" i="8"/>
  <c r="M43" i="8"/>
  <c r="L43" i="8"/>
  <c r="K43" i="8"/>
  <c r="J43" i="8"/>
  <c r="I43" i="8"/>
  <c r="H43" i="8"/>
  <c r="G43" i="8"/>
  <c r="F43" i="8"/>
  <c r="E43" i="8"/>
  <c r="D43" i="8"/>
  <c r="O42" i="8"/>
  <c r="N42" i="8"/>
  <c r="M42" i="8"/>
  <c r="L42" i="8"/>
  <c r="K42" i="8"/>
  <c r="J42" i="8"/>
  <c r="I42" i="8"/>
  <c r="H42" i="8"/>
  <c r="G42" i="8"/>
  <c r="F42" i="8"/>
  <c r="E42" i="8"/>
  <c r="D42" i="8"/>
  <c r="O41" i="8"/>
  <c r="N41" i="8"/>
  <c r="M41" i="8"/>
  <c r="L41" i="8"/>
  <c r="K41" i="8"/>
  <c r="J41" i="8"/>
  <c r="I41" i="8"/>
  <c r="H41" i="8"/>
  <c r="G41" i="8"/>
  <c r="F41" i="8"/>
  <c r="E41" i="8"/>
  <c r="D41" i="8"/>
  <c r="O40" i="8"/>
  <c r="N40" i="8"/>
  <c r="M40" i="8"/>
  <c r="L40" i="8"/>
  <c r="K40" i="8"/>
  <c r="J40" i="8"/>
  <c r="I40" i="8"/>
  <c r="H40" i="8"/>
  <c r="G40" i="8"/>
  <c r="F40" i="8"/>
  <c r="E40" i="8"/>
  <c r="D40" i="8"/>
  <c r="O39" i="8"/>
  <c r="N39" i="8"/>
  <c r="M39" i="8"/>
  <c r="L39" i="8"/>
  <c r="K39" i="8"/>
  <c r="J39" i="8"/>
  <c r="I39" i="8"/>
  <c r="H39" i="8"/>
  <c r="G39" i="8"/>
  <c r="F39" i="8"/>
  <c r="E39" i="8"/>
  <c r="D39" i="8"/>
  <c r="N38" i="8"/>
  <c r="M38" i="8"/>
  <c r="L38" i="8"/>
  <c r="K38" i="8"/>
  <c r="J38" i="8"/>
  <c r="I38" i="8"/>
  <c r="H38" i="8"/>
  <c r="G38" i="8"/>
  <c r="F38" i="8"/>
  <c r="E38" i="8"/>
  <c r="D38" i="8"/>
  <c r="O37" i="8"/>
  <c r="N37" i="8"/>
  <c r="M37" i="8"/>
  <c r="L37" i="8"/>
  <c r="K37" i="8"/>
  <c r="J37" i="8"/>
  <c r="I37" i="8"/>
  <c r="H37" i="8"/>
  <c r="G37" i="8"/>
  <c r="F37" i="8"/>
  <c r="E37" i="8"/>
  <c r="D37" i="8"/>
  <c r="O36" i="8"/>
  <c r="N36" i="8"/>
  <c r="M36" i="8"/>
  <c r="L36" i="8"/>
  <c r="K36" i="8"/>
  <c r="J36" i="8"/>
  <c r="I36" i="8"/>
  <c r="H36" i="8"/>
  <c r="G36" i="8"/>
  <c r="F36" i="8"/>
  <c r="E36" i="8"/>
  <c r="D36" i="8"/>
  <c r="O35" i="8"/>
  <c r="N35" i="8"/>
  <c r="M35" i="8"/>
  <c r="L35" i="8"/>
  <c r="K35" i="8"/>
  <c r="J35" i="8"/>
  <c r="I35" i="8"/>
  <c r="H35" i="8"/>
  <c r="G35" i="8"/>
  <c r="F35" i="8"/>
  <c r="E35" i="8"/>
  <c r="D35" i="8"/>
  <c r="O34" i="8"/>
  <c r="N34" i="8"/>
  <c r="M34" i="8"/>
  <c r="L34" i="8"/>
  <c r="K34" i="8"/>
  <c r="J34" i="8"/>
  <c r="I34" i="8"/>
  <c r="H34" i="8"/>
  <c r="G34" i="8"/>
  <c r="F34" i="8"/>
  <c r="E34" i="8"/>
  <c r="D34" i="8"/>
  <c r="O33" i="8"/>
  <c r="N33" i="8"/>
  <c r="M33" i="8"/>
  <c r="L33" i="8"/>
  <c r="K33" i="8"/>
  <c r="J33" i="8"/>
  <c r="I33" i="8"/>
  <c r="H33" i="8"/>
  <c r="G33" i="8"/>
  <c r="F33" i="8"/>
  <c r="E33" i="8"/>
  <c r="D33" i="8"/>
  <c r="O32" i="8"/>
  <c r="N32" i="8"/>
  <c r="M32" i="8"/>
  <c r="L32" i="8"/>
  <c r="K32" i="8"/>
  <c r="J32" i="8"/>
  <c r="I32" i="8"/>
  <c r="H32" i="8"/>
  <c r="G32" i="8"/>
  <c r="F32" i="8"/>
  <c r="E32" i="8"/>
  <c r="D32" i="8"/>
  <c r="O31" i="8"/>
  <c r="N31" i="8"/>
  <c r="M31" i="8"/>
  <c r="L31" i="8"/>
  <c r="K31" i="8"/>
  <c r="J31" i="8"/>
  <c r="I31" i="8"/>
  <c r="H31" i="8"/>
  <c r="G31" i="8"/>
  <c r="F31" i="8"/>
  <c r="E31" i="8"/>
  <c r="D31" i="8"/>
  <c r="O30" i="8"/>
  <c r="N30" i="8"/>
  <c r="M30" i="8"/>
  <c r="L30" i="8"/>
  <c r="K30" i="8"/>
  <c r="J30" i="8"/>
  <c r="I30" i="8"/>
  <c r="H30" i="8"/>
  <c r="G30" i="8"/>
  <c r="F30" i="8"/>
  <c r="E30" i="8"/>
  <c r="D30" i="8"/>
  <c r="O29" i="8"/>
  <c r="N29" i="8"/>
  <c r="M29" i="8"/>
  <c r="L29" i="8"/>
  <c r="K29" i="8"/>
  <c r="J29" i="8"/>
  <c r="I29" i="8"/>
  <c r="H29" i="8"/>
  <c r="G29" i="8"/>
  <c r="F29" i="8"/>
  <c r="E29" i="8"/>
  <c r="D29" i="8"/>
  <c r="O28" i="8"/>
  <c r="N28" i="8"/>
  <c r="M28" i="8"/>
  <c r="L28" i="8"/>
  <c r="K28" i="8"/>
  <c r="J28" i="8"/>
  <c r="I28" i="8"/>
  <c r="H28" i="8"/>
  <c r="G28" i="8"/>
  <c r="F28" i="8"/>
  <c r="E28" i="8"/>
  <c r="D28" i="8"/>
  <c r="O27" i="8"/>
  <c r="N27" i="8"/>
  <c r="M27" i="8"/>
  <c r="L27" i="8"/>
  <c r="K27" i="8"/>
  <c r="J27" i="8"/>
  <c r="I27" i="8"/>
  <c r="H27" i="8"/>
  <c r="G27" i="8"/>
  <c r="F27" i="8"/>
  <c r="E27" i="8"/>
  <c r="D27" i="8"/>
  <c r="O26" i="8"/>
  <c r="N26" i="8"/>
  <c r="M26" i="8"/>
  <c r="L26" i="8"/>
  <c r="K26" i="8"/>
  <c r="J26" i="8"/>
  <c r="I26" i="8"/>
  <c r="H26" i="8"/>
  <c r="G26" i="8"/>
  <c r="F26" i="8"/>
  <c r="E26" i="8"/>
  <c r="D26" i="8"/>
  <c r="O25" i="8"/>
  <c r="N25" i="8"/>
  <c r="M25" i="8"/>
  <c r="L25" i="8"/>
  <c r="K25" i="8"/>
  <c r="J25" i="8"/>
  <c r="I25" i="8"/>
  <c r="H25" i="8"/>
  <c r="G25" i="8"/>
  <c r="F25" i="8"/>
  <c r="E25" i="8"/>
  <c r="D25" i="8"/>
  <c r="O24" i="8"/>
  <c r="N24" i="8"/>
  <c r="M24" i="8"/>
  <c r="L24" i="8"/>
  <c r="K24" i="8"/>
  <c r="J24" i="8"/>
  <c r="I24" i="8"/>
  <c r="H24" i="8"/>
  <c r="G24" i="8"/>
  <c r="F24" i="8"/>
  <c r="E24" i="8"/>
  <c r="D24" i="8"/>
  <c r="O23" i="8"/>
  <c r="N23" i="8"/>
  <c r="M23" i="8"/>
  <c r="L23" i="8"/>
  <c r="K23" i="8"/>
  <c r="J23" i="8"/>
  <c r="I23" i="8"/>
  <c r="H23" i="8"/>
  <c r="G23" i="8"/>
  <c r="F23" i="8"/>
  <c r="E23" i="8"/>
  <c r="D23" i="8"/>
  <c r="O22" i="8"/>
  <c r="N22" i="8"/>
  <c r="M22" i="8"/>
  <c r="L22" i="8"/>
  <c r="K22" i="8"/>
  <c r="J22" i="8"/>
  <c r="I22" i="8"/>
  <c r="H22" i="8"/>
  <c r="G22" i="8"/>
  <c r="F22" i="8"/>
  <c r="E22" i="8"/>
  <c r="D22" i="8"/>
  <c r="O21" i="8"/>
  <c r="M21" i="8"/>
  <c r="L21" i="8"/>
  <c r="K21" i="8"/>
  <c r="I21" i="8"/>
  <c r="H21" i="8"/>
  <c r="G21" i="8"/>
  <c r="E21" i="8"/>
  <c r="D21" i="8"/>
  <c r="O20" i="8"/>
  <c r="N20" i="8"/>
  <c r="M20" i="8"/>
  <c r="L20" i="8"/>
  <c r="K20" i="8"/>
  <c r="J20" i="8"/>
  <c r="I20" i="8"/>
  <c r="H20" i="8"/>
  <c r="G20" i="8"/>
  <c r="F20" i="8"/>
  <c r="E20" i="8"/>
  <c r="D20" i="8"/>
  <c r="O19" i="8"/>
  <c r="N19" i="8"/>
  <c r="M19" i="8"/>
  <c r="L19" i="8"/>
  <c r="K19" i="8"/>
  <c r="J19" i="8"/>
  <c r="I19" i="8"/>
  <c r="H19" i="8"/>
  <c r="G19" i="8"/>
  <c r="F19" i="8"/>
  <c r="E19" i="8"/>
  <c r="D19" i="8"/>
  <c r="O18" i="8"/>
  <c r="N18" i="8"/>
  <c r="M18" i="8"/>
  <c r="L18" i="8"/>
  <c r="K18" i="8"/>
  <c r="J18" i="8"/>
  <c r="I18" i="8"/>
  <c r="H18" i="8"/>
  <c r="G18" i="8"/>
  <c r="F18" i="8"/>
  <c r="E18" i="8"/>
  <c r="D18" i="8"/>
  <c r="O17" i="8"/>
  <c r="N17" i="8"/>
  <c r="M17" i="8"/>
  <c r="L17" i="8"/>
  <c r="K17" i="8"/>
  <c r="J17" i="8"/>
  <c r="I17" i="8"/>
  <c r="H17" i="8"/>
  <c r="G17" i="8"/>
  <c r="F17" i="8"/>
  <c r="E17" i="8"/>
  <c r="D17" i="8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O16" i="8"/>
  <c r="N16" i="8"/>
  <c r="M16" i="8"/>
  <c r="L16" i="8"/>
  <c r="K16" i="8"/>
  <c r="J16" i="8"/>
  <c r="I16" i="8"/>
  <c r="H16" i="8"/>
  <c r="G16" i="8"/>
  <c r="F16" i="8"/>
  <c r="E16" i="8"/>
  <c r="D16" i="8"/>
  <c r="A16" i="8"/>
  <c r="O15" i="8"/>
  <c r="N15" i="8"/>
  <c r="M15" i="8"/>
  <c r="L15" i="8"/>
  <c r="K15" i="8"/>
  <c r="J15" i="8"/>
  <c r="I15" i="8"/>
  <c r="H15" i="8"/>
  <c r="G15" i="8"/>
  <c r="F15" i="8"/>
  <c r="E15" i="8"/>
  <c r="D15" i="8"/>
  <c r="B8" i="8"/>
  <c r="B6" i="8"/>
  <c r="P16" i="8" l="1"/>
  <c r="E55" i="8"/>
  <c r="I55" i="8"/>
  <c r="M55" i="8"/>
  <c r="P18" i="8"/>
  <c r="P20" i="8"/>
  <c r="P51" i="8"/>
  <c r="P22" i="8"/>
  <c r="P24" i="8"/>
  <c r="P26" i="8"/>
  <c r="F55" i="8"/>
  <c r="H55" i="10"/>
  <c r="N55" i="8"/>
  <c r="G55" i="8"/>
  <c r="P52" i="8"/>
  <c r="O38" i="8"/>
  <c r="O55" i="8" s="1"/>
  <c r="J55" i="8"/>
  <c r="K55" i="8"/>
  <c r="P17" i="8"/>
  <c r="P21" i="8"/>
  <c r="P25" i="8"/>
  <c r="D55" i="8"/>
  <c r="H55" i="8"/>
  <c r="L55" i="8"/>
  <c r="P19" i="8"/>
  <c r="P23" i="8"/>
  <c r="P15" i="8"/>
  <c r="P55" i="8" l="1"/>
  <c r="O52" i="7" l="1"/>
  <c r="N52" i="7"/>
  <c r="M52" i="7"/>
  <c r="L52" i="7"/>
  <c r="K52" i="7"/>
  <c r="J52" i="7"/>
  <c r="I52" i="7"/>
  <c r="H52" i="7"/>
  <c r="G52" i="7"/>
  <c r="F52" i="7"/>
  <c r="E52" i="7"/>
  <c r="D52" i="7"/>
  <c r="O51" i="7"/>
  <c r="N51" i="7"/>
  <c r="M51" i="7"/>
  <c r="L51" i="7"/>
  <c r="K51" i="7"/>
  <c r="J51" i="7"/>
  <c r="I51" i="7"/>
  <c r="H51" i="7"/>
  <c r="G51" i="7"/>
  <c r="F51" i="7"/>
  <c r="E51" i="7"/>
  <c r="D51" i="7"/>
  <c r="O50" i="7"/>
  <c r="N50" i="7"/>
  <c r="M50" i="7"/>
  <c r="L50" i="7"/>
  <c r="K50" i="7"/>
  <c r="J50" i="7"/>
  <c r="I50" i="7"/>
  <c r="H50" i="7"/>
  <c r="G50" i="7"/>
  <c r="F50" i="7"/>
  <c r="E50" i="7"/>
  <c r="D50" i="7"/>
  <c r="O49" i="7"/>
  <c r="N49" i="7"/>
  <c r="M49" i="7"/>
  <c r="L49" i="7"/>
  <c r="K49" i="7"/>
  <c r="J49" i="7"/>
  <c r="I49" i="7"/>
  <c r="H49" i="7"/>
  <c r="G49" i="7"/>
  <c r="F49" i="7"/>
  <c r="E49" i="7"/>
  <c r="D49" i="7"/>
  <c r="O48" i="7"/>
  <c r="N48" i="7"/>
  <c r="M48" i="7"/>
  <c r="L48" i="7"/>
  <c r="K48" i="7"/>
  <c r="J48" i="7"/>
  <c r="I48" i="7"/>
  <c r="H48" i="7"/>
  <c r="G48" i="7"/>
  <c r="F48" i="7"/>
  <c r="E48" i="7"/>
  <c r="D48" i="7"/>
  <c r="O47" i="7"/>
  <c r="N47" i="7"/>
  <c r="M47" i="7"/>
  <c r="L47" i="7"/>
  <c r="K47" i="7"/>
  <c r="J47" i="7"/>
  <c r="I47" i="7"/>
  <c r="H47" i="7"/>
  <c r="G47" i="7"/>
  <c r="F47" i="7"/>
  <c r="E47" i="7"/>
  <c r="D47" i="7"/>
  <c r="O46" i="7"/>
  <c r="N46" i="7"/>
  <c r="M46" i="7"/>
  <c r="L46" i="7"/>
  <c r="K46" i="7"/>
  <c r="J46" i="7"/>
  <c r="I46" i="7"/>
  <c r="H46" i="7"/>
  <c r="G46" i="7"/>
  <c r="F46" i="7"/>
  <c r="E46" i="7"/>
  <c r="D46" i="7"/>
  <c r="O45" i="7"/>
  <c r="N45" i="7"/>
  <c r="M45" i="7"/>
  <c r="L45" i="7"/>
  <c r="K45" i="7"/>
  <c r="J45" i="7"/>
  <c r="I45" i="7"/>
  <c r="H45" i="7"/>
  <c r="G45" i="7"/>
  <c r="F45" i="7"/>
  <c r="E45" i="7"/>
  <c r="D45" i="7"/>
  <c r="O44" i="7"/>
  <c r="N44" i="7"/>
  <c r="M44" i="7"/>
  <c r="L44" i="7"/>
  <c r="K44" i="7"/>
  <c r="J44" i="7"/>
  <c r="I44" i="7"/>
  <c r="H44" i="7"/>
  <c r="G44" i="7"/>
  <c r="F44" i="7"/>
  <c r="E44" i="7"/>
  <c r="D44" i="7"/>
  <c r="O43" i="7"/>
  <c r="N43" i="7"/>
  <c r="M43" i="7"/>
  <c r="L43" i="7"/>
  <c r="K43" i="7"/>
  <c r="J43" i="7"/>
  <c r="I43" i="7"/>
  <c r="H43" i="7"/>
  <c r="G43" i="7"/>
  <c r="F43" i="7"/>
  <c r="E43" i="7"/>
  <c r="D43" i="7"/>
  <c r="O42" i="7"/>
  <c r="N42" i="7"/>
  <c r="M42" i="7"/>
  <c r="L42" i="7"/>
  <c r="K42" i="7"/>
  <c r="J42" i="7"/>
  <c r="I42" i="7"/>
  <c r="H42" i="7"/>
  <c r="G42" i="7"/>
  <c r="F42" i="7"/>
  <c r="E42" i="7"/>
  <c r="D42" i="7"/>
  <c r="O41" i="7"/>
  <c r="N41" i="7"/>
  <c r="M41" i="7"/>
  <c r="L41" i="7"/>
  <c r="K41" i="7"/>
  <c r="J41" i="7"/>
  <c r="I41" i="7"/>
  <c r="H41" i="7"/>
  <c r="G41" i="7"/>
  <c r="F41" i="7"/>
  <c r="E41" i="7"/>
  <c r="D41" i="7"/>
  <c r="O40" i="7"/>
  <c r="N40" i="7"/>
  <c r="M40" i="7"/>
  <c r="L40" i="7"/>
  <c r="K40" i="7"/>
  <c r="J40" i="7"/>
  <c r="I40" i="7"/>
  <c r="H40" i="7"/>
  <c r="G40" i="7"/>
  <c r="F40" i="7"/>
  <c r="E40" i="7"/>
  <c r="D40" i="7"/>
  <c r="O39" i="7"/>
  <c r="N39" i="7"/>
  <c r="M39" i="7"/>
  <c r="L39" i="7"/>
  <c r="K39" i="7"/>
  <c r="J39" i="7"/>
  <c r="I39" i="7"/>
  <c r="H39" i="7"/>
  <c r="G39" i="7"/>
  <c r="F39" i="7"/>
  <c r="E39" i="7"/>
  <c r="D39" i="7"/>
  <c r="O38" i="7"/>
  <c r="N38" i="7"/>
  <c r="M38" i="7"/>
  <c r="L38" i="7"/>
  <c r="K38" i="7"/>
  <c r="J38" i="7"/>
  <c r="I38" i="7"/>
  <c r="H38" i="7"/>
  <c r="G38" i="7"/>
  <c r="F38" i="7"/>
  <c r="E38" i="7"/>
  <c r="D38" i="7"/>
  <c r="O37" i="7"/>
  <c r="N37" i="7"/>
  <c r="M37" i="7"/>
  <c r="L37" i="7"/>
  <c r="K37" i="7"/>
  <c r="J37" i="7"/>
  <c r="I37" i="7"/>
  <c r="H37" i="7"/>
  <c r="G37" i="7"/>
  <c r="F37" i="7"/>
  <c r="E37" i="7"/>
  <c r="D37" i="7"/>
  <c r="O36" i="7"/>
  <c r="N36" i="7"/>
  <c r="M36" i="7"/>
  <c r="L36" i="7"/>
  <c r="K36" i="7"/>
  <c r="J36" i="7"/>
  <c r="I36" i="7"/>
  <c r="H36" i="7"/>
  <c r="G36" i="7"/>
  <c r="F36" i="7"/>
  <c r="E36" i="7"/>
  <c r="D36" i="7"/>
  <c r="O35" i="7"/>
  <c r="N35" i="7"/>
  <c r="M35" i="7"/>
  <c r="L35" i="7"/>
  <c r="K35" i="7"/>
  <c r="J35" i="7"/>
  <c r="I35" i="7"/>
  <c r="H35" i="7"/>
  <c r="G35" i="7"/>
  <c r="F35" i="7"/>
  <c r="E35" i="7"/>
  <c r="D35" i="7"/>
  <c r="O34" i="7"/>
  <c r="N34" i="7"/>
  <c r="M34" i="7"/>
  <c r="L34" i="7"/>
  <c r="K34" i="7"/>
  <c r="J34" i="7"/>
  <c r="I34" i="7"/>
  <c r="H34" i="7"/>
  <c r="G34" i="7"/>
  <c r="F34" i="7"/>
  <c r="E34" i="7"/>
  <c r="D34" i="7"/>
  <c r="O33" i="7"/>
  <c r="N33" i="7"/>
  <c r="M33" i="7"/>
  <c r="L33" i="7"/>
  <c r="K33" i="7"/>
  <c r="J33" i="7"/>
  <c r="I33" i="7"/>
  <c r="H33" i="7"/>
  <c r="G33" i="7"/>
  <c r="F33" i="7"/>
  <c r="E33" i="7"/>
  <c r="D33" i="7"/>
  <c r="O32" i="7"/>
  <c r="N32" i="7"/>
  <c r="M32" i="7"/>
  <c r="L32" i="7"/>
  <c r="K32" i="7"/>
  <c r="J32" i="7"/>
  <c r="I32" i="7"/>
  <c r="H32" i="7"/>
  <c r="G32" i="7"/>
  <c r="F32" i="7"/>
  <c r="E32" i="7"/>
  <c r="D32" i="7"/>
  <c r="O31" i="7"/>
  <c r="N31" i="7"/>
  <c r="M31" i="7"/>
  <c r="L31" i="7"/>
  <c r="K31" i="7"/>
  <c r="J31" i="7"/>
  <c r="I31" i="7"/>
  <c r="H31" i="7"/>
  <c r="G31" i="7"/>
  <c r="F31" i="7"/>
  <c r="E31" i="7"/>
  <c r="D31" i="7"/>
  <c r="O30" i="7"/>
  <c r="N30" i="7"/>
  <c r="M30" i="7"/>
  <c r="L30" i="7"/>
  <c r="K30" i="7"/>
  <c r="J30" i="7"/>
  <c r="I30" i="7"/>
  <c r="H30" i="7"/>
  <c r="G30" i="7"/>
  <c r="F30" i="7"/>
  <c r="E30" i="7"/>
  <c r="D30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O27" i="7"/>
  <c r="N27" i="7"/>
  <c r="M27" i="7"/>
  <c r="L27" i="7"/>
  <c r="K27" i="7"/>
  <c r="J27" i="7"/>
  <c r="I27" i="7"/>
  <c r="H27" i="7"/>
  <c r="G27" i="7"/>
  <c r="F27" i="7"/>
  <c r="E27" i="7"/>
  <c r="D27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O24" i="7"/>
  <c r="N24" i="7"/>
  <c r="M24" i="7"/>
  <c r="L24" i="7"/>
  <c r="K24" i="7"/>
  <c r="J24" i="7"/>
  <c r="I24" i="7"/>
  <c r="H24" i="7"/>
  <c r="G24" i="7"/>
  <c r="F24" i="7"/>
  <c r="E24" i="7"/>
  <c r="D24" i="7"/>
  <c r="O23" i="7"/>
  <c r="N23" i="7"/>
  <c r="M23" i="7"/>
  <c r="L23" i="7"/>
  <c r="K23" i="7"/>
  <c r="J23" i="7"/>
  <c r="I23" i="7"/>
  <c r="H23" i="7"/>
  <c r="G23" i="7"/>
  <c r="F23" i="7"/>
  <c r="E23" i="7"/>
  <c r="D23" i="7"/>
  <c r="O22" i="7"/>
  <c r="N22" i="7"/>
  <c r="M22" i="7"/>
  <c r="L22" i="7"/>
  <c r="K22" i="7"/>
  <c r="J22" i="7"/>
  <c r="I22" i="7"/>
  <c r="H22" i="7"/>
  <c r="G22" i="7"/>
  <c r="F22" i="7"/>
  <c r="E22" i="7"/>
  <c r="D22" i="7"/>
  <c r="O21" i="7"/>
  <c r="N21" i="7"/>
  <c r="M21" i="7"/>
  <c r="L21" i="7"/>
  <c r="K21" i="7"/>
  <c r="J21" i="7"/>
  <c r="I21" i="7"/>
  <c r="H21" i="7"/>
  <c r="G21" i="7"/>
  <c r="F21" i="7"/>
  <c r="E21" i="7"/>
  <c r="D21" i="7"/>
  <c r="O20" i="7"/>
  <c r="N20" i="7"/>
  <c r="M20" i="7"/>
  <c r="L20" i="7"/>
  <c r="K20" i="7"/>
  <c r="J20" i="7"/>
  <c r="I20" i="7"/>
  <c r="H20" i="7"/>
  <c r="G20" i="7"/>
  <c r="F20" i="7"/>
  <c r="E20" i="7"/>
  <c r="D20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6" i="7"/>
  <c r="N16" i="7"/>
  <c r="M16" i="7"/>
  <c r="L16" i="7"/>
  <c r="K16" i="7"/>
  <c r="J16" i="7"/>
  <c r="I16" i="7"/>
  <c r="H16" i="7"/>
  <c r="G16" i="7"/>
  <c r="F16" i="7"/>
  <c r="E16" i="7"/>
  <c r="D16" i="7"/>
  <c r="O15" i="7"/>
  <c r="O55" i="7" s="1"/>
  <c r="N15" i="7"/>
  <c r="N55" i="7" s="1"/>
  <c r="M15" i="7"/>
  <c r="M55" i="7" s="1"/>
  <c r="L15" i="7"/>
  <c r="L55" i="7" s="1"/>
  <c r="K15" i="7"/>
  <c r="K55" i="7" s="1"/>
  <c r="J15" i="7"/>
  <c r="J55" i="7" s="1"/>
  <c r="I15" i="7"/>
  <c r="H15" i="7"/>
  <c r="G15" i="7"/>
  <c r="F15" i="7"/>
  <c r="F55" i="7" s="1"/>
  <c r="E15" i="7"/>
  <c r="E55" i="7" s="1"/>
  <c r="D15" i="7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3" i="5"/>
  <c r="P32" i="5"/>
  <c r="P31" i="5"/>
  <c r="P30" i="5"/>
  <c r="P29" i="5"/>
  <c r="P28" i="5"/>
  <c r="P27" i="5"/>
  <c r="P26" i="5"/>
  <c r="P25" i="5"/>
  <c r="P24" i="5"/>
  <c r="P23" i="5"/>
  <c r="P22" i="5"/>
  <c r="O55" i="5"/>
  <c r="N55" i="5"/>
  <c r="M55" i="5"/>
  <c r="L55" i="5"/>
  <c r="K55" i="5"/>
  <c r="J55" i="5"/>
  <c r="I55" i="5"/>
  <c r="H55" i="5"/>
  <c r="G55" i="5"/>
  <c r="F55" i="5"/>
  <c r="E55" i="5"/>
  <c r="D55" i="5"/>
  <c r="P20" i="5"/>
  <c r="P19" i="5"/>
  <c r="P18" i="5"/>
  <c r="P17" i="5"/>
  <c r="P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P15" i="5"/>
  <c r="B8" i="5"/>
  <c r="B6" i="5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3" i="4"/>
  <c r="P32" i="4"/>
  <c r="P31" i="4"/>
  <c r="P30" i="4"/>
  <c r="P29" i="4"/>
  <c r="P28" i="4"/>
  <c r="P27" i="4"/>
  <c r="P26" i="4"/>
  <c r="P25" i="4"/>
  <c r="P24" i="4"/>
  <c r="P23" i="4"/>
  <c r="P22" i="4"/>
  <c r="O55" i="4"/>
  <c r="N55" i="4"/>
  <c r="M55" i="4"/>
  <c r="L55" i="4"/>
  <c r="K55" i="4"/>
  <c r="J55" i="4"/>
  <c r="I55" i="4"/>
  <c r="H55" i="4"/>
  <c r="G55" i="4"/>
  <c r="F55" i="4"/>
  <c r="E55" i="4"/>
  <c r="D55" i="4"/>
  <c r="P20" i="4"/>
  <c r="P19" i="4"/>
  <c r="P18" i="4"/>
  <c r="P17" i="4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P16" i="4"/>
  <c r="A16" i="4"/>
  <c r="P15" i="4"/>
  <c r="B8" i="4"/>
  <c r="B6" i="4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3" i="3"/>
  <c r="P32" i="3"/>
  <c r="P31" i="3"/>
  <c r="P30" i="3"/>
  <c r="P29" i="3"/>
  <c r="P28" i="3"/>
  <c r="P27" i="3"/>
  <c r="P26" i="3"/>
  <c r="P25" i="3"/>
  <c r="P24" i="3"/>
  <c r="P23" i="3"/>
  <c r="P22" i="3"/>
  <c r="O55" i="3"/>
  <c r="N55" i="3"/>
  <c r="M55" i="3"/>
  <c r="L55" i="3"/>
  <c r="K55" i="3"/>
  <c r="J55" i="3"/>
  <c r="I55" i="3"/>
  <c r="H55" i="3"/>
  <c r="G55" i="3"/>
  <c r="F55" i="3"/>
  <c r="E55" i="3"/>
  <c r="D55" i="3"/>
  <c r="P20" i="3"/>
  <c r="P19" i="3"/>
  <c r="P18" i="3"/>
  <c r="P17" i="3"/>
  <c r="P16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P15" i="3"/>
  <c r="B8" i="3"/>
  <c r="B6" i="3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3" i="2"/>
  <c r="P32" i="2"/>
  <c r="P31" i="2"/>
  <c r="P30" i="2"/>
  <c r="P29" i="2"/>
  <c r="P28" i="2"/>
  <c r="P27" i="2"/>
  <c r="P26" i="2"/>
  <c r="P25" i="2"/>
  <c r="P24" i="2"/>
  <c r="P23" i="2"/>
  <c r="P22" i="2"/>
  <c r="O55" i="2"/>
  <c r="N55" i="2"/>
  <c r="M55" i="2"/>
  <c r="L55" i="2"/>
  <c r="K55" i="2"/>
  <c r="J55" i="2"/>
  <c r="I55" i="2"/>
  <c r="H55" i="2"/>
  <c r="G55" i="2"/>
  <c r="F55" i="2"/>
  <c r="E55" i="2"/>
  <c r="D55" i="2"/>
  <c r="P20" i="2"/>
  <c r="P19" i="2"/>
  <c r="P18" i="2"/>
  <c r="P17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P16" i="2"/>
  <c r="A16" i="2"/>
  <c r="P15" i="2"/>
  <c r="B8" i="2"/>
  <c r="B6" i="2"/>
  <c r="I55" i="7"/>
  <c r="G55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B8" i="7"/>
  <c r="B6" i="7"/>
  <c r="P16" i="7" l="1"/>
  <c r="H55" i="7"/>
  <c r="P15" i="7"/>
  <c r="D55" i="7"/>
  <c r="P21" i="5"/>
  <c r="P55" i="5" s="1"/>
  <c r="P21" i="4"/>
  <c r="P55" i="4" s="1"/>
  <c r="P21" i="3"/>
  <c r="P55" i="3" s="1"/>
  <c r="P21" i="2"/>
  <c r="P55" i="2" s="1"/>
  <c r="P55" i="7" l="1"/>
</calcChain>
</file>

<file path=xl/sharedStrings.xml><?xml version="1.0" encoding="utf-8"?>
<sst xmlns="http://schemas.openxmlformats.org/spreadsheetml/2006/main" count="1098" uniqueCount="99">
  <si>
    <t>Schedule</t>
  </si>
  <si>
    <t>G-1</t>
  </si>
  <si>
    <t>PROVIDED BY JENN CLAUSIUS</t>
  </si>
  <si>
    <t>Monthly Plant Additions</t>
  </si>
  <si>
    <t>Page 24 of 28</t>
  </si>
  <si>
    <t/>
  </si>
  <si>
    <t>Florida Public Service Commission</t>
  </si>
  <si>
    <t xml:space="preserve">Explanation: </t>
  </si>
  <si>
    <t>Provide the monthly plant additions by</t>
  </si>
  <si>
    <t>Type of Data Shown:</t>
  </si>
  <si>
    <t>account for the historic base year + 1.</t>
  </si>
  <si>
    <t>Historic Base Year + 1:     12/31/2022</t>
  </si>
  <si>
    <t>Company:</t>
  </si>
  <si>
    <t xml:space="preserve">Witness: </t>
  </si>
  <si>
    <t>Docket No.:</t>
  </si>
  <si>
    <t>Florida Public Utilities</t>
  </si>
  <si>
    <t xml:space="preserve"> </t>
  </si>
  <si>
    <t>Line</t>
  </si>
  <si>
    <t>A/C</t>
  </si>
  <si>
    <t>No.</t>
  </si>
  <si>
    <t>Description</t>
  </si>
  <si>
    <t>TOTAL</t>
  </si>
  <si>
    <t>301</t>
  </si>
  <si>
    <t>ORGANIZATION</t>
  </si>
  <si>
    <t>302</t>
  </si>
  <si>
    <t>FRANCHISES &amp; CONSENTS</t>
  </si>
  <si>
    <t>MISC INTAGIBLE PLANT</t>
  </si>
  <si>
    <t>STRUCTURES &amp; IMPROVEMENTS</t>
  </si>
  <si>
    <t>374</t>
  </si>
  <si>
    <t>LAND &amp; LAND RIGHTS</t>
  </si>
  <si>
    <t>375</t>
  </si>
  <si>
    <t>MAINS - PLASTICS</t>
  </si>
  <si>
    <t>MAINS - STEEL</t>
  </si>
  <si>
    <t>376G</t>
  </si>
  <si>
    <t>MAINS - GRIP</t>
  </si>
  <si>
    <t>378</t>
  </si>
  <si>
    <t>MEAS &amp; REG STATION EQUIP-GEN</t>
  </si>
  <si>
    <t>379</t>
  </si>
  <si>
    <t>MEAS &amp; REG STATION EQUIP-GATE</t>
  </si>
  <si>
    <t>SERVICES - PLASTIC</t>
  </si>
  <si>
    <t>SERVICES - OTHER</t>
  </si>
  <si>
    <t>380G</t>
  </si>
  <si>
    <t>SERVICES - GRIP</t>
  </si>
  <si>
    <t>381</t>
  </si>
  <si>
    <t>METERS</t>
  </si>
  <si>
    <t>METERS - AMR EQUIPMENT</t>
  </si>
  <si>
    <t>382</t>
  </si>
  <si>
    <t>METER &amp; REGULATOR INST.</t>
  </si>
  <si>
    <t>METER INSTALLATIONS - MTU/DCU</t>
  </si>
  <si>
    <t>383</t>
  </si>
  <si>
    <t>HOUSE REGULATORS</t>
  </si>
  <si>
    <t>384</t>
  </si>
  <si>
    <t>HOUSE REG-INST</t>
  </si>
  <si>
    <t>385</t>
  </si>
  <si>
    <t>IND MEAS &amp; REG STAT EQUIP</t>
  </si>
  <si>
    <t>387</t>
  </si>
  <si>
    <t>OTHER EQUIPMENT</t>
  </si>
  <si>
    <t>389</t>
  </si>
  <si>
    <t>390</t>
  </si>
  <si>
    <t>OFFICE FURN &amp; EQUIPMENT</t>
  </si>
  <si>
    <t>COMPUTER AND PERIPHERY</t>
  </si>
  <si>
    <t>COMPUTER HARDWARE</t>
  </si>
  <si>
    <t>FURNITURE AND FIXTURES</t>
  </si>
  <si>
    <t>SYSTEM SOFTWARE</t>
  </si>
  <si>
    <t>TRANSPORTATION EQUIPMENT</t>
  </si>
  <si>
    <t>AUTOS &amp; TRUCKS (UP TO 1/2 TON)</t>
  </si>
  <si>
    <t>AUTOS &amp; TRUCKS</t>
  </si>
  <si>
    <t>TRANSPORTATION - OTHER</t>
  </si>
  <si>
    <t>393</t>
  </si>
  <si>
    <t>STORES EQUIP</t>
  </si>
  <si>
    <t>394</t>
  </si>
  <si>
    <t>TOOLS, SHOP, GARAGE EQUIP</t>
  </si>
  <si>
    <t>396</t>
  </si>
  <si>
    <t>POWER OPERATED EQUIPMENT</t>
  </si>
  <si>
    <t>397</t>
  </si>
  <si>
    <t>COMMUNICATION EQUIPMENT</t>
  </si>
  <si>
    <t>398</t>
  </si>
  <si>
    <t>MISC EQUIP</t>
  </si>
  <si>
    <t>TOTAL ADDITIONS</t>
  </si>
  <si>
    <t>Supporting Schedules:  G-6 p.1</t>
  </si>
  <si>
    <t>Recap Schedules:  G-1 p.23</t>
  </si>
  <si>
    <t>Large Project Adjustments</t>
  </si>
  <si>
    <t>376 Mains Plastic</t>
  </si>
  <si>
    <t>376 Mains GRIP</t>
  </si>
  <si>
    <t>378 M&amp;R Station Eq - General</t>
  </si>
  <si>
    <t>380 Services GRIP</t>
  </si>
  <si>
    <t>389 Land and Land Rights</t>
  </si>
  <si>
    <t>390 Structures and Improvements</t>
  </si>
  <si>
    <t>PROVIDED BY ??</t>
  </si>
  <si>
    <t>PROVIDED BY JOE ABBA</t>
  </si>
  <si>
    <t>PROVIDED BY BETY MAITRE</t>
  </si>
  <si>
    <t>Recap Schedules:  G-1 p.26</t>
  </si>
  <si>
    <t>Historic Base Year + 1:     12/31/2023</t>
  </si>
  <si>
    <t>Page 27 of 28</t>
  </si>
  <si>
    <t>Provide the monthly plant additions</t>
  </si>
  <si>
    <t>by account for the projected test year.</t>
  </si>
  <si>
    <t>Projected Test Year:      12/31/2023</t>
  </si>
  <si>
    <t>Witness:</t>
  </si>
  <si>
    <t>379 M&amp;R Station City 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</si>
</sst>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[$-409]mmm\-yy;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2"/>
      <name val="Arial"/>
      <family val="2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0" fontId="2" fillId="0" borderId="0"/>
    <xf numFmtId="5" fontId="2" fillId="0" borderId="0"/>
  </cellStyleXfs>
  <cellXfs count="54">
    <xf numFmtId="0" fontId="0" fillId="0" borderId="0" xfId="0"/>
    <xf numFmtId="164" fontId="3" fillId="0" borderId="0" xfId="3" applyFont="1" applyAlignment="1" applyProtection="1">
      <alignment horizontal="left"/>
    </xf>
    <xf numFmtId="164" fontId="3" fillId="0" borderId="0" xfId="3" applyFont="1"/>
    <xf numFmtId="0" fontId="4" fillId="0" borderId="0" xfId="3" quotePrefix="1" applyNumberFormat="1" applyFont="1" applyAlignment="1">
      <alignment horizontal="left"/>
    </xf>
    <xf numFmtId="0" fontId="3" fillId="0" borderId="0" xfId="0" applyFont="1" applyAlignment="1">
      <alignment vertical="center"/>
    </xf>
    <xf numFmtId="164" fontId="3" fillId="0" borderId="0" xfId="3" applyFont="1" applyAlignment="1">
      <alignment horizontal="left"/>
    </xf>
    <xf numFmtId="164" fontId="3" fillId="0" borderId="0" xfId="3" applyFont="1" applyAlignment="1" applyProtection="1">
      <alignment horizontal="right"/>
    </xf>
    <xf numFmtId="164" fontId="3" fillId="0" borderId="1" xfId="3" applyFont="1" applyBorder="1" applyAlignment="1" applyProtection="1">
      <alignment horizontal="left"/>
    </xf>
    <xf numFmtId="164" fontId="3" fillId="0" borderId="1" xfId="3" applyFont="1" applyBorder="1" applyAlignment="1" applyProtection="1">
      <alignment horizontal="fill"/>
    </xf>
    <xf numFmtId="164" fontId="3" fillId="0" borderId="0" xfId="3" applyFont="1" applyBorder="1" applyAlignment="1" applyProtection="1">
      <alignment horizontal="left"/>
    </xf>
    <xf numFmtId="164" fontId="3" fillId="0" borderId="0" xfId="3" applyFont="1" applyBorder="1" applyAlignment="1" applyProtection="1">
      <alignment horizontal="fill"/>
    </xf>
    <xf numFmtId="164" fontId="3" fillId="0" borderId="0" xfId="3" quotePrefix="1" applyFont="1" applyAlignment="1" applyProtection="1">
      <alignment horizontal="left"/>
    </xf>
    <xf numFmtId="37" fontId="3" fillId="0" borderId="0" xfId="4" applyNumberFormat="1" applyFont="1" applyProtection="1"/>
    <xf numFmtId="164" fontId="3" fillId="0" borderId="0" xfId="3" quotePrefix="1" applyFont="1" applyAlignment="1">
      <alignment horizontal="left"/>
    </xf>
    <xf numFmtId="0" fontId="5" fillId="0" borderId="0" xfId="3" quotePrefix="1" applyNumberFormat="1" applyFont="1" applyAlignment="1">
      <alignment horizontal="left"/>
    </xf>
    <xf numFmtId="164" fontId="3" fillId="0" borderId="0" xfId="3" applyFont="1" applyAlignment="1" applyProtection="1">
      <alignment horizontal="left"/>
      <protection locked="0"/>
    </xf>
    <xf numFmtId="164" fontId="3" fillId="0" borderId="0" xfId="3" applyFont="1" applyAlignment="1" applyProtection="1">
      <alignment horizontal="center"/>
    </xf>
    <xf numFmtId="5" fontId="3" fillId="0" borderId="0" xfId="5" applyFont="1" applyBorder="1" applyAlignment="1" applyProtection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6" fontId="3" fillId="0" borderId="0" xfId="2" applyNumberFormat="1" applyFont="1" applyProtection="1">
      <protection locked="0"/>
    </xf>
    <xf numFmtId="166" fontId="3" fillId="0" borderId="0" xfId="2" applyNumberFormat="1" applyFont="1" applyProtection="1"/>
    <xf numFmtId="167" fontId="3" fillId="0" borderId="0" xfId="1" applyNumberFormat="1" applyFont="1" applyProtection="1">
      <protection locked="0"/>
    </xf>
    <xf numFmtId="167" fontId="3" fillId="0" borderId="0" xfId="1" applyNumberFormat="1" applyFont="1" applyProtection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167" fontId="3" fillId="0" borderId="0" xfId="1" applyNumberFormat="1" applyFont="1" applyFill="1" applyProtection="1">
      <protection locked="0"/>
    </xf>
    <xf numFmtId="0" fontId="3" fillId="2" borderId="0" xfId="0" applyFont="1" applyFill="1" applyAlignment="1"/>
    <xf numFmtId="167" fontId="3" fillId="2" borderId="0" xfId="1" applyNumberFormat="1" applyFont="1" applyFill="1" applyProtection="1">
      <protection locked="0"/>
    </xf>
    <xf numFmtId="167" fontId="3" fillId="2" borderId="0" xfId="1" applyNumberFormat="1" applyFont="1" applyFill="1" applyProtection="1"/>
    <xf numFmtId="0" fontId="3" fillId="3" borderId="0" xfId="0" applyFont="1" applyFill="1" applyAlignment="1"/>
    <xf numFmtId="167" fontId="3" fillId="3" borderId="0" xfId="1" applyNumberFormat="1" applyFont="1" applyFill="1" applyProtection="1">
      <protection locked="0"/>
    </xf>
    <xf numFmtId="167" fontId="3" fillId="3" borderId="0" xfId="1" applyNumberFormat="1" applyFont="1" applyFill="1" applyProtection="1"/>
    <xf numFmtId="0" fontId="3" fillId="0" borderId="0" xfId="3" applyNumberFormat="1" applyFont="1" applyAlignment="1" applyProtection="1">
      <alignment horizontal="left"/>
    </xf>
    <xf numFmtId="0" fontId="3" fillId="0" borderId="0" xfId="3" applyNumberFormat="1" applyFont="1" applyBorder="1" applyAlignment="1">
      <alignment horizontal="center"/>
    </xf>
    <xf numFmtId="37" fontId="3" fillId="0" borderId="0" xfId="3" applyNumberFormat="1" applyFont="1" applyProtection="1">
      <protection locked="0"/>
    </xf>
    <xf numFmtId="37" fontId="3" fillId="0" borderId="0" xfId="3" applyNumberFormat="1" applyFont="1" applyProtection="1"/>
    <xf numFmtId="37" fontId="3" fillId="0" borderId="0" xfId="3" applyNumberFormat="1" applyFont="1" applyAlignment="1" applyProtection="1">
      <alignment horizontal="fill"/>
    </xf>
    <xf numFmtId="166" fontId="3" fillId="0" borderId="2" xfId="2" applyNumberFormat="1" applyFont="1" applyBorder="1" applyProtection="1">
      <protection locked="0"/>
    </xf>
    <xf numFmtId="164" fontId="3" fillId="0" borderId="0" xfId="3" applyFont="1" applyAlignment="1" applyProtection="1">
      <alignment horizontal="fill"/>
    </xf>
    <xf numFmtId="37" fontId="3" fillId="0" borderId="0" xfId="3" applyNumberFormat="1" applyFont="1" applyAlignment="1" applyProtection="1">
      <alignment horizontal="left"/>
    </xf>
    <xf numFmtId="164" fontId="3" fillId="0" borderId="0" xfId="3" applyNumberFormat="1" applyFont="1" applyAlignment="1" applyProtection="1">
      <alignment horizontal="left"/>
    </xf>
    <xf numFmtId="166" fontId="3" fillId="0" borderId="0" xfId="2" applyNumberFormat="1" applyFont="1" applyFill="1" applyProtection="1">
      <protection locked="0"/>
    </xf>
    <xf numFmtId="37" fontId="3" fillId="0" borderId="0" xfId="3" applyNumberFormat="1" applyFont="1" applyFill="1" applyProtection="1">
      <protection locked="0"/>
    </xf>
    <xf numFmtId="167" fontId="3" fillId="0" borderId="0" xfId="1" applyNumberFormat="1" applyFont="1" applyAlignment="1" applyProtection="1"/>
    <xf numFmtId="167" fontId="5" fillId="0" borderId="0" xfId="1" applyNumberFormat="1" applyFont="1" applyFill="1" applyProtection="1">
      <protection locked="0"/>
    </xf>
    <xf numFmtId="168" fontId="3" fillId="0" borderId="0" xfId="3" applyNumberFormat="1" applyFont="1"/>
    <xf numFmtId="43" fontId="3" fillId="0" borderId="0" xfId="1" applyFont="1"/>
    <xf numFmtId="5" fontId="3" fillId="0" borderId="0" xfId="5" applyFont="1" applyAlignment="1" applyProtection="1">
      <alignment horizontal="left"/>
    </xf>
    <xf numFmtId="5" fontId="3" fillId="0" borderId="1" xfId="5" applyFont="1" applyBorder="1" applyAlignment="1" applyProtection="1">
      <alignment horizontal="left"/>
    </xf>
    <xf numFmtId="5" fontId="3" fillId="0" borderId="0" xfId="5" applyFont="1" applyBorder="1" applyAlignment="1" applyProtection="1">
      <alignment horizontal="left"/>
    </xf>
    <xf numFmtId="166" fontId="3" fillId="4" borderId="2" xfId="2" applyNumberFormat="1" applyFont="1" applyFill="1" applyBorder="1" applyProtection="1">
      <protection locked="0"/>
    </xf>
  </cellXfs>
  <cellStyles count="6">
    <cellStyle name="Comma" xfId="1" builtinId="3"/>
    <cellStyle name="Currency" xfId="2" builtinId="4"/>
    <cellStyle name="Normal" xfId="0" builtinId="0"/>
    <cellStyle name="Normal 2" xfId="4"/>
    <cellStyle name="Normal 4" xfId="5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externalLink" Target="externalLinks/externalLink1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externalLink" Target="externalLinks/externalLink2.xml" Id="rId1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PO_G-1%20Schedules%20Proforma%20rate%20b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G-1%20Schedules%20Proforma%20rate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1"/>
      <sheetName val="G1-1 FN"/>
      <sheetName val="G1-1 CF"/>
      <sheetName val="G1-1 FI"/>
      <sheetName val="G1-1 FT"/>
      <sheetName val="G1-2 "/>
      <sheetName val="G1-2 FC a and b"/>
      <sheetName val="G1-2 FC c 2022"/>
      <sheetName val="G1-2 FC d 2023"/>
      <sheetName val="G1-2 FN"/>
      <sheetName val="G1-2 CF"/>
      <sheetName val="G1-2 FI"/>
      <sheetName val="G1-2 FT"/>
      <sheetName val="G1-3"/>
      <sheetName val="G1-3 FC a and b"/>
      <sheetName val="G1-3 FC c 2022"/>
      <sheetName val="G1-3 FC d 2023"/>
      <sheetName val="G1-3 FN"/>
      <sheetName val="G1-3 CF"/>
      <sheetName val="G1-3 FI"/>
      <sheetName val="G1-3 FT"/>
      <sheetName val="G1-4"/>
      <sheetName val="G1-4 FN"/>
      <sheetName val="G1-4 CF"/>
      <sheetName val="G1-4 FI"/>
      <sheetName val="G1-4 FT"/>
      <sheetName val="G1-4 a"/>
      <sheetName val="G1-4 FN a"/>
      <sheetName val="G1-4 CF a"/>
      <sheetName val="G1-4 FI a "/>
      <sheetName val="G1-4 FT a"/>
      <sheetName val="G1-5 "/>
      <sheetName val="G1-5a FC"/>
      <sheetName val="G1-5 FN"/>
      <sheetName val="G1-5 CF"/>
      <sheetName val="G1-5 FI"/>
      <sheetName val="G1-5 FT"/>
      <sheetName val="G1-6 "/>
      <sheetName val="G1-6b FC"/>
      <sheetName val="G1-6 FN"/>
      <sheetName val="G1-6 CF"/>
      <sheetName val="G1-6 FI"/>
      <sheetName val="G1-6 FT"/>
      <sheetName val="G1-7  "/>
      <sheetName val="G1-7 FC"/>
      <sheetName val="G1-7 FN"/>
      <sheetName val="G1-7 CF"/>
      <sheetName val="G1-7 FI"/>
      <sheetName val="G1-7 FT"/>
      <sheetName val="G1-8"/>
      <sheetName val="G1-8 FC"/>
      <sheetName val="G1-8 FN"/>
      <sheetName val="G1-8 CF"/>
      <sheetName val="G1-8 FI"/>
      <sheetName val="G1-8 FT"/>
      <sheetName val="G1-9"/>
      <sheetName val="G1-9 FN"/>
      <sheetName val="G1-9 CF"/>
      <sheetName val="G1-9 FI"/>
      <sheetName val="G1-9 FT"/>
      <sheetName val="G1-10"/>
      <sheetName val="G1-10 FN"/>
      <sheetName val="G1-10 CF"/>
      <sheetName val="G1-10 FI"/>
      <sheetName val="G1-10 FT"/>
      <sheetName val="G1-11"/>
      <sheetName val="G1-11 FN"/>
      <sheetName val="G1-11 FN Cost of Removal"/>
      <sheetName val="G1-11 FN Salvage"/>
      <sheetName val="G1-11 CF"/>
      <sheetName val="G1-11 CF Cost of Removal"/>
      <sheetName val="G1-11 CF Salvage "/>
      <sheetName val="G1-11 FI"/>
      <sheetName val="G1-11 FI Cost of Removal"/>
      <sheetName val="G1-11 FI Salvage "/>
      <sheetName val="G1-11 FT"/>
      <sheetName val="G1-11 FT Cost of Removal"/>
      <sheetName val="G1-11 FT Salvage "/>
      <sheetName val="G1-12"/>
      <sheetName val="G1-12 FN"/>
      <sheetName val="G1-12 FN Cost of Removal"/>
      <sheetName val="G1-12 FN Salvage "/>
      <sheetName val="G1-12 CF"/>
      <sheetName val="G1-12 CF Cost of Removal"/>
      <sheetName val="G1-12 CF Salvage"/>
      <sheetName val="G1-12 FI"/>
      <sheetName val="G1-12 FI Cost of Removal"/>
      <sheetName val="G1-12 FI Salvage"/>
      <sheetName val="G1-12 FT"/>
      <sheetName val="G1-12 FT Cost of Removal"/>
      <sheetName val="G1-12 FT Salvage"/>
      <sheetName val="G1-13"/>
      <sheetName val="G1-13 FN"/>
      <sheetName val="G1-13 CF"/>
      <sheetName val="G1-13 FI"/>
      <sheetName val="G1-13 FT"/>
      <sheetName val="G1-14"/>
      <sheetName val="G1-14 FN"/>
      <sheetName val="G1-14 CF"/>
      <sheetName val="G1-14 FI"/>
      <sheetName val="G1-14 FT"/>
      <sheetName val="G1-15a FC Common"/>
      <sheetName val="G1-15b Corp"/>
      <sheetName val="G1-16a FC Common"/>
      <sheetName val="G1-16b Corp"/>
      <sheetName val="G1-17"/>
      <sheetName val="G1-18a FC Common"/>
      <sheetName val="G1-18b Corp "/>
      <sheetName val="G1-19a FC"/>
      <sheetName val="G1-19b Corp"/>
      <sheetName val="G1-20"/>
      <sheetName val="G1-21a FC"/>
      <sheetName val="G1-21b Corp"/>
      <sheetName val="G1-22a FC"/>
      <sheetName val="G1-22b CORP"/>
      <sheetName val="G1-23"/>
      <sheetName val="G1-23 FN"/>
      <sheetName val="G1-23 CF"/>
      <sheetName val="G1-23 FI"/>
      <sheetName val="G1-23 FT"/>
      <sheetName val="G1-24"/>
      <sheetName val="G1-24 FN"/>
      <sheetName val="G1-24 CF"/>
      <sheetName val="G1-24 FI"/>
      <sheetName val="G1-24 FT"/>
      <sheetName val="G1-25"/>
      <sheetName val="G1-25 FN"/>
      <sheetName val="G1-25 CF"/>
      <sheetName val="G1-25 FI"/>
      <sheetName val="G1-25 FT"/>
      <sheetName val="G1-26"/>
      <sheetName val="G1-26 FN"/>
      <sheetName val="G1-26 CF"/>
      <sheetName val="G1-26 FI"/>
      <sheetName val="G1-26 FT"/>
      <sheetName val="G1-27"/>
      <sheetName val="G1-27 FN"/>
      <sheetName val="G1-27 CF"/>
      <sheetName val="G1-27 FI"/>
      <sheetName val="G1-27 FT"/>
      <sheetName val="G1-28"/>
      <sheetName val="G1-28 FN"/>
      <sheetName val="G1-28 CF"/>
      <sheetName val="G1-28 FI"/>
      <sheetName val="G1-28 FT"/>
    </sheetNames>
    <sheetDataSet>
      <sheetData sheetId="0">
        <row r="6">
          <cell r="B6" t="str">
            <v>Florida Public Utilities Company Consolidated Gas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>
        <row r="15">
          <cell r="P15">
            <v>0</v>
          </cell>
        </row>
      </sheetData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1"/>
      <sheetName val="G1-1 FN"/>
      <sheetName val="G1-1 CF"/>
      <sheetName val="G1-1 FI"/>
      <sheetName val="G1-1 FT"/>
      <sheetName val="G1-2 "/>
      <sheetName val="G1-2 FC a and b"/>
      <sheetName val="G1-2 FC c 2022"/>
      <sheetName val="G1-2 FC d 2023"/>
      <sheetName val="G1-2 FN"/>
      <sheetName val="G1-2 CF"/>
      <sheetName val="G1-2 FI"/>
      <sheetName val="G1-2 FT"/>
      <sheetName val="G1-3"/>
      <sheetName val="G1-3 FC a and b"/>
      <sheetName val="G1-3 FC c 2022"/>
      <sheetName val="G1-3 FC d 2023"/>
      <sheetName val="G1-3 FN"/>
      <sheetName val="G1-3 CF"/>
      <sheetName val="G1-3 FI"/>
      <sheetName val="G1-3 FT"/>
      <sheetName val="G1-4"/>
      <sheetName val="G1-4 FN"/>
      <sheetName val="G1-4 CF"/>
      <sheetName val="G1-4 FI"/>
      <sheetName val="G1-4 FT"/>
      <sheetName val="G1-4 a"/>
      <sheetName val="G1-4 FN a"/>
      <sheetName val="G1-4 CF a"/>
      <sheetName val="G1-4 FI a "/>
      <sheetName val="G1-4 FT a"/>
      <sheetName val="G1-5 "/>
      <sheetName val="G1-5a FC"/>
      <sheetName val="G1-5 FN"/>
      <sheetName val="G1-5 CF"/>
      <sheetName val="G1-5 FI"/>
      <sheetName val="G1-5 FT"/>
      <sheetName val="G1-6 "/>
      <sheetName val="G1-6b FC"/>
      <sheetName val="G1-6 FN"/>
      <sheetName val="G1-6 CF"/>
      <sheetName val="G1-6 FI"/>
      <sheetName val="G1-6 FT"/>
      <sheetName val="G1-7  "/>
      <sheetName val="G1-7 FC"/>
      <sheetName val="G1-7 FN"/>
      <sheetName val="G1-7 CF"/>
      <sheetName val="G1-7 FI"/>
      <sheetName val="G1-7 FT"/>
      <sheetName val="G1-8"/>
      <sheetName val="G1-8 FC"/>
      <sheetName val="G1-8 FN"/>
      <sheetName val="G1-8 CF"/>
      <sheetName val="G1-8 FI"/>
      <sheetName val="G1-8 FT"/>
      <sheetName val="G1-9"/>
      <sheetName val="G1-9 FN"/>
      <sheetName val="G1-9 CF"/>
      <sheetName val="G1-9 FI"/>
      <sheetName val="G1-9 FT"/>
      <sheetName val="G1-10"/>
      <sheetName val="G1-10 FN"/>
      <sheetName val="G1-10 CF"/>
      <sheetName val="G1-10 FI"/>
      <sheetName val="G1-10 FT"/>
      <sheetName val="G1-11"/>
      <sheetName val="G1-11 FN"/>
      <sheetName val="G1-11 FN Cost of Removal"/>
      <sheetName val="G1-11 FN Salvage"/>
      <sheetName val="G1-11 CF"/>
      <sheetName val="G1-11 CF Cost of Removal"/>
      <sheetName val="G1-11 CF Salvage "/>
      <sheetName val="G1-11 FI"/>
      <sheetName val="G1-11 FI Cost of Removal"/>
      <sheetName val="G1-11 FI Salvage "/>
      <sheetName val="G1-11 FT"/>
      <sheetName val="G1-11 FT Cost of Removal"/>
      <sheetName val="G1-11 FT Salvage "/>
      <sheetName val="G1-12"/>
      <sheetName val="G1-12 FN"/>
      <sheetName val="G1-12 FN Cost of Removal"/>
      <sheetName val="G1-12 FN Salvage "/>
      <sheetName val="G1-12 CF"/>
      <sheetName val="G1-12 CF Cost of Removal"/>
      <sheetName val="G1-12 CF Salvage"/>
      <sheetName val="G1-12 FI"/>
      <sheetName val="G1-12 FI Cost of Removal"/>
      <sheetName val="G1-12 FI Salvage"/>
      <sheetName val="G1-12 FT"/>
      <sheetName val="G1-12 FT Cost of Removal"/>
      <sheetName val="G1-12 FT Salvage"/>
      <sheetName val="G1-13"/>
      <sheetName val="G1-13 FN"/>
      <sheetName val="G1-13 CF"/>
      <sheetName val="G1-13 FI"/>
      <sheetName val="G1-13 FT"/>
      <sheetName val="G1-14"/>
      <sheetName val="G1-14 FN"/>
      <sheetName val="G1-14 CF"/>
      <sheetName val="G1-14 FI"/>
      <sheetName val="G1-14 FT"/>
      <sheetName val="G1-15a FC Common"/>
      <sheetName val="G1-15b Corp"/>
      <sheetName val="G1-16a FC Common"/>
      <sheetName val="G1-16b Corp"/>
      <sheetName val="G1-17"/>
      <sheetName val="G1-18a FC Common"/>
      <sheetName val="G1-18b Corp "/>
      <sheetName val="G1-19a FC"/>
      <sheetName val="G1-19b Corp"/>
      <sheetName val="G1-20"/>
      <sheetName val="G1-21a FC"/>
      <sheetName val="G1-21b Corp"/>
      <sheetName val="G1-22a FC"/>
      <sheetName val="G1-22b CORP"/>
      <sheetName val="G1-23"/>
      <sheetName val="G1-23 FN"/>
      <sheetName val="G1-23 CF"/>
      <sheetName val="G1-23 FI"/>
      <sheetName val="G1-23 FT"/>
      <sheetName val="G1-24"/>
      <sheetName val="G1-24 FN"/>
      <sheetName val="G1-24 CF"/>
      <sheetName val="G1-24 FI"/>
      <sheetName val="G1-24 FT"/>
      <sheetName val="G1-25"/>
      <sheetName val="G1-25 FN"/>
      <sheetName val="G1-25 CF"/>
      <sheetName val="G1-25 FI"/>
      <sheetName val="G1-25 FT"/>
      <sheetName val="G1-26"/>
      <sheetName val="G1-26 FN"/>
      <sheetName val="G1-26 CF"/>
      <sheetName val="G1-26 FI"/>
      <sheetName val="G1-26 FT"/>
      <sheetName val="G1-27"/>
      <sheetName val="G1-27 FN"/>
      <sheetName val="G1-27 CF"/>
      <sheetName val="G1-27 FI"/>
      <sheetName val="G1-27 FT"/>
      <sheetName val="G1-28"/>
      <sheetName val="G1-28 FN"/>
      <sheetName val="G1-28 CF"/>
      <sheetName val="G1-28 FI"/>
      <sheetName val="G1-28 FT"/>
    </sheetNames>
    <sheetDataSet>
      <sheetData sheetId="0">
        <row r="6">
          <cell r="B6" t="str">
            <v>Florida Public Utilities Company Consolidated 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8"/>
  <sheetViews>
    <sheetView view="pageBreakPreview" topLeftCell="A3" zoomScale="60" zoomScaleNormal="85" workbookViewId="0">
      <selection activeCell="M21" sqref="M21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5.85546875" style="2" customWidth="1"/>
    <col min="15" max="15" width="16.85546875" style="2" customWidth="1"/>
    <col min="16" max="16" width="18.42578125" style="2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/>
      <c r="F1" s="2" t="s">
        <v>3</v>
      </c>
      <c r="M1" s="2" t="s">
        <v>4</v>
      </c>
      <c r="P1" s="2" t="s">
        <v>5</v>
      </c>
    </row>
    <row r="2" spans="1:16" ht="15.75" thickBo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2">
      <c r="A4" s="1" t="s">
        <v>6</v>
      </c>
      <c r="F4" s="2" t="s">
        <v>7</v>
      </c>
      <c r="G4" s="2" t="s">
        <v>8</v>
      </c>
      <c r="M4" s="2" t="s">
        <v>9</v>
      </c>
    </row>
    <row r="5" spans="1:16" x14ac:dyDescent="0.2">
      <c r="G5" s="2" t="s">
        <v>10</v>
      </c>
      <c r="M5" s="2" t="s">
        <v>11</v>
      </c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M6" s="2" t="s">
        <v>13</v>
      </c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2" t="s">
        <v>16</v>
      </c>
      <c r="H10" s="2" t="s">
        <v>16</v>
      </c>
      <c r="I10" s="2" t="s">
        <v>16</v>
      </c>
      <c r="J10" s="2" t="s">
        <v>16</v>
      </c>
      <c r="K10" s="2" t="s">
        <v>16</v>
      </c>
      <c r="N10" s="2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8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>
        <f>+'FN Jenn 2022'!D15+'FN Joe Abba 2022'!D15+'Bety Adjustments 2022'!D15+'mgmt adjustments 2022'!D15+'AMR adjustments 2022'!D15</f>
        <v>0</v>
      </c>
      <c r="E15" s="22">
        <f>+'FN Jenn 2022'!E15+'FN Joe Abba 2022'!E15+'Bety Adjustments 2022'!E15+'mgmt adjustments 2022'!E15+'AMR adjustments 2022'!E15</f>
        <v>0</v>
      </c>
      <c r="F15" s="22">
        <f>+'FN Jenn 2022'!F15+'FN Joe Abba 2022'!F15+'Bety Adjustments 2022'!F15+'mgmt adjustments 2022'!F15+'AMR adjustments 2022'!F15</f>
        <v>0</v>
      </c>
      <c r="G15" s="22">
        <f>+'FN Jenn 2022'!G15+'FN Joe Abba 2022'!G15+'Bety Adjustments 2022'!G15+'mgmt adjustments 2022'!G15+'AMR adjustments 2022'!G15</f>
        <v>0</v>
      </c>
      <c r="H15" s="22">
        <f>+'FN Jenn 2022'!H15+'FN Joe Abba 2022'!H15+'Bety Adjustments 2022'!H15+'mgmt adjustments 2022'!H15+'AMR adjustments 2022'!H15</f>
        <v>0</v>
      </c>
      <c r="I15" s="22">
        <f>+'FN Jenn 2022'!I15+'FN Joe Abba 2022'!I15+'Bety Adjustments 2022'!I15+'mgmt adjustments 2022'!I15+'AMR adjustments 2022'!I15</f>
        <v>0</v>
      </c>
      <c r="J15" s="22">
        <f>+'FN Jenn 2022'!J15+'FN Joe Abba 2022'!J15+'Bety Adjustments 2022'!J15+'mgmt adjustments 2022'!J15+'AMR adjustments 2022'!J15</f>
        <v>0</v>
      </c>
      <c r="K15" s="22">
        <f>+'FN Jenn 2022'!K15+'FN Joe Abba 2022'!K15+'Bety Adjustments 2022'!K15+'mgmt adjustments 2022'!K15+'AMR adjustments 2022'!K15</f>
        <v>0</v>
      </c>
      <c r="L15" s="22">
        <f>+'FN Jenn 2022'!L15+'FN Joe Abba 2022'!L15+'Bety Adjustments 2022'!L15+'mgmt adjustments 2022'!L15+'AMR adjustments 2022'!L15</f>
        <v>0</v>
      </c>
      <c r="M15" s="22">
        <f>+'FN Jenn 2022'!M15+'FN Joe Abba 2022'!M15+'Bety Adjustments 2022'!M15+'mgmt adjustments 2022'!M15+'AMR adjustments 2022'!M15</f>
        <v>0</v>
      </c>
      <c r="N15" s="22">
        <f>+'FN Jenn 2022'!N15+'FN Joe Abba 2022'!N15+'Bety Adjustments 2022'!N15+'mgmt adjustments 2022'!N15+'AMR adjustments 2022'!N15</f>
        <v>0</v>
      </c>
      <c r="O15" s="22">
        <f>+'FN Jenn 2022'!O15+'FN Joe Abba 2022'!O15+'Bety Adjustments 2022'!O15+'mgmt adjustments 2022'!O15+'AMR adjustments 2022'!O15</f>
        <v>0</v>
      </c>
      <c r="P15" s="22">
        <f t="shared" ref="P15:P53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>
        <f>+'FN Jenn 2022'!D16+'FN Joe Abba 2022'!D16+'Bety Adjustments 2022'!D16+'mgmt adjustments 2022'!D16+'AMR adjustments 2022'!D16</f>
        <v>0</v>
      </c>
      <c r="E16" s="24">
        <f>+'FN Jenn 2022'!E16+'FN Joe Abba 2022'!E16+'Bety Adjustments 2022'!E16+'mgmt adjustments 2022'!E16+'AMR adjustments 2022'!E16</f>
        <v>0</v>
      </c>
      <c r="F16" s="24">
        <f>+'FN Jenn 2022'!F16+'FN Joe Abba 2022'!F16+'Bety Adjustments 2022'!F16+'mgmt adjustments 2022'!F16+'AMR adjustments 2022'!F16</f>
        <v>0</v>
      </c>
      <c r="G16" s="24">
        <f>+'FN Jenn 2022'!G16+'FN Joe Abba 2022'!G16+'Bety Adjustments 2022'!G16+'mgmt adjustments 2022'!G16+'AMR adjustments 2022'!G16</f>
        <v>0</v>
      </c>
      <c r="H16" s="24">
        <f>+'FN Jenn 2022'!H16+'FN Joe Abba 2022'!H16+'Bety Adjustments 2022'!H16+'mgmt adjustments 2022'!H16+'AMR adjustments 2022'!H16</f>
        <v>0</v>
      </c>
      <c r="I16" s="24">
        <f>+'FN Jenn 2022'!I16+'FN Joe Abba 2022'!I16+'Bety Adjustments 2022'!I16+'mgmt adjustments 2022'!I16+'AMR adjustments 2022'!I16</f>
        <v>0</v>
      </c>
      <c r="J16" s="24">
        <f>+'FN Jenn 2022'!J16+'FN Joe Abba 2022'!J16+'Bety Adjustments 2022'!J16+'mgmt adjustments 2022'!J16+'AMR adjustments 2022'!J16</f>
        <v>0</v>
      </c>
      <c r="K16" s="24">
        <f>+'FN Jenn 2022'!K16+'FN Joe Abba 2022'!K16+'Bety Adjustments 2022'!K16+'mgmt adjustments 2022'!K16+'AMR adjustments 2022'!K16</f>
        <v>0</v>
      </c>
      <c r="L16" s="24">
        <f>+'FN Jenn 2022'!L16+'FN Joe Abba 2022'!L16+'Bety Adjustments 2022'!L16+'mgmt adjustments 2022'!L16+'AMR adjustments 2022'!L16</f>
        <v>0</v>
      </c>
      <c r="M16" s="24">
        <f>+'FN Jenn 2022'!M16+'FN Joe Abba 2022'!M16+'Bety Adjustments 2022'!M16+'mgmt adjustments 2022'!M16+'AMR adjustments 2022'!M16</f>
        <v>0</v>
      </c>
      <c r="N16" s="24">
        <f>+'FN Jenn 2022'!N16+'FN Joe Abba 2022'!N16+'Bety Adjustments 2022'!N16+'mgmt adjustments 2022'!N16+'AMR adjustments 2022'!N16</f>
        <v>0</v>
      </c>
      <c r="O16" s="24">
        <f>+'FN Jenn 2022'!O16+'FN Joe Abba 2022'!O16+'Bety Adjustments 2022'!O16+'mgmt adjustments 2022'!O16+'AMR adjustments 2022'!O16</f>
        <v>0</v>
      </c>
      <c r="P16" s="24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>
        <f>+'FN Jenn 2022'!D17+'FN Joe Abba 2022'!D17+'Bety Adjustments 2022'!D17+'mgmt adjustments 2022'!D17+'AMR adjustments 2022'!D17</f>
        <v>0</v>
      </c>
      <c r="E17" s="24">
        <f>+'FN Jenn 2022'!E17+'FN Joe Abba 2022'!E17+'Bety Adjustments 2022'!E17+'mgmt adjustments 2022'!E17+'AMR adjustments 2022'!E17</f>
        <v>0</v>
      </c>
      <c r="F17" s="24">
        <f>+'FN Jenn 2022'!F17+'FN Joe Abba 2022'!F17+'Bety Adjustments 2022'!F17+'mgmt adjustments 2022'!F17+'AMR adjustments 2022'!F17</f>
        <v>0</v>
      </c>
      <c r="G17" s="24">
        <f>+'FN Jenn 2022'!G17+'FN Joe Abba 2022'!G17+'Bety Adjustments 2022'!G17+'mgmt adjustments 2022'!G17+'AMR adjustments 2022'!G17</f>
        <v>0</v>
      </c>
      <c r="H17" s="24">
        <f>+'FN Jenn 2022'!H17+'FN Joe Abba 2022'!H17+'Bety Adjustments 2022'!H17+'mgmt adjustments 2022'!H17+'AMR adjustments 2022'!H17</f>
        <v>0</v>
      </c>
      <c r="I17" s="24">
        <f>+'FN Jenn 2022'!I17+'FN Joe Abba 2022'!I17+'Bety Adjustments 2022'!I17+'mgmt adjustments 2022'!I17+'AMR adjustments 2022'!I17</f>
        <v>0</v>
      </c>
      <c r="J17" s="24">
        <f>+'FN Jenn 2022'!J17+'FN Joe Abba 2022'!J17+'Bety Adjustments 2022'!J17+'mgmt adjustments 2022'!J17+'AMR adjustments 2022'!J17</f>
        <v>0</v>
      </c>
      <c r="K17" s="24">
        <f>+'FN Jenn 2022'!K17+'FN Joe Abba 2022'!K17+'Bety Adjustments 2022'!K17+'mgmt adjustments 2022'!K17+'AMR adjustments 2022'!K17</f>
        <v>0</v>
      </c>
      <c r="L17" s="24">
        <f>+'FN Jenn 2022'!L17+'FN Joe Abba 2022'!L17+'Bety Adjustments 2022'!L17+'mgmt adjustments 2022'!L17+'AMR adjustments 2022'!L17</f>
        <v>0</v>
      </c>
      <c r="M17" s="24">
        <f>+'FN Jenn 2022'!M17+'FN Joe Abba 2022'!M17+'Bety Adjustments 2022'!M17+'mgmt adjustments 2022'!M17+'AMR adjustments 2022'!M17</f>
        <v>0</v>
      </c>
      <c r="N17" s="24">
        <f>+'FN Jenn 2022'!N17+'FN Joe Abba 2022'!N17+'Bety Adjustments 2022'!N17+'mgmt adjustments 2022'!N17+'AMR adjustments 2022'!N17</f>
        <v>0</v>
      </c>
      <c r="O17" s="24">
        <f>+'FN Jenn 2022'!O17+'FN Joe Abba 2022'!O17+'Bety Adjustments 2022'!O17+'mgmt adjustments 2022'!O17+'AMR adjustments 2022'!O17</f>
        <v>0</v>
      </c>
      <c r="P17" s="24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>
        <f>+'FN Jenn 2022'!D18+'FN Joe Abba 2022'!D18+'Bety Adjustments 2022'!D18+'mgmt adjustments 2022'!D18+'AMR adjustments 2022'!D18</f>
        <v>0</v>
      </c>
      <c r="E18" s="24">
        <f>+'FN Jenn 2022'!E18+'FN Joe Abba 2022'!E18+'Bety Adjustments 2022'!E18+'mgmt adjustments 2022'!E18+'AMR adjustments 2022'!E18</f>
        <v>0</v>
      </c>
      <c r="F18" s="24">
        <f>+'FN Jenn 2022'!F18+'FN Joe Abba 2022'!F18+'Bety Adjustments 2022'!F18+'mgmt adjustments 2022'!F18+'AMR adjustments 2022'!F18</f>
        <v>21687.489999999998</v>
      </c>
      <c r="G18" s="24">
        <f>+'FN Jenn 2022'!G18+'FN Joe Abba 2022'!G18+'Bety Adjustments 2022'!G18+'mgmt adjustments 2022'!G18+'AMR adjustments 2022'!G18</f>
        <v>0</v>
      </c>
      <c r="H18" s="24">
        <f>+'FN Jenn 2022'!H18+'FN Joe Abba 2022'!H18+'Bety Adjustments 2022'!H18+'mgmt adjustments 2022'!H18+'AMR adjustments 2022'!H18</f>
        <v>0</v>
      </c>
      <c r="I18" s="24">
        <f>+'FN Jenn 2022'!I18+'FN Joe Abba 2022'!I18+'Bety Adjustments 2022'!I18+'mgmt adjustments 2022'!I18+'AMR adjustments 2022'!I18</f>
        <v>21687.48</v>
      </c>
      <c r="J18" s="24">
        <f>+'FN Jenn 2022'!J18+'FN Joe Abba 2022'!J18+'Bety Adjustments 2022'!J18+'mgmt adjustments 2022'!J18+'AMR adjustments 2022'!J18</f>
        <v>0</v>
      </c>
      <c r="K18" s="24">
        <f>+'FN Jenn 2022'!K18+'FN Joe Abba 2022'!K18+'Bety Adjustments 2022'!K18+'mgmt adjustments 2022'!K18+'AMR adjustments 2022'!K18</f>
        <v>0</v>
      </c>
      <c r="L18" s="24">
        <f>+'FN Jenn 2022'!L18+'FN Joe Abba 2022'!L18+'Bety Adjustments 2022'!L18+'mgmt adjustments 2022'!L18+'AMR adjustments 2022'!L18</f>
        <v>0</v>
      </c>
      <c r="M18" s="24">
        <f>+'FN Jenn 2022'!M18+'FN Joe Abba 2022'!M18+'Bety Adjustments 2022'!M18+'mgmt adjustments 2022'!M18+'AMR adjustments 2022'!M18</f>
        <v>0</v>
      </c>
      <c r="N18" s="24">
        <f>+'FN Jenn 2022'!N18+'FN Joe Abba 2022'!N18+'Bety Adjustments 2022'!N18+'mgmt adjustments 2022'!N18+'AMR adjustments 2022'!N18</f>
        <v>0</v>
      </c>
      <c r="O18" s="24">
        <f>+'FN Jenn 2022'!O18+'FN Joe Abba 2022'!O18+'Bety Adjustments 2022'!O18+'mgmt adjustments 2022'!O18+'AMR adjustments 2022'!O18</f>
        <v>0</v>
      </c>
      <c r="P18" s="24">
        <f t="shared" si="0"/>
        <v>43374.97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>
        <f>+'FN Jenn 2022'!D19+'FN Joe Abba 2022'!D19+'Bety Adjustments 2022'!D19+'mgmt adjustments 2022'!D19+'AMR adjustments 2022'!D19</f>
        <v>0</v>
      </c>
      <c r="E19" s="24">
        <f>+'FN Jenn 2022'!E19+'FN Joe Abba 2022'!E19+'Bety Adjustments 2022'!E19+'mgmt adjustments 2022'!E19+'AMR adjustments 2022'!E19</f>
        <v>0</v>
      </c>
      <c r="F19" s="24">
        <f>+'FN Jenn 2022'!F19+'FN Joe Abba 2022'!F19+'Bety Adjustments 2022'!F19+'mgmt adjustments 2022'!F19+'AMR adjustments 2022'!F19</f>
        <v>0</v>
      </c>
      <c r="G19" s="24">
        <f>+'FN Jenn 2022'!G19+'FN Joe Abba 2022'!G19+'Bety Adjustments 2022'!G19+'mgmt adjustments 2022'!G19+'AMR adjustments 2022'!G19</f>
        <v>0</v>
      </c>
      <c r="H19" s="24">
        <f>+'FN Jenn 2022'!H19+'FN Joe Abba 2022'!H19+'Bety Adjustments 2022'!H19+'mgmt adjustments 2022'!H19+'AMR adjustments 2022'!H19</f>
        <v>0</v>
      </c>
      <c r="I19" s="24">
        <f>+'FN Jenn 2022'!I19+'FN Joe Abba 2022'!I19+'Bety Adjustments 2022'!I19+'mgmt adjustments 2022'!I19+'AMR adjustments 2022'!I19</f>
        <v>0</v>
      </c>
      <c r="J19" s="24">
        <f>+'FN Jenn 2022'!J19+'FN Joe Abba 2022'!J19+'Bety Adjustments 2022'!J19+'mgmt adjustments 2022'!J19+'AMR adjustments 2022'!J19</f>
        <v>0</v>
      </c>
      <c r="K19" s="24">
        <f>+'FN Jenn 2022'!K19+'FN Joe Abba 2022'!K19+'Bety Adjustments 2022'!K19+'mgmt adjustments 2022'!K19+'AMR adjustments 2022'!K19</f>
        <v>0</v>
      </c>
      <c r="L19" s="24">
        <f>+'FN Jenn 2022'!L19+'FN Joe Abba 2022'!L19+'Bety Adjustments 2022'!L19+'mgmt adjustments 2022'!L19+'AMR adjustments 2022'!L19</f>
        <v>0</v>
      </c>
      <c r="M19" s="24">
        <f>+'FN Jenn 2022'!M19+'FN Joe Abba 2022'!M19+'Bety Adjustments 2022'!M19+'mgmt adjustments 2022'!M19+'AMR adjustments 2022'!M19</f>
        <v>0</v>
      </c>
      <c r="N19" s="24">
        <f>+'FN Jenn 2022'!N19+'FN Joe Abba 2022'!N19+'Bety Adjustments 2022'!N19+'mgmt adjustments 2022'!N19+'AMR adjustments 2022'!N19</f>
        <v>0</v>
      </c>
      <c r="O19" s="24">
        <f>+'FN Jenn 2022'!O19+'FN Joe Abba 2022'!O19+'Bety Adjustments 2022'!O19+'mgmt adjustments 2022'!O19+'AMR adjustments 2022'!O19</f>
        <v>0</v>
      </c>
      <c r="P19" s="24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>
        <f>+'FN Jenn 2022'!D20+'FN Joe Abba 2022'!D20+'Bety Adjustments 2022'!D20+'mgmt adjustments 2022'!D20+'AMR adjustments 2022'!D20</f>
        <v>0</v>
      </c>
      <c r="E20" s="24">
        <f>+'FN Jenn 2022'!E20+'FN Joe Abba 2022'!E20+'Bety Adjustments 2022'!E20+'mgmt adjustments 2022'!E20+'AMR adjustments 2022'!E20</f>
        <v>0</v>
      </c>
      <c r="F20" s="24">
        <f>+'FN Jenn 2022'!F20+'FN Joe Abba 2022'!F20+'Bety Adjustments 2022'!F20+'mgmt adjustments 2022'!F20+'AMR adjustments 2022'!F20</f>
        <v>0</v>
      </c>
      <c r="G20" s="24">
        <f>+'FN Jenn 2022'!G20+'FN Joe Abba 2022'!G20+'Bety Adjustments 2022'!G20+'mgmt adjustments 2022'!G20+'AMR adjustments 2022'!G20</f>
        <v>0</v>
      </c>
      <c r="H20" s="24">
        <f>+'FN Jenn 2022'!H20+'FN Joe Abba 2022'!H20+'Bety Adjustments 2022'!H20+'mgmt adjustments 2022'!H20+'AMR adjustments 2022'!H20</f>
        <v>0</v>
      </c>
      <c r="I20" s="24">
        <f>+'FN Jenn 2022'!I20+'FN Joe Abba 2022'!I20+'Bety Adjustments 2022'!I20+'mgmt adjustments 2022'!I20+'AMR adjustments 2022'!I20</f>
        <v>0</v>
      </c>
      <c r="J20" s="24">
        <f>+'FN Jenn 2022'!J20+'FN Joe Abba 2022'!J20+'Bety Adjustments 2022'!J20+'mgmt adjustments 2022'!J20+'AMR adjustments 2022'!J20</f>
        <v>0</v>
      </c>
      <c r="K20" s="24">
        <f>+'FN Jenn 2022'!K20+'FN Joe Abba 2022'!K20+'Bety Adjustments 2022'!K20+'mgmt adjustments 2022'!K20+'AMR adjustments 2022'!K20</f>
        <v>0</v>
      </c>
      <c r="L20" s="24">
        <f>+'FN Jenn 2022'!L20+'FN Joe Abba 2022'!L20+'Bety Adjustments 2022'!L20+'mgmt adjustments 2022'!L20+'AMR adjustments 2022'!L20</f>
        <v>0</v>
      </c>
      <c r="M20" s="24">
        <f>+'FN Jenn 2022'!M20+'FN Joe Abba 2022'!M20+'Bety Adjustments 2022'!M20+'mgmt adjustments 2022'!M20+'AMR adjustments 2022'!M20</f>
        <v>0</v>
      </c>
      <c r="N20" s="24">
        <f>+'FN Jenn 2022'!N20+'FN Joe Abba 2022'!N20+'Bety Adjustments 2022'!N20+'mgmt adjustments 2022'!N20+'AMR adjustments 2022'!N20</f>
        <v>0</v>
      </c>
      <c r="O20" s="24">
        <f>+'FN Jenn 2022'!O20+'FN Joe Abba 2022'!O20+'Bety Adjustments 2022'!O20+'mgmt adjustments 2022'!O20+'AMR adjustments 2022'!O20</f>
        <v>0</v>
      </c>
      <c r="P20" s="24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>
        <f>+'FN Jenn 2022'!D21+'FN Joe Abba 2022'!D21+'Bety Adjustments 2022'!D21+'mgmt adjustments 2022'!D21+'AMR adjustments 2022'!D21</f>
        <v>142428.630000012</v>
      </c>
      <c r="E21" s="24">
        <f>+'FN Jenn 2022'!E21+'FN Joe Abba 2022'!E21+'Bety Adjustments 2022'!E21+'mgmt adjustments 2022'!E21+'AMR adjustments 2022'!E21</f>
        <v>189904.839999991</v>
      </c>
      <c r="F21" s="24">
        <f>+'FN Jenn 2022'!F21+'FN Joe Abba 2022'!F21+'Bety Adjustments 2022'!F21+'mgmt adjustments 2022'!F21+'AMR adjustments 2022'!F21</f>
        <v>2258078.41</v>
      </c>
      <c r="G21" s="24">
        <f>+'FN Jenn 2022'!G21+'FN Joe Abba 2022'!G21+'Bety Adjustments 2022'!G21+'mgmt adjustments 2022'!G21+'AMR adjustments 2022'!G21</f>
        <v>379809.68000000005</v>
      </c>
      <c r="H21" s="24">
        <f>+'FN Jenn 2022'!H21+'FN Joe Abba 2022'!H21+'Bety Adjustments 2022'!H21+'mgmt adjustments 2022'!H21+'AMR adjustments 2022'!H21</f>
        <v>379809.68000000995</v>
      </c>
      <c r="I21" s="24">
        <f>+'FN Jenn 2022'!I21+'FN Joe Abba 2022'!I21+'Bety Adjustments 2022'!I21+'mgmt adjustments 2022'!I21+'AMR adjustments 2022'!I21</f>
        <v>1820372.81</v>
      </c>
      <c r="J21" s="24">
        <f>+'FN Jenn 2022'!J21+'FN Joe Abba 2022'!J21+'Bety Adjustments 2022'!J21+'mgmt adjustments 2022'!J21+'AMR adjustments 2022'!J21</f>
        <v>427285.88999998989</v>
      </c>
      <c r="K21" s="24">
        <f>+'FN Jenn 2022'!K21+'FN Joe Abba 2022'!K21+'Bety Adjustments 2022'!K21+'mgmt adjustments 2022'!K21+'AMR adjustments 2022'!K21</f>
        <v>427285.89000000991</v>
      </c>
      <c r="L21" s="24">
        <f>+'FN Jenn 2022'!L21+'FN Joe Abba 2022'!L21+'Bety Adjustments 2022'!L21+'mgmt adjustments 2022'!L21+'AMR adjustments 2022'!L21</f>
        <v>485655.78000000992</v>
      </c>
      <c r="M21" s="24">
        <f>+'FN Jenn 2022'!M21+'FN Joe Abba 2022'!M21+'Bety Adjustments 2022'!M21+'mgmt adjustments 2022'!M21+'AMR adjustments 2022'!M21</f>
        <v>427285.88999998989</v>
      </c>
      <c r="N21" s="24">
        <f>+'FN Jenn 2022'!N21+'FN Joe Abba 2022'!N21+'Bety Adjustments 2022'!N21+'mgmt adjustments 2022'!N21+'AMR adjustments 2022'!N21</f>
        <v>379809.68000000005</v>
      </c>
      <c r="O21" s="24">
        <f>+'FN Jenn 2022'!O21+'FN Joe Abba 2022'!O21+'Bety Adjustments 2022'!O21+'mgmt adjustments 2022'!O21+'AMR adjustments 2022'!O21</f>
        <v>1007894.09</v>
      </c>
      <c r="P21" s="24">
        <f t="shared" si="0"/>
        <v>8325621.2700000126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>
        <f>+'FN Jenn 2022'!D22+'FN Joe Abba 2022'!D22+'Bety Adjustments 2022'!D22+'mgmt adjustments 2022'!D22+'AMR adjustments 2022'!D22</f>
        <v>0</v>
      </c>
      <c r="E22" s="24">
        <f>+'FN Jenn 2022'!E22+'FN Joe Abba 2022'!E22+'Bety Adjustments 2022'!E22+'mgmt adjustments 2022'!E22+'AMR adjustments 2022'!E22</f>
        <v>0</v>
      </c>
      <c r="F22" s="24">
        <f>+'FN Jenn 2022'!F22+'FN Joe Abba 2022'!F22+'Bety Adjustments 2022'!F22+'mgmt adjustments 2022'!F22+'AMR adjustments 2022'!F22</f>
        <v>174444.22</v>
      </c>
      <c r="G22" s="24">
        <f>+'FN Jenn 2022'!G22+'FN Joe Abba 2022'!G22+'Bety Adjustments 2022'!G22+'mgmt adjustments 2022'!G22+'AMR adjustments 2022'!G22</f>
        <v>0</v>
      </c>
      <c r="H22" s="24">
        <f>+'FN Jenn 2022'!H22+'FN Joe Abba 2022'!H22+'Bety Adjustments 2022'!H22+'mgmt adjustments 2022'!H22+'AMR adjustments 2022'!H22</f>
        <v>0</v>
      </c>
      <c r="I22" s="24">
        <f>+'FN Jenn 2022'!I22+'FN Joe Abba 2022'!I22+'Bety Adjustments 2022'!I22+'mgmt adjustments 2022'!I22+'AMR adjustments 2022'!I22</f>
        <v>0</v>
      </c>
      <c r="J22" s="24">
        <f>+'FN Jenn 2022'!J22+'FN Joe Abba 2022'!J22+'Bety Adjustments 2022'!J22+'mgmt adjustments 2022'!J22+'AMR adjustments 2022'!J22</f>
        <v>0</v>
      </c>
      <c r="K22" s="24">
        <f>+'FN Jenn 2022'!K22+'FN Joe Abba 2022'!K22+'Bety Adjustments 2022'!K22+'mgmt adjustments 2022'!K22+'AMR adjustments 2022'!K22</f>
        <v>0</v>
      </c>
      <c r="L22" s="24">
        <f>+'FN Jenn 2022'!L22+'FN Joe Abba 2022'!L22+'Bety Adjustments 2022'!L22+'mgmt adjustments 2022'!L22+'AMR adjustments 2022'!L22</f>
        <v>0</v>
      </c>
      <c r="M22" s="24">
        <f>+'FN Jenn 2022'!M22+'FN Joe Abba 2022'!M22+'Bety Adjustments 2022'!M22+'mgmt adjustments 2022'!M22+'AMR adjustments 2022'!M22</f>
        <v>0</v>
      </c>
      <c r="N22" s="24">
        <f>+'FN Jenn 2022'!N22+'FN Joe Abba 2022'!N22+'Bety Adjustments 2022'!N22+'mgmt adjustments 2022'!N22+'AMR adjustments 2022'!N22</f>
        <v>0</v>
      </c>
      <c r="O22" s="24">
        <f>+'FN Jenn 2022'!O22+'FN Joe Abba 2022'!O22+'Bety Adjustments 2022'!O22+'mgmt adjustments 2022'!O22+'AMR adjustments 2022'!O22</f>
        <v>0</v>
      </c>
      <c r="P22" s="24">
        <f t="shared" si="0"/>
        <v>174444.22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>
        <f>+'FN Jenn 2022'!D23+'FN Joe Abba 2022'!D23+'Bety Adjustments 2022'!D23+'mgmt adjustments 2022'!D23+'AMR adjustments 2022'!D23</f>
        <v>879049</v>
      </c>
      <c r="E23" s="24">
        <f>+'FN Jenn 2022'!E23+'FN Joe Abba 2022'!E23+'Bety Adjustments 2022'!E23+'mgmt adjustments 2022'!E23+'AMR adjustments 2022'!E23</f>
        <v>966348</v>
      </c>
      <c r="F23" s="24">
        <f>+'FN Jenn 2022'!F23+'FN Joe Abba 2022'!F23+'Bety Adjustments 2022'!F23+'mgmt adjustments 2022'!F23+'AMR adjustments 2022'!F23</f>
        <v>1718500</v>
      </c>
      <c r="G23" s="24">
        <f>+'FN Jenn 2022'!G23+'FN Joe Abba 2022'!G23+'Bety Adjustments 2022'!G23+'mgmt adjustments 2022'!G23+'AMR adjustments 2022'!G23</f>
        <v>755000</v>
      </c>
      <c r="H23" s="24">
        <f>+'FN Jenn 2022'!H23+'FN Joe Abba 2022'!H23+'Bety Adjustments 2022'!H23+'mgmt adjustments 2022'!H23+'AMR adjustments 2022'!H23</f>
        <v>540000</v>
      </c>
      <c r="I23" s="24">
        <f>+'FN Jenn 2022'!I23+'FN Joe Abba 2022'!I23+'Bety Adjustments 2022'!I23+'mgmt adjustments 2022'!I23+'AMR adjustments 2022'!I23</f>
        <v>265000</v>
      </c>
      <c r="J23" s="24">
        <f>+'FN Jenn 2022'!J23+'FN Joe Abba 2022'!J23+'Bety Adjustments 2022'!J23+'mgmt adjustments 2022'!J23+'AMR adjustments 2022'!J23</f>
        <v>250000</v>
      </c>
      <c r="K23" s="24">
        <f>+'FN Jenn 2022'!K23+'FN Joe Abba 2022'!K23+'Bety Adjustments 2022'!K23+'mgmt adjustments 2022'!K23+'AMR adjustments 2022'!K23</f>
        <v>0</v>
      </c>
      <c r="L23" s="24">
        <f>+'FN Jenn 2022'!L23+'FN Joe Abba 2022'!L23+'Bety Adjustments 2022'!L23+'mgmt adjustments 2022'!L23+'AMR adjustments 2022'!L23</f>
        <v>0</v>
      </c>
      <c r="M23" s="24">
        <f>+'FN Jenn 2022'!M23+'FN Joe Abba 2022'!M23+'Bety Adjustments 2022'!M23+'mgmt adjustments 2022'!M23+'AMR adjustments 2022'!M23</f>
        <v>0</v>
      </c>
      <c r="N23" s="24">
        <f>+'FN Jenn 2022'!N23+'FN Joe Abba 2022'!N23+'Bety Adjustments 2022'!N23+'mgmt adjustments 2022'!N23+'AMR adjustments 2022'!N23</f>
        <v>0</v>
      </c>
      <c r="O23" s="24">
        <f>+'FN Jenn 2022'!O23+'FN Joe Abba 2022'!O23+'Bety Adjustments 2022'!O23+'mgmt adjustments 2022'!O23+'AMR adjustments 2022'!O23</f>
        <v>0</v>
      </c>
      <c r="P23" s="24">
        <f t="shared" si="0"/>
        <v>5373897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>
        <f>+'FN Jenn 2022'!D24+'FN Joe Abba 2022'!D24+'Bety Adjustments 2022'!D24+'mgmt adjustments 2022'!D24+'AMR adjustments 2022'!D24</f>
        <v>0</v>
      </c>
      <c r="E24" s="24">
        <f>+'FN Jenn 2022'!E24+'FN Joe Abba 2022'!E24+'Bety Adjustments 2022'!E24+'mgmt adjustments 2022'!E24+'AMR adjustments 2022'!E24</f>
        <v>0</v>
      </c>
      <c r="F24" s="24">
        <f>+'FN Jenn 2022'!F24+'FN Joe Abba 2022'!F24+'Bety Adjustments 2022'!F24+'mgmt adjustments 2022'!F24+'AMR adjustments 2022'!F24</f>
        <v>40250</v>
      </c>
      <c r="G24" s="24">
        <f>+'FN Jenn 2022'!G24+'FN Joe Abba 2022'!G24+'Bety Adjustments 2022'!G24+'mgmt adjustments 2022'!G24+'AMR adjustments 2022'!G24</f>
        <v>0</v>
      </c>
      <c r="H24" s="24">
        <f>+'FN Jenn 2022'!H24+'FN Joe Abba 2022'!H24+'Bety Adjustments 2022'!H24+'mgmt adjustments 2022'!H24+'AMR adjustments 2022'!H24</f>
        <v>0</v>
      </c>
      <c r="I24" s="24">
        <f>+'FN Jenn 2022'!I24+'FN Joe Abba 2022'!I24+'Bety Adjustments 2022'!I24+'mgmt adjustments 2022'!I24+'AMR adjustments 2022'!I24</f>
        <v>0</v>
      </c>
      <c r="J24" s="24">
        <f>+'FN Jenn 2022'!J24+'FN Joe Abba 2022'!J24+'Bety Adjustments 2022'!J24+'mgmt adjustments 2022'!J24+'AMR adjustments 2022'!J24</f>
        <v>0</v>
      </c>
      <c r="K24" s="24">
        <f>+'FN Jenn 2022'!K24+'FN Joe Abba 2022'!K24+'Bety Adjustments 2022'!K24+'mgmt adjustments 2022'!K24+'AMR adjustments 2022'!K24</f>
        <v>0</v>
      </c>
      <c r="L24" s="24">
        <f>+'FN Jenn 2022'!L24+'FN Joe Abba 2022'!L24+'Bety Adjustments 2022'!L24+'mgmt adjustments 2022'!L24+'AMR adjustments 2022'!L24</f>
        <v>0</v>
      </c>
      <c r="M24" s="24">
        <f>+'FN Jenn 2022'!M24+'FN Joe Abba 2022'!M24+'Bety Adjustments 2022'!M24+'mgmt adjustments 2022'!M24+'AMR adjustments 2022'!M24</f>
        <v>0</v>
      </c>
      <c r="N24" s="24">
        <f>+'FN Jenn 2022'!N24+'FN Joe Abba 2022'!N24+'Bety Adjustments 2022'!N24+'mgmt adjustments 2022'!N24+'AMR adjustments 2022'!N24</f>
        <v>0</v>
      </c>
      <c r="O24" s="24">
        <f>+'FN Jenn 2022'!O24+'FN Joe Abba 2022'!O24+'Bety Adjustments 2022'!O24+'mgmt adjustments 2022'!O24+'AMR adjustments 2022'!O24</f>
        <v>1052999.9999999998</v>
      </c>
      <c r="P24" s="24">
        <f t="shared" si="0"/>
        <v>1093249.9999999998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>
        <f>+'FN Jenn 2022'!D25+'FN Joe Abba 2022'!D25+'Bety Adjustments 2022'!D25+'mgmt adjustments 2022'!D25+'AMR adjustments 2022'!D25</f>
        <v>0</v>
      </c>
      <c r="E25" s="24">
        <f>+'FN Jenn 2022'!E25+'FN Joe Abba 2022'!E25+'Bety Adjustments 2022'!E25+'mgmt adjustments 2022'!E25+'AMR adjustments 2022'!E25</f>
        <v>0</v>
      </c>
      <c r="F25" s="24">
        <f>+'FN Jenn 2022'!F25+'FN Joe Abba 2022'!F25+'Bety Adjustments 2022'!F25+'mgmt adjustments 2022'!F25+'AMR adjustments 2022'!F25</f>
        <v>0</v>
      </c>
      <c r="G25" s="24">
        <f>+'FN Jenn 2022'!G25+'FN Joe Abba 2022'!G25+'Bety Adjustments 2022'!G25+'mgmt adjustments 2022'!G25+'AMR adjustments 2022'!G25</f>
        <v>0</v>
      </c>
      <c r="H25" s="24">
        <f>+'FN Jenn 2022'!H25+'FN Joe Abba 2022'!H25+'Bety Adjustments 2022'!H25+'mgmt adjustments 2022'!H25+'AMR adjustments 2022'!H25</f>
        <v>0</v>
      </c>
      <c r="I25" s="24">
        <f>+'FN Jenn 2022'!I25+'FN Joe Abba 2022'!I25+'Bety Adjustments 2022'!I25+'mgmt adjustments 2022'!I25+'AMR adjustments 2022'!I25</f>
        <v>0</v>
      </c>
      <c r="J25" s="24">
        <f>+'FN Jenn 2022'!J25+'FN Joe Abba 2022'!J25+'Bety Adjustments 2022'!J25+'mgmt adjustments 2022'!J25+'AMR adjustments 2022'!J25</f>
        <v>0</v>
      </c>
      <c r="K25" s="24">
        <f>+'FN Jenn 2022'!K25+'FN Joe Abba 2022'!K25+'Bety Adjustments 2022'!K25+'mgmt adjustments 2022'!K25+'AMR adjustments 2022'!K25</f>
        <v>0</v>
      </c>
      <c r="L25" s="24">
        <f>+'FN Jenn 2022'!L25+'FN Joe Abba 2022'!L25+'Bety Adjustments 2022'!L25+'mgmt adjustments 2022'!L25+'AMR adjustments 2022'!L25</f>
        <v>0</v>
      </c>
      <c r="M25" s="24">
        <f>+'FN Jenn 2022'!M25+'FN Joe Abba 2022'!M25+'Bety Adjustments 2022'!M25+'mgmt adjustments 2022'!M25+'AMR adjustments 2022'!M25</f>
        <v>0</v>
      </c>
      <c r="N25" s="24">
        <f>+'FN Jenn 2022'!N25+'FN Joe Abba 2022'!N25+'Bety Adjustments 2022'!N25+'mgmt adjustments 2022'!N25+'AMR adjustments 2022'!N25</f>
        <v>0</v>
      </c>
      <c r="O25" s="24">
        <f>+'FN Jenn 2022'!O25+'FN Joe Abba 2022'!O25+'Bety Adjustments 2022'!O25+'mgmt adjustments 2022'!O25+'AMR adjustments 2022'!O25</f>
        <v>0</v>
      </c>
      <c r="P25" s="24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>
        <f>+'FN Jenn 2022'!D26+'FN Joe Abba 2022'!D26+'Bety Adjustments 2022'!D26+'mgmt adjustments 2022'!D26+'AMR adjustments 2022'!D26</f>
        <v>83150.644889968331</v>
      </c>
      <c r="E26" s="24">
        <f>+'FN Jenn 2022'!E26+'FN Joe Abba 2022'!E26+'Bety Adjustments 2022'!E26+'mgmt adjustments 2022'!E26+'AMR adjustments 2022'!E26</f>
        <v>110867.52651995778</v>
      </c>
      <c r="F26" s="24">
        <f>+'FN Jenn 2022'!F26+'FN Joe Abba 2022'!F26+'Bety Adjustments 2022'!F26+'mgmt adjustments 2022'!F26+'AMR adjustments 2022'!F26</f>
        <v>138584.40814994724</v>
      </c>
      <c r="G26" s="24">
        <f>+'FN Jenn 2022'!G26+'FN Joe Abba 2022'!G26+'Bety Adjustments 2022'!G26+'mgmt adjustments 2022'!G26+'AMR adjustments 2022'!G26</f>
        <v>221735.05303991557</v>
      </c>
      <c r="H26" s="24">
        <f>+'FN Jenn 2022'!H26+'FN Joe Abba 2022'!H26+'Bety Adjustments 2022'!H26+'mgmt adjustments 2022'!H26+'AMR adjustments 2022'!H26</f>
        <v>221735.05303991557</v>
      </c>
      <c r="I26" s="24">
        <f>+'FN Jenn 2022'!I26+'FN Joe Abba 2022'!I26+'Bety Adjustments 2022'!I26+'mgmt adjustments 2022'!I26+'AMR adjustments 2022'!I26</f>
        <v>221735.05303991557</v>
      </c>
      <c r="J26" s="24">
        <f>+'FN Jenn 2022'!J26+'FN Joe Abba 2022'!J26+'Bety Adjustments 2022'!J26+'mgmt adjustments 2022'!J26+'AMR adjustments 2022'!J26</f>
        <v>249451.93466990499</v>
      </c>
      <c r="K26" s="24">
        <f>+'FN Jenn 2022'!K26+'FN Joe Abba 2022'!K26+'Bety Adjustments 2022'!K26+'mgmt adjustments 2022'!K26+'AMR adjustments 2022'!K26</f>
        <v>249451.93466990499</v>
      </c>
      <c r="L26" s="24">
        <f>+'FN Jenn 2022'!L26+'FN Joe Abba 2022'!L26+'Bety Adjustments 2022'!L26+'mgmt adjustments 2022'!L26+'AMR adjustments 2022'!L26</f>
        <v>249451.93466990499</v>
      </c>
      <c r="M26" s="24">
        <f>+'FN Jenn 2022'!M26+'FN Joe Abba 2022'!M26+'Bety Adjustments 2022'!M26+'mgmt adjustments 2022'!M26+'AMR adjustments 2022'!M26</f>
        <v>249451.93466990499</v>
      </c>
      <c r="N26" s="24">
        <f>+'FN Jenn 2022'!N26+'FN Joe Abba 2022'!N26+'Bety Adjustments 2022'!N26+'mgmt adjustments 2022'!N26+'AMR adjustments 2022'!N26</f>
        <v>221735.05303991557</v>
      </c>
      <c r="O26" s="24">
        <f>+'FN Jenn 2022'!O26+'FN Joe Abba 2022'!O26+'Bety Adjustments 2022'!O26+'mgmt adjustments 2022'!O26+'AMR adjustments 2022'!O26</f>
        <v>554337.63259978895</v>
      </c>
      <c r="P26" s="24">
        <f t="shared" si="0"/>
        <v>2771688.1629989445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>
        <f>+'FN Jenn 2022'!D27+'FN Joe Abba 2022'!D27+'Bety Adjustments 2022'!D27+'mgmt adjustments 2022'!D27+'AMR adjustments 2022'!D27</f>
        <v>0</v>
      </c>
      <c r="E27" s="24">
        <f>+'FN Jenn 2022'!E27+'FN Joe Abba 2022'!E27+'Bety Adjustments 2022'!E27+'mgmt adjustments 2022'!E27+'AMR adjustments 2022'!E27</f>
        <v>0</v>
      </c>
      <c r="F27" s="24">
        <f>+'FN Jenn 2022'!F27+'FN Joe Abba 2022'!F27+'Bety Adjustments 2022'!F27+'mgmt adjustments 2022'!F27+'AMR adjustments 2022'!F27</f>
        <v>0</v>
      </c>
      <c r="G27" s="24">
        <f>+'FN Jenn 2022'!G27+'FN Joe Abba 2022'!G27+'Bety Adjustments 2022'!G27+'mgmt adjustments 2022'!G27+'AMR adjustments 2022'!G27</f>
        <v>0</v>
      </c>
      <c r="H27" s="24">
        <f>+'FN Jenn 2022'!H27+'FN Joe Abba 2022'!H27+'Bety Adjustments 2022'!H27+'mgmt adjustments 2022'!H27+'AMR adjustments 2022'!H27</f>
        <v>0</v>
      </c>
      <c r="I27" s="24">
        <f>+'FN Jenn 2022'!I27+'FN Joe Abba 2022'!I27+'Bety Adjustments 2022'!I27+'mgmt adjustments 2022'!I27+'AMR adjustments 2022'!I27</f>
        <v>0</v>
      </c>
      <c r="J27" s="24">
        <f>+'FN Jenn 2022'!J27+'FN Joe Abba 2022'!J27+'Bety Adjustments 2022'!J27+'mgmt adjustments 2022'!J27+'AMR adjustments 2022'!J27</f>
        <v>0</v>
      </c>
      <c r="K27" s="24">
        <f>+'FN Jenn 2022'!K27+'FN Joe Abba 2022'!K27+'Bety Adjustments 2022'!K27+'mgmt adjustments 2022'!K27+'AMR adjustments 2022'!K27</f>
        <v>0</v>
      </c>
      <c r="L27" s="24">
        <f>+'FN Jenn 2022'!L27+'FN Joe Abba 2022'!L27+'Bety Adjustments 2022'!L27+'mgmt adjustments 2022'!L27+'AMR adjustments 2022'!L27</f>
        <v>0</v>
      </c>
      <c r="M27" s="24">
        <f>+'FN Jenn 2022'!M27+'FN Joe Abba 2022'!M27+'Bety Adjustments 2022'!M27+'mgmt adjustments 2022'!M27+'AMR adjustments 2022'!M27</f>
        <v>0</v>
      </c>
      <c r="N27" s="24">
        <f>+'FN Jenn 2022'!N27+'FN Joe Abba 2022'!N27+'Bety Adjustments 2022'!N27+'mgmt adjustments 2022'!N27+'AMR adjustments 2022'!N27</f>
        <v>0</v>
      </c>
      <c r="O27" s="24">
        <f>+'FN Jenn 2022'!O27+'FN Joe Abba 2022'!O27+'Bety Adjustments 2022'!O27+'mgmt adjustments 2022'!O27+'AMR adjustments 2022'!O27</f>
        <v>0</v>
      </c>
      <c r="P27" s="24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>
        <f>+'FN Jenn 2022'!D28+'FN Joe Abba 2022'!D28+'Bety Adjustments 2022'!D28+'mgmt adjustments 2022'!D28+'AMR adjustments 2022'!D28</f>
        <v>192112</v>
      </c>
      <c r="E28" s="24">
        <f>+'FN Jenn 2022'!E28+'FN Joe Abba 2022'!E28+'Bety Adjustments 2022'!E28+'mgmt adjustments 2022'!E28+'AMR adjustments 2022'!E28</f>
        <v>218573</v>
      </c>
      <c r="F28" s="24">
        <f>+'FN Jenn 2022'!F28+'FN Joe Abba 2022'!F28+'Bety Adjustments 2022'!F28+'mgmt adjustments 2022'!F28+'AMR adjustments 2022'!F28</f>
        <v>1050000</v>
      </c>
      <c r="G28" s="24">
        <f>+'FN Jenn 2022'!G28+'FN Joe Abba 2022'!G28+'Bety Adjustments 2022'!G28+'mgmt adjustments 2022'!G28+'AMR adjustments 2022'!G28</f>
        <v>550000</v>
      </c>
      <c r="H28" s="24">
        <f>+'FN Jenn 2022'!H28+'FN Joe Abba 2022'!H28+'Bety Adjustments 2022'!H28+'mgmt adjustments 2022'!H28+'AMR adjustments 2022'!H28</f>
        <v>550000</v>
      </c>
      <c r="I28" s="24">
        <f>+'FN Jenn 2022'!I28+'FN Joe Abba 2022'!I28+'Bety Adjustments 2022'!I28+'mgmt adjustments 2022'!I28+'AMR adjustments 2022'!I28</f>
        <v>450000</v>
      </c>
      <c r="J28" s="24">
        <f>+'FN Jenn 2022'!J28+'FN Joe Abba 2022'!J28+'Bety Adjustments 2022'!J28+'mgmt adjustments 2022'!J28+'AMR adjustments 2022'!J28</f>
        <v>400000</v>
      </c>
      <c r="K28" s="24">
        <f>+'FN Jenn 2022'!K28+'FN Joe Abba 2022'!K28+'Bety Adjustments 2022'!K28+'mgmt adjustments 2022'!K28+'AMR adjustments 2022'!K28</f>
        <v>300000</v>
      </c>
      <c r="L28" s="24">
        <f>+'FN Jenn 2022'!L28+'FN Joe Abba 2022'!L28+'Bety Adjustments 2022'!L28+'mgmt adjustments 2022'!L28+'AMR adjustments 2022'!L28</f>
        <v>300000</v>
      </c>
      <c r="M28" s="24">
        <f>+'FN Jenn 2022'!M28+'FN Joe Abba 2022'!M28+'Bety Adjustments 2022'!M28+'mgmt adjustments 2022'!M28+'AMR adjustments 2022'!M28</f>
        <v>100000</v>
      </c>
      <c r="N28" s="24">
        <f>+'FN Jenn 2022'!N28+'FN Joe Abba 2022'!N28+'Bety Adjustments 2022'!N28+'mgmt adjustments 2022'!N28+'AMR adjustments 2022'!N28</f>
        <v>0</v>
      </c>
      <c r="O28" s="24">
        <f>+'FN Jenn 2022'!O28+'FN Joe Abba 2022'!O28+'Bety Adjustments 2022'!O28+'mgmt adjustments 2022'!O28+'AMR adjustments 2022'!O28</f>
        <v>0</v>
      </c>
      <c r="P28" s="24">
        <f t="shared" si="0"/>
        <v>4110685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>
        <f>+'FN Jenn 2022'!D29+'FN Joe Abba 2022'!D29+'Bety Adjustments 2022'!D29+'mgmt adjustments 2022'!D29+'AMR adjustments 2022'!D29</f>
        <v>24061.210769600519</v>
      </c>
      <c r="E29" s="24">
        <f>+'FN Jenn 2022'!E29+'FN Joe Abba 2022'!E29+'Bety Adjustments 2022'!E29+'mgmt adjustments 2022'!E29+'AMR adjustments 2022'!E29</f>
        <v>32081.614359467654</v>
      </c>
      <c r="F29" s="24">
        <f>+'FN Jenn 2022'!F29+'FN Joe Abba 2022'!F29+'Bety Adjustments 2022'!F29+'mgmt adjustments 2022'!F29+'AMR adjustments 2022'!F29</f>
        <v>40102.017949334346</v>
      </c>
      <c r="G29" s="24">
        <f>+'FN Jenn 2022'!G29+'FN Joe Abba 2022'!G29+'Bety Adjustments 2022'!G29+'mgmt adjustments 2022'!G29+'AMR adjustments 2022'!G29</f>
        <v>64163.228718935308</v>
      </c>
      <c r="H29" s="24">
        <f>+'FN Jenn 2022'!H29+'FN Joe Abba 2022'!H29+'Bety Adjustments 2022'!H29+'mgmt adjustments 2022'!H29+'AMR adjustments 2022'!H29</f>
        <v>64163.228718934857</v>
      </c>
      <c r="I29" s="24">
        <f>+'FN Jenn 2022'!I29+'FN Joe Abba 2022'!I29+'Bety Adjustments 2022'!I29+'mgmt adjustments 2022'!I29+'AMR adjustments 2022'!I29</f>
        <v>64163.228718935308</v>
      </c>
      <c r="J29" s="24">
        <f>+'FN Jenn 2022'!J29+'FN Joe Abba 2022'!J29+'Bety Adjustments 2022'!J29+'mgmt adjustments 2022'!J29+'AMR adjustments 2022'!J29</f>
        <v>72183.632308802</v>
      </c>
      <c r="K29" s="24">
        <f>+'FN Jenn 2022'!K29+'FN Joe Abba 2022'!K29+'Bety Adjustments 2022'!K29+'mgmt adjustments 2022'!K29+'AMR adjustments 2022'!K29</f>
        <v>72183.632308802</v>
      </c>
      <c r="L29" s="24">
        <f>+'FN Jenn 2022'!L29+'FN Joe Abba 2022'!L29+'Bety Adjustments 2022'!L29+'mgmt adjustments 2022'!L29+'AMR adjustments 2022'!L29</f>
        <v>72183.632308801563</v>
      </c>
      <c r="M29" s="24">
        <f>+'FN Jenn 2022'!M29+'FN Joe Abba 2022'!M29+'Bety Adjustments 2022'!M29+'mgmt adjustments 2022'!M29+'AMR adjustments 2022'!M29</f>
        <v>72183.632308802436</v>
      </c>
      <c r="N29" s="24">
        <f>+'FN Jenn 2022'!N29+'FN Joe Abba 2022'!N29+'Bety Adjustments 2022'!N29+'mgmt adjustments 2022'!N29+'AMR adjustments 2022'!N29</f>
        <v>64163.228718935308</v>
      </c>
      <c r="O29" s="24">
        <f>+'FN Jenn 2022'!O29+'FN Joe Abba 2022'!O29+'Bety Adjustments 2022'!O29+'mgmt adjustments 2022'!O29+'AMR adjustments 2022'!O29</f>
        <v>160408.071797337</v>
      </c>
      <c r="P29" s="24">
        <f t="shared" si="0"/>
        <v>802040.3589866882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>
        <f>+'FN Jenn 2022'!D30+'FN Joe Abba 2022'!D30+'Bety Adjustments 2022'!D30+'mgmt adjustments 2022'!D30+'AMR adjustments 2022'!D30</f>
        <v>0</v>
      </c>
      <c r="E30" s="24">
        <f>+'FN Jenn 2022'!E30+'FN Joe Abba 2022'!E30+'Bety Adjustments 2022'!E30+'mgmt adjustments 2022'!E30+'AMR adjustments 2022'!E30</f>
        <v>0</v>
      </c>
      <c r="F30" s="24">
        <f>+'FN Jenn 2022'!F30+'FN Joe Abba 2022'!F30+'Bety Adjustments 2022'!F30+'mgmt adjustments 2022'!F30+'AMR adjustments 2022'!F30</f>
        <v>0</v>
      </c>
      <c r="G30" s="24">
        <f>+'FN Jenn 2022'!G30+'FN Joe Abba 2022'!G30+'Bety Adjustments 2022'!G30+'mgmt adjustments 2022'!G30+'AMR adjustments 2022'!G30</f>
        <v>0</v>
      </c>
      <c r="H30" s="24">
        <f>+'FN Jenn 2022'!H30+'FN Joe Abba 2022'!H30+'Bety Adjustments 2022'!H30+'mgmt adjustments 2022'!H30+'AMR adjustments 2022'!H30</f>
        <v>0</v>
      </c>
      <c r="I30" s="24">
        <f>+'FN Jenn 2022'!I30+'FN Joe Abba 2022'!I30+'Bety Adjustments 2022'!I30+'mgmt adjustments 2022'!I30+'AMR adjustments 2022'!I30</f>
        <v>0</v>
      </c>
      <c r="J30" s="24">
        <f>+'FN Jenn 2022'!J30+'FN Joe Abba 2022'!J30+'Bety Adjustments 2022'!J30+'mgmt adjustments 2022'!J30+'AMR adjustments 2022'!J30</f>
        <v>0</v>
      </c>
      <c r="K30" s="24">
        <f>+'FN Jenn 2022'!K30+'FN Joe Abba 2022'!K30+'Bety Adjustments 2022'!K30+'mgmt adjustments 2022'!K30+'AMR adjustments 2022'!K30</f>
        <v>0</v>
      </c>
      <c r="L30" s="24">
        <f>+'FN Jenn 2022'!L30+'FN Joe Abba 2022'!L30+'Bety Adjustments 2022'!L30+'mgmt adjustments 2022'!L30+'AMR adjustments 2022'!L30</f>
        <v>0</v>
      </c>
      <c r="M30" s="24">
        <f>+'FN Jenn 2022'!M30+'FN Joe Abba 2022'!M30+'Bety Adjustments 2022'!M30+'mgmt adjustments 2022'!M30+'AMR adjustments 2022'!M30</f>
        <v>0</v>
      </c>
      <c r="N30" s="24">
        <f>+'FN Jenn 2022'!N30+'FN Joe Abba 2022'!N30+'Bety Adjustments 2022'!N30+'mgmt adjustments 2022'!N30+'AMR adjustments 2022'!N30</f>
        <v>0</v>
      </c>
      <c r="O30" s="24">
        <f>+'FN Jenn 2022'!O30+'FN Joe Abba 2022'!O30+'Bety Adjustments 2022'!O30+'mgmt adjustments 2022'!O30+'AMR adjustments 2022'!O30</f>
        <v>0</v>
      </c>
      <c r="P30" s="24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>
        <f>+'FN Jenn 2022'!D31+'FN Joe Abba 2022'!D31+'Bety Adjustments 2022'!D31+'mgmt adjustments 2022'!D31+'AMR adjustments 2022'!D31</f>
        <v>5985.2229607679419</v>
      </c>
      <c r="E31" s="24">
        <f>+'FN Jenn 2022'!E31+'FN Joe Abba 2022'!E31+'Bety Adjustments 2022'!E31+'mgmt adjustments 2022'!E31+'AMR adjustments 2022'!E31</f>
        <v>7980.2972810239962</v>
      </c>
      <c r="F31" s="24">
        <f>+'FN Jenn 2022'!F31+'FN Joe Abba 2022'!F31+'Bety Adjustments 2022'!F31+'mgmt adjustments 2022'!F31+'AMR adjustments 2022'!F31</f>
        <v>9975.3716012799396</v>
      </c>
      <c r="G31" s="24">
        <f>+'FN Jenn 2022'!G31+'FN Joe Abba 2022'!G31+'Bety Adjustments 2022'!G31+'mgmt adjustments 2022'!G31+'AMR adjustments 2022'!G31</f>
        <v>15960.594562047992</v>
      </c>
      <c r="H31" s="24">
        <f>+'FN Jenn 2022'!H31+'FN Joe Abba 2022'!H31+'Bety Adjustments 2022'!H31+'mgmt adjustments 2022'!H31+'AMR adjustments 2022'!H31</f>
        <v>15960.594562047881</v>
      </c>
      <c r="I31" s="24">
        <f>+'FN Jenn 2022'!I31+'FN Joe Abba 2022'!I31+'Bety Adjustments 2022'!I31+'mgmt adjustments 2022'!I31+'AMR adjustments 2022'!I31</f>
        <v>15960.594562047992</v>
      </c>
      <c r="J31" s="24">
        <f>+'FN Jenn 2022'!J31+'FN Joe Abba 2022'!J31+'Bety Adjustments 2022'!J31+'mgmt adjustments 2022'!J31+'AMR adjustments 2022'!J31</f>
        <v>17955.668882303937</v>
      </c>
      <c r="K31" s="24">
        <f>+'FN Jenn 2022'!K31+'FN Joe Abba 2022'!K31+'Bety Adjustments 2022'!K31+'mgmt adjustments 2022'!K31+'AMR adjustments 2022'!K31</f>
        <v>17955.668882303937</v>
      </c>
      <c r="L31" s="24">
        <f>+'FN Jenn 2022'!L31+'FN Joe Abba 2022'!L31+'Bety Adjustments 2022'!L31+'mgmt adjustments 2022'!L31+'AMR adjustments 2022'!L31</f>
        <v>17955.668882303828</v>
      </c>
      <c r="M31" s="24">
        <f>+'FN Jenn 2022'!M31+'FN Joe Abba 2022'!M31+'Bety Adjustments 2022'!M31+'mgmt adjustments 2022'!M31+'AMR adjustments 2022'!M31</f>
        <v>17955.668882304046</v>
      </c>
      <c r="N31" s="24">
        <f>+'FN Jenn 2022'!N31+'FN Joe Abba 2022'!N31+'Bety Adjustments 2022'!N31+'mgmt adjustments 2022'!N31+'AMR adjustments 2022'!N31</f>
        <v>15960.594562047992</v>
      </c>
      <c r="O31" s="24">
        <f>+'FN Jenn 2022'!O31+'FN Joe Abba 2022'!O31+'Bety Adjustments 2022'!O31+'mgmt adjustments 2022'!O31+'AMR adjustments 2022'!O31</f>
        <v>39901.486405119758</v>
      </c>
      <c r="P31" s="24">
        <f t="shared" si="0"/>
        <v>199507.43202559926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>
        <f>+'FN Jenn 2022'!D32+'FN Joe Abba 2022'!D32+'Bety Adjustments 2022'!D32+'mgmt adjustments 2022'!D32+'AMR adjustments 2022'!D32</f>
        <v>0</v>
      </c>
      <c r="E32" s="24">
        <f>+'FN Jenn 2022'!E32+'FN Joe Abba 2022'!E32+'Bety Adjustments 2022'!E32+'mgmt adjustments 2022'!E32+'AMR adjustments 2022'!E32</f>
        <v>0</v>
      </c>
      <c r="F32" s="24">
        <f>+'FN Jenn 2022'!F32+'FN Joe Abba 2022'!F32+'Bety Adjustments 2022'!F32+'mgmt adjustments 2022'!F32+'AMR adjustments 2022'!F32</f>
        <v>0</v>
      </c>
      <c r="G32" s="24">
        <f>+'FN Jenn 2022'!G32+'FN Joe Abba 2022'!G32+'Bety Adjustments 2022'!G32+'mgmt adjustments 2022'!G32+'AMR adjustments 2022'!G32</f>
        <v>0</v>
      </c>
      <c r="H32" s="24">
        <f>+'FN Jenn 2022'!H32+'FN Joe Abba 2022'!H32+'Bety Adjustments 2022'!H32+'mgmt adjustments 2022'!H32+'AMR adjustments 2022'!H32</f>
        <v>0</v>
      </c>
      <c r="I32" s="24">
        <f>+'FN Jenn 2022'!I32+'FN Joe Abba 2022'!I32+'Bety Adjustments 2022'!I32+'mgmt adjustments 2022'!I32+'AMR adjustments 2022'!I32</f>
        <v>0</v>
      </c>
      <c r="J32" s="24">
        <f>+'FN Jenn 2022'!J32+'FN Joe Abba 2022'!J32+'Bety Adjustments 2022'!J32+'mgmt adjustments 2022'!J32+'AMR adjustments 2022'!J32</f>
        <v>0</v>
      </c>
      <c r="K32" s="24">
        <f>+'FN Jenn 2022'!K32+'FN Joe Abba 2022'!K32+'Bety Adjustments 2022'!K32+'mgmt adjustments 2022'!K32+'AMR adjustments 2022'!K32</f>
        <v>0</v>
      </c>
      <c r="L32" s="24">
        <f>+'FN Jenn 2022'!L32+'FN Joe Abba 2022'!L32+'Bety Adjustments 2022'!L32+'mgmt adjustments 2022'!L32+'AMR adjustments 2022'!L32</f>
        <v>0</v>
      </c>
      <c r="M32" s="24">
        <f>+'FN Jenn 2022'!M32+'FN Joe Abba 2022'!M32+'Bety Adjustments 2022'!M32+'mgmt adjustments 2022'!M32+'AMR adjustments 2022'!M32</f>
        <v>0</v>
      </c>
      <c r="N32" s="24">
        <f>+'FN Jenn 2022'!N32+'FN Joe Abba 2022'!N32+'Bety Adjustments 2022'!N32+'mgmt adjustments 2022'!N32+'AMR adjustments 2022'!N32</f>
        <v>0</v>
      </c>
      <c r="O32" s="24">
        <f>+'FN Jenn 2022'!O32+'FN Joe Abba 2022'!O32+'Bety Adjustments 2022'!O32+'mgmt adjustments 2022'!O32+'AMR adjustments 2022'!O32</f>
        <v>0</v>
      </c>
      <c r="P32" s="24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>
        <f>+'FN Jenn 2022'!D33+'FN Joe Abba 2022'!D33+'Bety Adjustments 2022'!D33+'mgmt adjustments 2022'!D33+'AMR adjustments 2022'!D33</f>
        <v>4099.1366402218719</v>
      </c>
      <c r="E33" s="24">
        <f>+'FN Jenn 2022'!E33+'FN Joe Abba 2022'!E33+'Bety Adjustments 2022'!E33+'mgmt adjustments 2022'!E33+'AMR adjustments 2022'!E33</f>
        <v>5465.5155202960941</v>
      </c>
      <c r="F33" s="24">
        <f>+'FN Jenn 2022'!F33+'FN Joe Abba 2022'!F33+'Bety Adjustments 2022'!F33+'mgmt adjustments 2022'!F33+'AMR adjustments 2022'!F33</f>
        <v>6831.8944003699189</v>
      </c>
      <c r="G33" s="24">
        <f>+'FN Jenn 2022'!G33+'FN Joe Abba 2022'!G33+'Bety Adjustments 2022'!G33+'mgmt adjustments 2022'!G33+'AMR adjustments 2022'!G33</f>
        <v>10931.03104059179</v>
      </c>
      <c r="H33" s="24">
        <f>+'FN Jenn 2022'!H33+'FN Joe Abba 2022'!H33+'Bety Adjustments 2022'!H33+'mgmt adjustments 2022'!H33+'AMR adjustments 2022'!H33</f>
        <v>10931.03104059179</v>
      </c>
      <c r="I33" s="24">
        <f>+'FN Jenn 2022'!I33+'FN Joe Abba 2022'!I33+'Bety Adjustments 2022'!I33+'mgmt adjustments 2022'!I33+'AMR adjustments 2022'!I33</f>
        <v>10931.03104059179</v>
      </c>
      <c r="J33" s="24">
        <f>+'FN Jenn 2022'!J33+'FN Joe Abba 2022'!J33+'Bety Adjustments 2022'!J33+'mgmt adjustments 2022'!J33+'AMR adjustments 2022'!J33</f>
        <v>12297.409920666012</v>
      </c>
      <c r="K33" s="24">
        <f>+'FN Jenn 2022'!K33+'FN Joe Abba 2022'!K33+'Bety Adjustments 2022'!K33+'mgmt adjustments 2022'!K33+'AMR adjustments 2022'!K33</f>
        <v>12297.409920666012</v>
      </c>
      <c r="L33" s="24">
        <f>+'FN Jenn 2022'!L33+'FN Joe Abba 2022'!L33+'Bety Adjustments 2022'!L33+'mgmt adjustments 2022'!L33+'AMR adjustments 2022'!L33</f>
        <v>12297.409920665614</v>
      </c>
      <c r="M33" s="24">
        <f>+'FN Jenn 2022'!M33+'FN Joe Abba 2022'!M33+'Bety Adjustments 2022'!M33+'mgmt adjustments 2022'!M33+'AMR adjustments 2022'!M33</f>
        <v>12297.409920666012</v>
      </c>
      <c r="N33" s="24">
        <f>+'FN Jenn 2022'!N33+'FN Joe Abba 2022'!N33+'Bety Adjustments 2022'!N33+'mgmt adjustments 2022'!N33+'AMR adjustments 2022'!N33</f>
        <v>10931.03104059179</v>
      </c>
      <c r="O33" s="24">
        <f>+'FN Jenn 2022'!O33+'FN Joe Abba 2022'!O33+'Bety Adjustments 2022'!O33+'mgmt adjustments 2022'!O33+'AMR adjustments 2022'!O33</f>
        <v>27327.577601479676</v>
      </c>
      <c r="P33" s="24">
        <f t="shared" si="0"/>
        <v>136637.88800739837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>
        <f>+'FN Jenn 2022'!D34+'FN Joe Abba 2022'!D34+'Bety Adjustments 2022'!D34+'mgmt adjustments 2022'!D34+'AMR adjustments 2022'!D34</f>
        <v>665.02477341814495</v>
      </c>
      <c r="E34" s="24">
        <f>+'FN Jenn 2022'!E34+'FN Joe Abba 2022'!E34+'Bety Adjustments 2022'!E34+'mgmt adjustments 2022'!E34+'AMR adjustments 2022'!E34</f>
        <v>886.69969789090271</v>
      </c>
      <c r="F34" s="24">
        <f>+'FN Jenn 2022'!F34+'FN Joe Abba 2022'!F34+'Bety Adjustments 2022'!F34+'mgmt adjustments 2022'!F34+'AMR adjustments 2022'!F34</f>
        <v>1108.374622363596</v>
      </c>
      <c r="G34" s="24">
        <f>+'FN Jenn 2022'!G34+'FN Joe Abba 2022'!G34+'Bety Adjustments 2022'!G34+'mgmt adjustments 2022'!G34+'AMR adjustments 2022'!G34</f>
        <v>1773.3993957817408</v>
      </c>
      <c r="H34" s="24">
        <f>+'FN Jenn 2022'!H34+'FN Joe Abba 2022'!H34+'Bety Adjustments 2022'!H34+'mgmt adjustments 2022'!H34+'AMR adjustments 2022'!H34</f>
        <v>1773.3993957817408</v>
      </c>
      <c r="I34" s="24">
        <f>+'FN Jenn 2022'!I34+'FN Joe Abba 2022'!I34+'Bety Adjustments 2022'!I34+'mgmt adjustments 2022'!I34+'AMR adjustments 2022'!I34</f>
        <v>1773.3993957817408</v>
      </c>
      <c r="J34" s="24">
        <f>+'FN Jenn 2022'!J34+'FN Joe Abba 2022'!J34+'Bety Adjustments 2022'!J34+'mgmt adjustments 2022'!J34+'AMR adjustments 2022'!J34</f>
        <v>1995.0743202544986</v>
      </c>
      <c r="K34" s="24">
        <f>+'FN Jenn 2022'!K34+'FN Joe Abba 2022'!K34+'Bety Adjustments 2022'!K34+'mgmt adjustments 2022'!K34+'AMR adjustments 2022'!K34</f>
        <v>1995.0743202544986</v>
      </c>
      <c r="L34" s="24">
        <f>+'FN Jenn 2022'!L34+'FN Joe Abba 2022'!L34+'Bety Adjustments 2022'!L34+'mgmt adjustments 2022'!L34+'AMR adjustments 2022'!L34</f>
        <v>1995.074320254434</v>
      </c>
      <c r="M34" s="24">
        <f>+'FN Jenn 2022'!M34+'FN Joe Abba 2022'!M34+'Bety Adjustments 2022'!M34+'mgmt adjustments 2022'!M34+'AMR adjustments 2022'!M34</f>
        <v>1995.0743202544986</v>
      </c>
      <c r="N34" s="24">
        <f>+'FN Jenn 2022'!N34+'FN Joe Abba 2022'!N34+'Bety Adjustments 2022'!N34+'mgmt adjustments 2022'!N34+'AMR adjustments 2022'!N34</f>
        <v>1773.3993957817408</v>
      </c>
      <c r="O34" s="24">
        <f>+'FN Jenn 2022'!O34+'FN Joe Abba 2022'!O34+'Bety Adjustments 2022'!O34+'mgmt adjustments 2022'!O34+'AMR adjustments 2022'!O34</f>
        <v>4433.4984894543841</v>
      </c>
      <c r="P34" s="24">
        <f t="shared" si="0"/>
        <v>22167.492447271921</v>
      </c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>
        <f>+'FN Jenn 2022'!D35+'FN Joe Abba 2022'!D35+'Bety Adjustments 2022'!D35+'mgmt adjustments 2022'!D35+'AMR adjustments 2022'!D35</f>
        <v>20489.61</v>
      </c>
      <c r="E35" s="24">
        <f>+'FN Jenn 2022'!E35+'FN Joe Abba 2022'!E35+'Bety Adjustments 2022'!E35+'mgmt adjustments 2022'!E35+'AMR adjustments 2022'!E35</f>
        <v>27319.479999999981</v>
      </c>
      <c r="F35" s="24">
        <f>+'FN Jenn 2022'!F35+'FN Joe Abba 2022'!F35+'Bety Adjustments 2022'!F35+'mgmt adjustments 2022'!F35+'AMR adjustments 2022'!F35</f>
        <v>37718</v>
      </c>
      <c r="G35" s="24">
        <f>+'FN Jenn 2022'!G35+'FN Joe Abba 2022'!G35+'Bety Adjustments 2022'!G35+'mgmt adjustments 2022'!G35+'AMR adjustments 2022'!G35</f>
        <v>54638.960000000021</v>
      </c>
      <c r="H35" s="24">
        <f>+'FN Jenn 2022'!H35+'FN Joe Abba 2022'!H35+'Bety Adjustments 2022'!H35+'mgmt adjustments 2022'!H35+'AMR adjustments 2022'!H35</f>
        <v>54638.960000000021</v>
      </c>
      <c r="I35" s="24">
        <f>+'FN Jenn 2022'!I35+'FN Joe Abba 2022'!I35+'Bety Adjustments 2022'!I35+'mgmt adjustments 2022'!I35+'AMR adjustments 2022'!I35</f>
        <v>58208</v>
      </c>
      <c r="J35" s="24">
        <f>+'FN Jenn 2022'!J35+'FN Joe Abba 2022'!J35+'Bety Adjustments 2022'!J35+'mgmt adjustments 2022'!J35+'AMR adjustments 2022'!J35</f>
        <v>61468.829999999958</v>
      </c>
      <c r="K35" s="24">
        <f>+'FN Jenn 2022'!K35+'FN Joe Abba 2022'!K35+'Bety Adjustments 2022'!K35+'mgmt adjustments 2022'!K35+'AMR adjustments 2022'!K35</f>
        <v>61468.830000000016</v>
      </c>
      <c r="L35" s="24">
        <f>+'FN Jenn 2022'!L35+'FN Joe Abba 2022'!L35+'Bety Adjustments 2022'!L35+'mgmt adjustments 2022'!L35+'AMR adjustments 2022'!L35</f>
        <v>61468.829999999958</v>
      </c>
      <c r="M35" s="24">
        <f>+'FN Jenn 2022'!M35+'FN Joe Abba 2022'!M35+'Bety Adjustments 2022'!M35+'mgmt adjustments 2022'!M35+'AMR adjustments 2022'!M35</f>
        <v>61468.830000000075</v>
      </c>
      <c r="N35" s="24">
        <f>+'FN Jenn 2022'!N35+'FN Joe Abba 2022'!N35+'Bety Adjustments 2022'!N35+'mgmt adjustments 2022'!N35+'AMR adjustments 2022'!N35</f>
        <v>54638.959999999963</v>
      </c>
      <c r="O35" s="24">
        <f>+'FN Jenn 2022'!O35+'FN Joe Abba 2022'!O35+'Bety Adjustments 2022'!O35+'mgmt adjustments 2022'!O35+'AMR adjustments 2022'!O35</f>
        <v>136597.40000000002</v>
      </c>
      <c r="P35" s="24">
        <f t="shared" si="0"/>
        <v>690124.69000000006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>
        <f>+'FN Jenn 2022'!D36+'FN Joe Abba 2022'!D36+'Bety Adjustments 2022'!D36+'mgmt adjustments 2022'!D36+'AMR adjustments 2022'!D36</f>
        <v>17238</v>
      </c>
      <c r="E36" s="24">
        <f>+'FN Jenn 2022'!E36+'FN Joe Abba 2022'!E36+'Bety Adjustments 2022'!E36+'mgmt adjustments 2022'!E36+'AMR adjustments 2022'!E36</f>
        <v>22984</v>
      </c>
      <c r="F36" s="24">
        <f>+'FN Jenn 2022'!F36+'FN Joe Abba 2022'!F36+'Bety Adjustments 2022'!F36+'mgmt adjustments 2022'!F36+'AMR adjustments 2022'!F36</f>
        <v>28730</v>
      </c>
      <c r="G36" s="24">
        <f>+'FN Jenn 2022'!G36+'FN Joe Abba 2022'!G36+'Bety Adjustments 2022'!G36+'mgmt adjustments 2022'!G36+'AMR adjustments 2022'!G36</f>
        <v>45968</v>
      </c>
      <c r="H36" s="24">
        <f>+'FN Jenn 2022'!H36+'FN Joe Abba 2022'!H36+'Bety Adjustments 2022'!H36+'mgmt adjustments 2022'!H36+'AMR adjustments 2022'!H36</f>
        <v>45968</v>
      </c>
      <c r="I36" s="24">
        <f>+'FN Jenn 2022'!I36+'FN Joe Abba 2022'!I36+'Bety Adjustments 2022'!I36+'mgmt adjustments 2022'!I36+'AMR adjustments 2022'!I36</f>
        <v>45968</v>
      </c>
      <c r="J36" s="24">
        <f>+'FN Jenn 2022'!J36+'FN Joe Abba 2022'!J36+'Bety Adjustments 2022'!J36+'mgmt adjustments 2022'!J36+'AMR adjustments 2022'!J36</f>
        <v>51714</v>
      </c>
      <c r="K36" s="24">
        <f>+'FN Jenn 2022'!K36+'FN Joe Abba 2022'!K36+'Bety Adjustments 2022'!K36+'mgmt adjustments 2022'!K36+'AMR adjustments 2022'!K36</f>
        <v>51714</v>
      </c>
      <c r="L36" s="24">
        <f>+'FN Jenn 2022'!L36+'FN Joe Abba 2022'!L36+'Bety Adjustments 2022'!L36+'mgmt adjustments 2022'!L36+'AMR adjustments 2022'!L36</f>
        <v>51714</v>
      </c>
      <c r="M36" s="24">
        <f>+'FN Jenn 2022'!M36+'FN Joe Abba 2022'!M36+'Bety Adjustments 2022'!M36+'mgmt adjustments 2022'!M36+'AMR adjustments 2022'!M36</f>
        <v>51714</v>
      </c>
      <c r="N36" s="24">
        <f>+'FN Jenn 2022'!N36+'FN Joe Abba 2022'!N36+'Bety Adjustments 2022'!N36+'mgmt adjustments 2022'!N36+'AMR adjustments 2022'!N36</f>
        <v>45968</v>
      </c>
      <c r="O36" s="24">
        <f>+'FN Jenn 2022'!O36+'FN Joe Abba 2022'!O36+'Bety Adjustments 2022'!O36+'mgmt adjustments 2022'!O36+'AMR adjustments 2022'!O36</f>
        <v>114920</v>
      </c>
      <c r="P36" s="24">
        <f t="shared" si="0"/>
        <v>574600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>
        <f>+'FN Jenn 2022'!D37+'FN Joe Abba 2022'!D37+'Bety Adjustments 2022'!D37+'mgmt adjustments 2022'!D37+'AMR adjustments 2022'!D37</f>
        <v>38333</v>
      </c>
      <c r="E37" s="24">
        <f>+'FN Jenn 2022'!E37+'FN Joe Abba 2022'!E37+'Bety Adjustments 2022'!E37+'mgmt adjustments 2022'!E37+'AMR adjustments 2022'!E37</f>
        <v>38333</v>
      </c>
      <c r="F37" s="24">
        <f>+'FN Jenn 2022'!F37+'FN Joe Abba 2022'!F37+'Bety Adjustments 2022'!F37+'mgmt adjustments 2022'!F37+'AMR adjustments 2022'!F37</f>
        <v>38333</v>
      </c>
      <c r="G37" s="24">
        <f>+'FN Jenn 2022'!G37+'FN Joe Abba 2022'!G37+'Bety Adjustments 2022'!G37+'mgmt adjustments 2022'!G37+'AMR adjustments 2022'!G37</f>
        <v>38333</v>
      </c>
      <c r="H37" s="24">
        <f>+'FN Jenn 2022'!H37+'FN Joe Abba 2022'!H37+'Bety Adjustments 2022'!H37+'mgmt adjustments 2022'!H37+'AMR adjustments 2022'!H37</f>
        <v>38333</v>
      </c>
      <c r="I37" s="24">
        <f>+'FN Jenn 2022'!I37+'FN Joe Abba 2022'!I37+'Bety Adjustments 2022'!I37+'mgmt adjustments 2022'!I37+'AMR adjustments 2022'!I37</f>
        <v>38333</v>
      </c>
      <c r="J37" s="24">
        <f>+'FN Jenn 2022'!J37+'FN Joe Abba 2022'!J37+'Bety Adjustments 2022'!J37+'mgmt adjustments 2022'!J37+'AMR adjustments 2022'!J37</f>
        <v>38333</v>
      </c>
      <c r="K37" s="24">
        <f>+'FN Jenn 2022'!K37+'FN Joe Abba 2022'!K37+'Bety Adjustments 2022'!K37+'mgmt adjustments 2022'!K37+'AMR adjustments 2022'!K37</f>
        <v>38333</v>
      </c>
      <c r="L37" s="24">
        <f>+'FN Jenn 2022'!L37+'FN Joe Abba 2022'!L37+'Bety Adjustments 2022'!L37+'mgmt adjustments 2022'!L37+'AMR adjustments 2022'!L37</f>
        <v>38334</v>
      </c>
      <c r="M37" s="24">
        <f>+'FN Jenn 2022'!M37+'FN Joe Abba 2022'!M37+'Bety Adjustments 2022'!M37+'mgmt adjustments 2022'!M37+'AMR adjustments 2022'!M37</f>
        <v>38334</v>
      </c>
      <c r="N37" s="24">
        <f>+'FN Jenn 2022'!N37+'FN Joe Abba 2022'!N37+'Bety Adjustments 2022'!N37+'mgmt adjustments 2022'!N37+'AMR adjustments 2022'!N37</f>
        <v>38334</v>
      </c>
      <c r="O37" s="24">
        <f>+'FN Jenn 2022'!O37+'FN Joe Abba 2022'!O37+'Bety Adjustments 2022'!O37+'mgmt adjustments 2022'!O37+'AMR adjustments 2022'!O37</f>
        <v>38334</v>
      </c>
      <c r="P37" s="24">
        <f t="shared" si="0"/>
        <v>460000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>
        <f>+'FN Jenn 2022'!D38+'FN Joe Abba 2022'!D38+'Bety Adjustments 2022'!D38+'mgmt adjustments 2022'!D38+'AMR adjustments 2022'!D38</f>
        <v>0</v>
      </c>
      <c r="E38" s="24">
        <f>+'FN Jenn 2022'!E38+'FN Joe Abba 2022'!E38+'Bety Adjustments 2022'!E38+'mgmt adjustments 2022'!E38+'AMR adjustments 2022'!E38</f>
        <v>0</v>
      </c>
      <c r="F38" s="24">
        <f>+'FN Jenn 2022'!F38+'FN Joe Abba 2022'!F38+'Bety Adjustments 2022'!F38+'mgmt adjustments 2022'!F38+'AMR adjustments 2022'!F38</f>
        <v>153394.22</v>
      </c>
      <c r="G38" s="24">
        <f>+'FN Jenn 2022'!G38+'FN Joe Abba 2022'!G38+'Bety Adjustments 2022'!G38+'mgmt adjustments 2022'!G38+'AMR adjustments 2022'!G38</f>
        <v>0</v>
      </c>
      <c r="H38" s="24">
        <f>+'FN Jenn 2022'!H38+'FN Joe Abba 2022'!H38+'Bety Adjustments 2022'!H38+'mgmt adjustments 2022'!H38+'AMR adjustments 2022'!H38</f>
        <v>0</v>
      </c>
      <c r="I38" s="24">
        <f>+'FN Jenn 2022'!I38+'FN Joe Abba 2022'!I38+'Bety Adjustments 2022'!I38+'mgmt adjustments 2022'!I38+'AMR adjustments 2022'!I38</f>
        <v>153394.23000000001</v>
      </c>
      <c r="J38" s="24">
        <f>+'FN Jenn 2022'!J38+'FN Joe Abba 2022'!J38+'Bety Adjustments 2022'!J38+'mgmt adjustments 2022'!J38+'AMR adjustments 2022'!J38</f>
        <v>0</v>
      </c>
      <c r="K38" s="24">
        <f>+'FN Jenn 2022'!K38+'FN Joe Abba 2022'!K38+'Bety Adjustments 2022'!K38+'mgmt adjustments 2022'!K38+'AMR adjustments 2022'!K38</f>
        <v>0</v>
      </c>
      <c r="L38" s="24">
        <f>+'FN Jenn 2022'!L38+'FN Joe Abba 2022'!L38+'Bety Adjustments 2022'!L38+'mgmt adjustments 2022'!L38+'AMR adjustments 2022'!L38</f>
        <v>0</v>
      </c>
      <c r="M38" s="24">
        <f>+'FN Jenn 2022'!M38+'FN Joe Abba 2022'!M38+'Bety Adjustments 2022'!M38+'mgmt adjustments 2022'!M38+'AMR adjustments 2022'!M38</f>
        <v>0</v>
      </c>
      <c r="N38" s="24">
        <f>+'FN Jenn 2022'!N38+'FN Joe Abba 2022'!N38+'Bety Adjustments 2022'!N38+'mgmt adjustments 2022'!N38+'AMR adjustments 2022'!N38</f>
        <v>0</v>
      </c>
      <c r="O38" s="24">
        <f>+'FN Jenn 2022'!O38+'FN Joe Abba 2022'!O38+'Bety Adjustments 2022'!O38+'mgmt adjustments 2022'!O38+'AMR adjustments 2022'!O38</f>
        <v>1800000</v>
      </c>
      <c r="P38" s="24">
        <f t="shared" si="0"/>
        <v>2106788.4500000002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>
        <f>+'FN Jenn 2022'!D39+'FN Joe Abba 2022'!D39+'Bety Adjustments 2022'!D39+'mgmt adjustments 2022'!D39+'AMR adjustments 2022'!D39</f>
        <v>2550</v>
      </c>
      <c r="E39" s="30">
        <f>+'FN Jenn 2022'!E39+'FN Joe Abba 2022'!E39+'Bety Adjustments 2022'!E39+'mgmt adjustments 2022'!E39+'AMR adjustments 2022'!E39</f>
        <v>3400</v>
      </c>
      <c r="F39" s="30">
        <f>+'FN Jenn 2022'!F39+'FN Joe Abba 2022'!F39+'Bety Adjustments 2022'!F39+'mgmt adjustments 2022'!F39+'AMR adjustments 2022'!F39</f>
        <v>4250</v>
      </c>
      <c r="G39" s="30">
        <f>+'FN Jenn 2022'!G39+'FN Joe Abba 2022'!G39+'Bety Adjustments 2022'!G39+'mgmt adjustments 2022'!G39+'AMR adjustments 2022'!G39</f>
        <v>6800</v>
      </c>
      <c r="H39" s="30">
        <f>+'FN Jenn 2022'!H39+'FN Joe Abba 2022'!H39+'Bety Adjustments 2022'!H39+'mgmt adjustments 2022'!H39+'AMR adjustments 2022'!H39</f>
        <v>1038016</v>
      </c>
      <c r="I39" s="30">
        <f>+'FN Jenn 2022'!I39+'FN Joe Abba 2022'!I39+'Bety Adjustments 2022'!I39+'mgmt adjustments 2022'!I39+'AMR adjustments 2022'!I39</f>
        <v>6800</v>
      </c>
      <c r="J39" s="30">
        <f>+'FN Jenn 2022'!J39+'FN Joe Abba 2022'!J39+'Bety Adjustments 2022'!J39+'mgmt adjustments 2022'!J39+'AMR adjustments 2022'!J39</f>
        <v>7650</v>
      </c>
      <c r="K39" s="30">
        <f>+'FN Jenn 2022'!K39+'FN Joe Abba 2022'!K39+'Bety Adjustments 2022'!K39+'mgmt adjustments 2022'!K39+'AMR adjustments 2022'!K39</f>
        <v>7650</v>
      </c>
      <c r="L39" s="30">
        <f>+'FN Jenn 2022'!L39+'FN Joe Abba 2022'!L39+'Bety Adjustments 2022'!L39+'mgmt adjustments 2022'!L39+'AMR adjustments 2022'!L39</f>
        <v>7650</v>
      </c>
      <c r="M39" s="30">
        <f>+'FN Jenn 2022'!M39+'FN Joe Abba 2022'!M39+'Bety Adjustments 2022'!M39+'mgmt adjustments 2022'!M39+'AMR adjustments 2022'!M39</f>
        <v>7650</v>
      </c>
      <c r="N39" s="30">
        <f>+'FN Jenn 2022'!N39+'FN Joe Abba 2022'!N39+'Bety Adjustments 2022'!N39+'mgmt adjustments 2022'!N39+'AMR adjustments 2022'!N39</f>
        <v>6800</v>
      </c>
      <c r="O39" s="30">
        <f>+'FN Jenn 2022'!O39+'FN Joe Abba 2022'!O39+'Bety Adjustments 2022'!O39+'mgmt adjustments 2022'!O39+'AMR adjustments 2022'!O39</f>
        <v>17000</v>
      </c>
      <c r="P39" s="24">
        <f t="shared" si="0"/>
        <v>1116216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>
        <f>+'FN Jenn 2022'!D40+'FN Joe Abba 2022'!D40+'Bety Adjustments 2022'!D40+'mgmt adjustments 2022'!D40+'AMR adjustments 2022'!D40</f>
        <v>0</v>
      </c>
      <c r="E40" s="30">
        <f>+'FN Jenn 2022'!E40+'FN Joe Abba 2022'!E40+'Bety Adjustments 2022'!E40+'mgmt adjustments 2022'!E40+'AMR adjustments 2022'!E40</f>
        <v>0</v>
      </c>
      <c r="F40" s="30">
        <f>+'FN Jenn 2022'!F40+'FN Joe Abba 2022'!F40+'Bety Adjustments 2022'!F40+'mgmt adjustments 2022'!F40+'AMR adjustments 2022'!F40</f>
        <v>0</v>
      </c>
      <c r="G40" s="30">
        <f>+'FN Jenn 2022'!G40+'FN Joe Abba 2022'!G40+'Bety Adjustments 2022'!G40+'mgmt adjustments 2022'!G40+'AMR adjustments 2022'!G40</f>
        <v>0</v>
      </c>
      <c r="H40" s="30">
        <f>+'FN Jenn 2022'!H40+'FN Joe Abba 2022'!H40+'Bety Adjustments 2022'!H40+'mgmt adjustments 2022'!H40+'AMR adjustments 2022'!H40</f>
        <v>0</v>
      </c>
      <c r="I40" s="30">
        <f>+'FN Jenn 2022'!I40+'FN Joe Abba 2022'!I40+'Bety Adjustments 2022'!I40+'mgmt adjustments 2022'!I40+'AMR adjustments 2022'!I40</f>
        <v>0</v>
      </c>
      <c r="J40" s="30">
        <f>+'FN Jenn 2022'!J40+'FN Joe Abba 2022'!J40+'Bety Adjustments 2022'!J40+'mgmt adjustments 2022'!J40+'AMR adjustments 2022'!J40</f>
        <v>0</v>
      </c>
      <c r="K40" s="30">
        <f>+'FN Jenn 2022'!K40+'FN Joe Abba 2022'!K40+'Bety Adjustments 2022'!K40+'mgmt adjustments 2022'!K40+'AMR adjustments 2022'!K40</f>
        <v>0</v>
      </c>
      <c r="L40" s="30">
        <f>+'FN Jenn 2022'!L40+'FN Joe Abba 2022'!L40+'Bety Adjustments 2022'!L40+'mgmt adjustments 2022'!L40+'AMR adjustments 2022'!L40</f>
        <v>0</v>
      </c>
      <c r="M40" s="30">
        <f>+'FN Jenn 2022'!M40+'FN Joe Abba 2022'!M40+'Bety Adjustments 2022'!M40+'mgmt adjustments 2022'!M40+'AMR adjustments 2022'!M40</f>
        <v>0</v>
      </c>
      <c r="N40" s="30">
        <f>+'FN Jenn 2022'!N40+'FN Joe Abba 2022'!N40+'Bety Adjustments 2022'!N40+'mgmt adjustments 2022'!N40+'AMR adjustments 2022'!N40</f>
        <v>0</v>
      </c>
      <c r="O40" s="30">
        <f>+'FN Jenn 2022'!O40+'FN Joe Abba 2022'!O40+'Bety Adjustments 2022'!O40+'mgmt adjustments 2022'!O40+'AMR adjustments 2022'!O40</f>
        <v>0</v>
      </c>
      <c r="P40" s="24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>
        <f>+'FN Jenn 2022'!D41+'FN Joe Abba 2022'!D41+'Bety Adjustments 2022'!D41+'mgmt adjustments 2022'!D41+'AMR adjustments 2022'!D41</f>
        <v>0</v>
      </c>
      <c r="E41" s="30">
        <f>+'FN Jenn 2022'!E41+'FN Joe Abba 2022'!E41+'Bety Adjustments 2022'!E41+'mgmt adjustments 2022'!E41+'AMR adjustments 2022'!E41</f>
        <v>0</v>
      </c>
      <c r="F41" s="30">
        <f>+'FN Jenn 2022'!F41+'FN Joe Abba 2022'!F41+'Bety Adjustments 2022'!F41+'mgmt adjustments 2022'!F41+'AMR adjustments 2022'!F41</f>
        <v>0</v>
      </c>
      <c r="G41" s="30">
        <f>+'FN Jenn 2022'!G41+'FN Joe Abba 2022'!G41+'Bety Adjustments 2022'!G41+'mgmt adjustments 2022'!G41+'AMR adjustments 2022'!G41</f>
        <v>0</v>
      </c>
      <c r="H41" s="30">
        <f>+'FN Jenn 2022'!H41+'FN Joe Abba 2022'!H41+'Bety Adjustments 2022'!H41+'mgmt adjustments 2022'!H41+'AMR adjustments 2022'!H41</f>
        <v>0</v>
      </c>
      <c r="I41" s="30">
        <f>+'FN Jenn 2022'!I41+'FN Joe Abba 2022'!I41+'Bety Adjustments 2022'!I41+'mgmt adjustments 2022'!I41+'AMR adjustments 2022'!I41</f>
        <v>0</v>
      </c>
      <c r="J41" s="30">
        <f>+'FN Jenn 2022'!J41+'FN Joe Abba 2022'!J41+'Bety Adjustments 2022'!J41+'mgmt adjustments 2022'!J41+'AMR adjustments 2022'!J41</f>
        <v>0</v>
      </c>
      <c r="K41" s="30">
        <f>+'FN Jenn 2022'!K41+'FN Joe Abba 2022'!K41+'Bety Adjustments 2022'!K41+'mgmt adjustments 2022'!K41+'AMR adjustments 2022'!K41</f>
        <v>0</v>
      </c>
      <c r="L41" s="30">
        <f>+'FN Jenn 2022'!L41+'FN Joe Abba 2022'!L41+'Bety Adjustments 2022'!L41+'mgmt adjustments 2022'!L41+'AMR adjustments 2022'!L41</f>
        <v>0</v>
      </c>
      <c r="M41" s="30">
        <f>+'FN Jenn 2022'!M41+'FN Joe Abba 2022'!M41+'Bety Adjustments 2022'!M41+'mgmt adjustments 2022'!M41+'AMR adjustments 2022'!M41</f>
        <v>0</v>
      </c>
      <c r="N41" s="30">
        <f>+'FN Jenn 2022'!N41+'FN Joe Abba 2022'!N41+'Bety Adjustments 2022'!N41+'mgmt adjustments 2022'!N41+'AMR adjustments 2022'!N41</f>
        <v>0</v>
      </c>
      <c r="O41" s="30">
        <f>+'FN Jenn 2022'!O41+'FN Joe Abba 2022'!O41+'Bety Adjustments 2022'!O41+'mgmt adjustments 2022'!O41+'AMR adjustments 2022'!O41</f>
        <v>0</v>
      </c>
      <c r="P41" s="24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>
        <f>+'FN Jenn 2022'!D42+'FN Joe Abba 2022'!D42+'Bety Adjustments 2022'!D42+'mgmt adjustments 2022'!D42+'AMR adjustments 2022'!D42</f>
        <v>3000</v>
      </c>
      <c r="E42" s="30">
        <f>+'FN Jenn 2022'!E42+'FN Joe Abba 2022'!E42+'Bety Adjustments 2022'!E42+'mgmt adjustments 2022'!E42+'AMR adjustments 2022'!E42</f>
        <v>4000</v>
      </c>
      <c r="F42" s="30">
        <f>+'FN Jenn 2022'!F42+'FN Joe Abba 2022'!F42+'Bety Adjustments 2022'!F42+'mgmt adjustments 2022'!F42+'AMR adjustments 2022'!F42</f>
        <v>5000</v>
      </c>
      <c r="G42" s="30">
        <f>+'FN Jenn 2022'!G42+'FN Joe Abba 2022'!G42+'Bety Adjustments 2022'!G42+'mgmt adjustments 2022'!G42+'AMR adjustments 2022'!G42</f>
        <v>8000</v>
      </c>
      <c r="H42" s="30">
        <f>+'FN Jenn 2022'!H42+'FN Joe Abba 2022'!H42+'Bety Adjustments 2022'!H42+'mgmt adjustments 2022'!H42+'AMR adjustments 2022'!H42</f>
        <v>8000</v>
      </c>
      <c r="I42" s="30">
        <f>+'FN Jenn 2022'!I42+'FN Joe Abba 2022'!I42+'Bety Adjustments 2022'!I42+'mgmt adjustments 2022'!I42+'AMR adjustments 2022'!I42</f>
        <v>8000</v>
      </c>
      <c r="J42" s="30">
        <f>+'FN Jenn 2022'!J42+'FN Joe Abba 2022'!J42+'Bety Adjustments 2022'!J42+'mgmt adjustments 2022'!J42+'AMR adjustments 2022'!J42</f>
        <v>9000</v>
      </c>
      <c r="K42" s="30">
        <f>+'FN Jenn 2022'!K42+'FN Joe Abba 2022'!K42+'Bety Adjustments 2022'!K42+'mgmt adjustments 2022'!K42+'AMR adjustments 2022'!K42</f>
        <v>9000</v>
      </c>
      <c r="L42" s="30">
        <f>+'FN Jenn 2022'!L42+'FN Joe Abba 2022'!L42+'Bety Adjustments 2022'!L42+'mgmt adjustments 2022'!L42+'AMR adjustments 2022'!L42</f>
        <v>9000</v>
      </c>
      <c r="M42" s="30">
        <f>+'FN Jenn 2022'!M42+'FN Joe Abba 2022'!M42+'Bety Adjustments 2022'!M42+'mgmt adjustments 2022'!M42+'AMR adjustments 2022'!M42</f>
        <v>9000</v>
      </c>
      <c r="N42" s="30">
        <f>+'FN Jenn 2022'!N42+'FN Joe Abba 2022'!N42+'Bety Adjustments 2022'!N42+'mgmt adjustments 2022'!N42+'AMR adjustments 2022'!N42</f>
        <v>8000</v>
      </c>
      <c r="O42" s="30">
        <f>+'FN Jenn 2022'!O42+'FN Joe Abba 2022'!O42+'Bety Adjustments 2022'!O42+'mgmt adjustments 2022'!O42+'AMR adjustments 2022'!O42</f>
        <v>20000</v>
      </c>
      <c r="P42" s="24">
        <f t="shared" si="0"/>
        <v>100000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>
        <f>+'FN Jenn 2022'!D43+'FN Joe Abba 2022'!D43+'Bety Adjustments 2022'!D43+'mgmt adjustments 2022'!D43+'AMR adjustments 2022'!D43</f>
        <v>2595</v>
      </c>
      <c r="E43" s="30">
        <f>+'FN Jenn 2022'!E43+'FN Joe Abba 2022'!E43+'Bety Adjustments 2022'!E43+'mgmt adjustments 2022'!E43+'AMR adjustments 2022'!E43</f>
        <v>3460</v>
      </c>
      <c r="F43" s="30">
        <f>+'FN Jenn 2022'!F43+'FN Joe Abba 2022'!F43+'Bety Adjustments 2022'!F43+'mgmt adjustments 2022'!F43+'AMR adjustments 2022'!F43</f>
        <v>4325</v>
      </c>
      <c r="G43" s="30">
        <f>+'FN Jenn 2022'!G43+'FN Joe Abba 2022'!G43+'Bety Adjustments 2022'!G43+'mgmt adjustments 2022'!G43+'AMR adjustments 2022'!G43</f>
        <v>6920</v>
      </c>
      <c r="H43" s="30">
        <f>+'FN Jenn 2022'!H43+'FN Joe Abba 2022'!H43+'Bety Adjustments 2022'!H43+'mgmt adjustments 2022'!H43+'AMR adjustments 2022'!H43</f>
        <v>6920</v>
      </c>
      <c r="I43" s="30">
        <f>+'FN Jenn 2022'!I43+'FN Joe Abba 2022'!I43+'Bety Adjustments 2022'!I43+'mgmt adjustments 2022'!I43+'AMR adjustments 2022'!I43</f>
        <v>6920</v>
      </c>
      <c r="J43" s="30">
        <f>+'FN Jenn 2022'!J43+'FN Joe Abba 2022'!J43+'Bety Adjustments 2022'!J43+'mgmt adjustments 2022'!J43+'AMR adjustments 2022'!J43</f>
        <v>7785</v>
      </c>
      <c r="K43" s="30">
        <f>+'FN Jenn 2022'!K43+'FN Joe Abba 2022'!K43+'Bety Adjustments 2022'!K43+'mgmt adjustments 2022'!K43+'AMR adjustments 2022'!K43</f>
        <v>7785</v>
      </c>
      <c r="L43" s="30">
        <f>+'FN Jenn 2022'!L43+'FN Joe Abba 2022'!L43+'Bety Adjustments 2022'!L43+'mgmt adjustments 2022'!L43+'AMR adjustments 2022'!L43</f>
        <v>7785</v>
      </c>
      <c r="M43" s="30">
        <f>+'FN Jenn 2022'!M43+'FN Joe Abba 2022'!M43+'Bety Adjustments 2022'!M43+'mgmt adjustments 2022'!M43+'AMR adjustments 2022'!M43</f>
        <v>7785</v>
      </c>
      <c r="N43" s="30">
        <f>+'FN Jenn 2022'!N43+'FN Joe Abba 2022'!N43+'Bety Adjustments 2022'!N43+'mgmt adjustments 2022'!N43+'AMR adjustments 2022'!N43</f>
        <v>6920</v>
      </c>
      <c r="O43" s="30">
        <f>+'FN Jenn 2022'!O43+'FN Joe Abba 2022'!O43+'Bety Adjustments 2022'!O43+'mgmt adjustments 2022'!O43+'AMR adjustments 2022'!O43</f>
        <v>17300</v>
      </c>
      <c r="P43" s="24">
        <f t="shared" si="0"/>
        <v>86500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>
        <f>+'FN Jenn 2022'!D44+'FN Joe Abba 2022'!D44+'Bety Adjustments 2022'!D44+'mgmt adjustments 2022'!D44+'AMR adjustments 2022'!D44</f>
        <v>0</v>
      </c>
      <c r="E44" s="33">
        <f>+'FN Jenn 2022'!E44+'FN Joe Abba 2022'!E44+'Bety Adjustments 2022'!E44+'mgmt adjustments 2022'!E44+'AMR adjustments 2022'!E44</f>
        <v>0</v>
      </c>
      <c r="F44" s="33">
        <f>+'FN Jenn 2022'!F44+'FN Joe Abba 2022'!F44+'Bety Adjustments 2022'!F44+'mgmt adjustments 2022'!F44+'AMR adjustments 2022'!F44</f>
        <v>0</v>
      </c>
      <c r="G44" s="33">
        <f>+'FN Jenn 2022'!G44+'FN Joe Abba 2022'!G44+'Bety Adjustments 2022'!G44+'mgmt adjustments 2022'!G44+'AMR adjustments 2022'!G44</f>
        <v>0</v>
      </c>
      <c r="H44" s="33">
        <f>+'FN Jenn 2022'!H44+'FN Joe Abba 2022'!H44+'Bety Adjustments 2022'!H44+'mgmt adjustments 2022'!H44+'AMR adjustments 2022'!H44</f>
        <v>0</v>
      </c>
      <c r="I44" s="33">
        <f>+'FN Jenn 2022'!I44+'FN Joe Abba 2022'!I44+'Bety Adjustments 2022'!I44+'mgmt adjustments 2022'!I44+'AMR adjustments 2022'!I44</f>
        <v>0</v>
      </c>
      <c r="J44" s="33">
        <f>+'FN Jenn 2022'!J44+'FN Joe Abba 2022'!J44+'Bety Adjustments 2022'!J44+'mgmt adjustments 2022'!J44+'AMR adjustments 2022'!J44</f>
        <v>0</v>
      </c>
      <c r="K44" s="33">
        <f>+'FN Jenn 2022'!K44+'FN Joe Abba 2022'!K44+'Bety Adjustments 2022'!K44+'mgmt adjustments 2022'!K44+'AMR adjustments 2022'!K44</f>
        <v>0</v>
      </c>
      <c r="L44" s="33">
        <f>+'FN Jenn 2022'!L44+'FN Joe Abba 2022'!L44+'Bety Adjustments 2022'!L44+'mgmt adjustments 2022'!L44+'AMR adjustments 2022'!L44</f>
        <v>0</v>
      </c>
      <c r="M44" s="33">
        <f>+'FN Jenn 2022'!M44+'FN Joe Abba 2022'!M44+'Bety Adjustments 2022'!M44+'mgmt adjustments 2022'!M44+'AMR adjustments 2022'!M44</f>
        <v>0</v>
      </c>
      <c r="N44" s="33">
        <f>+'FN Jenn 2022'!N44+'FN Joe Abba 2022'!N44+'Bety Adjustments 2022'!N44+'mgmt adjustments 2022'!N44+'AMR adjustments 2022'!N44</f>
        <v>0</v>
      </c>
      <c r="O44" s="33">
        <f>+'FN Jenn 2022'!O44+'FN Joe Abba 2022'!O44+'Bety Adjustments 2022'!O44+'mgmt adjustments 2022'!O44+'AMR adjustments 2022'!O44</f>
        <v>0</v>
      </c>
      <c r="P44" s="2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>
        <f>+'FN Jenn 2022'!D45+'FN Joe Abba 2022'!D45+'Bety Adjustments 2022'!D45+'mgmt adjustments 2022'!D45+'AMR adjustments 2022'!D45</f>
        <v>0</v>
      </c>
      <c r="E45" s="33">
        <f>+'FN Jenn 2022'!E45+'FN Joe Abba 2022'!E45+'Bety Adjustments 2022'!E45+'mgmt adjustments 2022'!E45+'AMR adjustments 2022'!E45</f>
        <v>0</v>
      </c>
      <c r="F45" s="33">
        <f>+'FN Jenn 2022'!F45+'FN Joe Abba 2022'!F45+'Bety Adjustments 2022'!F45+'mgmt adjustments 2022'!F45+'AMR adjustments 2022'!F45</f>
        <v>0</v>
      </c>
      <c r="G45" s="33">
        <f>+'FN Jenn 2022'!G45+'FN Joe Abba 2022'!G45+'Bety Adjustments 2022'!G45+'mgmt adjustments 2022'!G45+'AMR adjustments 2022'!G45</f>
        <v>0</v>
      </c>
      <c r="H45" s="33">
        <f>+'FN Jenn 2022'!H45+'FN Joe Abba 2022'!H45+'Bety Adjustments 2022'!H45+'mgmt adjustments 2022'!H45+'AMR adjustments 2022'!H45</f>
        <v>0</v>
      </c>
      <c r="I45" s="33">
        <f>+'FN Jenn 2022'!I45+'FN Joe Abba 2022'!I45+'Bety Adjustments 2022'!I45+'mgmt adjustments 2022'!I45+'AMR adjustments 2022'!I45</f>
        <v>0</v>
      </c>
      <c r="J45" s="33">
        <f>+'FN Jenn 2022'!J45+'FN Joe Abba 2022'!J45+'Bety Adjustments 2022'!J45+'mgmt adjustments 2022'!J45+'AMR adjustments 2022'!J45</f>
        <v>0</v>
      </c>
      <c r="K45" s="33">
        <f>+'FN Jenn 2022'!K45+'FN Joe Abba 2022'!K45+'Bety Adjustments 2022'!K45+'mgmt adjustments 2022'!K45+'AMR adjustments 2022'!K45</f>
        <v>0</v>
      </c>
      <c r="L45" s="33">
        <f>+'FN Jenn 2022'!L45+'FN Joe Abba 2022'!L45+'Bety Adjustments 2022'!L45+'mgmt adjustments 2022'!L45+'AMR adjustments 2022'!L45</f>
        <v>0</v>
      </c>
      <c r="M45" s="33">
        <f>+'FN Jenn 2022'!M45+'FN Joe Abba 2022'!M45+'Bety Adjustments 2022'!M45+'mgmt adjustments 2022'!M45+'AMR adjustments 2022'!M45</f>
        <v>215000</v>
      </c>
      <c r="N45" s="33">
        <f>+'FN Jenn 2022'!N45+'FN Joe Abba 2022'!N45+'Bety Adjustments 2022'!N45+'mgmt adjustments 2022'!N45+'AMR adjustments 2022'!N45</f>
        <v>0</v>
      </c>
      <c r="O45" s="33">
        <f>+'FN Jenn 2022'!O45+'FN Joe Abba 2022'!O45+'Bety Adjustments 2022'!O45+'mgmt adjustments 2022'!O45+'AMR adjustments 2022'!O45</f>
        <v>0</v>
      </c>
      <c r="P45" s="24">
        <f t="shared" si="0"/>
        <v>215000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>
        <f>+'FN Jenn 2022'!D46+'FN Joe Abba 2022'!D46+'Bety Adjustments 2022'!D46+'mgmt adjustments 2022'!D46+'AMR adjustments 2022'!D46</f>
        <v>0</v>
      </c>
      <c r="E46" s="33">
        <f>+'FN Jenn 2022'!E46+'FN Joe Abba 2022'!E46+'Bety Adjustments 2022'!E46+'mgmt adjustments 2022'!E46+'AMR adjustments 2022'!E46</f>
        <v>0</v>
      </c>
      <c r="F46" s="33">
        <f>+'FN Jenn 2022'!F46+'FN Joe Abba 2022'!F46+'Bety Adjustments 2022'!F46+'mgmt adjustments 2022'!F46+'AMR adjustments 2022'!F46</f>
        <v>22587.200000000004</v>
      </c>
      <c r="G46" s="33">
        <f>+'FN Jenn 2022'!G46+'FN Joe Abba 2022'!G46+'Bety Adjustments 2022'!G46+'mgmt adjustments 2022'!G46+'AMR adjustments 2022'!G46</f>
        <v>0</v>
      </c>
      <c r="H46" s="33">
        <f>+'FN Jenn 2022'!H46+'FN Joe Abba 2022'!H46+'Bety Adjustments 2022'!H46+'mgmt adjustments 2022'!H46+'AMR adjustments 2022'!H46</f>
        <v>0</v>
      </c>
      <c r="I46" s="33">
        <f>+'FN Jenn 2022'!I46+'FN Joe Abba 2022'!I46+'Bety Adjustments 2022'!I46+'mgmt adjustments 2022'!I46+'AMR adjustments 2022'!I46</f>
        <v>6066.42</v>
      </c>
      <c r="J46" s="33">
        <f>+'FN Jenn 2022'!J46+'FN Joe Abba 2022'!J46+'Bety Adjustments 2022'!J46+'mgmt adjustments 2022'!J46+'AMR adjustments 2022'!J46</f>
        <v>0</v>
      </c>
      <c r="K46" s="33">
        <f>+'FN Jenn 2022'!K46+'FN Joe Abba 2022'!K46+'Bety Adjustments 2022'!K46+'mgmt adjustments 2022'!K46+'AMR adjustments 2022'!K46</f>
        <v>0</v>
      </c>
      <c r="L46" s="33">
        <f>+'FN Jenn 2022'!L46+'FN Joe Abba 2022'!L46+'Bety Adjustments 2022'!L46+'mgmt adjustments 2022'!L46+'AMR adjustments 2022'!L46</f>
        <v>0</v>
      </c>
      <c r="M46" s="33">
        <f>+'FN Jenn 2022'!M46+'FN Joe Abba 2022'!M46+'Bety Adjustments 2022'!M46+'mgmt adjustments 2022'!M46+'AMR adjustments 2022'!M46</f>
        <v>561750</v>
      </c>
      <c r="N46" s="33">
        <f>+'FN Jenn 2022'!N46+'FN Joe Abba 2022'!N46+'Bety Adjustments 2022'!N46+'mgmt adjustments 2022'!N46+'AMR adjustments 2022'!N46</f>
        <v>0</v>
      </c>
      <c r="O46" s="33">
        <f>+'FN Jenn 2022'!O46+'FN Joe Abba 2022'!O46+'Bety Adjustments 2022'!O46+'mgmt adjustments 2022'!O46+'AMR adjustments 2022'!O46</f>
        <v>0</v>
      </c>
      <c r="P46" s="24">
        <f t="shared" si="0"/>
        <v>590403.62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>
        <f>+'FN Jenn 2022'!D47+'FN Joe Abba 2022'!D47+'Bety Adjustments 2022'!D47+'mgmt adjustments 2022'!D47+'AMR adjustments 2022'!D47</f>
        <v>0</v>
      </c>
      <c r="E47" s="33">
        <f>+'FN Jenn 2022'!E47+'FN Joe Abba 2022'!E47+'Bety Adjustments 2022'!E47+'mgmt adjustments 2022'!E47+'AMR adjustments 2022'!E47</f>
        <v>0</v>
      </c>
      <c r="F47" s="33">
        <f>+'FN Jenn 2022'!F47+'FN Joe Abba 2022'!F47+'Bety Adjustments 2022'!F47+'mgmt adjustments 2022'!F47+'AMR adjustments 2022'!F47</f>
        <v>0</v>
      </c>
      <c r="G47" s="33">
        <f>+'FN Jenn 2022'!G47+'FN Joe Abba 2022'!G47+'Bety Adjustments 2022'!G47+'mgmt adjustments 2022'!G47+'AMR adjustments 2022'!G47</f>
        <v>0</v>
      </c>
      <c r="H47" s="33">
        <f>+'FN Jenn 2022'!H47+'FN Joe Abba 2022'!H47+'Bety Adjustments 2022'!H47+'mgmt adjustments 2022'!H47+'AMR adjustments 2022'!H47</f>
        <v>0</v>
      </c>
      <c r="I47" s="33">
        <f>+'FN Jenn 2022'!I47+'FN Joe Abba 2022'!I47+'Bety Adjustments 2022'!I47+'mgmt adjustments 2022'!I47+'AMR adjustments 2022'!I47</f>
        <v>0</v>
      </c>
      <c r="J47" s="33">
        <f>+'FN Jenn 2022'!J47+'FN Joe Abba 2022'!J47+'Bety Adjustments 2022'!J47+'mgmt adjustments 2022'!J47+'AMR adjustments 2022'!J47</f>
        <v>0</v>
      </c>
      <c r="K47" s="33">
        <f>+'FN Jenn 2022'!K47+'FN Joe Abba 2022'!K47+'Bety Adjustments 2022'!K47+'mgmt adjustments 2022'!K47+'AMR adjustments 2022'!K47</f>
        <v>0</v>
      </c>
      <c r="L47" s="33">
        <f>+'FN Jenn 2022'!L47+'FN Joe Abba 2022'!L47+'Bety Adjustments 2022'!L47+'mgmt adjustments 2022'!L47+'AMR adjustments 2022'!L47</f>
        <v>0</v>
      </c>
      <c r="M47" s="33">
        <f>+'FN Jenn 2022'!M47+'FN Joe Abba 2022'!M47+'Bety Adjustments 2022'!M47+'mgmt adjustments 2022'!M47+'AMR adjustments 2022'!M47</f>
        <v>0</v>
      </c>
      <c r="N47" s="33">
        <f>+'FN Jenn 2022'!N47+'FN Joe Abba 2022'!N47+'Bety Adjustments 2022'!N47+'mgmt adjustments 2022'!N47+'AMR adjustments 2022'!N47</f>
        <v>0</v>
      </c>
      <c r="O47" s="33">
        <f>+'FN Jenn 2022'!O47+'FN Joe Abba 2022'!O47+'Bety Adjustments 2022'!O47+'mgmt adjustments 2022'!O47+'AMR adjustments 2022'!O47</f>
        <v>0</v>
      </c>
      <c r="P47" s="2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>
        <f>+'FN Jenn 2022'!D48+'FN Joe Abba 2022'!D48+'Bety Adjustments 2022'!D48+'mgmt adjustments 2022'!D48+'AMR adjustments 2022'!D48</f>
        <v>0</v>
      </c>
      <c r="E48" s="24">
        <f>+'FN Jenn 2022'!E48+'FN Joe Abba 2022'!E48+'Bety Adjustments 2022'!E48+'mgmt adjustments 2022'!E48+'AMR adjustments 2022'!E48</f>
        <v>0</v>
      </c>
      <c r="F48" s="24">
        <f>+'FN Jenn 2022'!F48+'FN Joe Abba 2022'!F48+'Bety Adjustments 2022'!F48+'mgmt adjustments 2022'!F48+'AMR adjustments 2022'!F48</f>
        <v>0</v>
      </c>
      <c r="G48" s="24">
        <f>+'FN Jenn 2022'!G48+'FN Joe Abba 2022'!G48+'Bety Adjustments 2022'!G48+'mgmt adjustments 2022'!G48+'AMR adjustments 2022'!G48</f>
        <v>0</v>
      </c>
      <c r="H48" s="24">
        <f>+'FN Jenn 2022'!H48+'FN Joe Abba 2022'!H48+'Bety Adjustments 2022'!H48+'mgmt adjustments 2022'!H48+'AMR adjustments 2022'!H48</f>
        <v>0</v>
      </c>
      <c r="I48" s="24">
        <f>+'FN Jenn 2022'!I48+'FN Joe Abba 2022'!I48+'Bety Adjustments 2022'!I48+'mgmt adjustments 2022'!I48+'AMR adjustments 2022'!I48</f>
        <v>0</v>
      </c>
      <c r="J48" s="24">
        <f>+'FN Jenn 2022'!J48+'FN Joe Abba 2022'!J48+'Bety Adjustments 2022'!J48+'mgmt adjustments 2022'!J48+'AMR adjustments 2022'!J48</f>
        <v>0</v>
      </c>
      <c r="K48" s="24">
        <f>+'FN Jenn 2022'!K48+'FN Joe Abba 2022'!K48+'Bety Adjustments 2022'!K48+'mgmt adjustments 2022'!K48+'AMR adjustments 2022'!K48</f>
        <v>0</v>
      </c>
      <c r="L48" s="24">
        <f>+'FN Jenn 2022'!L48+'FN Joe Abba 2022'!L48+'Bety Adjustments 2022'!L48+'mgmt adjustments 2022'!L48+'AMR adjustments 2022'!L48</f>
        <v>0</v>
      </c>
      <c r="M48" s="24">
        <f>+'FN Jenn 2022'!M48+'FN Joe Abba 2022'!M48+'Bety Adjustments 2022'!M48+'mgmt adjustments 2022'!M48+'AMR adjustments 2022'!M48</f>
        <v>0</v>
      </c>
      <c r="N48" s="24">
        <f>+'FN Jenn 2022'!N48+'FN Joe Abba 2022'!N48+'Bety Adjustments 2022'!N48+'mgmt adjustments 2022'!N48+'AMR adjustments 2022'!N48</f>
        <v>0</v>
      </c>
      <c r="O48" s="24">
        <f>+'FN Jenn 2022'!O48+'FN Joe Abba 2022'!O48+'Bety Adjustments 2022'!O48+'mgmt adjustments 2022'!O48+'AMR adjustments 2022'!O48</f>
        <v>0</v>
      </c>
      <c r="P48" s="24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>
        <f>+'FN Jenn 2022'!D49+'FN Joe Abba 2022'!D49+'Bety Adjustments 2022'!D49+'mgmt adjustments 2022'!D49+'AMR adjustments 2022'!D49</f>
        <v>6582</v>
      </c>
      <c r="E49" s="24">
        <f>+'FN Jenn 2022'!E49+'FN Joe Abba 2022'!E49+'Bety Adjustments 2022'!E49+'mgmt adjustments 2022'!E49+'AMR adjustments 2022'!E49</f>
        <v>8776</v>
      </c>
      <c r="F49" s="24">
        <f>+'FN Jenn 2022'!F49+'FN Joe Abba 2022'!F49+'Bety Adjustments 2022'!F49+'mgmt adjustments 2022'!F49+'AMR adjustments 2022'!F49</f>
        <v>19022</v>
      </c>
      <c r="G49" s="24">
        <f>+'FN Jenn 2022'!G49+'FN Joe Abba 2022'!G49+'Bety Adjustments 2022'!G49+'mgmt adjustments 2022'!G49+'AMR adjustments 2022'!G49</f>
        <v>17552</v>
      </c>
      <c r="H49" s="24">
        <f>+'FN Jenn 2022'!H49+'FN Joe Abba 2022'!H49+'Bety Adjustments 2022'!H49+'mgmt adjustments 2022'!H49+'AMR adjustments 2022'!H49</f>
        <v>17552</v>
      </c>
      <c r="I49" s="24">
        <f>+'FN Jenn 2022'!I49+'FN Joe Abba 2022'!I49+'Bety Adjustments 2022'!I49+'mgmt adjustments 2022'!I49+'AMR adjustments 2022'!I49</f>
        <v>25603.67</v>
      </c>
      <c r="J49" s="24">
        <f>+'FN Jenn 2022'!J49+'FN Joe Abba 2022'!J49+'Bety Adjustments 2022'!J49+'mgmt adjustments 2022'!J49+'AMR adjustments 2022'!J49</f>
        <v>19746</v>
      </c>
      <c r="K49" s="24">
        <f>+'FN Jenn 2022'!K49+'FN Joe Abba 2022'!K49+'Bety Adjustments 2022'!K49+'mgmt adjustments 2022'!K49+'AMR adjustments 2022'!K49</f>
        <v>19746</v>
      </c>
      <c r="L49" s="24">
        <f>+'FN Jenn 2022'!L49+'FN Joe Abba 2022'!L49+'Bety Adjustments 2022'!L49+'mgmt adjustments 2022'!L49+'AMR adjustments 2022'!L49</f>
        <v>19746</v>
      </c>
      <c r="M49" s="24">
        <f>+'FN Jenn 2022'!M49+'FN Joe Abba 2022'!M49+'Bety Adjustments 2022'!M49+'mgmt adjustments 2022'!M49+'AMR adjustments 2022'!M49</f>
        <v>19746</v>
      </c>
      <c r="N49" s="24">
        <f>+'FN Jenn 2022'!N49+'FN Joe Abba 2022'!N49+'Bety Adjustments 2022'!N49+'mgmt adjustments 2022'!N49+'AMR adjustments 2022'!N49</f>
        <v>17552</v>
      </c>
      <c r="O49" s="24">
        <f>+'FN Jenn 2022'!O49+'FN Joe Abba 2022'!O49+'Bety Adjustments 2022'!O49+'mgmt adjustments 2022'!O49+'AMR adjustments 2022'!O49</f>
        <v>43880</v>
      </c>
      <c r="P49" s="24">
        <f t="shared" si="0"/>
        <v>235503.66999999998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>
        <f>+'FN Jenn 2022'!D50+'FN Joe Abba 2022'!D50+'Bety Adjustments 2022'!D50+'mgmt adjustments 2022'!D50+'AMR adjustments 2022'!D50</f>
        <v>0</v>
      </c>
      <c r="E50" s="24">
        <f>+'FN Jenn 2022'!E50+'FN Joe Abba 2022'!E50+'Bety Adjustments 2022'!E50+'mgmt adjustments 2022'!E50+'AMR adjustments 2022'!E50</f>
        <v>0</v>
      </c>
      <c r="F50" s="24">
        <f>+'FN Jenn 2022'!F50+'FN Joe Abba 2022'!F50+'Bety Adjustments 2022'!F50+'mgmt adjustments 2022'!F50+'AMR adjustments 2022'!F50</f>
        <v>43597.270000000004</v>
      </c>
      <c r="G50" s="24">
        <f>+'FN Jenn 2022'!G50+'FN Joe Abba 2022'!G50+'Bety Adjustments 2022'!G50+'mgmt adjustments 2022'!G50+'AMR adjustments 2022'!G50</f>
        <v>0</v>
      </c>
      <c r="H50" s="24">
        <f>+'FN Jenn 2022'!H50+'FN Joe Abba 2022'!H50+'Bety Adjustments 2022'!H50+'mgmt adjustments 2022'!H50+'AMR adjustments 2022'!H50</f>
        <v>0</v>
      </c>
      <c r="I50" s="24">
        <f>+'FN Jenn 2022'!I50+'FN Joe Abba 2022'!I50+'Bety Adjustments 2022'!I50+'mgmt adjustments 2022'!I50+'AMR adjustments 2022'!I50</f>
        <v>43597.29</v>
      </c>
      <c r="J50" s="24">
        <f>+'FN Jenn 2022'!J50+'FN Joe Abba 2022'!J50+'Bety Adjustments 2022'!J50+'mgmt adjustments 2022'!J50+'AMR adjustments 2022'!J50</f>
        <v>0</v>
      </c>
      <c r="K50" s="24">
        <f>+'FN Jenn 2022'!K50+'FN Joe Abba 2022'!K50+'Bety Adjustments 2022'!K50+'mgmt adjustments 2022'!K50+'AMR adjustments 2022'!K50</f>
        <v>0</v>
      </c>
      <c r="L50" s="24">
        <f>+'FN Jenn 2022'!L50+'FN Joe Abba 2022'!L50+'Bety Adjustments 2022'!L50+'mgmt adjustments 2022'!L50+'AMR adjustments 2022'!L50</f>
        <v>0</v>
      </c>
      <c r="M50" s="24">
        <f>+'FN Jenn 2022'!M50+'FN Joe Abba 2022'!M50+'Bety Adjustments 2022'!M50+'mgmt adjustments 2022'!M50+'AMR adjustments 2022'!M50</f>
        <v>0</v>
      </c>
      <c r="N50" s="24">
        <f>+'FN Jenn 2022'!N50+'FN Joe Abba 2022'!N50+'Bety Adjustments 2022'!N50+'mgmt adjustments 2022'!N50+'AMR adjustments 2022'!N50</f>
        <v>0</v>
      </c>
      <c r="O50" s="24">
        <f>+'FN Jenn 2022'!O50+'FN Joe Abba 2022'!O50+'Bety Adjustments 2022'!O50+'mgmt adjustments 2022'!O50+'AMR adjustments 2022'!O50</f>
        <v>0</v>
      </c>
      <c r="P50" s="24">
        <f t="shared" si="0"/>
        <v>87194.559999999998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>
        <f>+'FN Jenn 2022'!D51+'FN Joe Abba 2022'!D51+'Bety Adjustments 2022'!D51+'mgmt adjustments 2022'!D51+'AMR adjustments 2022'!D51</f>
        <v>0</v>
      </c>
      <c r="E51" s="24">
        <f>+'FN Jenn 2022'!E51+'FN Joe Abba 2022'!E51+'Bety Adjustments 2022'!E51+'mgmt adjustments 2022'!E51+'AMR adjustments 2022'!E51</f>
        <v>0</v>
      </c>
      <c r="F51" s="24">
        <f>+'FN Jenn 2022'!F51+'FN Joe Abba 2022'!F51+'Bety Adjustments 2022'!F51+'mgmt adjustments 2022'!F51+'AMR adjustments 2022'!F51</f>
        <v>5500.01</v>
      </c>
      <c r="G51" s="24">
        <f>+'FN Jenn 2022'!G51+'FN Joe Abba 2022'!G51+'Bety Adjustments 2022'!G51+'mgmt adjustments 2022'!G51+'AMR adjustments 2022'!G51</f>
        <v>0</v>
      </c>
      <c r="H51" s="24">
        <f>+'FN Jenn 2022'!H51+'FN Joe Abba 2022'!H51+'Bety Adjustments 2022'!H51+'mgmt adjustments 2022'!H51+'AMR adjustments 2022'!H51</f>
        <v>0</v>
      </c>
      <c r="I51" s="24">
        <f>+'FN Jenn 2022'!I51+'FN Joe Abba 2022'!I51+'Bety Adjustments 2022'!I51+'mgmt adjustments 2022'!I51+'AMR adjustments 2022'!I51</f>
        <v>5499.99</v>
      </c>
      <c r="J51" s="24">
        <f>+'FN Jenn 2022'!J51+'FN Joe Abba 2022'!J51+'Bety Adjustments 2022'!J51+'mgmt adjustments 2022'!J51+'AMR adjustments 2022'!J51</f>
        <v>0</v>
      </c>
      <c r="K51" s="24">
        <f>+'FN Jenn 2022'!K51+'FN Joe Abba 2022'!K51+'Bety Adjustments 2022'!K51+'mgmt adjustments 2022'!K51+'AMR adjustments 2022'!K51</f>
        <v>0</v>
      </c>
      <c r="L51" s="24">
        <f>+'FN Jenn 2022'!L51+'FN Joe Abba 2022'!L51+'Bety Adjustments 2022'!L51+'mgmt adjustments 2022'!L51+'AMR adjustments 2022'!L51</f>
        <v>0</v>
      </c>
      <c r="M51" s="24">
        <f>+'FN Jenn 2022'!M51+'FN Joe Abba 2022'!M51+'Bety Adjustments 2022'!M51+'mgmt adjustments 2022'!M51+'AMR adjustments 2022'!M51</f>
        <v>0</v>
      </c>
      <c r="N51" s="24">
        <f>+'FN Jenn 2022'!N51+'FN Joe Abba 2022'!N51+'Bety Adjustments 2022'!N51+'mgmt adjustments 2022'!N51+'AMR adjustments 2022'!N51</f>
        <v>0</v>
      </c>
      <c r="O51" s="24">
        <f>+'FN Jenn 2022'!O51+'FN Joe Abba 2022'!O51+'Bety Adjustments 2022'!O51+'mgmt adjustments 2022'!O51+'AMR adjustments 2022'!O51</f>
        <v>0</v>
      </c>
      <c r="P51" s="24">
        <f t="shared" si="0"/>
        <v>11000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f>+'FN Jenn 2022'!D52+'FN Joe Abba 2022'!D52+'Bety Adjustments 2022'!D52+'mgmt adjustments 2022'!D52+'AMR adjustments 2022'!D52</f>
        <v>0</v>
      </c>
      <c r="E52" s="24">
        <f>+'FN Jenn 2022'!E52+'FN Joe Abba 2022'!E52+'Bety Adjustments 2022'!E52+'mgmt adjustments 2022'!E52+'AMR adjustments 2022'!E52</f>
        <v>0</v>
      </c>
      <c r="F52" s="24">
        <f>+'FN Jenn 2022'!F52+'FN Joe Abba 2022'!F52+'Bety Adjustments 2022'!F52+'mgmt adjustments 2022'!F52+'AMR adjustments 2022'!F52</f>
        <v>0</v>
      </c>
      <c r="G52" s="24">
        <f>+'FN Jenn 2022'!G52+'FN Joe Abba 2022'!G52+'Bety Adjustments 2022'!G52+'mgmt adjustments 2022'!G52+'AMR adjustments 2022'!G52</f>
        <v>0</v>
      </c>
      <c r="H52" s="24">
        <f>+'FN Jenn 2022'!H52+'FN Joe Abba 2022'!H52+'Bety Adjustments 2022'!H52+'mgmt adjustments 2022'!H52+'AMR adjustments 2022'!H52</f>
        <v>0</v>
      </c>
      <c r="I52" s="24">
        <f>+'FN Jenn 2022'!I52+'FN Joe Abba 2022'!I52+'Bety Adjustments 2022'!I52+'mgmt adjustments 2022'!I52+'AMR adjustments 2022'!I52</f>
        <v>0</v>
      </c>
      <c r="J52" s="24">
        <f>+'FN Jenn 2022'!J52+'FN Joe Abba 2022'!J52+'Bety Adjustments 2022'!J52+'mgmt adjustments 2022'!J52+'AMR adjustments 2022'!J52</f>
        <v>0</v>
      </c>
      <c r="K52" s="24">
        <f>+'FN Jenn 2022'!K52+'FN Joe Abba 2022'!K52+'Bety Adjustments 2022'!K52+'mgmt adjustments 2022'!K52+'AMR adjustments 2022'!K52</f>
        <v>0</v>
      </c>
      <c r="L52" s="24">
        <f>+'FN Jenn 2022'!L52+'FN Joe Abba 2022'!L52+'Bety Adjustments 2022'!L52+'mgmt adjustments 2022'!L52+'AMR adjustments 2022'!L52</f>
        <v>0</v>
      </c>
      <c r="M52" s="24">
        <f>+'FN Jenn 2022'!M52+'FN Joe Abba 2022'!M52+'Bety Adjustments 2022'!M52+'mgmt adjustments 2022'!M52+'AMR adjustments 2022'!M52</f>
        <v>0</v>
      </c>
      <c r="N52" s="24">
        <f>+'FN Jenn 2022'!N52+'FN Joe Abba 2022'!N52+'Bety Adjustments 2022'!N52+'mgmt adjustments 2022'!N52+'AMR adjustments 2022'!N52</f>
        <v>0</v>
      </c>
      <c r="O52" s="24">
        <f>+'FN Jenn 2022'!O52+'FN Joe Abba 2022'!O52+'Bety Adjustments 2022'!O52+'mgmt adjustments 2022'!O52+'AMR adjustments 2022'!O52</f>
        <v>0</v>
      </c>
      <c r="P52" s="24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4">
        <f t="shared" si="0"/>
        <v>0</v>
      </c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1422338.4800339891</v>
      </c>
      <c r="E55" s="40">
        <f t="shared" si="2"/>
        <v>1640379.9733786276</v>
      </c>
      <c r="F55" s="40">
        <f t="shared" si="2"/>
        <v>5822018.8867232958</v>
      </c>
      <c r="G55" s="40">
        <f t="shared" si="2"/>
        <v>2177584.9467572728</v>
      </c>
      <c r="H55" s="40">
        <f t="shared" si="2"/>
        <v>2993800.9467572821</v>
      </c>
      <c r="I55" s="40">
        <f t="shared" si="2"/>
        <v>3270014.1967572724</v>
      </c>
      <c r="J55" s="40">
        <f t="shared" si="2"/>
        <v>1626866.4401019211</v>
      </c>
      <c r="K55" s="40">
        <f t="shared" si="2"/>
        <v>1276866.4401019413</v>
      </c>
      <c r="L55" s="40">
        <f t="shared" si="2"/>
        <v>1335237.3301019403</v>
      </c>
      <c r="M55" s="40">
        <f t="shared" si="2"/>
        <v>1853617.440101922</v>
      </c>
      <c r="N55" s="40">
        <f t="shared" si="2"/>
        <v>872585.94675727224</v>
      </c>
      <c r="O55" s="40">
        <f t="shared" si="2"/>
        <v>5035333.7568931794</v>
      </c>
      <c r="P55" s="40">
        <f>SUM(P15:P54)</f>
        <v>29326644.784465916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38" t="s">
        <v>80</v>
      </c>
      <c r="K58" s="38"/>
      <c r="L58" s="38"/>
      <c r="M58" s="38"/>
      <c r="N58" s="38"/>
      <c r="O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x14ac:dyDescent="0.2">
      <c r="P60" s="2">
        <f>+P55-'FN Jenn 2022'!P55</f>
        <v>17840</v>
      </c>
    </row>
    <row r="61" spans="1:16" x14ac:dyDescent="0.2">
      <c r="P61" s="48"/>
    </row>
    <row r="62" spans="1:16" x14ac:dyDescent="0.2">
      <c r="A62" s="5" t="s">
        <v>81</v>
      </c>
      <c r="P62" s="48"/>
    </row>
    <row r="63" spans="1:16" x14ac:dyDescent="0.2">
      <c r="C63" s="2" t="s">
        <v>82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  <c r="P63" s="24"/>
    </row>
    <row r="64" spans="1:16" x14ac:dyDescent="0.2">
      <c r="C64" s="2" t="s">
        <v>83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  <c r="P64" s="24"/>
    </row>
    <row r="65" spans="3:16" x14ac:dyDescent="0.2">
      <c r="C65" s="2" t="s">
        <v>84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/>
    </row>
    <row r="66" spans="3:16" x14ac:dyDescent="0.2">
      <c r="C66" s="2" t="s">
        <v>85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  <c r="P66" s="24"/>
    </row>
    <row r="67" spans="3:16" x14ac:dyDescent="0.2">
      <c r="C67" s="2" t="s">
        <v>86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  <c r="P67" s="24"/>
    </row>
    <row r="68" spans="3:16" x14ac:dyDescent="0.2">
      <c r="C68" s="2" t="s">
        <v>87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  <c r="P68" s="24"/>
    </row>
  </sheetData>
  <pageMargins left="0.7" right="0.7" top="0.75" bottom="0.75" header="0.3" footer="0.3"/>
  <pageSetup scale="3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BreakPreview" zoomScale="60" zoomScaleNormal="85" workbookViewId="0">
      <selection activeCell="J17" sqref="J17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90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  <pageSetup scale="33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BreakPreview" topLeftCell="A16" zoomScale="60" zoomScaleNormal="70" workbookViewId="0">
      <selection activeCell="A62" sqref="A62:XFD68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  <pageSetup scale="31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BreakPreview" topLeftCell="A25" zoomScale="60" zoomScaleNormal="85" workbookViewId="0">
      <selection activeCell="K27" sqref="K27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/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  <pageSetup scale="3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view="pageBreakPreview" topLeftCell="A22" zoomScale="60" zoomScaleNormal="85" workbookViewId="0">
      <selection activeCell="D76" sqref="D76:P76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5.85546875" style="2" customWidth="1"/>
    <col min="15" max="15" width="17.7109375" style="2" customWidth="1"/>
    <col min="16" max="16" width="19.85546875" style="2" customWidth="1"/>
    <col min="17" max="17" width="14.42578125" style="2"/>
    <col min="18" max="18" width="24.42578125" style="2" bestFit="1" customWidth="1"/>
    <col min="19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8" x14ac:dyDescent="0.2">
      <c r="A1" s="1" t="s">
        <v>0</v>
      </c>
      <c r="B1" s="2" t="s">
        <v>1</v>
      </c>
      <c r="C1" s="3" t="s">
        <v>2</v>
      </c>
      <c r="F1" s="2" t="s">
        <v>3</v>
      </c>
      <c r="M1" s="2" t="s">
        <v>4</v>
      </c>
      <c r="P1" s="2" t="s">
        <v>5</v>
      </c>
    </row>
    <row r="2" spans="1:18" ht="15.75" thickBo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8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8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8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8" x14ac:dyDescent="0.2">
      <c r="A6" s="1" t="s">
        <v>12</v>
      </c>
      <c r="B6" s="12" t="str">
        <f>'[2]G1-1'!B6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</row>
    <row r="7" spans="1:18" x14ac:dyDescent="0.2">
      <c r="B7" s="12"/>
    </row>
    <row r="8" spans="1:18" x14ac:dyDescent="0.2">
      <c r="A8" s="1" t="s">
        <v>14</v>
      </c>
      <c r="B8" s="12">
        <f>'[2]G1-1'!B8</f>
        <v>0</v>
      </c>
      <c r="C8" s="14" t="s">
        <v>15</v>
      </c>
    </row>
    <row r="9" spans="1:18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8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8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8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8" t="s">
        <v>21</v>
      </c>
    </row>
    <row r="13" spans="1:18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8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8" x14ac:dyDescent="0.2">
      <c r="A15" s="19">
        <v>1</v>
      </c>
      <c r="B15" s="20" t="s">
        <v>22</v>
      </c>
      <c r="C15" s="21" t="s">
        <v>23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 t="shared" ref="P15:P52" si="0">SUM(D15:O15)</f>
        <v>0</v>
      </c>
      <c r="Q15" s="2">
        <v>0</v>
      </c>
      <c r="R15" s="2">
        <f>+P15-Q15</f>
        <v>0</v>
      </c>
    </row>
    <row r="16" spans="1:18" x14ac:dyDescent="0.2">
      <c r="A16" s="19">
        <f>+A15+1</f>
        <v>2</v>
      </c>
      <c r="B16" s="20" t="s">
        <v>24</v>
      </c>
      <c r="C16" s="21" t="s">
        <v>25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f t="shared" si="0"/>
        <v>0</v>
      </c>
      <c r="Q16" s="2">
        <v>0</v>
      </c>
      <c r="R16" s="2">
        <f t="shared" ref="R16:R51" si="1">+P16-Q16</f>
        <v>0</v>
      </c>
    </row>
    <row r="17" spans="1:18" x14ac:dyDescent="0.2">
      <c r="A17" s="19">
        <f t="shared" ref="A17:A52" si="2">+A16+1</f>
        <v>3</v>
      </c>
      <c r="B17" s="20">
        <v>303</v>
      </c>
      <c r="C17" s="21" t="s">
        <v>26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f t="shared" si="0"/>
        <v>0</v>
      </c>
      <c r="Q17" s="2">
        <v>0</v>
      </c>
      <c r="R17" s="2">
        <f t="shared" si="1"/>
        <v>0</v>
      </c>
    </row>
    <row r="18" spans="1:18" x14ac:dyDescent="0.2">
      <c r="A18" s="19">
        <f t="shared" si="2"/>
        <v>4</v>
      </c>
      <c r="B18" s="20">
        <v>305</v>
      </c>
      <c r="C18" s="21" t="s">
        <v>27</v>
      </c>
      <c r="D18" s="24">
        <v>0</v>
      </c>
      <c r="E18" s="24">
        <v>0</v>
      </c>
      <c r="F18" s="24">
        <v>21687.489999999998</v>
      </c>
      <c r="G18" s="24">
        <v>0</v>
      </c>
      <c r="H18" s="24">
        <v>0</v>
      </c>
      <c r="I18" s="24">
        <v>21687.48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f t="shared" si="0"/>
        <v>43374.97</v>
      </c>
      <c r="Q18" s="2">
        <v>43374.97</v>
      </c>
      <c r="R18" s="2">
        <f t="shared" si="1"/>
        <v>0</v>
      </c>
    </row>
    <row r="19" spans="1:18" x14ac:dyDescent="0.2">
      <c r="A19" s="19">
        <f t="shared" si="2"/>
        <v>5</v>
      </c>
      <c r="B19" s="20" t="s">
        <v>28</v>
      </c>
      <c r="C19" s="21" t="s">
        <v>29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0"/>
        <v>0</v>
      </c>
      <c r="Q19" s="2">
        <v>0</v>
      </c>
      <c r="R19" s="2">
        <f t="shared" si="1"/>
        <v>0</v>
      </c>
    </row>
    <row r="20" spans="1:18" x14ac:dyDescent="0.2">
      <c r="A20" s="19">
        <f t="shared" si="2"/>
        <v>6</v>
      </c>
      <c r="B20" s="20" t="s">
        <v>30</v>
      </c>
      <c r="C20" s="21" t="s">
        <v>27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0"/>
        <v>0</v>
      </c>
      <c r="Q20" s="2">
        <v>0</v>
      </c>
      <c r="R20" s="2">
        <f t="shared" si="1"/>
        <v>0</v>
      </c>
    </row>
    <row r="21" spans="1:18" x14ac:dyDescent="0.2">
      <c r="A21" s="19">
        <f t="shared" si="2"/>
        <v>7</v>
      </c>
      <c r="B21" s="26">
        <v>3761</v>
      </c>
      <c r="C21" s="27" t="s">
        <v>31</v>
      </c>
      <c r="D21" s="24">
        <f>(380326.050000012+D63)+0</f>
        <v>142428.630000012</v>
      </c>
      <c r="E21" s="24">
        <f>(507101.399999991+E63)+0</f>
        <v>189904.839999991</v>
      </c>
      <c r="F21" s="24">
        <f>(633876.75+F63)+2020697.36</f>
        <v>2258078.41</v>
      </c>
      <c r="G21" s="24">
        <f>(1014202.8+G63)+0</f>
        <v>379809.68000000005</v>
      </c>
      <c r="H21" s="24">
        <f>(1014202.80000001+H63)+0</f>
        <v>379809.68000000995</v>
      </c>
      <c r="I21" s="24">
        <f>(1014202.8+I63)+1440563.13</f>
        <v>1820372.81</v>
      </c>
      <c r="J21" s="24">
        <f>(1140978.14999999+J63)+0</f>
        <v>427285.88999998989</v>
      </c>
      <c r="K21" s="24">
        <f>(1140978.15000001+K63)+0</f>
        <v>427285.89000000991</v>
      </c>
      <c r="L21" s="24">
        <f>(1140978.15000001+L63)+58369.89</f>
        <v>485655.78000000992</v>
      </c>
      <c r="M21" s="24">
        <f>(1140978.14999999+M63)+0</f>
        <v>427285.88999998989</v>
      </c>
      <c r="N21" s="24">
        <f>(1014202.8+N63)+0</f>
        <v>379809.68000000005</v>
      </c>
      <c r="O21" s="24">
        <f>(2535507+O63)+58369.89</f>
        <v>1007894.09</v>
      </c>
      <c r="P21" s="24">
        <f t="shared" si="0"/>
        <v>8325621.2700000126</v>
      </c>
      <c r="Q21" s="2">
        <v>8325621.2700000126</v>
      </c>
      <c r="R21" s="2">
        <f t="shared" si="1"/>
        <v>0</v>
      </c>
    </row>
    <row r="22" spans="1:18" x14ac:dyDescent="0.2">
      <c r="A22" s="19">
        <f t="shared" si="2"/>
        <v>8</v>
      </c>
      <c r="B22" s="26">
        <v>3762</v>
      </c>
      <c r="C22" s="27" t="s">
        <v>32</v>
      </c>
      <c r="D22" s="24">
        <v>0</v>
      </c>
      <c r="E22" s="24">
        <v>0</v>
      </c>
      <c r="F22" s="24">
        <v>174444.22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0"/>
        <v>174444.22</v>
      </c>
      <c r="Q22" s="2">
        <v>174444.22</v>
      </c>
      <c r="R22" s="2">
        <f t="shared" si="1"/>
        <v>0</v>
      </c>
    </row>
    <row r="23" spans="1:18" x14ac:dyDescent="0.2">
      <c r="A23" s="19">
        <f t="shared" si="2"/>
        <v>9</v>
      </c>
      <c r="B23" s="26" t="s">
        <v>33</v>
      </c>
      <c r="C23" s="27" t="s">
        <v>34</v>
      </c>
      <c r="D23" s="24">
        <v>879049</v>
      </c>
      <c r="E23" s="24">
        <v>966348</v>
      </c>
      <c r="F23" s="24">
        <v>1718500</v>
      </c>
      <c r="G23" s="24">
        <f>1807600+G64</f>
        <v>755000</v>
      </c>
      <c r="H23" s="24">
        <f>1807600+H64</f>
        <v>540000</v>
      </c>
      <c r="I23" s="24">
        <f>327600+I64</f>
        <v>265000</v>
      </c>
      <c r="J23" s="24">
        <f>368550+J64</f>
        <v>250000</v>
      </c>
      <c r="K23" s="24">
        <f>368550+K64</f>
        <v>0</v>
      </c>
      <c r="L23" s="24">
        <f>368550+L64</f>
        <v>0</v>
      </c>
      <c r="M23" s="24">
        <f>368550+M64</f>
        <v>0</v>
      </c>
      <c r="N23" s="28">
        <f>327600+N64</f>
        <v>0</v>
      </c>
      <c r="O23" s="24">
        <f>819000+O64</f>
        <v>0</v>
      </c>
      <c r="P23" s="24">
        <f t="shared" si="0"/>
        <v>5373897</v>
      </c>
      <c r="Q23" s="2">
        <v>5373897</v>
      </c>
      <c r="R23" s="2">
        <f t="shared" si="1"/>
        <v>0</v>
      </c>
    </row>
    <row r="24" spans="1:18" x14ac:dyDescent="0.2">
      <c r="A24" s="19">
        <f t="shared" si="2"/>
        <v>10</v>
      </c>
      <c r="B24" s="20" t="s">
        <v>35</v>
      </c>
      <c r="C24" s="21" t="s">
        <v>36</v>
      </c>
      <c r="D24" s="24">
        <v>0</v>
      </c>
      <c r="E24" s="24">
        <v>0</v>
      </c>
      <c r="F24" s="24">
        <v>40250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1052999.9999999998</v>
      </c>
      <c r="P24" s="24">
        <f t="shared" si="0"/>
        <v>1093249.9999999998</v>
      </c>
      <c r="Q24" s="2">
        <v>1093249.9999999998</v>
      </c>
      <c r="R24" s="2">
        <f t="shared" si="1"/>
        <v>0</v>
      </c>
    </row>
    <row r="25" spans="1:18" x14ac:dyDescent="0.2">
      <c r="A25" s="19">
        <f t="shared" si="2"/>
        <v>11</v>
      </c>
      <c r="B25" s="20" t="s">
        <v>37</v>
      </c>
      <c r="C25" s="21" t="s">
        <v>38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f t="shared" si="0"/>
        <v>0</v>
      </c>
      <c r="Q25" s="2">
        <v>0</v>
      </c>
      <c r="R25" s="2">
        <f t="shared" si="1"/>
        <v>0</v>
      </c>
    </row>
    <row r="26" spans="1:18" x14ac:dyDescent="0.2">
      <c r="A26" s="19">
        <f t="shared" si="2"/>
        <v>12</v>
      </c>
      <c r="B26" s="20">
        <v>3801</v>
      </c>
      <c r="C26" s="21" t="s">
        <v>39</v>
      </c>
      <c r="D26" s="28">
        <v>83150.644889968331</v>
      </c>
      <c r="E26" s="28">
        <v>110867.52651995778</v>
      </c>
      <c r="F26" s="28">
        <v>138584.40814994724</v>
      </c>
      <c r="G26" s="28">
        <v>221735.05303991557</v>
      </c>
      <c r="H26" s="28">
        <v>221735.05303991557</v>
      </c>
      <c r="I26" s="28">
        <v>221735.05303991557</v>
      </c>
      <c r="J26" s="28">
        <v>249451.93466990499</v>
      </c>
      <c r="K26" s="28">
        <v>249451.93466990499</v>
      </c>
      <c r="L26" s="28">
        <v>249451.93466990499</v>
      </c>
      <c r="M26" s="28">
        <v>249451.93466990499</v>
      </c>
      <c r="N26" s="28">
        <v>221735.05303991557</v>
      </c>
      <c r="O26" s="28">
        <v>554337.63259978895</v>
      </c>
      <c r="P26" s="24">
        <f t="shared" si="0"/>
        <v>2771688.1629989445</v>
      </c>
      <c r="Q26" s="2">
        <v>2771688.1629989445</v>
      </c>
      <c r="R26" s="2">
        <f t="shared" si="1"/>
        <v>0</v>
      </c>
    </row>
    <row r="27" spans="1:18" x14ac:dyDescent="0.2">
      <c r="A27" s="19">
        <f t="shared" si="2"/>
        <v>13</v>
      </c>
      <c r="B27" s="20">
        <v>3802</v>
      </c>
      <c r="C27" s="21" t="s">
        <v>40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4">
        <f t="shared" si="0"/>
        <v>0</v>
      </c>
      <c r="Q27" s="2">
        <v>0</v>
      </c>
      <c r="R27" s="2">
        <f t="shared" si="1"/>
        <v>0</v>
      </c>
    </row>
    <row r="28" spans="1:18" x14ac:dyDescent="0.2">
      <c r="A28" s="19">
        <f t="shared" si="2"/>
        <v>14</v>
      </c>
      <c r="B28" s="20" t="s">
        <v>41</v>
      </c>
      <c r="C28" s="21" t="s">
        <v>42</v>
      </c>
      <c r="D28" s="28">
        <v>192112</v>
      </c>
      <c r="E28" s="28">
        <v>218573</v>
      </c>
      <c r="F28" s="28">
        <f>607750+F66</f>
        <v>1050000</v>
      </c>
      <c r="G28" s="28">
        <f>660400+G66</f>
        <v>550000</v>
      </c>
      <c r="H28" s="28">
        <f>660400+H66</f>
        <v>550000</v>
      </c>
      <c r="I28" s="28">
        <f>140400+I66</f>
        <v>450000</v>
      </c>
      <c r="J28" s="28">
        <f>157950+J66</f>
        <v>400000</v>
      </c>
      <c r="K28" s="28">
        <f>157950+K66</f>
        <v>300000</v>
      </c>
      <c r="L28" s="28">
        <f>157950+L66</f>
        <v>300000</v>
      </c>
      <c r="M28" s="28">
        <f>157950+M66</f>
        <v>100000</v>
      </c>
      <c r="N28" s="28">
        <f>140400+N66</f>
        <v>0</v>
      </c>
      <c r="O28" s="28">
        <f>351000+O66</f>
        <v>0</v>
      </c>
      <c r="P28" s="24">
        <f t="shared" si="0"/>
        <v>4110685</v>
      </c>
      <c r="Q28" s="2">
        <v>4110685</v>
      </c>
      <c r="R28" s="2">
        <f t="shared" si="1"/>
        <v>0</v>
      </c>
    </row>
    <row r="29" spans="1:18" x14ac:dyDescent="0.2">
      <c r="A29" s="19">
        <f t="shared" si="2"/>
        <v>15</v>
      </c>
      <c r="B29" s="20" t="s">
        <v>43</v>
      </c>
      <c r="C29" s="21" t="s">
        <v>44</v>
      </c>
      <c r="D29" s="28">
        <v>24061.210769600519</v>
      </c>
      <c r="E29" s="28">
        <v>32081.614359467654</v>
      </c>
      <c r="F29" s="28">
        <v>40102.017949334346</v>
      </c>
      <c r="G29" s="28">
        <v>64163.228718935308</v>
      </c>
      <c r="H29" s="28">
        <v>64163.228718934857</v>
      </c>
      <c r="I29" s="28">
        <v>64163.228718935308</v>
      </c>
      <c r="J29" s="28">
        <v>72183.632308802</v>
      </c>
      <c r="K29" s="28">
        <v>72183.632308802</v>
      </c>
      <c r="L29" s="28">
        <v>72183.632308801563</v>
      </c>
      <c r="M29" s="28">
        <v>72183.632308802436</v>
      </c>
      <c r="N29" s="28">
        <v>64163.228718935308</v>
      </c>
      <c r="O29" s="28">
        <v>160408.071797337</v>
      </c>
      <c r="P29" s="24">
        <f t="shared" si="0"/>
        <v>802040.3589866882</v>
      </c>
      <c r="Q29" s="2">
        <v>802040.3589866882</v>
      </c>
      <c r="R29" s="2">
        <f t="shared" si="1"/>
        <v>0</v>
      </c>
    </row>
    <row r="30" spans="1:18" x14ac:dyDescent="0.2">
      <c r="A30" s="19">
        <f t="shared" si="2"/>
        <v>16</v>
      </c>
      <c r="B30" s="20">
        <v>3811</v>
      </c>
      <c r="C30" s="21" t="s">
        <v>45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24">
        <f t="shared" si="0"/>
        <v>0</v>
      </c>
      <c r="Q30" s="2">
        <v>0</v>
      </c>
      <c r="R30" s="2">
        <f t="shared" si="1"/>
        <v>0</v>
      </c>
    </row>
    <row r="31" spans="1:18" x14ac:dyDescent="0.2">
      <c r="A31" s="19">
        <f t="shared" si="2"/>
        <v>17</v>
      </c>
      <c r="B31" s="20" t="s">
        <v>46</v>
      </c>
      <c r="C31" s="21" t="s">
        <v>47</v>
      </c>
      <c r="D31" s="28">
        <v>5985.2229607679419</v>
      </c>
      <c r="E31" s="28">
        <v>7980.2972810239962</v>
      </c>
      <c r="F31" s="28">
        <v>9975.3716012799396</v>
      </c>
      <c r="G31" s="28">
        <v>15960.594562047992</v>
      </c>
      <c r="H31" s="28">
        <v>15960.594562047881</v>
      </c>
      <c r="I31" s="28">
        <v>15960.594562047992</v>
      </c>
      <c r="J31" s="28">
        <v>17955.668882303937</v>
      </c>
      <c r="K31" s="28">
        <v>17955.668882303937</v>
      </c>
      <c r="L31" s="28">
        <v>17955.668882303828</v>
      </c>
      <c r="M31" s="28">
        <v>17955.668882304046</v>
      </c>
      <c r="N31" s="28">
        <v>15960.594562047992</v>
      </c>
      <c r="O31" s="28">
        <v>39901.486405119758</v>
      </c>
      <c r="P31" s="24">
        <f t="shared" si="0"/>
        <v>199507.43202559926</v>
      </c>
      <c r="Q31" s="2">
        <v>199507.43202559926</v>
      </c>
      <c r="R31" s="2">
        <f t="shared" si="1"/>
        <v>0</v>
      </c>
    </row>
    <row r="32" spans="1:18" x14ac:dyDescent="0.2">
      <c r="A32" s="19">
        <f t="shared" si="2"/>
        <v>18</v>
      </c>
      <c r="B32" s="20">
        <v>3821</v>
      </c>
      <c r="C32" s="27" t="s">
        <v>48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4">
        <f t="shared" si="0"/>
        <v>0</v>
      </c>
      <c r="Q32" s="2">
        <v>0</v>
      </c>
      <c r="R32" s="2">
        <f t="shared" si="1"/>
        <v>0</v>
      </c>
    </row>
    <row r="33" spans="1:18" x14ac:dyDescent="0.2">
      <c r="A33" s="19">
        <f t="shared" si="2"/>
        <v>19</v>
      </c>
      <c r="B33" s="20" t="s">
        <v>49</v>
      </c>
      <c r="C33" s="21" t="s">
        <v>50</v>
      </c>
      <c r="D33" s="28">
        <v>4099.1366402218719</v>
      </c>
      <c r="E33" s="28">
        <v>5465.5155202960941</v>
      </c>
      <c r="F33" s="28">
        <v>6831.8944003699189</v>
      </c>
      <c r="G33" s="28">
        <v>10931.03104059179</v>
      </c>
      <c r="H33" s="28">
        <v>10931.03104059179</v>
      </c>
      <c r="I33" s="28">
        <v>10931.03104059179</v>
      </c>
      <c r="J33" s="28">
        <v>12297.409920666012</v>
      </c>
      <c r="K33" s="28">
        <v>12297.409920666012</v>
      </c>
      <c r="L33" s="28">
        <v>12297.409920665614</v>
      </c>
      <c r="M33" s="28">
        <v>12297.409920666012</v>
      </c>
      <c r="N33" s="28">
        <v>10931.03104059179</v>
      </c>
      <c r="O33" s="28">
        <v>27327.577601479676</v>
      </c>
      <c r="P33" s="24">
        <f t="shared" si="0"/>
        <v>136637.88800739837</v>
      </c>
      <c r="Q33" s="2">
        <v>136637.88800739837</v>
      </c>
      <c r="R33" s="2">
        <f t="shared" si="1"/>
        <v>0</v>
      </c>
    </row>
    <row r="34" spans="1:18" x14ac:dyDescent="0.2">
      <c r="A34" s="19">
        <f t="shared" si="2"/>
        <v>20</v>
      </c>
      <c r="B34" s="20" t="s">
        <v>51</v>
      </c>
      <c r="C34" s="21" t="s">
        <v>52</v>
      </c>
      <c r="D34" s="28">
        <v>665.02477341814495</v>
      </c>
      <c r="E34" s="28">
        <v>886.69969789090271</v>
      </c>
      <c r="F34" s="28">
        <v>1108.374622363596</v>
      </c>
      <c r="G34" s="28">
        <v>1773.3993957817408</v>
      </c>
      <c r="H34" s="28">
        <v>1773.3993957817408</v>
      </c>
      <c r="I34" s="28">
        <v>1773.3993957817408</v>
      </c>
      <c r="J34" s="28">
        <v>1995.0743202544986</v>
      </c>
      <c r="K34" s="28">
        <v>1995.0743202544986</v>
      </c>
      <c r="L34" s="28">
        <v>1995.074320254434</v>
      </c>
      <c r="M34" s="28">
        <v>1995.0743202544986</v>
      </c>
      <c r="N34" s="28">
        <v>1773.3993957817408</v>
      </c>
      <c r="O34" s="28">
        <v>4433.4984894543841</v>
      </c>
      <c r="P34" s="24">
        <f t="shared" si="0"/>
        <v>22167.492447271921</v>
      </c>
      <c r="Q34" s="2">
        <v>22167.492447271921</v>
      </c>
      <c r="R34" s="2">
        <f t="shared" si="1"/>
        <v>0</v>
      </c>
    </row>
    <row r="35" spans="1:18" x14ac:dyDescent="0.2">
      <c r="A35" s="19">
        <f t="shared" si="2"/>
        <v>21</v>
      </c>
      <c r="B35" s="20" t="s">
        <v>53</v>
      </c>
      <c r="C35" s="21" t="s">
        <v>54</v>
      </c>
      <c r="D35" s="28">
        <v>20489.61</v>
      </c>
      <c r="E35" s="28">
        <v>27319.479999999981</v>
      </c>
      <c r="F35" s="28">
        <v>37718</v>
      </c>
      <c r="G35" s="28">
        <v>54638.960000000021</v>
      </c>
      <c r="H35" s="28">
        <v>54638.960000000021</v>
      </c>
      <c r="I35" s="28">
        <v>58208</v>
      </c>
      <c r="J35" s="28">
        <v>61468.829999999958</v>
      </c>
      <c r="K35" s="28">
        <v>61468.830000000016</v>
      </c>
      <c r="L35" s="28">
        <v>61468.829999999958</v>
      </c>
      <c r="M35" s="28">
        <v>61468.830000000075</v>
      </c>
      <c r="N35" s="28">
        <v>54638.959999999963</v>
      </c>
      <c r="O35" s="28">
        <v>136597.40000000002</v>
      </c>
      <c r="P35" s="24">
        <f t="shared" si="0"/>
        <v>690124.69000000006</v>
      </c>
      <c r="Q35" s="2">
        <v>690124.69000000006</v>
      </c>
      <c r="R35" s="2">
        <f t="shared" si="1"/>
        <v>0</v>
      </c>
    </row>
    <row r="36" spans="1:18" x14ac:dyDescent="0.2">
      <c r="A36" s="19">
        <f t="shared" si="2"/>
        <v>22</v>
      </c>
      <c r="B36" s="20" t="s">
        <v>55</v>
      </c>
      <c r="C36" s="21" t="s">
        <v>56</v>
      </c>
      <c r="D36" s="28">
        <v>17238</v>
      </c>
      <c r="E36" s="28">
        <v>22984</v>
      </c>
      <c r="F36" s="28">
        <v>28730</v>
      </c>
      <c r="G36" s="28">
        <v>45968</v>
      </c>
      <c r="H36" s="28">
        <v>45968</v>
      </c>
      <c r="I36" s="28">
        <v>45968</v>
      </c>
      <c r="J36" s="28">
        <v>51714</v>
      </c>
      <c r="K36" s="28">
        <v>51714</v>
      </c>
      <c r="L36" s="28">
        <v>51714</v>
      </c>
      <c r="M36" s="28">
        <v>51714</v>
      </c>
      <c r="N36" s="28">
        <v>45968</v>
      </c>
      <c r="O36" s="28">
        <v>114920</v>
      </c>
      <c r="P36" s="24">
        <f t="shared" si="0"/>
        <v>574600</v>
      </c>
      <c r="Q36" s="2">
        <v>574600</v>
      </c>
      <c r="R36" s="2">
        <f t="shared" si="1"/>
        <v>0</v>
      </c>
    </row>
    <row r="37" spans="1:18" x14ac:dyDescent="0.2">
      <c r="A37" s="19">
        <f t="shared" si="2"/>
        <v>23</v>
      </c>
      <c r="B37" s="20" t="s">
        <v>57</v>
      </c>
      <c r="C37" s="21" t="s">
        <v>29</v>
      </c>
      <c r="D37" s="24">
        <v>38333</v>
      </c>
      <c r="E37" s="24">
        <v>38333</v>
      </c>
      <c r="F37" s="24">
        <v>38333</v>
      </c>
      <c r="G37" s="24">
        <v>38333</v>
      </c>
      <c r="H37" s="24">
        <v>38333</v>
      </c>
      <c r="I37" s="24">
        <v>38333</v>
      </c>
      <c r="J37" s="24">
        <v>38333</v>
      </c>
      <c r="K37" s="24">
        <v>38333</v>
      </c>
      <c r="L37" s="24">
        <v>38334</v>
      </c>
      <c r="M37" s="24">
        <v>38334</v>
      </c>
      <c r="N37" s="24">
        <v>38334</v>
      </c>
      <c r="O37" s="24">
        <v>38334</v>
      </c>
      <c r="P37" s="24">
        <f t="shared" si="0"/>
        <v>460000</v>
      </c>
      <c r="Q37" s="2">
        <v>460000</v>
      </c>
      <c r="R37" s="2">
        <f t="shared" si="1"/>
        <v>0</v>
      </c>
    </row>
    <row r="38" spans="1:18" x14ac:dyDescent="0.2">
      <c r="A38" s="19">
        <f t="shared" si="2"/>
        <v>24</v>
      </c>
      <c r="B38" s="20" t="s">
        <v>58</v>
      </c>
      <c r="C38" s="21" t="s">
        <v>27</v>
      </c>
      <c r="D38" s="24">
        <v>0</v>
      </c>
      <c r="E38" s="24">
        <v>0</v>
      </c>
      <c r="F38" s="24">
        <v>153394.22</v>
      </c>
      <c r="G38" s="24">
        <v>0</v>
      </c>
      <c r="H38" s="24">
        <v>0</v>
      </c>
      <c r="I38" s="24">
        <v>153394.23000000001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f>(0+O68)+0</f>
        <v>1800000</v>
      </c>
      <c r="P38" s="24">
        <f t="shared" si="0"/>
        <v>2106788.4500000002</v>
      </c>
      <c r="Q38" s="2">
        <v>2106788.4500000002</v>
      </c>
      <c r="R38" s="2">
        <f t="shared" si="1"/>
        <v>0</v>
      </c>
    </row>
    <row r="39" spans="1:18" x14ac:dyDescent="0.2">
      <c r="A39" s="19">
        <f t="shared" si="2"/>
        <v>25</v>
      </c>
      <c r="B39" s="20">
        <v>3910</v>
      </c>
      <c r="C39" s="29" t="s">
        <v>59</v>
      </c>
      <c r="D39" s="30">
        <v>2550</v>
      </c>
      <c r="E39" s="30">
        <v>3400</v>
      </c>
      <c r="F39" s="30">
        <v>4250</v>
      </c>
      <c r="G39" s="30">
        <v>6800</v>
      </c>
      <c r="H39" s="30">
        <v>1020176</v>
      </c>
      <c r="I39" s="30">
        <v>6800</v>
      </c>
      <c r="J39" s="30">
        <v>7650</v>
      </c>
      <c r="K39" s="30">
        <v>7650</v>
      </c>
      <c r="L39" s="30">
        <v>7650</v>
      </c>
      <c r="M39" s="30">
        <v>7650</v>
      </c>
      <c r="N39" s="30">
        <v>6800</v>
      </c>
      <c r="O39" s="30">
        <v>17000</v>
      </c>
      <c r="P39" s="30">
        <f t="shared" si="0"/>
        <v>1098376</v>
      </c>
      <c r="Q39" s="2">
        <v>1098376</v>
      </c>
      <c r="R39" s="2">
        <f t="shared" si="1"/>
        <v>0</v>
      </c>
    </row>
    <row r="40" spans="1:18" x14ac:dyDescent="0.2">
      <c r="A40" s="19">
        <f t="shared" si="2"/>
        <v>26</v>
      </c>
      <c r="B40" s="20">
        <v>3911</v>
      </c>
      <c r="C40" s="29" t="s">
        <v>60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f t="shared" si="0"/>
        <v>0</v>
      </c>
      <c r="Q40" s="2">
        <v>0</v>
      </c>
      <c r="R40" s="2">
        <f t="shared" si="1"/>
        <v>0</v>
      </c>
    </row>
    <row r="41" spans="1:18" x14ac:dyDescent="0.2">
      <c r="A41" s="19">
        <f t="shared" si="2"/>
        <v>27</v>
      </c>
      <c r="B41" s="20">
        <v>3912</v>
      </c>
      <c r="C41" s="29" t="s">
        <v>61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f t="shared" si="0"/>
        <v>0</v>
      </c>
      <c r="Q41" s="2">
        <v>0</v>
      </c>
      <c r="R41" s="2">
        <f t="shared" si="1"/>
        <v>0</v>
      </c>
    </row>
    <row r="42" spans="1:18" x14ac:dyDescent="0.2">
      <c r="A42" s="19">
        <f t="shared" si="2"/>
        <v>28</v>
      </c>
      <c r="B42" s="20">
        <v>3913</v>
      </c>
      <c r="C42" s="29" t="s">
        <v>62</v>
      </c>
      <c r="D42" s="30">
        <v>3000</v>
      </c>
      <c r="E42" s="30">
        <v>4000</v>
      </c>
      <c r="F42" s="30">
        <v>5000</v>
      </c>
      <c r="G42" s="30">
        <v>8000</v>
      </c>
      <c r="H42" s="30">
        <v>8000</v>
      </c>
      <c r="I42" s="30">
        <v>8000</v>
      </c>
      <c r="J42" s="30">
        <v>9000</v>
      </c>
      <c r="K42" s="30">
        <v>9000</v>
      </c>
      <c r="L42" s="30">
        <v>9000</v>
      </c>
      <c r="M42" s="30">
        <v>9000</v>
      </c>
      <c r="N42" s="30">
        <v>8000</v>
      </c>
      <c r="O42" s="30">
        <v>20000</v>
      </c>
      <c r="P42" s="30">
        <f t="shared" si="0"/>
        <v>100000</v>
      </c>
      <c r="Q42" s="2">
        <v>100000</v>
      </c>
      <c r="R42" s="2">
        <f t="shared" si="1"/>
        <v>0</v>
      </c>
    </row>
    <row r="43" spans="1:18" x14ac:dyDescent="0.2">
      <c r="A43" s="19">
        <f t="shared" si="2"/>
        <v>29</v>
      </c>
      <c r="B43" s="20">
        <v>3914</v>
      </c>
      <c r="C43" s="29" t="s">
        <v>63</v>
      </c>
      <c r="D43" s="30">
        <v>2595</v>
      </c>
      <c r="E43" s="30">
        <v>3460</v>
      </c>
      <c r="F43" s="30">
        <v>4325</v>
      </c>
      <c r="G43" s="30">
        <v>6920</v>
      </c>
      <c r="H43" s="30">
        <v>6920</v>
      </c>
      <c r="I43" s="30">
        <v>6920</v>
      </c>
      <c r="J43" s="30">
        <v>7785</v>
      </c>
      <c r="K43" s="30">
        <v>7785</v>
      </c>
      <c r="L43" s="30">
        <v>7785</v>
      </c>
      <c r="M43" s="30">
        <v>7785</v>
      </c>
      <c r="N43" s="30">
        <v>6920</v>
      </c>
      <c r="O43" s="30">
        <v>17300</v>
      </c>
      <c r="P43" s="30">
        <f t="shared" si="0"/>
        <v>86500</v>
      </c>
      <c r="Q43" s="2">
        <v>86500</v>
      </c>
      <c r="R43" s="2">
        <f t="shared" si="1"/>
        <v>0</v>
      </c>
    </row>
    <row r="44" spans="1:18" x14ac:dyDescent="0.2">
      <c r="A44" s="19">
        <f t="shared" si="2"/>
        <v>30</v>
      </c>
      <c r="B44" s="20">
        <v>392</v>
      </c>
      <c r="C44" s="32" t="s">
        <v>64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f t="shared" si="0"/>
        <v>0</v>
      </c>
      <c r="Q44" s="2">
        <v>0</v>
      </c>
      <c r="R44" s="2">
        <f t="shared" si="1"/>
        <v>0</v>
      </c>
    </row>
    <row r="45" spans="1:18" x14ac:dyDescent="0.2">
      <c r="A45" s="19">
        <f t="shared" si="2"/>
        <v>31</v>
      </c>
      <c r="B45" s="20">
        <v>3921</v>
      </c>
      <c r="C45" s="32" t="s">
        <v>65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215000</v>
      </c>
      <c r="N45" s="33">
        <v>0</v>
      </c>
      <c r="O45" s="33">
        <v>0</v>
      </c>
      <c r="P45" s="33">
        <f t="shared" si="0"/>
        <v>215000</v>
      </c>
      <c r="Q45" s="2">
        <v>215000</v>
      </c>
      <c r="R45" s="2">
        <f t="shared" si="1"/>
        <v>0</v>
      </c>
    </row>
    <row r="46" spans="1:18" x14ac:dyDescent="0.2">
      <c r="A46" s="19">
        <f t="shared" si="2"/>
        <v>32</v>
      </c>
      <c r="B46" s="20">
        <v>3922</v>
      </c>
      <c r="C46" s="32" t="s">
        <v>66</v>
      </c>
      <c r="D46" s="33">
        <v>0</v>
      </c>
      <c r="E46" s="33">
        <v>0</v>
      </c>
      <c r="F46" s="33">
        <v>22587.200000000004</v>
      </c>
      <c r="G46" s="33">
        <v>0</v>
      </c>
      <c r="H46" s="33">
        <v>0</v>
      </c>
      <c r="I46" s="33">
        <v>6066.42</v>
      </c>
      <c r="J46" s="33">
        <v>0</v>
      </c>
      <c r="K46" s="33">
        <v>0</v>
      </c>
      <c r="L46" s="33">
        <v>0</v>
      </c>
      <c r="M46" s="33">
        <v>561750</v>
      </c>
      <c r="N46" s="33">
        <v>0</v>
      </c>
      <c r="O46" s="33">
        <v>0</v>
      </c>
      <c r="P46" s="33">
        <f t="shared" si="0"/>
        <v>590403.62</v>
      </c>
      <c r="Q46" s="2">
        <v>590403.62</v>
      </c>
      <c r="R46" s="2">
        <f t="shared" si="1"/>
        <v>0</v>
      </c>
    </row>
    <row r="47" spans="1:18" x14ac:dyDescent="0.2">
      <c r="A47" s="19">
        <f t="shared" si="2"/>
        <v>33</v>
      </c>
      <c r="B47" s="20">
        <v>3924</v>
      </c>
      <c r="C47" s="32" t="s">
        <v>67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f t="shared" si="0"/>
        <v>0</v>
      </c>
      <c r="Q47" s="2">
        <v>0</v>
      </c>
      <c r="R47" s="2">
        <f t="shared" si="1"/>
        <v>0</v>
      </c>
    </row>
    <row r="48" spans="1:18" x14ac:dyDescent="0.2">
      <c r="A48" s="19">
        <f t="shared" si="2"/>
        <v>34</v>
      </c>
      <c r="B48" s="20" t="s">
        <v>68</v>
      </c>
      <c r="C48" s="21" t="s">
        <v>69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f t="shared" si="0"/>
        <v>0</v>
      </c>
      <c r="Q48" s="2">
        <v>0</v>
      </c>
      <c r="R48" s="2">
        <f t="shared" si="1"/>
        <v>0</v>
      </c>
    </row>
    <row r="49" spans="1:18" x14ac:dyDescent="0.2">
      <c r="A49" s="19">
        <f t="shared" si="2"/>
        <v>35</v>
      </c>
      <c r="B49" s="20" t="s">
        <v>70</v>
      </c>
      <c r="C49" s="21" t="s">
        <v>71</v>
      </c>
      <c r="D49" s="28">
        <v>6582</v>
      </c>
      <c r="E49" s="28">
        <v>8776</v>
      </c>
      <c r="F49" s="28">
        <v>19022</v>
      </c>
      <c r="G49" s="28">
        <v>17552</v>
      </c>
      <c r="H49" s="28">
        <v>17552</v>
      </c>
      <c r="I49" s="28">
        <v>25603.67</v>
      </c>
      <c r="J49" s="28">
        <v>19746</v>
      </c>
      <c r="K49" s="28">
        <v>19746</v>
      </c>
      <c r="L49" s="28">
        <v>19746</v>
      </c>
      <c r="M49" s="28">
        <v>19746</v>
      </c>
      <c r="N49" s="28">
        <v>17552</v>
      </c>
      <c r="O49" s="28">
        <v>43880</v>
      </c>
      <c r="P49" s="24">
        <f t="shared" si="0"/>
        <v>235503.66999999998</v>
      </c>
      <c r="Q49" s="2">
        <v>235503.66999999998</v>
      </c>
      <c r="R49" s="2">
        <f t="shared" si="1"/>
        <v>0</v>
      </c>
    </row>
    <row r="50" spans="1:18" x14ac:dyDescent="0.2">
      <c r="A50" s="19">
        <f t="shared" si="2"/>
        <v>36</v>
      </c>
      <c r="B50" s="20" t="s">
        <v>72</v>
      </c>
      <c r="C50" s="21" t="s">
        <v>73</v>
      </c>
      <c r="D50" s="24">
        <v>0</v>
      </c>
      <c r="E50" s="24">
        <v>0</v>
      </c>
      <c r="F50" s="24">
        <v>43597.270000000004</v>
      </c>
      <c r="G50" s="24">
        <v>0</v>
      </c>
      <c r="H50" s="24">
        <v>0</v>
      </c>
      <c r="I50" s="24">
        <v>43597.29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f t="shared" si="0"/>
        <v>87194.559999999998</v>
      </c>
      <c r="Q50" s="2">
        <v>87194.559999999998</v>
      </c>
      <c r="R50" s="2">
        <f t="shared" si="1"/>
        <v>0</v>
      </c>
    </row>
    <row r="51" spans="1:18" x14ac:dyDescent="0.2">
      <c r="A51" s="19">
        <f t="shared" si="2"/>
        <v>37</v>
      </c>
      <c r="B51" s="20" t="s">
        <v>74</v>
      </c>
      <c r="C51" s="21" t="s">
        <v>75</v>
      </c>
      <c r="D51" s="24">
        <v>0</v>
      </c>
      <c r="E51" s="24">
        <v>0</v>
      </c>
      <c r="F51" s="24">
        <v>5500.01</v>
      </c>
      <c r="G51" s="24">
        <v>0</v>
      </c>
      <c r="H51" s="24">
        <v>0</v>
      </c>
      <c r="I51" s="24">
        <v>5499.99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f t="shared" si="0"/>
        <v>11000</v>
      </c>
      <c r="Q51" s="2">
        <v>11000</v>
      </c>
      <c r="R51" s="2">
        <f t="shared" si="1"/>
        <v>0</v>
      </c>
    </row>
    <row r="52" spans="1:18" x14ac:dyDescent="0.2">
      <c r="A52" s="19">
        <f t="shared" si="2"/>
        <v>38</v>
      </c>
      <c r="B52" s="20" t="s">
        <v>76</v>
      </c>
      <c r="C52" s="21" t="s">
        <v>77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f t="shared" si="0"/>
        <v>0</v>
      </c>
    </row>
    <row r="53" spans="1:18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8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8" ht="15.75" thickBot="1" x14ac:dyDescent="0.25">
      <c r="A55" s="35">
        <v>39</v>
      </c>
      <c r="C55" s="1" t="s">
        <v>78</v>
      </c>
      <c r="D55" s="40">
        <f t="shared" ref="D55:O55" si="3">SUM(D15:D54)</f>
        <v>1422338.4800339891</v>
      </c>
      <c r="E55" s="40">
        <f t="shared" si="3"/>
        <v>1640379.9733786276</v>
      </c>
      <c r="F55" s="40">
        <f t="shared" si="3"/>
        <v>5822018.8867232958</v>
      </c>
      <c r="G55" s="40">
        <f t="shared" si="3"/>
        <v>2177584.9467572728</v>
      </c>
      <c r="H55" s="40">
        <f t="shared" si="3"/>
        <v>2975960.9467572821</v>
      </c>
      <c r="I55" s="40">
        <f t="shared" si="3"/>
        <v>3270014.1967572724</v>
      </c>
      <c r="J55" s="40">
        <f t="shared" si="3"/>
        <v>1626866.4401019211</v>
      </c>
      <c r="K55" s="40">
        <f t="shared" si="3"/>
        <v>1276866.4401019413</v>
      </c>
      <c r="L55" s="40">
        <f t="shared" si="3"/>
        <v>1335237.3301019403</v>
      </c>
      <c r="M55" s="40">
        <f t="shared" si="3"/>
        <v>1853617.440101922</v>
      </c>
      <c r="N55" s="40">
        <f t="shared" si="3"/>
        <v>872585.94675727224</v>
      </c>
      <c r="O55" s="40">
        <f t="shared" si="3"/>
        <v>5035333.7568931794</v>
      </c>
      <c r="P55" s="40">
        <f>SUM(P15:P54)</f>
        <v>29308804.784465916</v>
      </c>
      <c r="R55" s="49"/>
    </row>
    <row r="56" spans="1:18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8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8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8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8" x14ac:dyDescent="0.2">
      <c r="A62" s="5" t="s">
        <v>81</v>
      </c>
    </row>
    <row r="63" spans="1:18" x14ac:dyDescent="0.2">
      <c r="C63" s="2" t="s">
        <v>82</v>
      </c>
      <c r="D63" s="24">
        <v>-237897.41999999998</v>
      </c>
      <c r="E63" s="24">
        <v>-317196.56</v>
      </c>
      <c r="F63" s="24">
        <v>-396495.7</v>
      </c>
      <c r="G63" s="24">
        <v>-634393.12</v>
      </c>
      <c r="H63" s="24">
        <v>-634393.12</v>
      </c>
      <c r="I63" s="24">
        <v>-634393.12</v>
      </c>
      <c r="J63" s="24">
        <v>-713692.26</v>
      </c>
      <c r="K63" s="24">
        <v>-713692.26</v>
      </c>
      <c r="L63" s="24">
        <v>-713692.26</v>
      </c>
      <c r="M63" s="24">
        <v>-713692.26</v>
      </c>
      <c r="N63" s="24">
        <v>-634393.12</v>
      </c>
      <c r="O63" s="24">
        <v>-1585982.8</v>
      </c>
      <c r="P63" s="24"/>
    </row>
    <row r="64" spans="1:18" x14ac:dyDescent="0.2">
      <c r="C64" s="2" t="s">
        <v>83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f>988367-1106917</f>
        <v>-118550</v>
      </c>
      <c r="K64" s="24">
        <f>738367-1106917</f>
        <v>-368550</v>
      </c>
      <c r="L64" s="24">
        <f>738367-1106917</f>
        <v>-368550</v>
      </c>
      <c r="M64" s="24">
        <f>738367-1106917</f>
        <v>-368550</v>
      </c>
      <c r="N64" s="24">
        <f>779317-1106917</f>
        <v>-327600</v>
      </c>
      <c r="O64" s="24">
        <f>287914-1106914</f>
        <v>-819000</v>
      </c>
      <c r="P64" s="24"/>
    </row>
    <row r="65" spans="3:16" x14ac:dyDescent="0.2">
      <c r="C65" s="2" t="s">
        <v>84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/>
    </row>
    <row r="66" spans="3:16" x14ac:dyDescent="0.2">
      <c r="C66" s="2" t="s">
        <v>85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f>142050</f>
        <v>142050</v>
      </c>
      <c r="L66" s="24">
        <f>142050</f>
        <v>142050</v>
      </c>
      <c r="M66" s="24">
        <f>-57950</f>
        <v>-57950</v>
      </c>
      <c r="N66" s="24">
        <v>-140400</v>
      </c>
      <c r="O66" s="24">
        <v>-351000</v>
      </c>
      <c r="P66" s="24"/>
    </row>
    <row r="67" spans="3:16" x14ac:dyDescent="0.2">
      <c r="C67" s="2" t="s">
        <v>86</v>
      </c>
      <c r="D67" s="24">
        <v>-118800</v>
      </c>
      <c r="E67" s="24">
        <v>-158400</v>
      </c>
      <c r="F67" s="24">
        <v>-198000</v>
      </c>
      <c r="G67" s="24">
        <v>-316800</v>
      </c>
      <c r="H67" s="24">
        <v>-316800</v>
      </c>
      <c r="I67" s="24">
        <v>-316800</v>
      </c>
      <c r="J67" s="24">
        <v>-356400</v>
      </c>
      <c r="K67" s="24">
        <v>-356400</v>
      </c>
      <c r="L67" s="24">
        <v>-356400</v>
      </c>
      <c r="M67" s="24">
        <v>-356400</v>
      </c>
      <c r="N67" s="24">
        <v>-316800</v>
      </c>
      <c r="O67" s="24">
        <v>-2592000</v>
      </c>
      <c r="P67" s="24"/>
    </row>
    <row r="68" spans="3:16" x14ac:dyDescent="0.2">
      <c r="C68" s="2" t="s">
        <v>87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  <c r="P68" s="24"/>
    </row>
    <row r="73" spans="3:16" x14ac:dyDescent="0.2">
      <c r="D73" s="2">
        <v>1422338.4800339891</v>
      </c>
      <c r="E73" s="2">
        <v>1640379.9733786276</v>
      </c>
      <c r="F73" s="2">
        <v>5822018.8867232958</v>
      </c>
      <c r="G73" s="2">
        <v>2177584.9467572728</v>
      </c>
      <c r="H73" s="2">
        <v>2975960.9467572821</v>
      </c>
      <c r="I73" s="2">
        <v>3270014.1967572724</v>
      </c>
      <c r="J73" s="2">
        <v>1626866.4401019211</v>
      </c>
      <c r="K73" s="2">
        <v>1276866.4401019413</v>
      </c>
      <c r="L73" s="2">
        <v>1335237.3301019403</v>
      </c>
      <c r="M73" s="2">
        <v>1853617.440101922</v>
      </c>
      <c r="N73" s="2">
        <v>872585.94675727224</v>
      </c>
      <c r="O73" s="2">
        <v>5035333.7568931794</v>
      </c>
      <c r="P73" s="2">
        <v>29308804.784465916</v>
      </c>
    </row>
    <row r="76" spans="3:16" x14ac:dyDescent="0.2">
      <c r="D76" s="2">
        <f>+D55-D73</f>
        <v>0</v>
      </c>
      <c r="E76" s="2">
        <f t="shared" ref="E76:P76" si="4">+E55-E73</f>
        <v>0</v>
      </c>
      <c r="F76" s="2">
        <f t="shared" si="4"/>
        <v>0</v>
      </c>
      <c r="G76" s="2">
        <f t="shared" si="4"/>
        <v>0</v>
      </c>
      <c r="H76" s="2">
        <f t="shared" si="4"/>
        <v>0</v>
      </c>
      <c r="I76" s="2">
        <f t="shared" si="4"/>
        <v>0</v>
      </c>
      <c r="J76" s="2">
        <f t="shared" si="4"/>
        <v>0</v>
      </c>
      <c r="K76" s="2">
        <f t="shared" si="4"/>
        <v>0</v>
      </c>
      <c r="L76" s="2">
        <f t="shared" si="4"/>
        <v>0</v>
      </c>
      <c r="M76" s="2">
        <f t="shared" si="4"/>
        <v>0</v>
      </c>
      <c r="N76" s="2">
        <f t="shared" si="4"/>
        <v>0</v>
      </c>
      <c r="O76" s="2">
        <f t="shared" si="4"/>
        <v>0</v>
      </c>
      <c r="P76" s="2">
        <f t="shared" si="4"/>
        <v>0</v>
      </c>
    </row>
  </sheetData>
  <pageMargins left="0.7" right="0.7" top="0.75" bottom="0.75" header="0.3" footer="0.3"/>
  <pageSetup scale="3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BreakPreview" zoomScale="60" zoomScaleNormal="70" workbookViewId="0">
      <selection activeCell="A39" sqref="A39:XFD39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89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>
        <f>8920+8920</f>
        <v>17840</v>
      </c>
      <c r="I39" s="30"/>
      <c r="J39" s="30"/>
      <c r="K39" s="30"/>
      <c r="L39" s="30"/>
      <c r="M39" s="30"/>
      <c r="N39" s="30"/>
      <c r="O39" s="30"/>
      <c r="P39" s="31">
        <f t="shared" si="0"/>
        <v>17840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17840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17840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  <pageSetup scale="3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BreakPreview" zoomScale="60" zoomScaleNormal="70" workbookViewId="0">
      <selection activeCell="C1" sqref="C1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90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  <pageSetup scale="3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BreakPreview" topLeftCell="A22" zoomScale="60" zoomScaleNormal="70" workbookViewId="0">
      <selection activeCell="K36" sqref="K36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  <pageSetup scale="3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BreakPreview" topLeftCell="A36" zoomScale="60" zoomScaleNormal="85" workbookViewId="0">
      <selection activeCell="F49" sqref="F49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  <pageSetup scale="31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8"/>
  <sheetViews>
    <sheetView tabSelected="1" view="pageBreakPreview" topLeftCell="D9" zoomScale="60" zoomScaleNormal="85" workbookViewId="0">
      <selection activeCell="D62" sqref="A62:XFD65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6" width="14.42578125" style="2"/>
    <col min="7" max="7" width="15.140625" style="2" customWidth="1"/>
    <col min="8" max="8" width="15" style="2" customWidth="1"/>
    <col min="9" max="9" width="15.7109375" style="2" customWidth="1"/>
    <col min="10" max="16" width="18.85546875" style="2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/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92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44927</v>
      </c>
      <c r="E12" s="18">
        <v>44958</v>
      </c>
      <c r="F12" s="18">
        <v>44986</v>
      </c>
      <c r="G12" s="18">
        <v>45017</v>
      </c>
      <c r="H12" s="18">
        <v>45047</v>
      </c>
      <c r="I12" s="18">
        <v>45078</v>
      </c>
      <c r="J12" s="18">
        <v>45108</v>
      </c>
      <c r="K12" s="18">
        <v>45139</v>
      </c>
      <c r="L12" s="18">
        <v>45170</v>
      </c>
      <c r="M12" s="18">
        <v>45200</v>
      </c>
      <c r="N12" s="18">
        <v>45231</v>
      </c>
      <c r="O12" s="18">
        <v>45261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>
        <f>+'FN Jenn 2023'!D15+'FN Joe Abba 2023'!D15+'Bety Adjustments 2023'!D15+'mgmt adjustments 2023'!D15+'AMR 2023'!D15</f>
        <v>0</v>
      </c>
      <c r="E15" s="22">
        <f>+'FN Jenn 2023'!E15+'FN Joe Abba 2023'!E15+'Bety Adjustments 2023'!E15+'mgmt adjustments 2023'!E15+'AMR 2023'!E15</f>
        <v>0</v>
      </c>
      <c r="F15" s="22">
        <f>+'FN Jenn 2023'!F15+'FN Joe Abba 2023'!F15+'Bety Adjustments 2023'!F15+'mgmt adjustments 2023'!F15+'AMR 2023'!F15</f>
        <v>0</v>
      </c>
      <c r="G15" s="22">
        <f>+'FN Jenn 2023'!G15+'FN Joe Abba 2023'!G15+'Bety Adjustments 2023'!G15+'mgmt adjustments 2023'!G15+'AMR 2023'!G15</f>
        <v>0</v>
      </c>
      <c r="H15" s="22">
        <f>+'FN Jenn 2023'!H15+'FN Joe Abba 2023'!H15+'Bety Adjustments 2023'!H15+'mgmt adjustments 2023'!H15+'AMR 2023'!H15</f>
        <v>0</v>
      </c>
      <c r="I15" s="22">
        <f>+'FN Jenn 2023'!I15+'FN Joe Abba 2023'!I15+'Bety Adjustments 2023'!I15+'mgmt adjustments 2023'!I15+'AMR 2023'!I15</f>
        <v>0</v>
      </c>
      <c r="J15" s="22">
        <f>+'FN Jenn 2023'!J15+'FN Joe Abba 2023'!J15+'Bety Adjustments 2023'!J15+'mgmt adjustments 2023'!J15+'AMR 2023'!J15</f>
        <v>0</v>
      </c>
      <c r="K15" s="22">
        <f>+'FN Jenn 2023'!K15+'FN Joe Abba 2023'!K15+'Bety Adjustments 2023'!K15+'mgmt adjustments 2023'!K15+'AMR 2023'!K15</f>
        <v>0</v>
      </c>
      <c r="L15" s="22">
        <f>+'FN Jenn 2023'!L15+'FN Joe Abba 2023'!L15+'Bety Adjustments 2023'!L15+'mgmt adjustments 2023'!L15+'AMR 2023'!L15</f>
        <v>0</v>
      </c>
      <c r="M15" s="22">
        <f>+'FN Jenn 2023'!M15+'FN Joe Abba 2023'!M15+'Bety Adjustments 2023'!M15+'mgmt adjustments 2023'!M15+'AMR 2023'!M15</f>
        <v>0</v>
      </c>
      <c r="N15" s="22">
        <f>+'FN Jenn 2023'!N15+'FN Joe Abba 2023'!N15+'Bety Adjustments 2023'!N15+'mgmt adjustments 2023'!N15+'AMR 2023'!N15</f>
        <v>0</v>
      </c>
      <c r="O15" s="22">
        <f>+'FN Jenn 2023'!O15+'FN Joe Abba 2023'!O15+'Bety Adjustments 2023'!O15+'mgmt adjustments 2023'!O15+'AMR 2023'!O15</f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>
        <f>+'FN Jenn 2023'!D16+'FN Joe Abba 2023'!D16+'Bety Adjustments 2023'!D16+'mgmt adjustments 2023'!D16+'AMR 2023'!D16</f>
        <v>0</v>
      </c>
      <c r="E16" s="24">
        <f>+'FN Jenn 2023'!E16+'FN Joe Abba 2023'!E16+'Bety Adjustments 2023'!E16+'mgmt adjustments 2023'!E16+'AMR 2023'!E16</f>
        <v>0</v>
      </c>
      <c r="F16" s="24">
        <f>+'FN Jenn 2023'!F16+'FN Joe Abba 2023'!F16+'Bety Adjustments 2023'!F16+'mgmt adjustments 2023'!F16+'AMR 2023'!F16</f>
        <v>0</v>
      </c>
      <c r="G16" s="24">
        <f>+'FN Jenn 2023'!G16+'FN Joe Abba 2023'!G16+'Bety Adjustments 2023'!G16+'mgmt adjustments 2023'!G16+'AMR 2023'!G16</f>
        <v>0</v>
      </c>
      <c r="H16" s="24">
        <f>+'FN Jenn 2023'!H16+'FN Joe Abba 2023'!H16+'Bety Adjustments 2023'!H16+'mgmt adjustments 2023'!H16+'AMR 2023'!H16</f>
        <v>0</v>
      </c>
      <c r="I16" s="24">
        <f>+'FN Jenn 2023'!I16+'FN Joe Abba 2023'!I16+'Bety Adjustments 2023'!I16+'mgmt adjustments 2023'!I16+'AMR 2023'!I16</f>
        <v>0</v>
      </c>
      <c r="J16" s="24">
        <f>+'FN Jenn 2023'!J16+'FN Joe Abba 2023'!J16+'Bety Adjustments 2023'!J16+'mgmt adjustments 2023'!J16+'AMR 2023'!J16</f>
        <v>0</v>
      </c>
      <c r="K16" s="24">
        <f>+'FN Jenn 2023'!K16+'FN Joe Abba 2023'!K16+'Bety Adjustments 2023'!K16+'mgmt adjustments 2023'!K16+'AMR 2023'!K16</f>
        <v>0</v>
      </c>
      <c r="L16" s="24">
        <f>+'FN Jenn 2023'!L16+'FN Joe Abba 2023'!L16+'Bety Adjustments 2023'!L16+'mgmt adjustments 2023'!L16+'AMR 2023'!L16</f>
        <v>0</v>
      </c>
      <c r="M16" s="24">
        <f>+'FN Jenn 2023'!M16+'FN Joe Abba 2023'!M16+'Bety Adjustments 2023'!M16+'mgmt adjustments 2023'!M16+'AMR 2023'!M16</f>
        <v>0</v>
      </c>
      <c r="N16" s="24">
        <f>+'FN Jenn 2023'!N16+'FN Joe Abba 2023'!N16+'Bety Adjustments 2023'!N16+'mgmt adjustments 2023'!N16+'AMR 2023'!N16</f>
        <v>0</v>
      </c>
      <c r="O16" s="24">
        <f>+'FN Jenn 2023'!O16+'FN Joe Abba 2023'!O16+'Bety Adjustments 2023'!O16+'mgmt adjustments 2023'!O16+'AMR 2023'!O16</f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>
        <f>+'FN Jenn 2023'!D17+'FN Joe Abba 2023'!D17+'Bety Adjustments 2023'!D17+'mgmt adjustments 2023'!D17+'AMR 2023'!D17</f>
        <v>0</v>
      </c>
      <c r="E17" s="24">
        <f>+'FN Jenn 2023'!E17+'FN Joe Abba 2023'!E17+'Bety Adjustments 2023'!E17+'mgmt adjustments 2023'!E17+'AMR 2023'!E17</f>
        <v>0</v>
      </c>
      <c r="F17" s="24">
        <f>+'FN Jenn 2023'!F17+'FN Joe Abba 2023'!F17+'Bety Adjustments 2023'!F17+'mgmt adjustments 2023'!F17+'AMR 2023'!F17</f>
        <v>0</v>
      </c>
      <c r="G17" s="24">
        <f>+'FN Jenn 2023'!G17+'FN Joe Abba 2023'!G17+'Bety Adjustments 2023'!G17+'mgmt adjustments 2023'!G17+'AMR 2023'!G17</f>
        <v>0</v>
      </c>
      <c r="H17" s="24">
        <f>+'FN Jenn 2023'!H17+'FN Joe Abba 2023'!H17+'Bety Adjustments 2023'!H17+'mgmt adjustments 2023'!H17+'AMR 2023'!H17</f>
        <v>0</v>
      </c>
      <c r="I17" s="24">
        <f>+'FN Jenn 2023'!I17+'FN Joe Abba 2023'!I17+'Bety Adjustments 2023'!I17+'mgmt adjustments 2023'!I17+'AMR 2023'!I17</f>
        <v>0</v>
      </c>
      <c r="J17" s="24">
        <f>+'FN Jenn 2023'!J17+'FN Joe Abba 2023'!J17+'Bety Adjustments 2023'!J17+'mgmt adjustments 2023'!J17+'AMR 2023'!J17</f>
        <v>0</v>
      </c>
      <c r="K17" s="24">
        <f>+'FN Jenn 2023'!K17+'FN Joe Abba 2023'!K17+'Bety Adjustments 2023'!K17+'mgmt adjustments 2023'!K17+'AMR 2023'!K17</f>
        <v>0</v>
      </c>
      <c r="L17" s="24">
        <f>+'FN Jenn 2023'!L17+'FN Joe Abba 2023'!L17+'Bety Adjustments 2023'!L17+'mgmt adjustments 2023'!L17+'AMR 2023'!L17</f>
        <v>0</v>
      </c>
      <c r="M17" s="24">
        <f>+'FN Jenn 2023'!M17+'FN Joe Abba 2023'!M17+'Bety Adjustments 2023'!M17+'mgmt adjustments 2023'!M17+'AMR 2023'!M17</f>
        <v>0</v>
      </c>
      <c r="N17" s="24">
        <f>+'FN Jenn 2023'!N17+'FN Joe Abba 2023'!N17+'Bety Adjustments 2023'!N17+'mgmt adjustments 2023'!N17+'AMR 2023'!N17</f>
        <v>0</v>
      </c>
      <c r="O17" s="24">
        <f>+'FN Jenn 2023'!O17+'FN Joe Abba 2023'!O17+'Bety Adjustments 2023'!O17+'mgmt adjustments 2023'!O17+'AMR 2023'!O17</f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>
        <f>+'FN Jenn 2023'!D18+'FN Joe Abba 2023'!D18+'Bety Adjustments 2023'!D18+'mgmt adjustments 2023'!D18+'AMR 2023'!D18</f>
        <v>0</v>
      </c>
      <c r="E18" s="24">
        <f>+'FN Jenn 2023'!E18+'FN Joe Abba 2023'!E18+'Bety Adjustments 2023'!E18+'mgmt adjustments 2023'!E18+'AMR 2023'!E18</f>
        <v>0</v>
      </c>
      <c r="F18" s="24">
        <f>+'FN Jenn 2023'!F18+'FN Joe Abba 2023'!F18+'Bety Adjustments 2023'!F18+'mgmt adjustments 2023'!F18+'AMR 2023'!F18</f>
        <v>0</v>
      </c>
      <c r="G18" s="24">
        <f>+'FN Jenn 2023'!G18+'FN Joe Abba 2023'!G18+'Bety Adjustments 2023'!G18+'mgmt adjustments 2023'!G18+'AMR 2023'!G18</f>
        <v>0</v>
      </c>
      <c r="H18" s="24">
        <f>+'FN Jenn 2023'!H18+'FN Joe Abba 2023'!H18+'Bety Adjustments 2023'!H18+'mgmt adjustments 2023'!H18+'AMR 2023'!H18</f>
        <v>0</v>
      </c>
      <c r="I18" s="24">
        <f>+'FN Jenn 2023'!I18+'FN Joe Abba 2023'!I18+'Bety Adjustments 2023'!I18+'mgmt adjustments 2023'!I18+'AMR 2023'!I18</f>
        <v>0</v>
      </c>
      <c r="J18" s="24">
        <f>+'FN Jenn 2023'!J18+'FN Joe Abba 2023'!J18+'Bety Adjustments 2023'!J18+'mgmt adjustments 2023'!J18+'AMR 2023'!J18</f>
        <v>0</v>
      </c>
      <c r="K18" s="24">
        <f>+'FN Jenn 2023'!K18+'FN Joe Abba 2023'!K18+'Bety Adjustments 2023'!K18+'mgmt adjustments 2023'!K18+'AMR 2023'!K18</f>
        <v>0</v>
      </c>
      <c r="L18" s="24">
        <f>+'FN Jenn 2023'!L18+'FN Joe Abba 2023'!L18+'Bety Adjustments 2023'!L18+'mgmt adjustments 2023'!L18+'AMR 2023'!L18</f>
        <v>0</v>
      </c>
      <c r="M18" s="24">
        <f>+'FN Jenn 2023'!M18+'FN Joe Abba 2023'!M18+'Bety Adjustments 2023'!M18+'mgmt adjustments 2023'!M18+'AMR 2023'!M18</f>
        <v>0</v>
      </c>
      <c r="N18" s="24">
        <f>+'FN Jenn 2023'!N18+'FN Joe Abba 2023'!N18+'Bety Adjustments 2023'!N18+'mgmt adjustments 2023'!N18+'AMR 2023'!N18</f>
        <v>0</v>
      </c>
      <c r="O18" s="24">
        <f>+'FN Jenn 2023'!O18+'FN Joe Abba 2023'!O18+'Bety Adjustments 2023'!O18+'mgmt adjustments 2023'!O18+'AMR 2023'!O18</f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>
        <f>+'FN Jenn 2023'!D19+'FN Joe Abba 2023'!D19+'Bety Adjustments 2023'!D19+'mgmt adjustments 2023'!D19+'AMR 2023'!D19</f>
        <v>0</v>
      </c>
      <c r="E19" s="24">
        <f>+'FN Jenn 2023'!E19+'FN Joe Abba 2023'!E19+'Bety Adjustments 2023'!E19+'mgmt adjustments 2023'!E19+'AMR 2023'!E19</f>
        <v>0</v>
      </c>
      <c r="F19" s="24">
        <f>+'FN Jenn 2023'!F19+'FN Joe Abba 2023'!F19+'Bety Adjustments 2023'!F19+'mgmt adjustments 2023'!F19+'AMR 2023'!F19</f>
        <v>0</v>
      </c>
      <c r="G19" s="24">
        <f>+'FN Jenn 2023'!G19+'FN Joe Abba 2023'!G19+'Bety Adjustments 2023'!G19+'mgmt adjustments 2023'!G19+'AMR 2023'!G19</f>
        <v>0</v>
      </c>
      <c r="H19" s="24">
        <f>+'FN Jenn 2023'!H19+'FN Joe Abba 2023'!H19+'Bety Adjustments 2023'!H19+'mgmt adjustments 2023'!H19+'AMR 2023'!H19</f>
        <v>0</v>
      </c>
      <c r="I19" s="24">
        <f>+'FN Jenn 2023'!I19+'FN Joe Abba 2023'!I19+'Bety Adjustments 2023'!I19+'mgmt adjustments 2023'!I19+'AMR 2023'!I19</f>
        <v>0</v>
      </c>
      <c r="J19" s="24">
        <f>+'FN Jenn 2023'!J19+'FN Joe Abba 2023'!J19+'Bety Adjustments 2023'!J19+'mgmt adjustments 2023'!J19+'AMR 2023'!J19</f>
        <v>0</v>
      </c>
      <c r="K19" s="24">
        <f>+'FN Jenn 2023'!K19+'FN Joe Abba 2023'!K19+'Bety Adjustments 2023'!K19+'mgmt adjustments 2023'!K19+'AMR 2023'!K19</f>
        <v>0</v>
      </c>
      <c r="L19" s="24">
        <f>+'FN Jenn 2023'!L19+'FN Joe Abba 2023'!L19+'Bety Adjustments 2023'!L19+'mgmt adjustments 2023'!L19+'AMR 2023'!L19</f>
        <v>0</v>
      </c>
      <c r="M19" s="24">
        <f>+'FN Jenn 2023'!M19+'FN Joe Abba 2023'!M19+'Bety Adjustments 2023'!M19+'mgmt adjustments 2023'!M19+'AMR 2023'!M19</f>
        <v>0</v>
      </c>
      <c r="N19" s="24">
        <f>+'FN Jenn 2023'!N19+'FN Joe Abba 2023'!N19+'Bety Adjustments 2023'!N19+'mgmt adjustments 2023'!N19+'AMR 2023'!N19</f>
        <v>0</v>
      </c>
      <c r="O19" s="24">
        <f>+'FN Jenn 2023'!O19+'FN Joe Abba 2023'!O19+'Bety Adjustments 2023'!O19+'mgmt adjustments 2023'!O19+'AMR 2023'!O19</f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>
        <f>+'FN Jenn 2023'!D20+'FN Joe Abba 2023'!D20+'Bety Adjustments 2023'!D20+'mgmt adjustments 2023'!D20+'AMR 2023'!D20</f>
        <v>0</v>
      </c>
      <c r="E20" s="24">
        <f>+'FN Jenn 2023'!E20+'FN Joe Abba 2023'!E20+'Bety Adjustments 2023'!E20+'mgmt adjustments 2023'!E20+'AMR 2023'!E20</f>
        <v>0</v>
      </c>
      <c r="F20" s="24">
        <f>+'FN Jenn 2023'!F20+'FN Joe Abba 2023'!F20+'Bety Adjustments 2023'!F20+'mgmt adjustments 2023'!F20+'AMR 2023'!F20</f>
        <v>0</v>
      </c>
      <c r="G20" s="24">
        <f>+'FN Jenn 2023'!G20+'FN Joe Abba 2023'!G20+'Bety Adjustments 2023'!G20+'mgmt adjustments 2023'!G20+'AMR 2023'!G20</f>
        <v>0</v>
      </c>
      <c r="H20" s="24">
        <f>+'FN Jenn 2023'!H20+'FN Joe Abba 2023'!H20+'Bety Adjustments 2023'!H20+'mgmt adjustments 2023'!H20+'AMR 2023'!H20</f>
        <v>0</v>
      </c>
      <c r="I20" s="24">
        <f>+'FN Jenn 2023'!I20+'FN Joe Abba 2023'!I20+'Bety Adjustments 2023'!I20+'mgmt adjustments 2023'!I20+'AMR 2023'!I20</f>
        <v>0</v>
      </c>
      <c r="J20" s="24">
        <f>+'FN Jenn 2023'!J20+'FN Joe Abba 2023'!J20+'Bety Adjustments 2023'!J20+'mgmt adjustments 2023'!J20+'AMR 2023'!J20</f>
        <v>0</v>
      </c>
      <c r="K20" s="24">
        <f>+'FN Jenn 2023'!K20+'FN Joe Abba 2023'!K20+'Bety Adjustments 2023'!K20+'mgmt adjustments 2023'!K20+'AMR 2023'!K20</f>
        <v>0</v>
      </c>
      <c r="L20" s="24">
        <f>+'FN Jenn 2023'!L20+'FN Joe Abba 2023'!L20+'Bety Adjustments 2023'!L20+'mgmt adjustments 2023'!L20+'AMR 2023'!L20</f>
        <v>0</v>
      </c>
      <c r="M20" s="24">
        <f>+'FN Jenn 2023'!M20+'FN Joe Abba 2023'!M20+'Bety Adjustments 2023'!M20+'mgmt adjustments 2023'!M20+'AMR 2023'!M20</f>
        <v>0</v>
      </c>
      <c r="N20" s="24">
        <f>+'FN Jenn 2023'!N20+'FN Joe Abba 2023'!N20+'Bety Adjustments 2023'!N20+'mgmt adjustments 2023'!N20+'AMR 2023'!N20</f>
        <v>0</v>
      </c>
      <c r="O20" s="24">
        <f>+'FN Jenn 2023'!O20+'FN Joe Abba 2023'!O20+'Bety Adjustments 2023'!O20+'mgmt adjustments 2023'!O20+'AMR 2023'!O20</f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>
        <f>+'FN Jenn 2023'!D21+'FN Joe Abba 2023'!D21+'Bety Adjustments 2023'!D21+'mgmt adjustments 2023'!D21+'AMR 2023'!D21</f>
        <v>150991.140000001</v>
      </c>
      <c r="E21" s="24">
        <f>+'FN Jenn 2023'!E21+'FN Joe Abba 2023'!E21+'Bety Adjustments 2023'!E21+'mgmt adjustments 2023'!E21+'AMR 2023'!E21</f>
        <v>190211.51000000502</v>
      </c>
      <c r="F21" s="24">
        <f>+'FN Jenn 2023'!F21+'FN Joe Abba 2023'!F21+'Bety Adjustments 2023'!F21+'mgmt adjustments 2023'!F21+'AMR 2023'!F21</f>
        <v>229430.90000000602</v>
      </c>
      <c r="G21" s="24">
        <f>+'FN Jenn 2023'!G21+'FN Joe Abba 2023'!G21+'Bety Adjustments 2023'!G21+'mgmt adjustments 2023'!G21+'AMR 2023'!G21</f>
        <v>347089.01999999594</v>
      </c>
      <c r="H21" s="24">
        <f>+'FN Jenn 2023'!H21+'FN Joe Abba 2023'!H21+'Bety Adjustments 2023'!H21+'mgmt adjustments 2023'!H21+'AMR 2023'!H21</f>
        <v>347089.01999999594</v>
      </c>
      <c r="I21" s="24">
        <f>+'FN Jenn 2023'!I21+'FN Joe Abba 2023'!I21+'Bety Adjustments 2023'!I21+'mgmt adjustments 2023'!I21+'AMR 2023'!I21</f>
        <v>347089.01999999594</v>
      </c>
      <c r="J21" s="24">
        <f>+'FN Jenn 2023'!J21+'FN Joe Abba 2023'!J21+'Bety Adjustments 2023'!J21+'mgmt adjustments 2023'!J21+'AMR 2023'!J21</f>
        <v>386308.41000001098</v>
      </c>
      <c r="K21" s="24">
        <f>+'FN Jenn 2023'!K21+'FN Joe Abba 2023'!K21+'Bety Adjustments 2023'!K21+'mgmt adjustments 2023'!K21+'AMR 2023'!K21</f>
        <v>386308.40999999596</v>
      </c>
      <c r="L21" s="24">
        <f>+'FN Jenn 2023'!L21+'FN Joe Abba 2023'!L21+'Bety Adjustments 2023'!L21+'mgmt adjustments 2023'!L21+'AMR 2023'!L21</f>
        <v>2492308.409999996</v>
      </c>
      <c r="M21" s="24">
        <f>+'FN Jenn 2023'!M21+'FN Joe Abba 2023'!M21+'Bety Adjustments 2023'!M21+'mgmt adjustments 2023'!M21+'AMR 2023'!M21</f>
        <v>386308.40999999596</v>
      </c>
      <c r="N21" s="24">
        <f>+'FN Jenn 2023'!N21+'FN Joe Abba 2023'!N21+'Bety Adjustments 2023'!N21+'mgmt adjustments 2023'!N21+'AMR 2023'!N21</f>
        <v>347089.02000001096</v>
      </c>
      <c r="O21" s="24">
        <f>+'FN Jenn 2023'!O21+'FN Joe Abba 2023'!O21+'Bety Adjustments 2023'!O21+'mgmt adjustments 2023'!O21+'AMR 2023'!O21</f>
        <v>2923723.55</v>
      </c>
      <c r="P21" s="25">
        <f t="shared" si="0"/>
        <v>8533946.8200000077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>
        <f>+'FN Jenn 2023'!D22+'FN Joe Abba 2023'!D22+'Bety Adjustments 2023'!D22+'mgmt adjustments 2023'!D22+'AMR 2023'!D22</f>
        <v>0</v>
      </c>
      <c r="E22" s="24">
        <f>+'FN Jenn 2023'!E22+'FN Joe Abba 2023'!E22+'Bety Adjustments 2023'!E22+'mgmt adjustments 2023'!E22+'AMR 2023'!E22</f>
        <v>0</v>
      </c>
      <c r="F22" s="24">
        <f>+'FN Jenn 2023'!F22+'FN Joe Abba 2023'!F22+'Bety Adjustments 2023'!F22+'mgmt adjustments 2023'!F22+'AMR 2023'!F22</f>
        <v>0</v>
      </c>
      <c r="G22" s="24">
        <f>+'FN Jenn 2023'!G22+'FN Joe Abba 2023'!G22+'Bety Adjustments 2023'!G22+'mgmt adjustments 2023'!G22+'AMR 2023'!G22</f>
        <v>0</v>
      </c>
      <c r="H22" s="24">
        <f>+'FN Jenn 2023'!H22+'FN Joe Abba 2023'!H22+'Bety Adjustments 2023'!H22+'mgmt adjustments 2023'!H22+'AMR 2023'!H22</f>
        <v>0</v>
      </c>
      <c r="I22" s="24">
        <f>+'FN Jenn 2023'!I22+'FN Joe Abba 2023'!I22+'Bety Adjustments 2023'!I22+'mgmt adjustments 2023'!I22+'AMR 2023'!I22</f>
        <v>0</v>
      </c>
      <c r="J22" s="24">
        <f>+'FN Jenn 2023'!J22+'FN Joe Abba 2023'!J22+'Bety Adjustments 2023'!J22+'mgmt adjustments 2023'!J22+'AMR 2023'!J22</f>
        <v>0</v>
      </c>
      <c r="K22" s="24">
        <f>+'FN Jenn 2023'!K22+'FN Joe Abba 2023'!K22+'Bety Adjustments 2023'!K22+'mgmt adjustments 2023'!K22+'AMR 2023'!K22</f>
        <v>0</v>
      </c>
      <c r="L22" s="24">
        <f>+'FN Jenn 2023'!L22+'FN Joe Abba 2023'!L22+'Bety Adjustments 2023'!L22+'mgmt adjustments 2023'!L22+'AMR 2023'!L22</f>
        <v>0</v>
      </c>
      <c r="M22" s="24">
        <f>+'FN Jenn 2023'!M22+'FN Joe Abba 2023'!M22+'Bety Adjustments 2023'!M22+'mgmt adjustments 2023'!M22+'AMR 2023'!M22</f>
        <v>0</v>
      </c>
      <c r="N22" s="24">
        <f>+'FN Jenn 2023'!N22+'FN Joe Abba 2023'!N22+'Bety Adjustments 2023'!N22+'mgmt adjustments 2023'!N22+'AMR 2023'!N22</f>
        <v>0</v>
      </c>
      <c r="O22" s="24">
        <f>+'FN Jenn 2023'!O22+'FN Joe Abba 2023'!O22+'Bety Adjustments 2023'!O22+'mgmt adjustments 2023'!O22+'AMR 2023'!O22</f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>
        <f>+'FN Jenn 2023'!D23+'FN Joe Abba 2023'!D23+'Bety Adjustments 2023'!D23+'mgmt adjustments 2023'!D23+'AMR 2023'!D23</f>
        <v>0</v>
      </c>
      <c r="E23" s="24">
        <f>+'FN Jenn 2023'!E23+'FN Joe Abba 2023'!E23+'Bety Adjustments 2023'!E23+'mgmt adjustments 2023'!E23+'AMR 2023'!E23</f>
        <v>0</v>
      </c>
      <c r="F23" s="24">
        <f>+'FN Jenn 2023'!F23+'FN Joe Abba 2023'!F23+'Bety Adjustments 2023'!F23+'mgmt adjustments 2023'!F23+'AMR 2023'!F23</f>
        <v>0</v>
      </c>
      <c r="G23" s="24">
        <f>+'FN Jenn 2023'!G23+'FN Joe Abba 2023'!G23+'Bety Adjustments 2023'!G23+'mgmt adjustments 2023'!G23+'AMR 2023'!G23</f>
        <v>0</v>
      </c>
      <c r="H23" s="24">
        <f>+'FN Jenn 2023'!H23+'FN Joe Abba 2023'!H23+'Bety Adjustments 2023'!H23+'mgmt adjustments 2023'!H23+'AMR 2023'!H23</f>
        <v>0</v>
      </c>
      <c r="I23" s="24">
        <f>+'FN Jenn 2023'!I23+'FN Joe Abba 2023'!I23+'Bety Adjustments 2023'!I23+'mgmt adjustments 2023'!I23+'AMR 2023'!I23</f>
        <v>0</v>
      </c>
      <c r="J23" s="24">
        <f>+'FN Jenn 2023'!J23+'FN Joe Abba 2023'!J23+'Bety Adjustments 2023'!J23+'mgmt adjustments 2023'!J23+'AMR 2023'!J23</f>
        <v>0</v>
      </c>
      <c r="K23" s="24">
        <f>+'FN Jenn 2023'!K23+'FN Joe Abba 2023'!K23+'Bety Adjustments 2023'!K23+'mgmt adjustments 2023'!K23+'AMR 2023'!K23</f>
        <v>0</v>
      </c>
      <c r="L23" s="24">
        <f>+'FN Jenn 2023'!L23+'FN Joe Abba 2023'!L23+'Bety Adjustments 2023'!L23+'mgmt adjustments 2023'!L23+'AMR 2023'!L23</f>
        <v>0</v>
      </c>
      <c r="M23" s="24">
        <f>+'FN Jenn 2023'!M23+'FN Joe Abba 2023'!M23+'Bety Adjustments 2023'!M23+'mgmt adjustments 2023'!M23+'AMR 2023'!M23</f>
        <v>0</v>
      </c>
      <c r="N23" s="28">
        <f>+'FN Jenn 2023'!N23+'FN Joe Abba 2023'!N23+'Bety Adjustments 2023'!N23+'mgmt adjustments 2023'!N23+'AMR 2023'!N23</f>
        <v>0</v>
      </c>
      <c r="O23" s="24">
        <f>+'FN Jenn 2023'!O23+'FN Joe Abba 2023'!O23+'Bety Adjustments 2023'!O23+'mgmt adjustments 2023'!O23+'AMR 2023'!O23</f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>
        <f>+'FN Jenn 2023'!D24+'FN Joe Abba 2023'!D24+'Bety Adjustments 2023'!D24+'mgmt adjustments 2023'!D24+'AMR 2023'!D24</f>
        <v>27976.020000000484</v>
      </c>
      <c r="E24" s="24">
        <f>+'FN Jenn 2023'!E24+'FN Joe Abba 2023'!E24+'Bety Adjustments 2023'!E24+'mgmt adjustments 2023'!E24+'AMR 2023'!E24</f>
        <v>37301.35999999987</v>
      </c>
      <c r="F24" s="24">
        <f>+'FN Jenn 2023'!F24+'FN Joe Abba 2023'!F24+'Bety Adjustments 2023'!F24+'mgmt adjustments 2023'!F24+'AMR 2023'!F24</f>
        <v>46626.689999999944</v>
      </c>
      <c r="G24" s="24">
        <f>+'FN Jenn 2023'!G24+'FN Joe Abba 2023'!G24+'Bety Adjustments 2023'!G24+'mgmt adjustments 2023'!G24+'AMR 2023'!G24</f>
        <v>74602.709999999963</v>
      </c>
      <c r="H24" s="24">
        <f>+'FN Jenn 2023'!H24+'FN Joe Abba 2023'!H24+'Bety Adjustments 2023'!H24+'mgmt adjustments 2023'!H24+'AMR 2023'!H24</f>
        <v>74602.709999999963</v>
      </c>
      <c r="I24" s="24">
        <f>+'FN Jenn 2023'!I24+'FN Joe Abba 2023'!I24+'Bety Adjustments 2023'!I24+'mgmt adjustments 2023'!I24+'AMR 2023'!I24</f>
        <v>74602.709999999963</v>
      </c>
      <c r="J24" s="24">
        <f>+'FN Jenn 2023'!J24+'FN Joe Abba 2023'!J24+'Bety Adjustments 2023'!J24+'mgmt adjustments 2023'!J24+'AMR 2023'!J24</f>
        <v>83928.049999999814</v>
      </c>
      <c r="K24" s="24">
        <f>+'FN Jenn 2023'!K24+'FN Joe Abba 2023'!K24+'Bety Adjustments 2023'!K24+'mgmt adjustments 2023'!K24+'AMR 2023'!K24</f>
        <v>83928.050000000279</v>
      </c>
      <c r="L24" s="24">
        <f>+'FN Jenn 2023'!L24+'FN Joe Abba 2023'!L24+'Bety Adjustments 2023'!L24+'mgmt adjustments 2023'!L24+'AMR 2023'!L24</f>
        <v>83928.049999999814</v>
      </c>
      <c r="M24" s="24">
        <f>+'FN Jenn 2023'!M24+'FN Joe Abba 2023'!M24+'Bety Adjustments 2023'!M24+'mgmt adjustments 2023'!M24+'AMR 2023'!M24</f>
        <v>83928.050000000279</v>
      </c>
      <c r="N24" s="24">
        <f>+'FN Jenn 2023'!N24+'FN Joe Abba 2023'!N24+'Bety Adjustments 2023'!N24+'mgmt adjustments 2023'!N24+'AMR 2023'!N24</f>
        <v>74602.709999999963</v>
      </c>
      <c r="O24" s="24">
        <f>+'FN Jenn 2023'!O24+'FN Joe Abba 2023'!O24+'Bety Adjustments 2023'!O24+'mgmt adjustments 2023'!O24+'AMR 2023'!O24</f>
        <v>186506.7799999998</v>
      </c>
      <c r="P24" s="25">
        <f t="shared" si="0"/>
        <v>932533.89000000013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>
        <f>+'FN Jenn 2023'!D25+'FN Joe Abba 2023'!D25+'Bety Adjustments 2023'!D25+'mgmt adjustments 2023'!D25+'AMR 2023'!D25</f>
        <v>0</v>
      </c>
      <c r="E25" s="24">
        <f>+'FN Jenn 2023'!E25+'FN Joe Abba 2023'!E25+'Bety Adjustments 2023'!E25+'mgmt adjustments 2023'!E25+'AMR 2023'!E25</f>
        <v>0</v>
      </c>
      <c r="F25" s="24">
        <f>+'FN Jenn 2023'!F25+'FN Joe Abba 2023'!F25+'Bety Adjustments 2023'!F25+'mgmt adjustments 2023'!F25+'AMR 2023'!F25</f>
        <v>0</v>
      </c>
      <c r="G25" s="24">
        <f>+'FN Jenn 2023'!G25+'FN Joe Abba 2023'!G25+'Bety Adjustments 2023'!G25+'mgmt adjustments 2023'!G25+'AMR 2023'!G25</f>
        <v>0</v>
      </c>
      <c r="H25" s="24">
        <f>+'FN Jenn 2023'!H25+'FN Joe Abba 2023'!H25+'Bety Adjustments 2023'!H25+'mgmt adjustments 2023'!H25+'AMR 2023'!H25</f>
        <v>0</v>
      </c>
      <c r="I25" s="24">
        <f>+'FN Jenn 2023'!I25+'FN Joe Abba 2023'!I25+'Bety Adjustments 2023'!I25+'mgmt adjustments 2023'!I25+'AMR 2023'!I25</f>
        <v>0</v>
      </c>
      <c r="J25" s="24">
        <f>+'FN Jenn 2023'!J25+'FN Joe Abba 2023'!J25+'Bety Adjustments 2023'!J25+'mgmt adjustments 2023'!J25+'AMR 2023'!J25</f>
        <v>0</v>
      </c>
      <c r="K25" s="24">
        <f>+'FN Jenn 2023'!K25+'FN Joe Abba 2023'!K25+'Bety Adjustments 2023'!K25+'mgmt adjustments 2023'!K25+'AMR 2023'!K25</f>
        <v>0</v>
      </c>
      <c r="L25" s="24">
        <f>+'FN Jenn 2023'!L25+'FN Joe Abba 2023'!L25+'Bety Adjustments 2023'!L25+'mgmt adjustments 2023'!L25+'AMR 2023'!L25</f>
        <v>0</v>
      </c>
      <c r="M25" s="24">
        <f>+'FN Jenn 2023'!M25+'FN Joe Abba 2023'!M25+'Bety Adjustments 2023'!M25+'mgmt adjustments 2023'!M25+'AMR 2023'!M25</f>
        <v>0</v>
      </c>
      <c r="N25" s="24">
        <f>+'FN Jenn 2023'!N25+'FN Joe Abba 2023'!N25+'Bety Adjustments 2023'!N25+'mgmt adjustments 2023'!N25+'AMR 2023'!N25</f>
        <v>0</v>
      </c>
      <c r="O25" s="24">
        <f>+'FN Jenn 2023'!O25+'FN Joe Abba 2023'!O25+'Bety Adjustments 2023'!O25+'mgmt adjustments 2023'!O25+'AMR 2023'!O25</f>
        <v>700000</v>
      </c>
      <c r="P25" s="25">
        <f t="shared" si="0"/>
        <v>700000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>
        <f>+'FN Jenn 2023'!D26+'FN Joe Abba 2023'!D26+'Bety Adjustments 2023'!D26+'mgmt adjustments 2023'!D26+'AMR 2023'!D26</f>
        <v>90304.492783661786</v>
      </c>
      <c r="E26" s="24">
        <f>+'FN Jenn 2023'!E26+'FN Joe Abba 2023'!E26+'Bety Adjustments 2023'!E26+'mgmt adjustments 2023'!E26+'AMR 2023'!E26</f>
        <v>120405.99037821572</v>
      </c>
      <c r="F26" s="24">
        <f>+'FN Jenn 2023'!F26+'FN Joe Abba 2023'!F26+'Bety Adjustments 2023'!F26+'mgmt adjustments 2023'!F26+'AMR 2023'!F26</f>
        <v>150507.48797276965</v>
      </c>
      <c r="G26" s="24">
        <f>+'FN Jenn 2023'!G26+'FN Joe Abba 2023'!G26+'Bety Adjustments 2023'!G26+'mgmt adjustments 2023'!G26+'AMR 2023'!G26</f>
        <v>240811.98075643144</v>
      </c>
      <c r="H26" s="24">
        <f>+'FN Jenn 2023'!H26+'FN Joe Abba 2023'!H26+'Bety Adjustments 2023'!H26+'mgmt adjustments 2023'!H26+'AMR 2023'!H26</f>
        <v>240811.98075643144</v>
      </c>
      <c r="I26" s="24">
        <f>+'FN Jenn 2023'!I26+'FN Joe Abba 2023'!I26+'Bety Adjustments 2023'!I26+'mgmt adjustments 2023'!I26+'AMR 2023'!I26</f>
        <v>240811.98075643144</v>
      </c>
      <c r="J26" s="24">
        <f>+'FN Jenn 2023'!J26+'FN Joe Abba 2023'!J26+'Bety Adjustments 2023'!J26+'mgmt adjustments 2023'!J26+'AMR 2023'!J26</f>
        <v>270913.47835098539</v>
      </c>
      <c r="K26" s="24">
        <f>+'FN Jenn 2023'!K26+'FN Joe Abba 2023'!K26+'Bety Adjustments 2023'!K26+'mgmt adjustments 2023'!K26+'AMR 2023'!K26</f>
        <v>270913.47835098539</v>
      </c>
      <c r="L26" s="24">
        <f>+'FN Jenn 2023'!L26+'FN Joe Abba 2023'!L26+'Bety Adjustments 2023'!L26+'mgmt adjustments 2023'!L26+'AMR 2023'!L26</f>
        <v>270913.47835098539</v>
      </c>
      <c r="M26" s="24">
        <f>+'FN Jenn 2023'!M26+'FN Joe Abba 2023'!M26+'Bety Adjustments 2023'!M26+'mgmt adjustments 2023'!M26+'AMR 2023'!M26</f>
        <v>270913.47835098539</v>
      </c>
      <c r="N26" s="24">
        <f>+'FN Jenn 2023'!N26+'FN Joe Abba 2023'!N26+'Bety Adjustments 2023'!N26+'mgmt adjustments 2023'!N26+'AMR 2023'!N26</f>
        <v>240811.98075643144</v>
      </c>
      <c r="O26" s="24">
        <f>+'FN Jenn 2023'!O26+'FN Joe Abba 2023'!O26+'Bety Adjustments 2023'!O26+'mgmt adjustments 2023'!O26+'AMR 2023'!O26</f>
        <v>602029.95189107896</v>
      </c>
      <c r="P26" s="25">
        <f t="shared" si="0"/>
        <v>3010149.7594553935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>
        <f>+'FN Jenn 2023'!D27+'FN Joe Abba 2023'!D27+'Bety Adjustments 2023'!D27+'mgmt adjustments 2023'!D27+'AMR 2023'!D27</f>
        <v>0</v>
      </c>
      <c r="E27" s="24">
        <f>+'FN Jenn 2023'!E27+'FN Joe Abba 2023'!E27+'Bety Adjustments 2023'!E27+'mgmt adjustments 2023'!E27+'AMR 2023'!E27</f>
        <v>0</v>
      </c>
      <c r="F27" s="24">
        <f>+'FN Jenn 2023'!F27+'FN Joe Abba 2023'!F27+'Bety Adjustments 2023'!F27+'mgmt adjustments 2023'!F27+'AMR 2023'!F27</f>
        <v>0</v>
      </c>
      <c r="G27" s="24">
        <f>+'FN Jenn 2023'!G27+'FN Joe Abba 2023'!G27+'Bety Adjustments 2023'!G27+'mgmt adjustments 2023'!G27+'AMR 2023'!G27</f>
        <v>0</v>
      </c>
      <c r="H27" s="24">
        <f>+'FN Jenn 2023'!H27+'FN Joe Abba 2023'!H27+'Bety Adjustments 2023'!H27+'mgmt adjustments 2023'!H27+'AMR 2023'!H27</f>
        <v>0</v>
      </c>
      <c r="I27" s="24">
        <f>+'FN Jenn 2023'!I27+'FN Joe Abba 2023'!I27+'Bety Adjustments 2023'!I27+'mgmt adjustments 2023'!I27+'AMR 2023'!I27</f>
        <v>0</v>
      </c>
      <c r="J27" s="24">
        <f>+'FN Jenn 2023'!J27+'FN Joe Abba 2023'!J27+'Bety Adjustments 2023'!J27+'mgmt adjustments 2023'!J27+'AMR 2023'!J27</f>
        <v>0</v>
      </c>
      <c r="K27" s="24">
        <f>+'FN Jenn 2023'!K27+'FN Joe Abba 2023'!K27+'Bety Adjustments 2023'!K27+'mgmt adjustments 2023'!K27+'AMR 2023'!K27</f>
        <v>0</v>
      </c>
      <c r="L27" s="24">
        <f>+'FN Jenn 2023'!L27+'FN Joe Abba 2023'!L27+'Bety Adjustments 2023'!L27+'mgmt adjustments 2023'!L27+'AMR 2023'!L27</f>
        <v>0</v>
      </c>
      <c r="M27" s="24">
        <f>+'FN Jenn 2023'!M27+'FN Joe Abba 2023'!M27+'Bety Adjustments 2023'!M27+'mgmt adjustments 2023'!M27+'AMR 2023'!M27</f>
        <v>0</v>
      </c>
      <c r="N27" s="24">
        <f>+'FN Jenn 2023'!N27+'FN Joe Abba 2023'!N27+'Bety Adjustments 2023'!N27+'mgmt adjustments 2023'!N27+'AMR 2023'!N27</f>
        <v>0</v>
      </c>
      <c r="O27" s="24">
        <f>+'FN Jenn 2023'!O27+'FN Joe Abba 2023'!O27+'Bety Adjustments 2023'!O27+'mgmt adjustments 2023'!O27+'AMR 2023'!O27</f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>
        <f>+'FN Jenn 2023'!D28+'FN Joe Abba 2023'!D28+'Bety Adjustments 2023'!D28+'mgmt adjustments 2023'!D28+'AMR 2023'!D28</f>
        <v>0</v>
      </c>
      <c r="E28" s="24">
        <f>+'FN Jenn 2023'!E28+'FN Joe Abba 2023'!E28+'Bety Adjustments 2023'!E28+'mgmt adjustments 2023'!E28+'AMR 2023'!E28</f>
        <v>0</v>
      </c>
      <c r="F28" s="24">
        <f>+'FN Jenn 2023'!F28+'FN Joe Abba 2023'!F28+'Bety Adjustments 2023'!F28+'mgmt adjustments 2023'!F28+'AMR 2023'!F28</f>
        <v>0</v>
      </c>
      <c r="G28" s="24">
        <f>+'FN Jenn 2023'!G28+'FN Joe Abba 2023'!G28+'Bety Adjustments 2023'!G28+'mgmt adjustments 2023'!G28+'AMR 2023'!G28</f>
        <v>0</v>
      </c>
      <c r="H28" s="24">
        <f>+'FN Jenn 2023'!H28+'FN Joe Abba 2023'!H28+'Bety Adjustments 2023'!H28+'mgmt adjustments 2023'!H28+'AMR 2023'!H28</f>
        <v>0</v>
      </c>
      <c r="I28" s="24">
        <f>+'FN Jenn 2023'!I28+'FN Joe Abba 2023'!I28+'Bety Adjustments 2023'!I28+'mgmt adjustments 2023'!I28+'AMR 2023'!I28</f>
        <v>0</v>
      </c>
      <c r="J28" s="24">
        <f>+'FN Jenn 2023'!J28+'FN Joe Abba 2023'!J28+'Bety Adjustments 2023'!J28+'mgmt adjustments 2023'!J28+'AMR 2023'!J28</f>
        <v>0</v>
      </c>
      <c r="K28" s="24">
        <f>+'FN Jenn 2023'!K28+'FN Joe Abba 2023'!K28+'Bety Adjustments 2023'!K28+'mgmt adjustments 2023'!K28+'AMR 2023'!K28</f>
        <v>0</v>
      </c>
      <c r="L28" s="24">
        <f>+'FN Jenn 2023'!L28+'FN Joe Abba 2023'!L28+'Bety Adjustments 2023'!L28+'mgmt adjustments 2023'!L28+'AMR 2023'!L28</f>
        <v>0</v>
      </c>
      <c r="M28" s="24">
        <f>+'FN Jenn 2023'!M28+'FN Joe Abba 2023'!M28+'Bety Adjustments 2023'!M28+'mgmt adjustments 2023'!M28+'AMR 2023'!M28</f>
        <v>0</v>
      </c>
      <c r="N28" s="24">
        <f>+'FN Jenn 2023'!N28+'FN Joe Abba 2023'!N28+'Bety Adjustments 2023'!N28+'mgmt adjustments 2023'!N28+'AMR 2023'!N28</f>
        <v>0</v>
      </c>
      <c r="O28" s="24">
        <f>+'FN Jenn 2023'!O28+'FN Joe Abba 2023'!O28+'Bety Adjustments 2023'!O28+'mgmt adjustments 2023'!O28+'AMR 2023'!O28</f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>
        <f>+'FN Jenn 2023'!D29+'FN Joe Abba 2023'!D29+'Bety Adjustments 2023'!D29+'mgmt adjustments 2023'!D29+'AMR 2023'!D29</f>
        <v>26133.274730018333</v>
      </c>
      <c r="E29" s="24">
        <f>+'FN Jenn 2023'!E29+'FN Joe Abba 2023'!E29+'Bety Adjustments 2023'!E29+'mgmt adjustments 2023'!E29+'AMR 2023'!E29</f>
        <v>34844.366306691431</v>
      </c>
      <c r="F29" s="24">
        <f>+'FN Jenn 2023'!F29+'FN Joe Abba 2023'!F29+'Bety Adjustments 2023'!F29+'mgmt adjustments 2023'!F29+'AMR 2023'!F29</f>
        <v>43555.457883364048</v>
      </c>
      <c r="G29" s="24">
        <f>+'FN Jenn 2023'!G29+'FN Joe Abba 2023'!G29+'Bety Adjustments 2023'!G29+'mgmt adjustments 2023'!G29+'AMR 2023'!G29</f>
        <v>69688.732613382861</v>
      </c>
      <c r="H29" s="24">
        <f>+'FN Jenn 2023'!H29+'FN Joe Abba 2023'!H29+'Bety Adjustments 2023'!H29+'mgmt adjustments 2023'!H29+'AMR 2023'!H29</f>
        <v>69688.732613382381</v>
      </c>
      <c r="I29" s="24">
        <f>+'FN Jenn 2023'!I29+'FN Joe Abba 2023'!I29+'Bety Adjustments 2023'!I29+'mgmt adjustments 2023'!I29+'AMR 2023'!I29</f>
        <v>69688.732613382861</v>
      </c>
      <c r="J29" s="24">
        <f>+'FN Jenn 2023'!J29+'FN Joe Abba 2023'!J29+'Bety Adjustments 2023'!J29+'mgmt adjustments 2023'!J29+'AMR 2023'!J29</f>
        <v>78399.824190055471</v>
      </c>
      <c r="K29" s="24">
        <f>+'FN Jenn 2023'!K29+'FN Joe Abba 2023'!K29+'Bety Adjustments 2023'!K29+'mgmt adjustments 2023'!K29+'AMR 2023'!K29</f>
        <v>78399.824190055471</v>
      </c>
      <c r="L29" s="24">
        <f>+'FN Jenn 2023'!L29+'FN Joe Abba 2023'!L29+'Bety Adjustments 2023'!L29+'mgmt adjustments 2023'!L29+'AMR 2023'!L29</f>
        <v>78399.824190055006</v>
      </c>
      <c r="M29" s="24">
        <f>+'FN Jenn 2023'!M29+'FN Joe Abba 2023'!M29+'Bety Adjustments 2023'!M29+'mgmt adjustments 2023'!M29+'AMR 2023'!M29</f>
        <v>78399.824190055951</v>
      </c>
      <c r="N29" s="24">
        <f>+'FN Jenn 2023'!N29+'FN Joe Abba 2023'!N29+'Bety Adjustments 2023'!N29+'mgmt adjustments 2023'!N29+'AMR 2023'!N29</f>
        <v>69688.732613382861</v>
      </c>
      <c r="O29" s="24">
        <f>+'FN Jenn 2023'!O29+'FN Joe Abba 2023'!O29+'Bety Adjustments 2023'!O29+'mgmt adjustments 2023'!O29+'AMR 2023'!O29</f>
        <v>174221.83153345619</v>
      </c>
      <c r="P29" s="25">
        <f t="shared" si="0"/>
        <v>871109.15766728297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>
        <f>+'FN Jenn 2023'!D30+'FN Joe Abba 2023'!D30+'Bety Adjustments 2023'!D30+'mgmt adjustments 2023'!D30+'AMR 2023'!D30</f>
        <v>0</v>
      </c>
      <c r="E30" s="24">
        <f>+'FN Jenn 2023'!E30+'FN Joe Abba 2023'!E30+'Bety Adjustments 2023'!E30+'mgmt adjustments 2023'!E30+'AMR 2023'!E30</f>
        <v>0</v>
      </c>
      <c r="F30" s="24">
        <f>+'FN Jenn 2023'!F30+'FN Joe Abba 2023'!F30+'Bety Adjustments 2023'!F30+'mgmt adjustments 2023'!F30+'AMR 2023'!F30</f>
        <v>0</v>
      </c>
      <c r="G30" s="24">
        <f>+'FN Jenn 2023'!G30+'FN Joe Abba 2023'!G30+'Bety Adjustments 2023'!G30+'mgmt adjustments 2023'!G30+'AMR 2023'!G30</f>
        <v>0</v>
      </c>
      <c r="H30" s="24">
        <f>+'FN Jenn 2023'!H30+'FN Joe Abba 2023'!H30+'Bety Adjustments 2023'!H30+'mgmt adjustments 2023'!H30+'AMR 2023'!H30</f>
        <v>0</v>
      </c>
      <c r="I30" s="24">
        <f>+'FN Jenn 2023'!I30+'FN Joe Abba 2023'!I30+'Bety Adjustments 2023'!I30+'mgmt adjustments 2023'!I30+'AMR 2023'!I30</f>
        <v>0</v>
      </c>
      <c r="J30" s="24">
        <f>+'FN Jenn 2023'!J30+'FN Joe Abba 2023'!J30+'Bety Adjustments 2023'!J30+'mgmt adjustments 2023'!J30+'AMR 2023'!J30</f>
        <v>0</v>
      </c>
      <c r="K30" s="24">
        <f>+'FN Jenn 2023'!K30+'FN Joe Abba 2023'!K30+'Bety Adjustments 2023'!K30+'mgmt adjustments 2023'!K30+'AMR 2023'!K30</f>
        <v>0</v>
      </c>
      <c r="L30" s="24">
        <f>+'FN Jenn 2023'!L30+'FN Joe Abba 2023'!L30+'Bety Adjustments 2023'!L30+'mgmt adjustments 2023'!L30+'AMR 2023'!L30</f>
        <v>0</v>
      </c>
      <c r="M30" s="24">
        <f>+'FN Jenn 2023'!M30+'FN Joe Abba 2023'!M30+'Bety Adjustments 2023'!M30+'mgmt adjustments 2023'!M30+'AMR 2023'!M30</f>
        <v>0</v>
      </c>
      <c r="N30" s="24">
        <f>+'FN Jenn 2023'!N30+'FN Joe Abba 2023'!N30+'Bety Adjustments 2023'!N30+'mgmt adjustments 2023'!N30+'AMR 2023'!N30</f>
        <v>0</v>
      </c>
      <c r="O30" s="24">
        <f>+'FN Jenn 2023'!O30+'FN Joe Abba 2023'!O30+'Bety Adjustments 2023'!O30+'mgmt adjustments 2023'!O30+'AMR 2023'!O30</f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>
        <f>+'FN Jenn 2023'!D31+'FN Joe Abba 2023'!D31+'Bety Adjustments 2023'!D31+'mgmt adjustments 2023'!D31+'AMR 2023'!D31</f>
        <v>6497.4835716858615</v>
      </c>
      <c r="E31" s="24">
        <f>+'FN Jenn 2023'!E31+'FN Joe Abba 2023'!E31+'Bety Adjustments 2023'!E31+'mgmt adjustments 2023'!E31+'AMR 2023'!E31</f>
        <v>8663.3114289145615</v>
      </c>
      <c r="F31" s="24">
        <f>+'FN Jenn 2023'!F31+'FN Joe Abba 2023'!F31+'Bety Adjustments 2023'!F31+'mgmt adjustments 2023'!F31+'AMR 2023'!F31</f>
        <v>10829.139286143141</v>
      </c>
      <c r="G31" s="24">
        <f>+'FN Jenn 2023'!G31+'FN Joe Abba 2023'!G31+'Bety Adjustments 2023'!G31+'mgmt adjustments 2023'!G31+'AMR 2023'!G31</f>
        <v>17326.622857829123</v>
      </c>
      <c r="H31" s="24">
        <f>+'FN Jenn 2023'!H31+'FN Joe Abba 2023'!H31+'Bety Adjustments 2023'!H31+'mgmt adjustments 2023'!H31+'AMR 2023'!H31</f>
        <v>17326.622857829003</v>
      </c>
      <c r="I31" s="24">
        <f>+'FN Jenn 2023'!I31+'FN Joe Abba 2023'!I31+'Bety Adjustments 2023'!I31+'mgmt adjustments 2023'!I31+'AMR 2023'!I31</f>
        <v>17326.622857829123</v>
      </c>
      <c r="J31" s="24">
        <f>+'FN Jenn 2023'!J31+'FN Joe Abba 2023'!J31+'Bety Adjustments 2023'!J31+'mgmt adjustments 2023'!J31+'AMR 2023'!J31</f>
        <v>19492.450715057705</v>
      </c>
      <c r="K31" s="24">
        <f>+'FN Jenn 2023'!K31+'FN Joe Abba 2023'!K31+'Bety Adjustments 2023'!K31+'mgmt adjustments 2023'!K31+'AMR 2023'!K31</f>
        <v>19492.450715057705</v>
      </c>
      <c r="L31" s="24">
        <f>+'FN Jenn 2023'!L31+'FN Joe Abba 2023'!L31+'Bety Adjustments 2023'!L31+'mgmt adjustments 2023'!L31+'AMR 2023'!L31</f>
        <v>19492.450715057585</v>
      </c>
      <c r="M31" s="24">
        <f>+'FN Jenn 2023'!M31+'FN Joe Abba 2023'!M31+'Bety Adjustments 2023'!M31+'mgmt adjustments 2023'!M31+'AMR 2023'!M31</f>
        <v>19492.450715057821</v>
      </c>
      <c r="N31" s="24">
        <f>+'FN Jenn 2023'!N31+'FN Joe Abba 2023'!N31+'Bety Adjustments 2023'!N31+'mgmt adjustments 2023'!N31+'AMR 2023'!N31</f>
        <v>17326.622857829123</v>
      </c>
      <c r="O31" s="24">
        <f>+'FN Jenn 2023'!O31+'FN Joe Abba 2023'!O31+'Bety Adjustments 2023'!O31+'mgmt adjustments 2023'!O31+'AMR 2023'!O31</f>
        <v>43316.557144572565</v>
      </c>
      <c r="P31" s="25">
        <f t="shared" si="0"/>
        <v>216582.78572286328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>
        <f>+'FN Jenn 2023'!D32+'FN Joe Abba 2023'!D32+'Bety Adjustments 2023'!D32+'mgmt adjustments 2023'!D32+'AMR 2023'!D32</f>
        <v>0</v>
      </c>
      <c r="E32" s="24">
        <f>+'FN Jenn 2023'!E32+'FN Joe Abba 2023'!E32+'Bety Adjustments 2023'!E32+'mgmt adjustments 2023'!E32+'AMR 2023'!E32</f>
        <v>0</v>
      </c>
      <c r="F32" s="24">
        <f>+'FN Jenn 2023'!F32+'FN Joe Abba 2023'!F32+'Bety Adjustments 2023'!F32+'mgmt adjustments 2023'!F32+'AMR 2023'!F32</f>
        <v>0</v>
      </c>
      <c r="G32" s="24">
        <f>+'FN Jenn 2023'!G32+'FN Joe Abba 2023'!G32+'Bety Adjustments 2023'!G32+'mgmt adjustments 2023'!G32+'AMR 2023'!G32</f>
        <v>0</v>
      </c>
      <c r="H32" s="24">
        <f>+'FN Jenn 2023'!H32+'FN Joe Abba 2023'!H32+'Bety Adjustments 2023'!H32+'mgmt adjustments 2023'!H32+'AMR 2023'!H32</f>
        <v>0</v>
      </c>
      <c r="I32" s="24">
        <f>+'FN Jenn 2023'!I32+'FN Joe Abba 2023'!I32+'Bety Adjustments 2023'!I32+'mgmt adjustments 2023'!I32+'AMR 2023'!I32</f>
        <v>0</v>
      </c>
      <c r="J32" s="24">
        <f>+'FN Jenn 2023'!J32+'FN Joe Abba 2023'!J32+'Bety Adjustments 2023'!J32+'mgmt adjustments 2023'!J32+'AMR 2023'!J32</f>
        <v>0</v>
      </c>
      <c r="K32" s="24">
        <f>+'FN Jenn 2023'!K32+'FN Joe Abba 2023'!K32+'Bety Adjustments 2023'!K32+'mgmt adjustments 2023'!K32+'AMR 2023'!K32</f>
        <v>0</v>
      </c>
      <c r="L32" s="24">
        <f>+'FN Jenn 2023'!L32+'FN Joe Abba 2023'!L32+'Bety Adjustments 2023'!L32+'mgmt adjustments 2023'!L32+'AMR 2023'!L32</f>
        <v>0</v>
      </c>
      <c r="M32" s="24">
        <f>+'FN Jenn 2023'!M32+'FN Joe Abba 2023'!M32+'Bety Adjustments 2023'!M32+'mgmt adjustments 2023'!M32+'AMR 2023'!M32</f>
        <v>0</v>
      </c>
      <c r="N32" s="24">
        <f>+'FN Jenn 2023'!N32+'FN Joe Abba 2023'!N32+'Bety Adjustments 2023'!N32+'mgmt adjustments 2023'!N32+'AMR 2023'!N32</f>
        <v>0</v>
      </c>
      <c r="O32" s="24">
        <f>+'FN Jenn 2023'!O32+'FN Joe Abba 2023'!O32+'Bety Adjustments 2023'!O32+'mgmt adjustments 2023'!O32+'AMR 2023'!O32</f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>
        <f>+'FN Jenn 2023'!D33+'FN Joe Abba 2023'!D33+'Bety Adjustments 2023'!D33+'mgmt adjustments 2023'!D33+'AMR 2023'!D33</f>
        <v>4450.2036874618889</v>
      </c>
      <c r="E33" s="24">
        <f>+'FN Jenn 2023'!E33+'FN Joe Abba 2023'!E33+'Bety Adjustments 2023'!E33+'mgmt adjustments 2023'!E33+'AMR 2023'!E33</f>
        <v>5933.6049166161401</v>
      </c>
      <c r="F33" s="24">
        <f>+'FN Jenn 2023'!F33+'FN Joe Abba 2023'!F33+'Bety Adjustments 2023'!F33+'mgmt adjustments 2023'!F33+'AMR 2023'!F33</f>
        <v>7417.0061457699594</v>
      </c>
      <c r="G33" s="24">
        <f>+'FN Jenn 2023'!G33+'FN Joe Abba 2023'!G33+'Bety Adjustments 2023'!G33+'mgmt adjustments 2023'!G33+'AMR 2023'!G33</f>
        <v>11867.209833231847</v>
      </c>
      <c r="H33" s="24">
        <f>+'FN Jenn 2023'!H33+'FN Joe Abba 2023'!H33+'Bety Adjustments 2023'!H33+'mgmt adjustments 2023'!H33+'AMR 2023'!H33</f>
        <v>11867.209833231847</v>
      </c>
      <c r="I33" s="24">
        <f>+'FN Jenn 2023'!I33+'FN Joe Abba 2023'!I33+'Bety Adjustments 2023'!I33+'mgmt adjustments 2023'!I33+'AMR 2023'!I33</f>
        <v>11867.209833231847</v>
      </c>
      <c r="J33" s="24">
        <f>+'FN Jenn 2023'!J33+'FN Joe Abba 2023'!J33+'Bety Adjustments 2023'!J33+'mgmt adjustments 2023'!J33+'AMR 2023'!J33</f>
        <v>13350.611062386099</v>
      </c>
      <c r="K33" s="24">
        <f>+'FN Jenn 2023'!K33+'FN Joe Abba 2023'!K33+'Bety Adjustments 2023'!K33+'mgmt adjustments 2023'!K33+'AMR 2023'!K33</f>
        <v>13350.611062386099</v>
      </c>
      <c r="L33" s="24">
        <f>+'FN Jenn 2023'!L33+'FN Joe Abba 2023'!L33+'Bety Adjustments 2023'!L33+'mgmt adjustments 2023'!L33+'AMR 2023'!L33</f>
        <v>13350.611062385666</v>
      </c>
      <c r="M33" s="24">
        <f>+'FN Jenn 2023'!M33+'FN Joe Abba 2023'!M33+'Bety Adjustments 2023'!M33+'mgmt adjustments 2023'!M33+'AMR 2023'!M33</f>
        <v>13350.611062386099</v>
      </c>
      <c r="N33" s="24">
        <f>+'FN Jenn 2023'!N33+'FN Joe Abba 2023'!N33+'Bety Adjustments 2023'!N33+'mgmt adjustments 2023'!N33+'AMR 2023'!N33</f>
        <v>11867.209833231847</v>
      </c>
      <c r="O33" s="24">
        <f>+'FN Jenn 2023'!O33+'FN Joe Abba 2023'!O33+'Bety Adjustments 2023'!O33+'mgmt adjustments 2023'!O33+'AMR 2023'!O33</f>
        <v>29668.024583079838</v>
      </c>
      <c r="P33" s="25">
        <f t="shared" si="0"/>
        <v>148340.1229153992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>
        <f>+'FN Jenn 2023'!D34+'FN Joe Abba 2023'!D34+'Bety Adjustments 2023'!D34+'mgmt adjustments 2023'!D34+'AMR 2023'!D34</f>
        <v>721.94261907564794</v>
      </c>
      <c r="E34" s="24">
        <f>+'FN Jenn 2023'!E34+'FN Joe Abba 2023'!E34+'Bety Adjustments 2023'!E34+'mgmt adjustments 2023'!E34+'AMR 2023'!E34</f>
        <v>962.59015876757735</v>
      </c>
      <c r="F34" s="24">
        <f>+'FN Jenn 2023'!F34+'FN Joe Abba 2023'!F34+'Bety Adjustments 2023'!F34+'mgmt adjustments 2023'!F34+'AMR 2023'!F34</f>
        <v>1203.2376984594366</v>
      </c>
      <c r="G34" s="24">
        <f>+'FN Jenn 2023'!G34+'FN Joe Abba 2023'!G34+'Bety Adjustments 2023'!G34+'mgmt adjustments 2023'!G34+'AMR 2023'!G34</f>
        <v>1925.1803175350847</v>
      </c>
      <c r="H34" s="24">
        <f>+'FN Jenn 2023'!H34+'FN Joe Abba 2023'!H34+'Bety Adjustments 2023'!H34+'mgmt adjustments 2023'!H34+'AMR 2023'!H34</f>
        <v>1925.1803175350847</v>
      </c>
      <c r="I34" s="24">
        <f>+'FN Jenn 2023'!I34+'FN Joe Abba 2023'!I34+'Bety Adjustments 2023'!I34+'mgmt adjustments 2023'!I34+'AMR 2023'!I34</f>
        <v>1925.1803175350847</v>
      </c>
      <c r="J34" s="24">
        <f>+'FN Jenn 2023'!J34+'FN Joe Abba 2023'!J34+'Bety Adjustments 2023'!J34+'mgmt adjustments 2023'!J34+'AMR 2023'!J34</f>
        <v>2165.8278572270137</v>
      </c>
      <c r="K34" s="24">
        <f>+'FN Jenn 2023'!K34+'FN Joe Abba 2023'!K34+'Bety Adjustments 2023'!K34+'mgmt adjustments 2023'!K34+'AMR 2023'!K34</f>
        <v>2165.8278572270137</v>
      </c>
      <c r="L34" s="24">
        <f>+'FN Jenn 2023'!L34+'FN Joe Abba 2023'!L34+'Bety Adjustments 2023'!L34+'mgmt adjustments 2023'!L34+'AMR 2023'!L34</f>
        <v>2165.8278572269437</v>
      </c>
      <c r="M34" s="24">
        <f>+'FN Jenn 2023'!M34+'FN Joe Abba 2023'!M34+'Bety Adjustments 2023'!M34+'mgmt adjustments 2023'!M34+'AMR 2023'!M34</f>
        <v>2165.8278572270137</v>
      </c>
      <c r="N34" s="24">
        <f>+'FN Jenn 2023'!N34+'FN Joe Abba 2023'!N34+'Bety Adjustments 2023'!N34+'mgmt adjustments 2023'!N34+'AMR 2023'!N34</f>
        <v>1925.1803175350847</v>
      </c>
      <c r="O34" s="24">
        <f>+'FN Jenn 2023'!O34+'FN Joe Abba 2023'!O34+'Bety Adjustments 2023'!O34+'mgmt adjustments 2023'!O34+'AMR 2023'!O34</f>
        <v>4812.9507938377465</v>
      </c>
      <c r="P34" s="25">
        <f t="shared" si="0"/>
        <v>24064.753969188732</v>
      </c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>
        <f>+'FN Jenn 2023'!D35+'FN Joe Abba 2023'!D35+'Bety Adjustments 2023'!D35+'mgmt adjustments 2023'!D35+'AMR 2023'!D35</f>
        <v>0</v>
      </c>
      <c r="E35" s="24">
        <f>+'FN Jenn 2023'!E35+'FN Joe Abba 2023'!E35+'Bety Adjustments 2023'!E35+'mgmt adjustments 2023'!E35+'AMR 2023'!E35</f>
        <v>0</v>
      </c>
      <c r="F35" s="24">
        <f>+'FN Jenn 2023'!F35+'FN Joe Abba 2023'!F35+'Bety Adjustments 2023'!F35+'mgmt adjustments 2023'!F35+'AMR 2023'!F35</f>
        <v>0</v>
      </c>
      <c r="G35" s="24">
        <f>+'FN Jenn 2023'!G35+'FN Joe Abba 2023'!G35+'Bety Adjustments 2023'!G35+'mgmt adjustments 2023'!G35+'AMR 2023'!G35</f>
        <v>0</v>
      </c>
      <c r="H35" s="24">
        <f>+'FN Jenn 2023'!H35+'FN Joe Abba 2023'!H35+'Bety Adjustments 2023'!H35+'mgmt adjustments 2023'!H35+'AMR 2023'!H35</f>
        <v>0</v>
      </c>
      <c r="I35" s="24">
        <f>+'FN Jenn 2023'!I35+'FN Joe Abba 2023'!I35+'Bety Adjustments 2023'!I35+'mgmt adjustments 2023'!I35+'AMR 2023'!I35</f>
        <v>0</v>
      </c>
      <c r="J35" s="24">
        <f>+'FN Jenn 2023'!J35+'FN Joe Abba 2023'!J35+'Bety Adjustments 2023'!J35+'mgmt adjustments 2023'!J35+'AMR 2023'!J35</f>
        <v>0</v>
      </c>
      <c r="K35" s="24">
        <f>+'FN Jenn 2023'!K35+'FN Joe Abba 2023'!K35+'Bety Adjustments 2023'!K35+'mgmt adjustments 2023'!K35+'AMR 2023'!K35</f>
        <v>0</v>
      </c>
      <c r="L35" s="24">
        <f>+'FN Jenn 2023'!L35+'FN Joe Abba 2023'!L35+'Bety Adjustments 2023'!L35+'mgmt adjustments 2023'!L35+'AMR 2023'!L35</f>
        <v>0</v>
      </c>
      <c r="M35" s="24">
        <f>+'FN Jenn 2023'!M35+'FN Joe Abba 2023'!M35+'Bety Adjustments 2023'!M35+'mgmt adjustments 2023'!M35+'AMR 2023'!M35</f>
        <v>0</v>
      </c>
      <c r="N35" s="24">
        <f>+'FN Jenn 2023'!N35+'FN Joe Abba 2023'!N35+'Bety Adjustments 2023'!N35+'mgmt adjustments 2023'!N35+'AMR 2023'!N35</f>
        <v>0</v>
      </c>
      <c r="O35" s="24">
        <f>+'FN Jenn 2023'!O35+'FN Joe Abba 2023'!O35+'Bety Adjustments 2023'!O35+'mgmt adjustments 2023'!O35+'AMR 2023'!O35</f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>
        <f>+'FN Jenn 2023'!D36+'FN Joe Abba 2023'!D36+'Bety Adjustments 2023'!D36+'mgmt adjustments 2023'!D36+'AMR 2023'!D36</f>
        <v>18702</v>
      </c>
      <c r="E36" s="24">
        <f>+'FN Jenn 2023'!E36+'FN Joe Abba 2023'!E36+'Bety Adjustments 2023'!E36+'mgmt adjustments 2023'!E36+'AMR 2023'!E36</f>
        <v>24936</v>
      </c>
      <c r="F36" s="24">
        <f>+'FN Jenn 2023'!F36+'FN Joe Abba 2023'!F36+'Bety Adjustments 2023'!F36+'mgmt adjustments 2023'!F36+'AMR 2023'!F36</f>
        <v>31170</v>
      </c>
      <c r="G36" s="24">
        <f>+'FN Jenn 2023'!G36+'FN Joe Abba 2023'!G36+'Bety Adjustments 2023'!G36+'mgmt adjustments 2023'!G36+'AMR 2023'!G36</f>
        <v>49872</v>
      </c>
      <c r="H36" s="24">
        <f>+'FN Jenn 2023'!H36+'FN Joe Abba 2023'!H36+'Bety Adjustments 2023'!H36+'mgmt adjustments 2023'!H36+'AMR 2023'!H36</f>
        <v>49872</v>
      </c>
      <c r="I36" s="24">
        <f>+'FN Jenn 2023'!I36+'FN Joe Abba 2023'!I36+'Bety Adjustments 2023'!I36+'mgmt adjustments 2023'!I36+'AMR 2023'!I36</f>
        <v>49872</v>
      </c>
      <c r="J36" s="24">
        <f>+'FN Jenn 2023'!J36+'FN Joe Abba 2023'!J36+'Bety Adjustments 2023'!J36+'mgmt adjustments 2023'!J36+'AMR 2023'!J36</f>
        <v>56106</v>
      </c>
      <c r="K36" s="24">
        <f>+'FN Jenn 2023'!K36+'FN Joe Abba 2023'!K36+'Bety Adjustments 2023'!K36+'mgmt adjustments 2023'!K36+'AMR 2023'!K36</f>
        <v>56106</v>
      </c>
      <c r="L36" s="24">
        <f>+'FN Jenn 2023'!L36+'FN Joe Abba 2023'!L36+'Bety Adjustments 2023'!L36+'mgmt adjustments 2023'!L36+'AMR 2023'!L36</f>
        <v>56106</v>
      </c>
      <c r="M36" s="24">
        <f>+'FN Jenn 2023'!M36+'FN Joe Abba 2023'!M36+'Bety Adjustments 2023'!M36+'mgmt adjustments 2023'!M36+'AMR 2023'!M36</f>
        <v>56106</v>
      </c>
      <c r="N36" s="24">
        <f>+'FN Jenn 2023'!N36+'FN Joe Abba 2023'!N36+'Bety Adjustments 2023'!N36+'mgmt adjustments 2023'!N36+'AMR 2023'!N36</f>
        <v>49872</v>
      </c>
      <c r="O36" s="24">
        <f>+'FN Jenn 2023'!O36+'FN Joe Abba 2023'!O36+'Bety Adjustments 2023'!O36+'mgmt adjustments 2023'!O36+'AMR 2023'!O36</f>
        <v>124680</v>
      </c>
      <c r="P36" s="25">
        <f t="shared" si="0"/>
        <v>623400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>
        <f>+'FN Jenn 2023'!D37+'FN Joe Abba 2023'!D37+'Bety Adjustments 2023'!D37+'mgmt adjustments 2023'!D37+'AMR 2023'!D37</f>
        <v>4350</v>
      </c>
      <c r="E37" s="24">
        <f>+'FN Jenn 2023'!E37+'FN Joe Abba 2023'!E37+'Bety Adjustments 2023'!E37+'mgmt adjustments 2023'!E37+'AMR 2023'!E37</f>
        <v>5800</v>
      </c>
      <c r="F37" s="24">
        <f>+'FN Jenn 2023'!F37+'FN Joe Abba 2023'!F37+'Bety Adjustments 2023'!F37+'mgmt adjustments 2023'!F37+'AMR 2023'!F37</f>
        <v>7250</v>
      </c>
      <c r="G37" s="24">
        <f>+'FN Jenn 2023'!G37+'FN Joe Abba 2023'!G37+'Bety Adjustments 2023'!G37+'mgmt adjustments 2023'!G37+'AMR 2023'!G37</f>
        <v>11600</v>
      </c>
      <c r="H37" s="24">
        <f>+'FN Jenn 2023'!H37+'FN Joe Abba 2023'!H37+'Bety Adjustments 2023'!H37+'mgmt adjustments 2023'!H37+'AMR 2023'!H37</f>
        <v>11600</v>
      </c>
      <c r="I37" s="24">
        <f>+'FN Jenn 2023'!I37+'FN Joe Abba 2023'!I37+'Bety Adjustments 2023'!I37+'mgmt adjustments 2023'!I37+'AMR 2023'!I37</f>
        <v>11600</v>
      </c>
      <c r="J37" s="24">
        <f>+'FN Jenn 2023'!J37+'FN Joe Abba 2023'!J37+'Bety Adjustments 2023'!J37+'mgmt adjustments 2023'!J37+'AMR 2023'!J37</f>
        <v>13050</v>
      </c>
      <c r="K37" s="24">
        <f>+'FN Jenn 2023'!K37+'FN Joe Abba 2023'!K37+'Bety Adjustments 2023'!K37+'mgmt adjustments 2023'!K37+'AMR 2023'!K37</f>
        <v>13050</v>
      </c>
      <c r="L37" s="24">
        <f>+'FN Jenn 2023'!L37+'FN Joe Abba 2023'!L37+'Bety Adjustments 2023'!L37+'mgmt adjustments 2023'!L37+'AMR 2023'!L37</f>
        <v>13050</v>
      </c>
      <c r="M37" s="24">
        <f>+'FN Jenn 2023'!M37+'FN Joe Abba 2023'!M37+'Bety Adjustments 2023'!M37+'mgmt adjustments 2023'!M37+'AMR 2023'!M37</f>
        <v>13050</v>
      </c>
      <c r="N37" s="24">
        <f>+'FN Jenn 2023'!N37+'FN Joe Abba 2023'!N37+'Bety Adjustments 2023'!N37+'mgmt adjustments 2023'!N37+'AMR 2023'!N37</f>
        <v>11600</v>
      </c>
      <c r="O37" s="24">
        <f>+'FN Jenn 2023'!O37+'FN Joe Abba 2023'!O37+'Bety Adjustments 2023'!O37+'mgmt adjustments 2023'!O37+'AMR 2023'!O37</f>
        <v>29000</v>
      </c>
      <c r="P37" s="25">
        <f t="shared" si="0"/>
        <v>145000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>
        <f>+'FN Jenn 2023'!D38+'FN Joe Abba 2023'!D38+'Bety Adjustments 2023'!D38+'mgmt adjustments 2023'!D38+'AMR 2023'!D38</f>
        <v>0</v>
      </c>
      <c r="E38" s="24">
        <f>+'FN Jenn 2023'!E38+'FN Joe Abba 2023'!E38+'Bety Adjustments 2023'!E38+'mgmt adjustments 2023'!E38+'AMR 2023'!E38</f>
        <v>0</v>
      </c>
      <c r="F38" s="24">
        <f>+'FN Jenn 2023'!F38+'FN Joe Abba 2023'!F38+'Bety Adjustments 2023'!F38+'mgmt adjustments 2023'!F38+'AMR 2023'!F38</f>
        <v>0</v>
      </c>
      <c r="G38" s="24">
        <f>+'FN Jenn 2023'!G38+'FN Joe Abba 2023'!G38+'Bety Adjustments 2023'!G38+'mgmt adjustments 2023'!G38+'AMR 2023'!G38</f>
        <v>0</v>
      </c>
      <c r="H38" s="24">
        <f>+'FN Jenn 2023'!H38+'FN Joe Abba 2023'!H38+'Bety Adjustments 2023'!H38+'mgmt adjustments 2023'!H38+'AMR 2023'!H38</f>
        <v>0</v>
      </c>
      <c r="I38" s="24">
        <f>+'FN Jenn 2023'!I38+'FN Joe Abba 2023'!I38+'Bety Adjustments 2023'!I38+'mgmt adjustments 2023'!I38+'AMR 2023'!I38</f>
        <v>0</v>
      </c>
      <c r="J38" s="24">
        <f>+'FN Jenn 2023'!J38+'FN Joe Abba 2023'!J38+'Bety Adjustments 2023'!J38+'mgmt adjustments 2023'!J38+'AMR 2023'!J38</f>
        <v>0</v>
      </c>
      <c r="K38" s="24">
        <f>+'FN Jenn 2023'!K38+'FN Joe Abba 2023'!K38+'Bety Adjustments 2023'!K38+'mgmt adjustments 2023'!K38+'AMR 2023'!K38</f>
        <v>0</v>
      </c>
      <c r="L38" s="24">
        <f>+'FN Jenn 2023'!L38+'FN Joe Abba 2023'!L38+'Bety Adjustments 2023'!L38+'mgmt adjustments 2023'!L38+'AMR 2023'!L38</f>
        <v>0</v>
      </c>
      <c r="M38" s="24">
        <f>+'FN Jenn 2023'!M38+'FN Joe Abba 2023'!M38+'Bety Adjustments 2023'!M38+'mgmt adjustments 2023'!M38+'AMR 2023'!M38</f>
        <v>0</v>
      </c>
      <c r="N38" s="24">
        <f>+'FN Jenn 2023'!N38+'FN Joe Abba 2023'!N38+'Bety Adjustments 2023'!N38+'mgmt adjustments 2023'!N38+'AMR 2023'!N38</f>
        <v>0</v>
      </c>
      <c r="O38" s="24">
        <f>+'FN Jenn 2023'!O38+'FN Joe Abba 2023'!O38+'Bety Adjustments 2023'!O38+'mgmt adjustments 2023'!O38+'AMR 2023'!O38</f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>
        <f>+'FN Jenn 2023'!D39+'FN Joe Abba 2023'!D39+'Bety Adjustments 2023'!D39+'mgmt adjustments 2023'!D39+'AMR 2023'!D39</f>
        <v>2550</v>
      </c>
      <c r="E39" s="30">
        <f>+'FN Jenn 2023'!E39+'FN Joe Abba 2023'!E39+'Bety Adjustments 2023'!E39+'mgmt adjustments 2023'!E39+'AMR 2023'!E39</f>
        <v>3400</v>
      </c>
      <c r="F39" s="30">
        <f>+'FN Jenn 2023'!F39+'FN Joe Abba 2023'!F39+'Bety Adjustments 2023'!F39+'mgmt adjustments 2023'!F39+'AMR 2023'!F39</f>
        <v>4250</v>
      </c>
      <c r="G39" s="30">
        <f>+'FN Jenn 2023'!G39+'FN Joe Abba 2023'!G39+'Bety Adjustments 2023'!G39+'mgmt adjustments 2023'!G39+'AMR 2023'!G39</f>
        <v>6800</v>
      </c>
      <c r="H39" s="30">
        <f>+'FN Jenn 2023'!H39+'FN Joe Abba 2023'!H39+'Bety Adjustments 2023'!H39+'mgmt adjustments 2023'!H39+'AMR 2023'!H39</f>
        <v>6800</v>
      </c>
      <c r="I39" s="30">
        <f>+'FN Jenn 2023'!I39+'FN Joe Abba 2023'!I39+'Bety Adjustments 2023'!I39+'mgmt adjustments 2023'!I39+'AMR 2023'!I39</f>
        <v>6800</v>
      </c>
      <c r="J39" s="30">
        <f>+'FN Jenn 2023'!J39+'FN Joe Abba 2023'!J39+'Bety Adjustments 2023'!J39+'mgmt adjustments 2023'!J39+'AMR 2023'!J39</f>
        <v>7650</v>
      </c>
      <c r="K39" s="30">
        <f>+'FN Jenn 2023'!K39+'FN Joe Abba 2023'!K39+'Bety Adjustments 2023'!K39+'mgmt adjustments 2023'!K39+'AMR 2023'!K39</f>
        <v>7650</v>
      </c>
      <c r="L39" s="30">
        <f>+'FN Jenn 2023'!L39+'FN Joe Abba 2023'!L39+'Bety Adjustments 2023'!L39+'mgmt adjustments 2023'!L39+'AMR 2023'!L39</f>
        <v>7650</v>
      </c>
      <c r="M39" s="30">
        <f>+'FN Jenn 2023'!M39+'FN Joe Abba 2023'!M39+'Bety Adjustments 2023'!M39+'mgmt adjustments 2023'!M39+'AMR 2023'!M39</f>
        <v>7650</v>
      </c>
      <c r="N39" s="30">
        <f>+'FN Jenn 2023'!N39+'FN Joe Abba 2023'!N39+'Bety Adjustments 2023'!N39+'mgmt adjustments 2023'!N39+'AMR 2023'!N39</f>
        <v>6800</v>
      </c>
      <c r="O39" s="30">
        <f>+'FN Jenn 2023'!O39+'FN Joe Abba 2023'!O39+'Bety Adjustments 2023'!O39+'mgmt adjustments 2023'!O39+'AMR 2023'!O39</f>
        <v>17000</v>
      </c>
      <c r="P39" s="25">
        <f t="shared" si="0"/>
        <v>85000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>
        <f>+'FN Jenn 2023'!D40+'FN Joe Abba 2023'!D40+'Bety Adjustments 2023'!D40+'mgmt adjustments 2023'!D40+'AMR 2023'!D40</f>
        <v>0</v>
      </c>
      <c r="E40" s="30">
        <f>+'FN Jenn 2023'!E40+'FN Joe Abba 2023'!E40+'Bety Adjustments 2023'!E40+'mgmt adjustments 2023'!E40+'AMR 2023'!E40</f>
        <v>0</v>
      </c>
      <c r="F40" s="30">
        <f>+'FN Jenn 2023'!F40+'FN Joe Abba 2023'!F40+'Bety Adjustments 2023'!F40+'mgmt adjustments 2023'!F40+'AMR 2023'!F40</f>
        <v>0</v>
      </c>
      <c r="G40" s="30">
        <f>+'FN Jenn 2023'!G40+'FN Joe Abba 2023'!G40+'Bety Adjustments 2023'!G40+'mgmt adjustments 2023'!G40+'AMR 2023'!G40</f>
        <v>0</v>
      </c>
      <c r="H40" s="30">
        <f>+'FN Jenn 2023'!H40+'FN Joe Abba 2023'!H40+'Bety Adjustments 2023'!H40+'mgmt adjustments 2023'!H40+'AMR 2023'!H40</f>
        <v>0</v>
      </c>
      <c r="I40" s="30">
        <f>+'FN Jenn 2023'!I40+'FN Joe Abba 2023'!I40+'Bety Adjustments 2023'!I40+'mgmt adjustments 2023'!I40+'AMR 2023'!I40</f>
        <v>0</v>
      </c>
      <c r="J40" s="30">
        <f>+'FN Jenn 2023'!J40+'FN Joe Abba 2023'!J40+'Bety Adjustments 2023'!J40+'mgmt adjustments 2023'!J40+'AMR 2023'!J40</f>
        <v>0</v>
      </c>
      <c r="K40" s="30">
        <f>+'FN Jenn 2023'!K40+'FN Joe Abba 2023'!K40+'Bety Adjustments 2023'!K40+'mgmt adjustments 2023'!K40+'AMR 2023'!K40</f>
        <v>0</v>
      </c>
      <c r="L40" s="30">
        <f>+'FN Jenn 2023'!L40+'FN Joe Abba 2023'!L40+'Bety Adjustments 2023'!L40+'mgmt adjustments 2023'!L40+'AMR 2023'!L40</f>
        <v>0</v>
      </c>
      <c r="M40" s="30">
        <f>+'FN Jenn 2023'!M40+'FN Joe Abba 2023'!M40+'Bety Adjustments 2023'!M40+'mgmt adjustments 2023'!M40+'AMR 2023'!M40</f>
        <v>0</v>
      </c>
      <c r="N40" s="30">
        <f>+'FN Jenn 2023'!N40+'FN Joe Abba 2023'!N40+'Bety Adjustments 2023'!N40+'mgmt adjustments 2023'!N40+'AMR 2023'!N40</f>
        <v>0</v>
      </c>
      <c r="O40" s="30">
        <f>+'FN Jenn 2023'!O40+'FN Joe Abba 2023'!O40+'Bety Adjustments 2023'!O40+'mgmt adjustments 2023'!O40+'AMR 2023'!O40</f>
        <v>0</v>
      </c>
      <c r="P40" s="25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>
        <f>+'FN Jenn 2023'!D41+'FN Joe Abba 2023'!D41+'Bety Adjustments 2023'!D41+'mgmt adjustments 2023'!D41+'AMR 2023'!D41</f>
        <v>0</v>
      </c>
      <c r="E41" s="30">
        <f>+'FN Jenn 2023'!E41+'FN Joe Abba 2023'!E41+'Bety Adjustments 2023'!E41+'mgmt adjustments 2023'!E41+'AMR 2023'!E41</f>
        <v>0</v>
      </c>
      <c r="F41" s="30">
        <f>+'FN Jenn 2023'!F41+'FN Joe Abba 2023'!F41+'Bety Adjustments 2023'!F41+'mgmt adjustments 2023'!F41+'AMR 2023'!F41</f>
        <v>0</v>
      </c>
      <c r="G41" s="30">
        <f>+'FN Jenn 2023'!G41+'FN Joe Abba 2023'!G41+'Bety Adjustments 2023'!G41+'mgmt adjustments 2023'!G41+'AMR 2023'!G41</f>
        <v>0</v>
      </c>
      <c r="H41" s="30">
        <f>+'FN Jenn 2023'!H41+'FN Joe Abba 2023'!H41+'Bety Adjustments 2023'!H41+'mgmt adjustments 2023'!H41+'AMR 2023'!H41</f>
        <v>0</v>
      </c>
      <c r="I41" s="30">
        <f>+'FN Jenn 2023'!I41+'FN Joe Abba 2023'!I41+'Bety Adjustments 2023'!I41+'mgmt adjustments 2023'!I41+'AMR 2023'!I41</f>
        <v>0</v>
      </c>
      <c r="J41" s="30">
        <f>+'FN Jenn 2023'!J41+'FN Joe Abba 2023'!J41+'Bety Adjustments 2023'!J41+'mgmt adjustments 2023'!J41+'AMR 2023'!J41</f>
        <v>0</v>
      </c>
      <c r="K41" s="30">
        <f>+'FN Jenn 2023'!K41+'FN Joe Abba 2023'!K41+'Bety Adjustments 2023'!K41+'mgmt adjustments 2023'!K41+'AMR 2023'!K41</f>
        <v>0</v>
      </c>
      <c r="L41" s="30">
        <f>+'FN Jenn 2023'!L41+'FN Joe Abba 2023'!L41+'Bety Adjustments 2023'!L41+'mgmt adjustments 2023'!L41+'AMR 2023'!L41</f>
        <v>0</v>
      </c>
      <c r="M41" s="30">
        <f>+'FN Jenn 2023'!M41+'FN Joe Abba 2023'!M41+'Bety Adjustments 2023'!M41+'mgmt adjustments 2023'!M41+'AMR 2023'!M41</f>
        <v>0</v>
      </c>
      <c r="N41" s="30">
        <f>+'FN Jenn 2023'!N41+'FN Joe Abba 2023'!N41+'Bety Adjustments 2023'!N41+'mgmt adjustments 2023'!N41+'AMR 2023'!N41</f>
        <v>0</v>
      </c>
      <c r="O41" s="30">
        <f>+'FN Jenn 2023'!O41+'FN Joe Abba 2023'!O41+'Bety Adjustments 2023'!O41+'mgmt adjustments 2023'!O41+'AMR 2023'!O41</f>
        <v>0</v>
      </c>
      <c r="P41" s="25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>
        <f>+'FN Jenn 2023'!D42+'FN Joe Abba 2023'!D42+'Bety Adjustments 2023'!D42+'mgmt adjustments 2023'!D42+'AMR 2023'!D42</f>
        <v>0</v>
      </c>
      <c r="E42" s="30">
        <f>+'FN Jenn 2023'!E42+'FN Joe Abba 2023'!E42+'Bety Adjustments 2023'!E42+'mgmt adjustments 2023'!E42+'AMR 2023'!E42</f>
        <v>0</v>
      </c>
      <c r="F42" s="30">
        <f>+'FN Jenn 2023'!F42+'FN Joe Abba 2023'!F42+'Bety Adjustments 2023'!F42+'mgmt adjustments 2023'!F42+'AMR 2023'!F42</f>
        <v>0</v>
      </c>
      <c r="G42" s="30">
        <f>+'FN Jenn 2023'!G42+'FN Joe Abba 2023'!G42+'Bety Adjustments 2023'!G42+'mgmt adjustments 2023'!G42+'AMR 2023'!G42</f>
        <v>0</v>
      </c>
      <c r="H42" s="30">
        <f>+'FN Jenn 2023'!H42+'FN Joe Abba 2023'!H42+'Bety Adjustments 2023'!H42+'mgmt adjustments 2023'!H42+'AMR 2023'!H42</f>
        <v>0</v>
      </c>
      <c r="I42" s="30">
        <f>+'FN Jenn 2023'!I42+'FN Joe Abba 2023'!I42+'Bety Adjustments 2023'!I42+'mgmt adjustments 2023'!I42+'AMR 2023'!I42</f>
        <v>0</v>
      </c>
      <c r="J42" s="30">
        <f>+'FN Jenn 2023'!J42+'FN Joe Abba 2023'!J42+'Bety Adjustments 2023'!J42+'mgmt adjustments 2023'!J42+'AMR 2023'!J42</f>
        <v>0</v>
      </c>
      <c r="K42" s="30">
        <f>+'FN Jenn 2023'!K42+'FN Joe Abba 2023'!K42+'Bety Adjustments 2023'!K42+'mgmt adjustments 2023'!K42+'AMR 2023'!K42</f>
        <v>0</v>
      </c>
      <c r="L42" s="30">
        <f>+'FN Jenn 2023'!L42+'FN Joe Abba 2023'!L42+'Bety Adjustments 2023'!L42+'mgmt adjustments 2023'!L42+'AMR 2023'!L42</f>
        <v>0</v>
      </c>
      <c r="M42" s="30">
        <f>+'FN Jenn 2023'!M42+'FN Joe Abba 2023'!M42+'Bety Adjustments 2023'!M42+'mgmt adjustments 2023'!M42+'AMR 2023'!M42</f>
        <v>0</v>
      </c>
      <c r="N42" s="30">
        <f>+'FN Jenn 2023'!N42+'FN Joe Abba 2023'!N42+'Bety Adjustments 2023'!N42+'mgmt adjustments 2023'!N42+'AMR 2023'!N42</f>
        <v>0</v>
      </c>
      <c r="O42" s="30">
        <f>+'FN Jenn 2023'!O42+'FN Joe Abba 2023'!O42+'Bety Adjustments 2023'!O42+'mgmt adjustments 2023'!O42+'AMR 2023'!O42</f>
        <v>0</v>
      </c>
      <c r="P42" s="25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>
        <f>+'FN Jenn 2023'!D43+'FN Joe Abba 2023'!D43+'Bety Adjustments 2023'!D43+'mgmt adjustments 2023'!D43+'AMR 2023'!D43</f>
        <v>735</v>
      </c>
      <c r="E43" s="30">
        <f>+'FN Jenn 2023'!E43+'FN Joe Abba 2023'!E43+'Bety Adjustments 2023'!E43+'mgmt adjustments 2023'!E43+'AMR 2023'!E43</f>
        <v>980</v>
      </c>
      <c r="F43" s="30">
        <f>+'FN Jenn 2023'!F43+'FN Joe Abba 2023'!F43+'Bety Adjustments 2023'!F43+'mgmt adjustments 2023'!F43+'AMR 2023'!F43</f>
        <v>1225</v>
      </c>
      <c r="G43" s="30">
        <f>+'FN Jenn 2023'!G43+'FN Joe Abba 2023'!G43+'Bety Adjustments 2023'!G43+'mgmt adjustments 2023'!G43+'AMR 2023'!G43</f>
        <v>1960</v>
      </c>
      <c r="H43" s="30">
        <f>+'FN Jenn 2023'!H43+'FN Joe Abba 2023'!H43+'Bety Adjustments 2023'!H43+'mgmt adjustments 2023'!H43+'AMR 2023'!H43</f>
        <v>1960</v>
      </c>
      <c r="I43" s="30">
        <f>+'FN Jenn 2023'!I43+'FN Joe Abba 2023'!I43+'Bety Adjustments 2023'!I43+'mgmt adjustments 2023'!I43+'AMR 2023'!I43</f>
        <v>1960</v>
      </c>
      <c r="J43" s="30">
        <f>+'FN Jenn 2023'!J43+'FN Joe Abba 2023'!J43+'Bety Adjustments 2023'!J43+'mgmt adjustments 2023'!J43+'AMR 2023'!J43</f>
        <v>2205</v>
      </c>
      <c r="K43" s="30">
        <f>+'FN Jenn 2023'!K43+'FN Joe Abba 2023'!K43+'Bety Adjustments 2023'!K43+'mgmt adjustments 2023'!K43+'AMR 2023'!K43</f>
        <v>2205</v>
      </c>
      <c r="L43" s="30">
        <f>+'FN Jenn 2023'!L43+'FN Joe Abba 2023'!L43+'Bety Adjustments 2023'!L43+'mgmt adjustments 2023'!L43+'AMR 2023'!L43</f>
        <v>2205</v>
      </c>
      <c r="M43" s="30">
        <f>+'FN Jenn 2023'!M43+'FN Joe Abba 2023'!M43+'Bety Adjustments 2023'!M43+'mgmt adjustments 2023'!M43+'AMR 2023'!M43</f>
        <v>2205</v>
      </c>
      <c r="N43" s="30">
        <f>+'FN Jenn 2023'!N43+'FN Joe Abba 2023'!N43+'Bety Adjustments 2023'!N43+'mgmt adjustments 2023'!N43+'AMR 2023'!N43</f>
        <v>1960</v>
      </c>
      <c r="O43" s="30">
        <f>+'FN Jenn 2023'!O43+'FN Joe Abba 2023'!O43+'Bety Adjustments 2023'!O43+'mgmt adjustments 2023'!O43+'AMR 2023'!O43</f>
        <v>4900</v>
      </c>
      <c r="P43" s="25">
        <f t="shared" si="0"/>
        <v>24500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>
        <f>+'FN Jenn 2023'!D44+'FN Joe Abba 2023'!D44+'Bety Adjustments 2023'!D44+'mgmt adjustments 2023'!D44+'AMR 2023'!D44</f>
        <v>0</v>
      </c>
      <c r="E44" s="33">
        <f>+'FN Jenn 2023'!E44+'FN Joe Abba 2023'!E44+'Bety Adjustments 2023'!E44+'mgmt adjustments 2023'!E44+'AMR 2023'!E44</f>
        <v>0</v>
      </c>
      <c r="F44" s="33">
        <f>+'FN Jenn 2023'!F44+'FN Joe Abba 2023'!F44+'Bety Adjustments 2023'!F44+'mgmt adjustments 2023'!F44+'AMR 2023'!F44</f>
        <v>0</v>
      </c>
      <c r="G44" s="33">
        <f>+'FN Jenn 2023'!G44+'FN Joe Abba 2023'!G44+'Bety Adjustments 2023'!G44+'mgmt adjustments 2023'!G44+'AMR 2023'!G44</f>
        <v>0</v>
      </c>
      <c r="H44" s="33">
        <f>+'FN Jenn 2023'!H44+'FN Joe Abba 2023'!H44+'Bety Adjustments 2023'!H44+'mgmt adjustments 2023'!H44+'AMR 2023'!H44</f>
        <v>0</v>
      </c>
      <c r="I44" s="33">
        <f>+'FN Jenn 2023'!I44+'FN Joe Abba 2023'!I44+'Bety Adjustments 2023'!I44+'mgmt adjustments 2023'!I44+'AMR 2023'!I44</f>
        <v>0</v>
      </c>
      <c r="J44" s="33">
        <f>+'FN Jenn 2023'!J44+'FN Joe Abba 2023'!J44+'Bety Adjustments 2023'!J44+'mgmt adjustments 2023'!J44+'AMR 2023'!J44</f>
        <v>0</v>
      </c>
      <c r="K44" s="33">
        <f>+'FN Jenn 2023'!K44+'FN Joe Abba 2023'!K44+'Bety Adjustments 2023'!K44+'mgmt adjustments 2023'!K44+'AMR 2023'!K44</f>
        <v>0</v>
      </c>
      <c r="L44" s="33">
        <f>+'FN Jenn 2023'!L44+'FN Joe Abba 2023'!L44+'Bety Adjustments 2023'!L44+'mgmt adjustments 2023'!L44+'AMR 2023'!L44</f>
        <v>0</v>
      </c>
      <c r="M44" s="33">
        <f>+'FN Jenn 2023'!M44+'FN Joe Abba 2023'!M44+'Bety Adjustments 2023'!M44+'mgmt adjustments 2023'!M44+'AMR 2023'!M44</f>
        <v>0</v>
      </c>
      <c r="N44" s="33">
        <f>+'FN Jenn 2023'!N44+'FN Joe Abba 2023'!N44+'Bety Adjustments 2023'!N44+'mgmt adjustments 2023'!N44+'AMR 2023'!N44</f>
        <v>0</v>
      </c>
      <c r="O44" s="33">
        <f>+'FN Jenn 2023'!O44+'FN Joe Abba 2023'!O44+'Bety Adjustments 2023'!O44+'mgmt adjustments 2023'!O44+'AMR 2023'!O44</f>
        <v>0</v>
      </c>
      <c r="P44" s="25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>
        <f>+'FN Jenn 2023'!D45+'FN Joe Abba 2023'!D45+'Bety Adjustments 2023'!D45+'mgmt adjustments 2023'!D45+'AMR 2023'!D45</f>
        <v>0</v>
      </c>
      <c r="E45" s="33">
        <f>+'FN Jenn 2023'!E45+'FN Joe Abba 2023'!E45+'Bety Adjustments 2023'!E45+'mgmt adjustments 2023'!E45+'AMR 2023'!E45</f>
        <v>0</v>
      </c>
      <c r="F45" s="33">
        <f>+'FN Jenn 2023'!F45+'FN Joe Abba 2023'!F45+'Bety Adjustments 2023'!F45+'mgmt adjustments 2023'!F45+'AMR 2023'!F45</f>
        <v>0</v>
      </c>
      <c r="G45" s="33">
        <f>+'FN Jenn 2023'!G45+'FN Joe Abba 2023'!G45+'Bety Adjustments 2023'!G45+'mgmt adjustments 2023'!G45+'AMR 2023'!G45</f>
        <v>0</v>
      </c>
      <c r="H45" s="33">
        <f>+'FN Jenn 2023'!H45+'FN Joe Abba 2023'!H45+'Bety Adjustments 2023'!H45+'mgmt adjustments 2023'!H45+'AMR 2023'!H45</f>
        <v>0</v>
      </c>
      <c r="I45" s="33">
        <f>+'FN Jenn 2023'!I45+'FN Joe Abba 2023'!I45+'Bety Adjustments 2023'!I45+'mgmt adjustments 2023'!I45+'AMR 2023'!I45</f>
        <v>0</v>
      </c>
      <c r="J45" s="33">
        <f>+'FN Jenn 2023'!J45+'FN Joe Abba 2023'!J45+'Bety Adjustments 2023'!J45+'mgmt adjustments 2023'!J45+'AMR 2023'!J45</f>
        <v>360000</v>
      </c>
      <c r="K45" s="33">
        <f>+'FN Jenn 2023'!K45+'FN Joe Abba 2023'!K45+'Bety Adjustments 2023'!K45+'mgmt adjustments 2023'!K45+'AMR 2023'!K45</f>
        <v>0</v>
      </c>
      <c r="L45" s="33">
        <f>+'FN Jenn 2023'!L45+'FN Joe Abba 2023'!L45+'Bety Adjustments 2023'!L45+'mgmt adjustments 2023'!L45+'AMR 2023'!L45</f>
        <v>0</v>
      </c>
      <c r="M45" s="33">
        <f>+'FN Jenn 2023'!M45+'FN Joe Abba 2023'!M45+'Bety Adjustments 2023'!M45+'mgmt adjustments 2023'!M45+'AMR 2023'!M45</f>
        <v>0</v>
      </c>
      <c r="N45" s="33">
        <f>+'FN Jenn 2023'!N45+'FN Joe Abba 2023'!N45+'Bety Adjustments 2023'!N45+'mgmt adjustments 2023'!N45+'AMR 2023'!N45</f>
        <v>0</v>
      </c>
      <c r="O45" s="33">
        <f>+'FN Jenn 2023'!O45+'FN Joe Abba 2023'!O45+'Bety Adjustments 2023'!O45+'mgmt adjustments 2023'!O45+'AMR 2023'!O45</f>
        <v>0</v>
      </c>
      <c r="P45" s="25">
        <f t="shared" si="0"/>
        <v>360000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>
        <f>+'FN Jenn 2023'!D46+'FN Joe Abba 2023'!D46+'Bety Adjustments 2023'!D46+'mgmt adjustments 2023'!D46+'AMR 2023'!D46</f>
        <v>0</v>
      </c>
      <c r="E46" s="33">
        <f>+'FN Jenn 2023'!E46+'FN Joe Abba 2023'!E46+'Bety Adjustments 2023'!E46+'mgmt adjustments 2023'!E46+'AMR 2023'!E46</f>
        <v>0</v>
      </c>
      <c r="F46" s="33">
        <f>+'FN Jenn 2023'!F46+'FN Joe Abba 2023'!F46+'Bety Adjustments 2023'!F46+'mgmt adjustments 2023'!F46+'AMR 2023'!F46</f>
        <v>0</v>
      </c>
      <c r="G46" s="33">
        <f>+'FN Jenn 2023'!G46+'FN Joe Abba 2023'!G46+'Bety Adjustments 2023'!G46+'mgmt adjustments 2023'!G46+'AMR 2023'!G46</f>
        <v>0</v>
      </c>
      <c r="H46" s="33">
        <f>+'FN Jenn 2023'!H46+'FN Joe Abba 2023'!H46+'Bety Adjustments 2023'!H46+'mgmt adjustments 2023'!H46+'AMR 2023'!H46</f>
        <v>0</v>
      </c>
      <c r="I46" s="33">
        <f>+'FN Jenn 2023'!I46+'FN Joe Abba 2023'!I46+'Bety Adjustments 2023'!I46+'mgmt adjustments 2023'!I46+'AMR 2023'!I46</f>
        <v>0</v>
      </c>
      <c r="J46" s="33">
        <f>+'FN Jenn 2023'!J46+'FN Joe Abba 2023'!J46+'Bety Adjustments 2023'!J46+'mgmt adjustments 2023'!J46+'AMR 2023'!J46</f>
        <v>517302.5</v>
      </c>
      <c r="K46" s="33">
        <f>+'FN Jenn 2023'!K46+'FN Joe Abba 2023'!K46+'Bety Adjustments 2023'!K46+'mgmt adjustments 2023'!K46+'AMR 2023'!K46</f>
        <v>0</v>
      </c>
      <c r="L46" s="33">
        <f>+'FN Jenn 2023'!L46+'FN Joe Abba 2023'!L46+'Bety Adjustments 2023'!L46+'mgmt adjustments 2023'!L46+'AMR 2023'!L46</f>
        <v>0</v>
      </c>
      <c r="M46" s="33">
        <f>+'FN Jenn 2023'!M46+'FN Joe Abba 2023'!M46+'Bety Adjustments 2023'!M46+'mgmt adjustments 2023'!M46+'AMR 2023'!M46</f>
        <v>0</v>
      </c>
      <c r="N46" s="33">
        <f>+'FN Jenn 2023'!N46+'FN Joe Abba 2023'!N46+'Bety Adjustments 2023'!N46+'mgmt adjustments 2023'!N46+'AMR 2023'!N46</f>
        <v>0</v>
      </c>
      <c r="O46" s="33">
        <f>+'FN Jenn 2023'!O46+'FN Joe Abba 2023'!O46+'Bety Adjustments 2023'!O46+'mgmt adjustments 2023'!O46+'AMR 2023'!O46</f>
        <v>0</v>
      </c>
      <c r="P46" s="25">
        <f t="shared" si="0"/>
        <v>517302.5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>
        <f>+'FN Jenn 2023'!D47+'FN Joe Abba 2023'!D47+'Bety Adjustments 2023'!D47+'mgmt adjustments 2023'!D47+'AMR 2023'!D47</f>
        <v>0</v>
      </c>
      <c r="E47" s="33">
        <f>+'FN Jenn 2023'!E47+'FN Joe Abba 2023'!E47+'Bety Adjustments 2023'!E47+'mgmt adjustments 2023'!E47+'AMR 2023'!E47</f>
        <v>0</v>
      </c>
      <c r="F47" s="33">
        <f>+'FN Jenn 2023'!F47+'FN Joe Abba 2023'!F47+'Bety Adjustments 2023'!F47+'mgmt adjustments 2023'!F47+'AMR 2023'!F47</f>
        <v>0</v>
      </c>
      <c r="G47" s="33">
        <f>+'FN Jenn 2023'!G47+'FN Joe Abba 2023'!G47+'Bety Adjustments 2023'!G47+'mgmt adjustments 2023'!G47+'AMR 2023'!G47</f>
        <v>0</v>
      </c>
      <c r="H47" s="33">
        <f>+'FN Jenn 2023'!H47+'FN Joe Abba 2023'!H47+'Bety Adjustments 2023'!H47+'mgmt adjustments 2023'!H47+'AMR 2023'!H47</f>
        <v>0</v>
      </c>
      <c r="I47" s="33">
        <f>+'FN Jenn 2023'!I47+'FN Joe Abba 2023'!I47+'Bety Adjustments 2023'!I47+'mgmt adjustments 2023'!I47+'AMR 2023'!I47</f>
        <v>0</v>
      </c>
      <c r="J47" s="33">
        <f>+'FN Jenn 2023'!J47+'FN Joe Abba 2023'!J47+'Bety Adjustments 2023'!J47+'mgmt adjustments 2023'!J47+'AMR 2023'!J47</f>
        <v>0</v>
      </c>
      <c r="K47" s="33">
        <f>+'FN Jenn 2023'!K47+'FN Joe Abba 2023'!K47+'Bety Adjustments 2023'!K47+'mgmt adjustments 2023'!K47+'AMR 2023'!K47</f>
        <v>0</v>
      </c>
      <c r="L47" s="33">
        <f>+'FN Jenn 2023'!L47+'FN Joe Abba 2023'!L47+'Bety Adjustments 2023'!L47+'mgmt adjustments 2023'!L47+'AMR 2023'!L47</f>
        <v>0</v>
      </c>
      <c r="M47" s="33">
        <f>+'FN Jenn 2023'!M47+'FN Joe Abba 2023'!M47+'Bety Adjustments 2023'!M47+'mgmt adjustments 2023'!M47+'AMR 2023'!M47</f>
        <v>0</v>
      </c>
      <c r="N47" s="33">
        <f>+'FN Jenn 2023'!N47+'FN Joe Abba 2023'!N47+'Bety Adjustments 2023'!N47+'mgmt adjustments 2023'!N47+'AMR 2023'!N47</f>
        <v>0</v>
      </c>
      <c r="O47" s="33">
        <f>+'FN Jenn 2023'!O47+'FN Joe Abba 2023'!O47+'Bety Adjustments 2023'!O47+'mgmt adjustments 2023'!O47+'AMR 2023'!O47</f>
        <v>0</v>
      </c>
      <c r="P47" s="25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>
        <f>+'FN Jenn 2023'!D48+'FN Joe Abba 2023'!D48+'Bety Adjustments 2023'!D48+'mgmt adjustments 2023'!D48+'AMR 2023'!D48</f>
        <v>0</v>
      </c>
      <c r="E48" s="24">
        <f>+'FN Jenn 2023'!E48+'FN Joe Abba 2023'!E48+'Bety Adjustments 2023'!E48+'mgmt adjustments 2023'!E48+'AMR 2023'!E48</f>
        <v>0</v>
      </c>
      <c r="F48" s="24">
        <f>+'FN Jenn 2023'!F48+'FN Joe Abba 2023'!F48+'Bety Adjustments 2023'!F48+'mgmt adjustments 2023'!F48+'AMR 2023'!F48</f>
        <v>0</v>
      </c>
      <c r="G48" s="24">
        <f>+'FN Jenn 2023'!G48+'FN Joe Abba 2023'!G48+'Bety Adjustments 2023'!G48+'mgmt adjustments 2023'!G48+'AMR 2023'!G48</f>
        <v>0</v>
      </c>
      <c r="H48" s="24">
        <f>+'FN Jenn 2023'!H48+'FN Joe Abba 2023'!H48+'Bety Adjustments 2023'!H48+'mgmt adjustments 2023'!H48+'AMR 2023'!H48</f>
        <v>0</v>
      </c>
      <c r="I48" s="24">
        <f>+'FN Jenn 2023'!I48+'FN Joe Abba 2023'!I48+'Bety Adjustments 2023'!I48+'mgmt adjustments 2023'!I48+'AMR 2023'!I48</f>
        <v>0</v>
      </c>
      <c r="J48" s="24">
        <f>+'FN Jenn 2023'!J48+'FN Joe Abba 2023'!J48+'Bety Adjustments 2023'!J48+'mgmt adjustments 2023'!J48+'AMR 2023'!J48</f>
        <v>0</v>
      </c>
      <c r="K48" s="24">
        <f>+'FN Jenn 2023'!K48+'FN Joe Abba 2023'!K48+'Bety Adjustments 2023'!K48+'mgmt adjustments 2023'!K48+'AMR 2023'!K48</f>
        <v>0</v>
      </c>
      <c r="L48" s="24">
        <f>+'FN Jenn 2023'!L48+'FN Joe Abba 2023'!L48+'Bety Adjustments 2023'!L48+'mgmt adjustments 2023'!L48+'AMR 2023'!L48</f>
        <v>0</v>
      </c>
      <c r="M48" s="24">
        <f>+'FN Jenn 2023'!M48+'FN Joe Abba 2023'!M48+'Bety Adjustments 2023'!M48+'mgmt adjustments 2023'!M48+'AMR 2023'!M48</f>
        <v>0</v>
      </c>
      <c r="N48" s="24">
        <f>+'FN Jenn 2023'!N48+'FN Joe Abba 2023'!N48+'Bety Adjustments 2023'!N48+'mgmt adjustments 2023'!N48+'AMR 2023'!N48</f>
        <v>0</v>
      </c>
      <c r="O48" s="24">
        <f>+'FN Jenn 2023'!O48+'FN Joe Abba 2023'!O48+'Bety Adjustments 2023'!O48+'mgmt adjustments 2023'!O48+'AMR 2023'!O48</f>
        <v>0</v>
      </c>
      <c r="P48" s="25">
        <f t="shared" si="0"/>
        <v>0</v>
      </c>
    </row>
    <row r="49" spans="1:17" x14ac:dyDescent="0.2">
      <c r="A49" s="19">
        <f t="shared" si="1"/>
        <v>35</v>
      </c>
      <c r="B49" s="20" t="s">
        <v>70</v>
      </c>
      <c r="C49" s="21" t="s">
        <v>71</v>
      </c>
      <c r="D49" s="24">
        <f>+'FN Jenn 2023'!D49+'FN Joe Abba 2023'!D49+'Bety Adjustments 2023'!D49+'mgmt adjustments 2023'!D49+'AMR 2023'!D49</f>
        <v>6850.3500000000931</v>
      </c>
      <c r="E49" s="24">
        <f>+'FN Jenn 2023'!E49+'FN Joe Abba 2023'!E49+'Bety Adjustments 2023'!E49+'mgmt adjustments 2023'!E49+'AMR 2023'!E49</f>
        <v>9133.7999999998137</v>
      </c>
      <c r="F49" s="24">
        <f>+'FN Jenn 2023'!F49+'FN Joe Abba 2023'!F49+'Bety Adjustments 2023'!F49+'mgmt adjustments 2023'!F49+'AMR 2023'!F49</f>
        <v>11417.25</v>
      </c>
      <c r="G49" s="24">
        <f>+'FN Jenn 2023'!G49+'FN Joe Abba 2023'!G49+'Bety Adjustments 2023'!G49+'mgmt adjustments 2023'!G49+'AMR 2023'!G49</f>
        <v>18267.600000000093</v>
      </c>
      <c r="H49" s="24">
        <f>+'FN Jenn 2023'!H49+'FN Joe Abba 2023'!H49+'Bety Adjustments 2023'!H49+'mgmt adjustments 2023'!H49+'AMR 2023'!H49</f>
        <v>18267.600000000093</v>
      </c>
      <c r="I49" s="24">
        <f>+'FN Jenn 2023'!I49+'FN Joe Abba 2023'!I49+'Bety Adjustments 2023'!I49+'mgmt adjustments 2023'!I49+'AMR 2023'!I49</f>
        <v>18267.59999999986</v>
      </c>
      <c r="J49" s="24">
        <f>+'FN Jenn 2023'!J49+'FN Joe Abba 2023'!J49+'Bety Adjustments 2023'!J49+'mgmt adjustments 2023'!J49+'AMR 2023'!J49</f>
        <v>20551.050000000047</v>
      </c>
      <c r="K49" s="24">
        <f>+'FN Jenn 2023'!K49+'FN Joe Abba 2023'!K49+'Bety Adjustments 2023'!K49+'mgmt adjustments 2023'!K49+'AMR 2023'!K49</f>
        <v>20551.050000000047</v>
      </c>
      <c r="L49" s="24">
        <f>+'FN Jenn 2023'!L49+'FN Joe Abba 2023'!L49+'Bety Adjustments 2023'!L49+'mgmt adjustments 2023'!L49+'AMR 2023'!L49</f>
        <v>20551.049999999814</v>
      </c>
      <c r="M49" s="24">
        <f>+'FN Jenn 2023'!M49+'FN Joe Abba 2023'!M49+'Bety Adjustments 2023'!M49+'mgmt adjustments 2023'!M49+'AMR 2023'!M49</f>
        <v>20551.050000000279</v>
      </c>
      <c r="N49" s="24">
        <f>+'FN Jenn 2023'!N49+'FN Joe Abba 2023'!N49+'Bety Adjustments 2023'!N49+'mgmt adjustments 2023'!N49+'AMR 2023'!N49</f>
        <v>18267.59999999986</v>
      </c>
      <c r="O49" s="24">
        <f>+'FN Jenn 2023'!O49+'FN Joe Abba 2023'!O49+'Bety Adjustments 2023'!O49+'mgmt adjustments 2023'!O49+'AMR 2023'!O49</f>
        <v>45669</v>
      </c>
      <c r="P49" s="25">
        <f t="shared" si="0"/>
        <v>228345</v>
      </c>
    </row>
    <row r="50" spans="1:17" x14ac:dyDescent="0.2">
      <c r="A50" s="19">
        <f t="shared" si="1"/>
        <v>36</v>
      </c>
      <c r="B50" s="20" t="s">
        <v>72</v>
      </c>
      <c r="C50" s="21" t="s">
        <v>73</v>
      </c>
      <c r="D50" s="24">
        <f>+'FN Jenn 2023'!D50+'FN Joe Abba 2023'!D50+'Bety Adjustments 2023'!D50+'mgmt adjustments 2023'!D50+'AMR 2023'!D50</f>
        <v>8333</v>
      </c>
      <c r="E50" s="24">
        <f>+'FN Jenn 2023'!E50+'FN Joe Abba 2023'!E50+'Bety Adjustments 2023'!E50+'mgmt adjustments 2023'!E50+'AMR 2023'!E50</f>
        <v>8334</v>
      </c>
      <c r="F50" s="24">
        <f>+'FN Jenn 2023'!F50+'FN Joe Abba 2023'!F50+'Bety Adjustments 2023'!F50+'mgmt adjustments 2023'!F50+'AMR 2023'!F50</f>
        <v>8333</v>
      </c>
      <c r="G50" s="24">
        <f>+'FN Jenn 2023'!G50+'FN Joe Abba 2023'!G50+'Bety Adjustments 2023'!G50+'mgmt adjustments 2023'!G50+'AMR 2023'!G50</f>
        <v>8333</v>
      </c>
      <c r="H50" s="24">
        <f>+'FN Jenn 2023'!H50+'FN Joe Abba 2023'!H50+'Bety Adjustments 2023'!H50+'mgmt adjustments 2023'!H50+'AMR 2023'!H50</f>
        <v>8334</v>
      </c>
      <c r="I50" s="24">
        <f>+'FN Jenn 2023'!I50+'FN Joe Abba 2023'!I50+'Bety Adjustments 2023'!I50+'mgmt adjustments 2023'!I50+'AMR 2023'!I50</f>
        <v>8333</v>
      </c>
      <c r="J50" s="24">
        <f>+'FN Jenn 2023'!J50+'FN Joe Abba 2023'!J50+'Bety Adjustments 2023'!J50+'mgmt adjustments 2023'!J50+'AMR 2023'!J50</f>
        <v>8333</v>
      </c>
      <c r="K50" s="24">
        <f>+'FN Jenn 2023'!K50+'FN Joe Abba 2023'!K50+'Bety Adjustments 2023'!K50+'mgmt adjustments 2023'!K50+'AMR 2023'!K50</f>
        <v>8334</v>
      </c>
      <c r="L50" s="24">
        <f>+'FN Jenn 2023'!L50+'FN Joe Abba 2023'!L50+'Bety Adjustments 2023'!L50+'mgmt adjustments 2023'!L50+'AMR 2023'!L50</f>
        <v>8333</v>
      </c>
      <c r="M50" s="24">
        <f>+'FN Jenn 2023'!M50+'FN Joe Abba 2023'!M50+'Bety Adjustments 2023'!M50+'mgmt adjustments 2023'!M50+'AMR 2023'!M50</f>
        <v>8333</v>
      </c>
      <c r="N50" s="24">
        <f>+'FN Jenn 2023'!N50+'FN Joe Abba 2023'!N50+'Bety Adjustments 2023'!N50+'mgmt adjustments 2023'!N50+'AMR 2023'!N50</f>
        <v>8333</v>
      </c>
      <c r="O50" s="24">
        <f>+'FN Jenn 2023'!O50+'FN Joe Abba 2023'!O50+'Bety Adjustments 2023'!O50+'mgmt adjustments 2023'!O50+'AMR 2023'!O50</f>
        <v>8334</v>
      </c>
      <c r="P50" s="25">
        <f t="shared" si="0"/>
        <v>100000</v>
      </c>
    </row>
    <row r="51" spans="1:17" x14ac:dyDescent="0.2">
      <c r="A51" s="19">
        <f t="shared" si="1"/>
        <v>37</v>
      </c>
      <c r="B51" s="20" t="s">
        <v>74</v>
      </c>
      <c r="C51" s="21" t="s">
        <v>75</v>
      </c>
      <c r="D51" s="24">
        <f>+'FN Jenn 2023'!D51+'FN Joe Abba 2023'!D51+'Bety Adjustments 2023'!D51+'mgmt adjustments 2023'!D51+'AMR 2023'!D51</f>
        <v>0</v>
      </c>
      <c r="E51" s="24">
        <f>+'FN Jenn 2023'!E51+'FN Joe Abba 2023'!E51+'Bety Adjustments 2023'!E51+'mgmt adjustments 2023'!E51+'AMR 2023'!E51</f>
        <v>0</v>
      </c>
      <c r="F51" s="24">
        <f>+'FN Jenn 2023'!F51+'FN Joe Abba 2023'!F51+'Bety Adjustments 2023'!F51+'mgmt adjustments 2023'!F51+'AMR 2023'!F51</f>
        <v>0</v>
      </c>
      <c r="G51" s="24">
        <f>+'FN Jenn 2023'!G51+'FN Joe Abba 2023'!G51+'Bety Adjustments 2023'!G51+'mgmt adjustments 2023'!G51+'AMR 2023'!G51</f>
        <v>0</v>
      </c>
      <c r="H51" s="24">
        <f>+'FN Jenn 2023'!H51+'FN Joe Abba 2023'!H51+'Bety Adjustments 2023'!H51+'mgmt adjustments 2023'!H51+'AMR 2023'!H51</f>
        <v>0</v>
      </c>
      <c r="I51" s="24">
        <f>+'FN Jenn 2023'!I51+'FN Joe Abba 2023'!I51+'Bety Adjustments 2023'!I51+'mgmt adjustments 2023'!I51+'AMR 2023'!I51</f>
        <v>0</v>
      </c>
      <c r="J51" s="24">
        <f>+'FN Jenn 2023'!J51+'FN Joe Abba 2023'!J51+'Bety Adjustments 2023'!J51+'mgmt adjustments 2023'!J51+'AMR 2023'!J51</f>
        <v>0</v>
      </c>
      <c r="K51" s="24">
        <f>+'FN Jenn 2023'!K51+'FN Joe Abba 2023'!K51+'Bety Adjustments 2023'!K51+'mgmt adjustments 2023'!K51+'AMR 2023'!K51</f>
        <v>0</v>
      </c>
      <c r="L51" s="24">
        <f>+'FN Jenn 2023'!L51+'FN Joe Abba 2023'!L51+'Bety Adjustments 2023'!L51+'mgmt adjustments 2023'!L51+'AMR 2023'!L51</f>
        <v>0</v>
      </c>
      <c r="M51" s="24">
        <f>+'FN Jenn 2023'!M51+'FN Joe Abba 2023'!M51+'Bety Adjustments 2023'!M51+'mgmt adjustments 2023'!M51+'AMR 2023'!M51</f>
        <v>0</v>
      </c>
      <c r="N51" s="24">
        <f>+'FN Jenn 2023'!N51+'FN Joe Abba 2023'!N51+'Bety Adjustments 2023'!N51+'mgmt adjustments 2023'!N51+'AMR 2023'!N51</f>
        <v>0</v>
      </c>
      <c r="O51" s="24">
        <f>+'FN Jenn 2023'!O51+'FN Joe Abba 2023'!O51+'Bety Adjustments 2023'!O51+'mgmt adjustments 2023'!O51+'AMR 2023'!O51</f>
        <v>0</v>
      </c>
      <c r="P51" s="25">
        <f t="shared" si="0"/>
        <v>0</v>
      </c>
    </row>
    <row r="52" spans="1:17" x14ac:dyDescent="0.2">
      <c r="A52" s="19">
        <f t="shared" si="1"/>
        <v>38</v>
      </c>
      <c r="B52" s="20" t="s">
        <v>76</v>
      </c>
      <c r="C52" s="21" t="s">
        <v>77</v>
      </c>
      <c r="D52" s="24">
        <f>+'FN Jenn 2023'!D52+'FN Joe Abba 2023'!D52+'Bety Adjustments 2023'!D52+'mgmt adjustments 2023'!D52+'AMR 2023'!D52</f>
        <v>0</v>
      </c>
      <c r="E52" s="24">
        <f>+'FN Jenn 2023'!E52+'FN Joe Abba 2023'!E52+'Bety Adjustments 2023'!E52+'mgmt adjustments 2023'!E52+'AMR 2023'!E52</f>
        <v>0</v>
      </c>
      <c r="F52" s="24">
        <f>+'FN Jenn 2023'!F52+'FN Joe Abba 2023'!F52+'Bety Adjustments 2023'!F52+'mgmt adjustments 2023'!F52+'AMR 2023'!F52</f>
        <v>0</v>
      </c>
      <c r="G52" s="24">
        <f>+'FN Jenn 2023'!G52+'FN Joe Abba 2023'!G52+'Bety Adjustments 2023'!G52+'mgmt adjustments 2023'!G52+'AMR 2023'!G52</f>
        <v>0</v>
      </c>
      <c r="H52" s="24">
        <f>+'FN Jenn 2023'!H52+'FN Joe Abba 2023'!H52+'Bety Adjustments 2023'!H52+'mgmt adjustments 2023'!H52+'AMR 2023'!H52</f>
        <v>0</v>
      </c>
      <c r="I52" s="24">
        <f>+'FN Jenn 2023'!I52+'FN Joe Abba 2023'!I52+'Bety Adjustments 2023'!I52+'mgmt adjustments 2023'!I52+'AMR 2023'!I52</f>
        <v>0</v>
      </c>
      <c r="J52" s="24">
        <f>+'FN Jenn 2023'!J52+'FN Joe Abba 2023'!J52+'Bety Adjustments 2023'!J52+'mgmt adjustments 2023'!J52+'AMR 2023'!J52</f>
        <v>0</v>
      </c>
      <c r="K52" s="24">
        <f>+'FN Jenn 2023'!K52+'FN Joe Abba 2023'!K52+'Bety Adjustments 2023'!K52+'mgmt adjustments 2023'!K52+'AMR 2023'!K52</f>
        <v>0</v>
      </c>
      <c r="L52" s="24">
        <f>+'FN Jenn 2023'!L52+'FN Joe Abba 2023'!L52+'Bety Adjustments 2023'!L52+'mgmt adjustments 2023'!L52+'AMR 2023'!L52</f>
        <v>0</v>
      </c>
      <c r="M52" s="24">
        <f>+'FN Jenn 2023'!M52+'FN Joe Abba 2023'!M52+'Bety Adjustments 2023'!M52+'mgmt adjustments 2023'!M52+'AMR 2023'!M52</f>
        <v>0</v>
      </c>
      <c r="N52" s="24">
        <f>+'FN Jenn 2023'!N52+'FN Joe Abba 2023'!N52+'Bety Adjustments 2023'!N52+'mgmt adjustments 2023'!N52+'AMR 2023'!N52</f>
        <v>0</v>
      </c>
      <c r="O52" s="24">
        <f>+'FN Jenn 2023'!O52+'FN Joe Abba 2023'!O52+'Bety Adjustments 2023'!O52+'mgmt adjustments 2023'!O52+'AMR 2023'!O52</f>
        <v>0</v>
      </c>
      <c r="P52" s="25">
        <f t="shared" si="0"/>
        <v>0</v>
      </c>
    </row>
    <row r="53" spans="1:17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7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7" ht="15.75" thickBot="1" x14ac:dyDescent="0.25">
      <c r="A55" s="35">
        <v>39</v>
      </c>
      <c r="C55" s="1" t="s">
        <v>78</v>
      </c>
      <c r="D55" s="40">
        <f t="shared" ref="D55:O55" si="2">SUM(D15:D54)</f>
        <v>348594.90739190509</v>
      </c>
      <c r="E55" s="40">
        <f t="shared" si="2"/>
        <v>450906.53318921017</v>
      </c>
      <c r="F55" s="40">
        <f t="shared" si="2"/>
        <v>553215.16898651212</v>
      </c>
      <c r="G55" s="40">
        <f t="shared" si="2"/>
        <v>860144.05637840636</v>
      </c>
      <c r="H55" s="40">
        <f t="shared" si="2"/>
        <v>860145.05637840577</v>
      </c>
      <c r="I55" s="40">
        <f t="shared" si="2"/>
        <v>860144.05637840612</v>
      </c>
      <c r="J55" s="40">
        <f t="shared" si="2"/>
        <v>1839756.2021757227</v>
      </c>
      <c r="K55" s="40">
        <f t="shared" si="2"/>
        <v>962454.70217570791</v>
      </c>
      <c r="L55" s="40">
        <f t="shared" si="2"/>
        <v>3068453.7021757062</v>
      </c>
      <c r="M55" s="40">
        <f t="shared" si="2"/>
        <v>962453.70217570872</v>
      </c>
      <c r="N55" s="40">
        <f t="shared" si="2"/>
        <v>860144.05637842114</v>
      </c>
      <c r="O55" s="40">
        <f t="shared" si="2"/>
        <v>4893862.6459460258</v>
      </c>
      <c r="P55" s="40">
        <f>SUM(P15:P54)</f>
        <v>16520274.789730135</v>
      </c>
    </row>
    <row r="56" spans="1:17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7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7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7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7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7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  <pageSetup scale="28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4" zoomScale="60" zoomScaleNormal="85" workbookViewId="0">
      <selection activeCell="P21" sqref="P21:P53"/>
    </sheetView>
  </sheetViews>
  <sheetFormatPr defaultColWidth="17.28515625" defaultRowHeight="15" x14ac:dyDescent="0.2"/>
  <cols>
    <col min="1" max="1" width="17.28515625" style="5"/>
    <col min="2" max="2" width="17.28515625" style="2"/>
    <col min="3" max="3" width="44.85546875" style="2" customWidth="1"/>
    <col min="4" max="16384" width="17.28515625" style="2"/>
  </cols>
  <sheetData>
    <row r="1" spans="1:16" x14ac:dyDescent="0.2">
      <c r="A1" s="1" t="s">
        <v>0</v>
      </c>
      <c r="B1" s="2" t="s">
        <v>1</v>
      </c>
      <c r="F1" s="4" t="s">
        <v>3</v>
      </c>
      <c r="H1" s="16"/>
      <c r="I1" s="1"/>
      <c r="M1" s="50" t="s">
        <v>93</v>
      </c>
      <c r="O1" s="1"/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8"/>
      <c r="G2" s="8"/>
      <c r="H2" s="8"/>
      <c r="I2" s="7"/>
      <c r="J2" s="8"/>
      <c r="K2" s="8"/>
      <c r="L2" s="8"/>
      <c r="M2" s="51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10"/>
      <c r="G3" s="10"/>
      <c r="H3" s="10"/>
      <c r="I3" s="9"/>
      <c r="J3" s="10"/>
      <c r="K3" s="10"/>
      <c r="L3" s="10"/>
      <c r="M3" s="52"/>
      <c r="N3" s="10"/>
      <c r="O3" s="10"/>
      <c r="P3" s="10"/>
    </row>
    <row r="4" spans="1:16" x14ac:dyDescent="0.2">
      <c r="A4" s="1" t="s">
        <v>6</v>
      </c>
      <c r="F4" s="2" t="s">
        <v>7</v>
      </c>
      <c r="G4" s="4" t="s">
        <v>94</v>
      </c>
      <c r="H4" s="16"/>
      <c r="I4" s="1"/>
      <c r="M4" s="4" t="s">
        <v>9</v>
      </c>
      <c r="N4" s="1"/>
    </row>
    <row r="5" spans="1:16" x14ac:dyDescent="0.2">
      <c r="G5" s="4" t="s">
        <v>95</v>
      </c>
      <c r="H5" s="16"/>
      <c r="I5" s="1"/>
      <c r="M5" s="4" t="s">
        <v>96</v>
      </c>
      <c r="N5" s="11"/>
    </row>
    <row r="6" spans="1:16" x14ac:dyDescent="0.2">
      <c r="A6" s="1" t="s">
        <v>12</v>
      </c>
      <c r="B6" s="12" t="str">
        <f>'[2]G1-1'!B6</f>
        <v>Florida Public Utilities Company Consolidated Gas</v>
      </c>
      <c r="C6" s="1"/>
      <c r="M6" s="4" t="s">
        <v>97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'[2]G1-1'!B8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44927</v>
      </c>
      <c r="E12" s="18">
        <v>44958</v>
      </c>
      <c r="F12" s="18">
        <v>44986</v>
      </c>
      <c r="G12" s="18">
        <v>45017</v>
      </c>
      <c r="H12" s="18">
        <v>45047</v>
      </c>
      <c r="I12" s="18">
        <v>45078</v>
      </c>
      <c r="J12" s="18">
        <v>45108</v>
      </c>
      <c r="K12" s="18">
        <v>45139</v>
      </c>
      <c r="L12" s="18">
        <v>45170</v>
      </c>
      <c r="M12" s="18">
        <v>45200</v>
      </c>
      <c r="N12" s="18">
        <v>45231</v>
      </c>
      <c r="O12" s="18">
        <v>45261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23">
        <f t="shared" ref="P15:P53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8">
        <f>251845.140000001+D63+33333</f>
        <v>150991.140000001</v>
      </c>
      <c r="E21" s="28">
        <f>335793.510000005+E63+33333</f>
        <v>190211.51000000502</v>
      </c>
      <c r="F21" s="28">
        <f>419741.900000006+F63+33333</f>
        <v>229430.90000000602</v>
      </c>
      <c r="G21" s="28">
        <f>671587.019999996+G63+33333</f>
        <v>347089.01999999594</v>
      </c>
      <c r="H21" s="28">
        <f>671587.019999996+H63+33333</f>
        <v>347089.01999999594</v>
      </c>
      <c r="I21" s="28">
        <f>671587.019999996+I63+33333</f>
        <v>347089.01999999594</v>
      </c>
      <c r="J21" s="28">
        <f>755535.410000011+J63+33333</f>
        <v>386308.41000001098</v>
      </c>
      <c r="K21" s="28">
        <f>755535.409999996+K63+33333</f>
        <v>386308.40999999596</v>
      </c>
      <c r="L21" s="28">
        <f>755535.409999996+L63+33333</f>
        <v>2492308.409999996</v>
      </c>
      <c r="M21" s="28">
        <f>755535.409999996+M63+33333</f>
        <v>386308.40999999596</v>
      </c>
      <c r="N21" s="28">
        <f>671587.020000011+N63+33333</f>
        <v>347089.02000001096</v>
      </c>
      <c r="O21" s="28">
        <f>1678967.55+O63+33333</f>
        <v>2923723.55</v>
      </c>
      <c r="P21" s="25">
        <f t="shared" si="0"/>
        <v>8533946.8200000077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8">
        <v>27976.020000000484</v>
      </c>
      <c r="E24" s="28">
        <v>37301.35999999987</v>
      </c>
      <c r="F24" s="28">
        <v>46626.689999999944</v>
      </c>
      <c r="G24" s="28">
        <v>74602.709999999963</v>
      </c>
      <c r="H24" s="28">
        <v>74602.709999999963</v>
      </c>
      <c r="I24" s="28">
        <v>74602.709999999963</v>
      </c>
      <c r="J24" s="28">
        <v>83928.049999999814</v>
      </c>
      <c r="K24" s="28">
        <v>83928.050000000279</v>
      </c>
      <c r="L24" s="28">
        <v>83928.049999999814</v>
      </c>
      <c r="M24" s="28">
        <v>83928.050000000279</v>
      </c>
      <c r="N24" s="28">
        <v>74602.709999999963</v>
      </c>
      <c r="O24" s="28">
        <v>186506.7799999998</v>
      </c>
      <c r="P24" s="25">
        <f t="shared" si="0"/>
        <v>932533.89000000013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f>O66</f>
        <v>700000</v>
      </c>
      <c r="P25" s="25">
        <f t="shared" si="0"/>
        <v>700000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8">
        <v>90304.492783661786</v>
      </c>
      <c r="E26" s="28">
        <v>120405.99037821572</v>
      </c>
      <c r="F26" s="28">
        <v>150507.48797276965</v>
      </c>
      <c r="G26" s="28">
        <v>240811.98075643144</v>
      </c>
      <c r="H26" s="28">
        <v>240811.98075643144</v>
      </c>
      <c r="I26" s="28">
        <v>240811.98075643144</v>
      </c>
      <c r="J26" s="28">
        <v>270913.47835098539</v>
      </c>
      <c r="K26" s="28">
        <v>270913.47835098539</v>
      </c>
      <c r="L26" s="28">
        <v>270913.47835098539</v>
      </c>
      <c r="M26" s="28">
        <v>270913.47835098539</v>
      </c>
      <c r="N26" s="28">
        <v>240811.98075643144</v>
      </c>
      <c r="O26" s="28">
        <v>602029.95189107896</v>
      </c>
      <c r="P26" s="25">
        <f t="shared" si="0"/>
        <v>3010149.7594553935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8">
        <v>26133.274730018333</v>
      </c>
      <c r="E29" s="28">
        <v>34844.366306691431</v>
      </c>
      <c r="F29" s="28">
        <v>43555.457883364048</v>
      </c>
      <c r="G29" s="28">
        <v>69688.732613382861</v>
      </c>
      <c r="H29" s="28">
        <v>69688.732613382381</v>
      </c>
      <c r="I29" s="28">
        <v>69688.732613382861</v>
      </c>
      <c r="J29" s="28">
        <v>78399.824190055471</v>
      </c>
      <c r="K29" s="28">
        <v>78399.824190055471</v>
      </c>
      <c r="L29" s="28">
        <v>78399.824190055006</v>
      </c>
      <c r="M29" s="28">
        <v>78399.824190055951</v>
      </c>
      <c r="N29" s="28">
        <v>69688.732613382861</v>
      </c>
      <c r="O29" s="28">
        <v>174221.83153345619</v>
      </c>
      <c r="P29" s="25">
        <f t="shared" si="0"/>
        <v>871109.15766728297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8">
        <v>6497.4835716858615</v>
      </c>
      <c r="E31" s="28">
        <v>8663.3114289145615</v>
      </c>
      <c r="F31" s="28">
        <v>10829.139286143141</v>
      </c>
      <c r="G31" s="28">
        <v>17326.622857829123</v>
      </c>
      <c r="H31" s="28">
        <v>17326.622857829003</v>
      </c>
      <c r="I31" s="28">
        <v>17326.622857829123</v>
      </c>
      <c r="J31" s="28">
        <v>19492.450715057705</v>
      </c>
      <c r="K31" s="28">
        <v>19492.450715057705</v>
      </c>
      <c r="L31" s="28">
        <v>19492.450715057585</v>
      </c>
      <c r="M31" s="28">
        <v>19492.450715057821</v>
      </c>
      <c r="N31" s="28">
        <v>17326.622857829123</v>
      </c>
      <c r="O31" s="28">
        <v>43316.557144572565</v>
      </c>
      <c r="P31" s="25">
        <f t="shared" si="0"/>
        <v>216582.78572286328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8">
        <v>4450.2036874618889</v>
      </c>
      <c r="E33" s="28">
        <v>5933.6049166161401</v>
      </c>
      <c r="F33" s="28">
        <v>7417.0061457699594</v>
      </c>
      <c r="G33" s="28">
        <v>11867.209833231847</v>
      </c>
      <c r="H33" s="28">
        <v>11867.209833231847</v>
      </c>
      <c r="I33" s="28">
        <v>11867.209833231847</v>
      </c>
      <c r="J33" s="28">
        <v>13350.611062386099</v>
      </c>
      <c r="K33" s="28">
        <v>13350.611062386099</v>
      </c>
      <c r="L33" s="28">
        <v>13350.611062385666</v>
      </c>
      <c r="M33" s="28">
        <v>13350.611062386099</v>
      </c>
      <c r="N33" s="28">
        <v>11867.209833231847</v>
      </c>
      <c r="O33" s="28">
        <v>29668.024583079838</v>
      </c>
      <c r="P33" s="25">
        <f t="shared" si="0"/>
        <v>148340.1229153992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8">
        <v>721.94261907564794</v>
      </c>
      <c r="E34" s="28">
        <v>962.59015876757735</v>
      </c>
      <c r="F34" s="28">
        <v>1203.2376984594366</v>
      </c>
      <c r="G34" s="28">
        <v>1925.1803175350847</v>
      </c>
      <c r="H34" s="28">
        <v>1925.1803175350847</v>
      </c>
      <c r="I34" s="28">
        <v>1925.1803175350847</v>
      </c>
      <c r="J34" s="28">
        <v>2165.8278572270137</v>
      </c>
      <c r="K34" s="28">
        <v>2165.8278572270137</v>
      </c>
      <c r="L34" s="28">
        <v>2165.8278572269437</v>
      </c>
      <c r="M34" s="28">
        <v>2165.8278572270137</v>
      </c>
      <c r="N34" s="28">
        <v>1925.1803175350847</v>
      </c>
      <c r="O34" s="28">
        <v>4812.9507938377465</v>
      </c>
      <c r="P34" s="25">
        <f t="shared" si="0"/>
        <v>24064.753969188732</v>
      </c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8">
        <v>18702</v>
      </c>
      <c r="E36" s="28">
        <v>24936</v>
      </c>
      <c r="F36" s="28">
        <v>31170</v>
      </c>
      <c r="G36" s="28">
        <v>49872</v>
      </c>
      <c r="H36" s="28">
        <v>49872</v>
      </c>
      <c r="I36" s="28">
        <v>49872</v>
      </c>
      <c r="J36" s="28">
        <v>56106</v>
      </c>
      <c r="K36" s="28">
        <v>56106</v>
      </c>
      <c r="L36" s="28">
        <v>56106</v>
      </c>
      <c r="M36" s="28">
        <v>56106</v>
      </c>
      <c r="N36" s="28">
        <v>49872</v>
      </c>
      <c r="O36" s="28">
        <v>124680</v>
      </c>
      <c r="P36" s="25">
        <f t="shared" si="0"/>
        <v>623400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8">
        <v>4350</v>
      </c>
      <c r="E37" s="28">
        <v>5800</v>
      </c>
      <c r="F37" s="28">
        <v>7250</v>
      </c>
      <c r="G37" s="28">
        <v>11600</v>
      </c>
      <c r="H37" s="28">
        <v>11600</v>
      </c>
      <c r="I37" s="28">
        <v>11600</v>
      </c>
      <c r="J37" s="28">
        <v>13050</v>
      </c>
      <c r="K37" s="28">
        <v>13050</v>
      </c>
      <c r="L37" s="28">
        <v>13050</v>
      </c>
      <c r="M37" s="28">
        <v>13050</v>
      </c>
      <c r="N37" s="28">
        <v>11600</v>
      </c>
      <c r="O37" s="28">
        <v>29000</v>
      </c>
      <c r="P37" s="25">
        <f t="shared" si="0"/>
        <v>145000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>
        <v>2550</v>
      </c>
      <c r="E39" s="30">
        <v>3400</v>
      </c>
      <c r="F39" s="30">
        <v>4250</v>
      </c>
      <c r="G39" s="30">
        <v>6800</v>
      </c>
      <c r="H39" s="30">
        <v>6800</v>
      </c>
      <c r="I39" s="30">
        <v>6800</v>
      </c>
      <c r="J39" s="30">
        <v>7650</v>
      </c>
      <c r="K39" s="30">
        <v>7650</v>
      </c>
      <c r="L39" s="30">
        <v>7650</v>
      </c>
      <c r="M39" s="30">
        <v>7650</v>
      </c>
      <c r="N39" s="30">
        <v>6800</v>
      </c>
      <c r="O39" s="30">
        <v>17000</v>
      </c>
      <c r="P39" s="25">
        <f t="shared" si="0"/>
        <v>85000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25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25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25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>
        <v>735</v>
      </c>
      <c r="E43" s="30">
        <v>980</v>
      </c>
      <c r="F43" s="30">
        <v>1225</v>
      </c>
      <c r="G43" s="30">
        <v>1960</v>
      </c>
      <c r="H43" s="30">
        <v>1960</v>
      </c>
      <c r="I43" s="30">
        <v>1960</v>
      </c>
      <c r="J43" s="30">
        <v>2205</v>
      </c>
      <c r="K43" s="30">
        <v>2205</v>
      </c>
      <c r="L43" s="30">
        <v>2205</v>
      </c>
      <c r="M43" s="30">
        <v>2205</v>
      </c>
      <c r="N43" s="30">
        <v>1960</v>
      </c>
      <c r="O43" s="30">
        <v>4900</v>
      </c>
      <c r="P43" s="25">
        <f t="shared" si="0"/>
        <v>24500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25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360000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25">
        <f t="shared" si="0"/>
        <v>360000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517302.5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25">
        <f t="shared" si="0"/>
        <v>517302.5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25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8">
        <v>6850.3500000000931</v>
      </c>
      <c r="E49" s="28">
        <v>9133.7999999998137</v>
      </c>
      <c r="F49" s="28">
        <v>11417.25</v>
      </c>
      <c r="G49" s="28">
        <v>18267.600000000093</v>
      </c>
      <c r="H49" s="28">
        <v>18267.600000000093</v>
      </c>
      <c r="I49" s="28">
        <v>18267.59999999986</v>
      </c>
      <c r="J49" s="28">
        <v>20551.050000000047</v>
      </c>
      <c r="K49" s="28">
        <v>20551.050000000047</v>
      </c>
      <c r="L49" s="28">
        <v>20551.049999999814</v>
      </c>
      <c r="M49" s="28">
        <v>20551.050000000279</v>
      </c>
      <c r="N49" s="28">
        <v>18267.59999999986</v>
      </c>
      <c r="O49" s="28">
        <v>45669</v>
      </c>
      <c r="P49" s="25">
        <f t="shared" si="0"/>
        <v>228345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8">
        <v>8333</v>
      </c>
      <c r="E50" s="28">
        <v>8334</v>
      </c>
      <c r="F50" s="28">
        <v>8333</v>
      </c>
      <c r="G50" s="28">
        <v>8333</v>
      </c>
      <c r="H50" s="28">
        <v>8334</v>
      </c>
      <c r="I50" s="28">
        <v>8333</v>
      </c>
      <c r="J50" s="28">
        <v>8333</v>
      </c>
      <c r="K50" s="28">
        <v>8334</v>
      </c>
      <c r="L50" s="28">
        <v>8333</v>
      </c>
      <c r="M50" s="28">
        <v>8333</v>
      </c>
      <c r="N50" s="28">
        <v>8333</v>
      </c>
      <c r="O50" s="28">
        <v>8334</v>
      </c>
      <c r="P50" s="25">
        <f t="shared" si="0"/>
        <v>100000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5">
        <f t="shared" si="0"/>
        <v>0</v>
      </c>
    </row>
    <row r="53" spans="1:16" x14ac:dyDescent="0.2">
      <c r="A53" s="35"/>
      <c r="B53" s="36"/>
      <c r="C53" s="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25">
        <f t="shared" si="0"/>
        <v>0</v>
      </c>
    </row>
    <row r="54" spans="1:16" x14ac:dyDescent="0.2">
      <c r="A54" s="43"/>
      <c r="B54" s="16"/>
      <c r="C54" s="1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8"/>
    </row>
    <row r="55" spans="1:16" ht="15.75" thickBot="1" x14ac:dyDescent="0.25">
      <c r="A55" s="5">
        <v>39</v>
      </c>
      <c r="C55" s="1" t="s">
        <v>78</v>
      </c>
      <c r="D55" s="40">
        <f t="shared" ref="D55:O55" si="2">SUM(D15:D54)</f>
        <v>348594.90739190509</v>
      </c>
      <c r="E55" s="40">
        <f t="shared" si="2"/>
        <v>450906.53318921017</v>
      </c>
      <c r="F55" s="40">
        <f t="shared" si="2"/>
        <v>553215.16898651212</v>
      </c>
      <c r="G55" s="40">
        <f t="shared" si="2"/>
        <v>860144.05637840636</v>
      </c>
      <c r="H55" s="40">
        <f t="shared" si="2"/>
        <v>860145.05637840577</v>
      </c>
      <c r="I55" s="40">
        <f t="shared" si="2"/>
        <v>860144.05637840612</v>
      </c>
      <c r="J55" s="40">
        <f t="shared" si="2"/>
        <v>1839756.2021757227</v>
      </c>
      <c r="K55" s="40">
        <f t="shared" si="2"/>
        <v>962454.70217570791</v>
      </c>
      <c r="L55" s="40">
        <f t="shared" si="2"/>
        <v>3068453.7021757062</v>
      </c>
      <c r="M55" s="40">
        <f t="shared" si="2"/>
        <v>962453.70217570872</v>
      </c>
      <c r="N55" s="40">
        <f t="shared" si="2"/>
        <v>860144.05637842114</v>
      </c>
      <c r="O55" s="40">
        <f t="shared" si="2"/>
        <v>4893862.6459460258</v>
      </c>
      <c r="P55" s="53">
        <f>SUM(P15:P54)</f>
        <v>16520274.789730135</v>
      </c>
    </row>
    <row r="56" spans="1:16" ht="15.75" thickTop="1" x14ac:dyDescent="0.2"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42"/>
      <c r="J58" s="42" t="s">
        <v>91</v>
      </c>
      <c r="K58" s="38"/>
      <c r="L58" s="38"/>
      <c r="M58" s="38"/>
      <c r="N58" s="38"/>
      <c r="O58" s="42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81</v>
      </c>
    </row>
    <row r="63" spans="1:16" x14ac:dyDescent="0.2">
      <c r="C63" s="2" t="s">
        <v>82</v>
      </c>
      <c r="D63" s="24">
        <v>-134187</v>
      </c>
      <c r="E63" s="24">
        <v>-178915</v>
      </c>
      <c r="F63" s="24">
        <v>-223644</v>
      </c>
      <c r="G63" s="24">
        <v>-357831</v>
      </c>
      <c r="H63" s="24">
        <v>-357831</v>
      </c>
      <c r="I63" s="24">
        <v>-357831</v>
      </c>
      <c r="J63" s="24">
        <v>-402560</v>
      </c>
      <c r="K63" s="24">
        <v>-402560</v>
      </c>
      <c r="L63" s="24">
        <f>2106000-402560</f>
        <v>1703440</v>
      </c>
      <c r="M63" s="24">
        <v>-402560</v>
      </c>
      <c r="N63" s="24">
        <v>-357831</v>
      </c>
      <c r="O63" s="24">
        <f>2106000-894577</f>
        <v>1211423</v>
      </c>
    </row>
    <row r="64" spans="1:16" x14ac:dyDescent="0.2">
      <c r="C64" s="2" t="s">
        <v>83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</row>
    <row r="65" spans="3:15" x14ac:dyDescent="0.2">
      <c r="C65" s="2" t="s">
        <v>84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98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700000</v>
      </c>
    </row>
    <row r="67" spans="3:15" x14ac:dyDescent="0.2">
      <c r="C67" s="2" t="s">
        <v>85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</row>
    <row r="68" spans="3:15" x14ac:dyDescent="0.2">
      <c r="C68" s="2" t="s">
        <v>86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</row>
    <row r="69" spans="3:15" x14ac:dyDescent="0.2">
      <c r="C69" s="2" t="s">
        <v>87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</row>
  </sheetData>
  <pageMargins left="0.7" right="0.7" top="0.75" bottom="0.75" header="0.3" footer="0.3"/>
  <pageSetup scale="2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BreakPreview" topLeftCell="A31" zoomScale="60" zoomScaleNormal="85" workbookViewId="0">
      <selection activeCell="H42" sqref="H42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89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>
        <v>0</v>
      </c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  <pageSetup scale="33" orientation="portrait" horizontalDpi="0" verticalDpi="0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 A C T I V E ! 1 5 6 7 6 7 6 0 . 1 < / d o c u m e n t i d >  
     < s e n d e r i d > K E A B E T < / s e n d e r i d >  
     < s e n d e r e m a i l > B K E A T I N G @ G U N S T E R . C O M < / s e n d e r e m a i l >  
     < l a s t m o d i f i e d > 2 0 2 2 - 0 3 - 1 5 T 1 0 : 0 1 : 1 0 . 0 0 0 0 0 0 0 - 0 4 : 0 0 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Total FN additions 2022</vt:lpstr>
      <vt:lpstr>FN Jenn 2022</vt:lpstr>
      <vt:lpstr>FN Joe Abba 2022</vt:lpstr>
      <vt:lpstr>Bety Adjustments 2022</vt:lpstr>
      <vt:lpstr>mgmt adjustments 2022</vt:lpstr>
      <vt:lpstr>AMR adjustments 2022</vt:lpstr>
      <vt:lpstr>Total FN additions 2023</vt:lpstr>
      <vt:lpstr>FN Jenn 2023</vt:lpstr>
      <vt:lpstr>FN Joe Abba 2023</vt:lpstr>
      <vt:lpstr>Bety Adjustments 2023</vt:lpstr>
      <vt:lpstr>mgmt adjustments 2023</vt:lpstr>
      <vt:lpstr>AMR 2023</vt:lpstr>
      <vt:lpstr>'FN Jenn 2022'!Print_Area</vt:lpstr>
      <vt:lpstr>'Total FN additions 2023'!Print_Area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Onsomu, Philip</cp:lastModifiedBy>
  <dcterms:created xsi:type="dcterms:W3CDTF">2022-02-21T15:25:52Z</dcterms:created>
  <dcterms:modified xsi:type="dcterms:W3CDTF">2022-03-15T14:01:10Z</dcterms:modified>
</cp:coreProperties>
</file>