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firstSheet="2" activeTab="2"/>
  </bookViews>
  <sheets>
    <sheet name="1. ROU 2022" sheetId="7" r:id="rId1"/>
    <sheet name="2. st term liab 2022" sheetId="6" r:id="rId2"/>
    <sheet name="3. lt liab 2022" sheetId="5" r:id="rId3"/>
    <sheet name="4. ROU 2023" sheetId="10" r:id="rId4"/>
    <sheet name="5. st liab 2023 " sheetId="9" r:id="rId5"/>
    <sheet name="6. lt liab 2023" sheetId="8" r:id="rId6"/>
    <sheet name="2022" sheetId="1" r:id="rId7"/>
    <sheet name="2023" sheetId="2" r:id="rId8"/>
    <sheet name="CFG - CBIZ " sheetId="11" r:id="rId9"/>
    <sheet name="Variances " sheetId="12" r:id="rId10"/>
  </sheets>
  <externalReferences>
    <externalReference r:id="rId11"/>
  </externalReferences>
  <definedNames>
    <definedName name="_xlnm._FilterDatabase" localSheetId="6" hidden="1">'2022'!$A$1:$M$51</definedName>
    <definedName name="_xlnm._FilterDatabase" localSheetId="7" hidden="1">'2023'!$A$1:$M$1</definedName>
  </definedNames>
  <calcPr calcId="162913"/>
  <pivotCaches>
    <pivotCache cacheId="0" r:id="rId12"/>
    <pivotCache cacheId="1" r:id="rId1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5" l="1"/>
  <c r="B13" i="7" l="1"/>
  <c r="B16" i="7" s="1"/>
  <c r="C25" i="7"/>
  <c r="C33" i="5" l="1"/>
  <c r="C34" i="5" s="1"/>
  <c r="C26" i="5"/>
  <c r="C27" i="5" s="1"/>
  <c r="C33" i="6" l="1"/>
  <c r="C34" i="6" s="1"/>
  <c r="C26" i="6"/>
  <c r="C27" i="6" s="1"/>
  <c r="C21" i="6"/>
  <c r="C22" i="6" s="1"/>
  <c r="C21" i="5"/>
  <c r="C22" i="5" s="1"/>
  <c r="C33" i="7" l="1"/>
  <c r="C34" i="7" s="1"/>
  <c r="C32" i="7"/>
  <c r="C26" i="7"/>
  <c r="C27" i="7" s="1"/>
  <c r="C21" i="7"/>
  <c r="C22" i="7" s="1"/>
  <c r="C20" i="7"/>
  <c r="B21" i="7"/>
  <c r="B32" i="6" l="1"/>
  <c r="B25" i="6"/>
  <c r="B20" i="6"/>
  <c r="B32" i="5"/>
  <c r="B25" i="5"/>
  <c r="B20" i="5"/>
  <c r="B33" i="6"/>
  <c r="B34" i="6"/>
  <c r="B26" i="6"/>
  <c r="B21" i="6"/>
  <c r="B33" i="5"/>
  <c r="B34" i="5" s="1"/>
  <c r="B26" i="5"/>
  <c r="B27" i="5" s="1"/>
  <c r="B21" i="5"/>
  <c r="B26" i="7"/>
  <c r="B33" i="7"/>
  <c r="B20" i="7"/>
  <c r="B22" i="7" s="1"/>
  <c r="K25" i="12"/>
  <c r="J25" i="12"/>
  <c r="D25" i="12"/>
  <c r="C25" i="12"/>
  <c r="R24" i="12"/>
  <c r="Q24" i="12"/>
  <c r="K24" i="12"/>
  <c r="J24" i="12"/>
  <c r="D24" i="12"/>
  <c r="C24" i="12"/>
  <c r="R19" i="12"/>
  <c r="R25" i="12" s="1"/>
  <c r="Q19" i="12"/>
  <c r="Q25" i="12" s="1"/>
  <c r="V25" i="12" s="1"/>
  <c r="R8" i="12"/>
  <c r="Q8" i="12"/>
  <c r="S8" i="12" s="1"/>
  <c r="K8" i="12"/>
  <c r="K10" i="12" s="1"/>
  <c r="J8" i="12"/>
  <c r="J10" i="12" s="1"/>
  <c r="D8" i="12"/>
  <c r="D10" i="12" s="1"/>
  <c r="C8" i="12"/>
  <c r="E8" i="12" s="1"/>
  <c r="R4" i="12"/>
  <c r="R10" i="12" s="1"/>
  <c r="Q4" i="12"/>
  <c r="Q10" i="12" s="1"/>
  <c r="L4" i="12"/>
  <c r="E4" i="12"/>
  <c r="S4" i="12" l="1"/>
  <c r="V24" i="12"/>
  <c r="B32" i="7"/>
  <c r="B34" i="7" s="1"/>
  <c r="B27" i="6"/>
  <c r="B25" i="7"/>
  <c r="B27" i="7" s="1"/>
  <c r="B22" i="6"/>
  <c r="B22" i="5"/>
  <c r="V10" i="12"/>
  <c r="L8" i="12"/>
  <c r="C10" i="12"/>
  <c r="N13" i="7"/>
  <c r="N16" i="7" s="1"/>
  <c r="P13" i="11"/>
  <c r="P12" i="11"/>
  <c r="P11" i="11"/>
  <c r="P10" i="11"/>
  <c r="P9" i="11"/>
  <c r="P8" i="11"/>
  <c r="P7" i="11"/>
  <c r="P6" i="11"/>
  <c r="P5" i="11"/>
  <c r="P4" i="11"/>
  <c r="P3" i="11"/>
  <c r="O3" i="11"/>
  <c r="Q27" i="11"/>
  <c r="P27" i="11"/>
  <c r="O27" i="11"/>
  <c r="Q26" i="11"/>
  <c r="P26" i="11"/>
  <c r="O26" i="11"/>
  <c r="Q25" i="11"/>
  <c r="P25" i="11"/>
  <c r="O25" i="11"/>
  <c r="Q24" i="11"/>
  <c r="P24" i="11"/>
  <c r="O24" i="11"/>
  <c r="Q23" i="11"/>
  <c r="P23" i="11"/>
  <c r="O23" i="11"/>
  <c r="Q22" i="11"/>
  <c r="P22" i="11"/>
  <c r="O22" i="11"/>
  <c r="Q21" i="11"/>
  <c r="P21" i="11"/>
  <c r="O21" i="11"/>
  <c r="Q20" i="11"/>
  <c r="P20" i="11"/>
  <c r="O20" i="11"/>
  <c r="Q19" i="11"/>
  <c r="P19" i="11"/>
  <c r="O19" i="11"/>
  <c r="Q18" i="11"/>
  <c r="P18" i="11"/>
  <c r="O18" i="11"/>
  <c r="Q17" i="11"/>
  <c r="P17" i="11"/>
  <c r="O17" i="11"/>
  <c r="Q16" i="11"/>
  <c r="P16" i="11"/>
  <c r="O16" i="11"/>
  <c r="Q15" i="11"/>
  <c r="P15" i="11"/>
  <c r="O15" i="11"/>
  <c r="Q14" i="11"/>
  <c r="P14" i="11"/>
  <c r="O14" i="11"/>
  <c r="Q13" i="11"/>
  <c r="O13" i="11"/>
  <c r="Q12" i="11"/>
  <c r="O12" i="11"/>
  <c r="Q11" i="11"/>
  <c r="O11" i="11"/>
  <c r="Q10" i="11"/>
  <c r="O10" i="11"/>
  <c r="Q9" i="11"/>
  <c r="O9" i="11"/>
  <c r="Q8" i="11"/>
  <c r="O8" i="11"/>
  <c r="Q7" i="11"/>
  <c r="O7" i="11"/>
  <c r="Q6" i="11"/>
  <c r="O6" i="11"/>
  <c r="Q5" i="11"/>
  <c r="O5" i="11"/>
  <c r="Q4" i="11"/>
  <c r="O4" i="11"/>
  <c r="S3" i="11"/>
  <c r="Q3" i="11"/>
  <c r="K2" i="11"/>
  <c r="M2" i="11" s="1"/>
  <c r="I2" i="11"/>
  <c r="T3" i="11" l="1"/>
  <c r="B13" i="6"/>
  <c r="M13" i="6"/>
  <c r="M13" i="8" l="1"/>
  <c r="M15" i="8" s="1"/>
  <c r="L13" i="8"/>
  <c r="L15" i="8" s="1"/>
  <c r="K13" i="8"/>
  <c r="K15" i="8" s="1"/>
  <c r="J13" i="8"/>
  <c r="J15" i="8" s="1"/>
  <c r="I13" i="8"/>
  <c r="I15" i="8" s="1"/>
  <c r="H13" i="8"/>
  <c r="H15" i="8" s="1"/>
  <c r="G13" i="8"/>
  <c r="G15" i="8" s="1"/>
  <c r="F13" i="8"/>
  <c r="F15" i="8" s="1"/>
  <c r="E13" i="8"/>
  <c r="E15" i="8" s="1"/>
  <c r="D13" i="8"/>
  <c r="D15" i="8" s="1"/>
  <c r="C13" i="8"/>
  <c r="C15" i="8" s="1"/>
  <c r="B13" i="8"/>
  <c r="B15" i="8" s="1"/>
  <c r="M13" i="10"/>
  <c r="M15" i="10" s="1"/>
  <c r="L13" i="10"/>
  <c r="L15" i="10" s="1"/>
  <c r="K13" i="10"/>
  <c r="K15" i="10" s="1"/>
  <c r="J13" i="10"/>
  <c r="J15" i="10" s="1"/>
  <c r="I13" i="10"/>
  <c r="I15" i="10" s="1"/>
  <c r="H13" i="10"/>
  <c r="H15" i="10" s="1"/>
  <c r="G13" i="10"/>
  <c r="G15" i="10" s="1"/>
  <c r="F13" i="10"/>
  <c r="F15" i="10" s="1"/>
  <c r="E13" i="10"/>
  <c r="E15" i="10" s="1"/>
  <c r="D13" i="10"/>
  <c r="D15" i="10" s="1"/>
  <c r="C13" i="10"/>
  <c r="C15" i="10" s="1"/>
  <c r="B13" i="10"/>
  <c r="B15" i="10" s="1"/>
  <c r="M13" i="9"/>
  <c r="M15" i="9" s="1"/>
  <c r="L13" i="9"/>
  <c r="L15" i="9" s="1"/>
  <c r="K13" i="9"/>
  <c r="K15" i="9" s="1"/>
  <c r="J13" i="9"/>
  <c r="J15" i="9" s="1"/>
  <c r="I13" i="9"/>
  <c r="I15" i="9" s="1"/>
  <c r="H13" i="9"/>
  <c r="H15" i="9" s="1"/>
  <c r="G13" i="9"/>
  <c r="G15" i="9" s="1"/>
  <c r="F13" i="9"/>
  <c r="F15" i="9" s="1"/>
  <c r="E13" i="9"/>
  <c r="E15" i="9" s="1"/>
  <c r="D13" i="9"/>
  <c r="D15" i="9" s="1"/>
  <c r="C13" i="9"/>
  <c r="C15" i="9" s="1"/>
  <c r="B13" i="9"/>
  <c r="B15" i="9" s="1"/>
  <c r="M13" i="7"/>
  <c r="L13" i="7"/>
  <c r="K13" i="7"/>
  <c r="J13" i="7"/>
  <c r="I13" i="7"/>
  <c r="H13" i="7"/>
  <c r="G13" i="7"/>
  <c r="F13" i="7"/>
  <c r="E13" i="7"/>
  <c r="D13" i="7"/>
  <c r="C13" i="7"/>
  <c r="B15" i="7"/>
  <c r="M15" i="6"/>
  <c r="L13" i="6"/>
  <c r="L15" i="6" s="1"/>
  <c r="K13" i="6"/>
  <c r="K15" i="6" s="1"/>
  <c r="J13" i="6"/>
  <c r="J15" i="6" s="1"/>
  <c r="I13" i="6"/>
  <c r="I15" i="6" s="1"/>
  <c r="H13" i="6"/>
  <c r="H15" i="6" s="1"/>
  <c r="G13" i="6"/>
  <c r="G15" i="6" s="1"/>
  <c r="F13" i="6"/>
  <c r="F15" i="6" s="1"/>
  <c r="E13" i="6"/>
  <c r="E15" i="6" s="1"/>
  <c r="D13" i="6"/>
  <c r="D15" i="6" s="1"/>
  <c r="C13" i="6"/>
  <c r="C15" i="6" s="1"/>
  <c r="B15" i="6"/>
  <c r="M13" i="5"/>
  <c r="M15" i="5" s="1"/>
  <c r="L13" i="5"/>
  <c r="L15" i="5" s="1"/>
  <c r="K13" i="5"/>
  <c r="K15" i="5" s="1"/>
  <c r="J13" i="5"/>
  <c r="J15" i="5" s="1"/>
  <c r="I13" i="5"/>
  <c r="I15" i="5" s="1"/>
  <c r="H13" i="5"/>
  <c r="H15" i="5" s="1"/>
  <c r="G13" i="5"/>
  <c r="G15" i="5" s="1"/>
  <c r="F13" i="5"/>
  <c r="F15" i="5" s="1"/>
  <c r="E13" i="5"/>
  <c r="E15" i="5" s="1"/>
  <c r="D13" i="5"/>
  <c r="D15" i="5" s="1"/>
  <c r="C13" i="5"/>
  <c r="C15" i="5" s="1"/>
  <c r="B15" i="5"/>
  <c r="F15" i="7" l="1"/>
  <c r="F16" i="7"/>
  <c r="J15" i="7"/>
  <c r="J16" i="7"/>
  <c r="C15" i="7"/>
  <c r="C16" i="7"/>
  <c r="G15" i="7"/>
  <c r="G16" i="7"/>
  <c r="K15" i="7"/>
  <c r="K16" i="7"/>
  <c r="D15" i="7"/>
  <c r="D16" i="7"/>
  <c r="H15" i="7"/>
  <c r="H16" i="7"/>
  <c r="L15" i="7"/>
  <c r="L16" i="7"/>
  <c r="E15" i="7"/>
  <c r="E16" i="7"/>
  <c r="I15" i="7"/>
  <c r="I16" i="7"/>
  <c r="M15" i="7"/>
  <c r="M16" i="7"/>
</calcChain>
</file>

<file path=xl/sharedStrings.xml><?xml version="1.0" encoding="utf-8"?>
<sst xmlns="http://schemas.openxmlformats.org/spreadsheetml/2006/main" count="1150" uniqueCount="114">
  <si>
    <t>company</t>
  </si>
  <si>
    <t>set_of_books</t>
  </si>
  <si>
    <t>lease_group</t>
  </si>
  <si>
    <t>ilr_number</t>
  </si>
  <si>
    <t>fasb_cap_type_id</t>
  </si>
  <si>
    <t>lease_cap_type</t>
  </si>
  <si>
    <t>short_term_liability</t>
  </si>
  <si>
    <t>long_term_liability</t>
  </si>
  <si>
    <t>rou_amount</t>
  </si>
  <si>
    <t>start_month</t>
  </si>
  <si>
    <t>currency_display_symbol</t>
  </si>
  <si>
    <t>iso_code</t>
  </si>
  <si>
    <t>ilr_group</t>
  </si>
  <si>
    <t>Central Florida Gas</t>
  </si>
  <si>
    <t>GAAP</t>
  </si>
  <si>
    <t>Pipeline</t>
  </si>
  <si>
    <t>CF-001-001</t>
  </si>
  <si>
    <t>Operating On Balance Sheet Leases</t>
  </si>
  <si>
    <t>10/2022</t>
  </si>
  <si>
    <t>$</t>
  </si>
  <si>
    <t>USD</t>
  </si>
  <si>
    <t>Florida Public Utilities Parent</t>
  </si>
  <si>
    <t>Storage</t>
  </si>
  <si>
    <t>FC-001-001</t>
  </si>
  <si>
    <t>FPU Indiantown</t>
  </si>
  <si>
    <t>Land</t>
  </si>
  <si>
    <t>FI-001-001</t>
  </si>
  <si>
    <t>FPU Natural Gas</t>
  </si>
  <si>
    <t>FN-001-001</t>
  </si>
  <si>
    <t>01/2022</t>
  </si>
  <si>
    <t>Office Space</t>
  </si>
  <si>
    <t>FN-002-002</t>
  </si>
  <si>
    <t>02/2022</t>
  </si>
  <si>
    <t>03/2022</t>
  </si>
  <si>
    <t>04/2022</t>
  </si>
  <si>
    <t>05/2022</t>
  </si>
  <si>
    <t>06/2022</t>
  </si>
  <si>
    <t>07/2022</t>
  </si>
  <si>
    <t>08/2022</t>
  </si>
  <si>
    <t>09/2022</t>
  </si>
  <si>
    <t>11/2022</t>
  </si>
  <si>
    <t>12/2022</t>
  </si>
  <si>
    <t>01/2023</t>
  </si>
  <si>
    <t>02/2023</t>
  </si>
  <si>
    <t>03/2023</t>
  </si>
  <si>
    <t>04/2023</t>
  </si>
  <si>
    <t>05/2023</t>
  </si>
  <si>
    <t>06/2023</t>
  </si>
  <si>
    <t>07/2023</t>
  </si>
  <si>
    <t>08/2023</t>
  </si>
  <si>
    <t>09/2023</t>
  </si>
  <si>
    <t>10/2023</t>
  </si>
  <si>
    <t>11/2023</t>
  </si>
  <si>
    <t>12/2023</t>
  </si>
  <si>
    <t>Row Labels</t>
  </si>
  <si>
    <t>Grand Total</t>
  </si>
  <si>
    <t>Column Labels</t>
  </si>
  <si>
    <t>Sum of short_term_liability</t>
  </si>
  <si>
    <t>Sum of long_term_liability</t>
  </si>
  <si>
    <t>Sum of rou_amount</t>
  </si>
  <si>
    <t>Per above</t>
  </si>
  <si>
    <t>Total in MFR</t>
  </si>
  <si>
    <t>Payments</t>
  </si>
  <si>
    <t>Operating Lease</t>
  </si>
  <si>
    <t>#</t>
  </si>
  <si>
    <t>Year</t>
  </si>
  <si>
    <t>Date</t>
  </si>
  <si>
    <t>Amount (see Guidance)</t>
  </si>
  <si>
    <t>Lease Payment</t>
  </si>
  <si>
    <t>Lease Liability</t>
  </si>
  <si>
    <t>Right-of-Use Asset</t>
  </si>
  <si>
    <t>ST Liability</t>
  </si>
  <si>
    <t>LT Liability</t>
  </si>
  <si>
    <t>Asset Net of A/D</t>
  </si>
  <si>
    <t>per GL</t>
  </si>
  <si>
    <t>CFG ROU Assets net of A/D</t>
  </si>
  <si>
    <t>FC ROU Assets net of A/D</t>
  </si>
  <si>
    <t>FN ROU Assets net of A/D</t>
  </si>
  <si>
    <t>12/31</t>
  </si>
  <si>
    <t>1/22</t>
  </si>
  <si>
    <t>Per PP</t>
  </si>
  <si>
    <t>NET</t>
  </si>
  <si>
    <t>Per GL</t>
  </si>
  <si>
    <t>ROU Asset</t>
  </si>
  <si>
    <t>A/D</t>
  </si>
  <si>
    <t>Net diff of FC vs FN</t>
  </si>
  <si>
    <t>Net diff</t>
  </si>
  <si>
    <t>Conclusion: there is no large drop off, the PP report does not match the GL and it hasnt since the inception of implementing PP.  Since we do not use the PP report to reconcile these two accounts (we still use the CBIZ file because PP does not have a report for the Assets and the A/D broken out), we do not show a variance in the recs and therefore, no adjustments were made.</t>
  </si>
  <si>
    <t>Conclusion: Ecoplex lease has historically been on the FC books, but when PP was implemented, it began being applied to FN. The net difference between them is immaterial so we never booked adjustments.</t>
  </si>
  <si>
    <t>CFG  Liabilites</t>
  </si>
  <si>
    <t>FC Liabilites</t>
  </si>
  <si>
    <t>FN Liabilites</t>
  </si>
  <si>
    <t>LT</t>
  </si>
  <si>
    <t>ST</t>
  </si>
  <si>
    <t>Bal per GL</t>
  </si>
  <si>
    <t>FN</t>
  </si>
  <si>
    <t>CFG</t>
  </si>
  <si>
    <t>FC</t>
  </si>
  <si>
    <t>Per this schedule</t>
  </si>
  <si>
    <t>variance</t>
  </si>
  <si>
    <t>x</t>
  </si>
  <si>
    <t>G1-5 CF</t>
  </si>
  <si>
    <t>G1-5a FC</t>
  </si>
  <si>
    <t>G1-5 FI</t>
  </si>
  <si>
    <t>G1-5 FN</t>
  </si>
  <si>
    <t>G1-6 CF</t>
  </si>
  <si>
    <t>Source: Financial Reporting</t>
  </si>
  <si>
    <t>G1-6 b FC</t>
  </si>
  <si>
    <t>G1-6 FI</t>
  </si>
  <si>
    <t>G1-6 FN</t>
  </si>
  <si>
    <t>G1-8 FN</t>
  </si>
  <si>
    <t>G1-8 CF</t>
  </si>
  <si>
    <t>G1-8 FC</t>
  </si>
  <si>
    <t>G1-8 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</si>
</sst>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mm/dd/yyyy"/>
    <numFmt numFmtId="166" formatCode="#,###,##0.00;\(#,###,##0.00\)"/>
    <numFmt numFmtId="167" formatCode="#,##0.00;[Red]\-#,##0.00"/>
  </numFmts>
  <fonts count="8" x14ac:knownFonts="1">
    <font>
      <sz val="11"/>
      <color theme="1"/>
      <name val="Calibri"/>
      <family val="2"/>
      <scheme val="minor"/>
    </font>
    <font>
      <sz val="11"/>
      <color theme="1"/>
      <name val="Calibri"/>
      <family val="2"/>
      <scheme val="minor"/>
    </font>
    <font>
      <b/>
      <sz val="11"/>
      <color theme="1"/>
      <name val="Verdana"/>
      <family val="2"/>
    </font>
    <font>
      <b/>
      <sz val="11"/>
      <color rgb="FF0000FF"/>
      <name val="Calibri"/>
      <family val="2"/>
      <scheme val="minor"/>
    </font>
    <font>
      <b/>
      <sz val="11"/>
      <color theme="1"/>
      <name val="Calibri"/>
      <family val="2"/>
      <scheme val="minor"/>
    </font>
    <font>
      <b/>
      <i/>
      <sz val="11"/>
      <color theme="1"/>
      <name val="Calibri"/>
      <family val="2"/>
      <scheme val="minor"/>
    </font>
    <font>
      <sz val="10"/>
      <color indexed="0"/>
      <name val="Arial"/>
      <family val="2"/>
    </font>
    <font>
      <b/>
      <i/>
      <u/>
      <sz val="14"/>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1E2B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0000"/>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theme="4" tint="0.39997558519241921"/>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6" fontId="6" fillId="0" borderId="0"/>
    <xf numFmtId="166" fontId="6" fillId="0" borderId="0"/>
  </cellStyleXfs>
  <cellXfs count="65">
    <xf numFmtId="0" fontId="0" fillId="0" borderId="0" xfId="0"/>
    <xf numFmtId="43" fontId="0" fillId="0" borderId="0" xfId="1" applyFont="1" applyProtection="1">
      <protection locked="0"/>
    </xf>
    <xf numFmtId="43" fontId="0" fillId="0" borderId="0" xfId="1" applyFont="1"/>
    <xf numFmtId="43" fontId="0" fillId="2" borderId="1" xfId="1" applyFont="1"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protection locked="0"/>
    </xf>
    <xf numFmtId="0" fontId="0" fillId="3" borderId="1" xfId="0" applyFill="1" applyBorder="1" applyAlignment="1" applyProtection="1">
      <alignment horizontal="center"/>
      <protection locked="0"/>
    </xf>
    <xf numFmtId="0" fontId="0" fillId="0" borderId="0" xfId="0" pivotButton="1"/>
    <xf numFmtId="0" fontId="0" fillId="0" borderId="0" xfId="0" applyAlignment="1">
      <alignment horizontal="left"/>
    </xf>
    <xf numFmtId="43" fontId="0" fillId="0" borderId="0" xfId="0" applyNumberFormat="1"/>
    <xf numFmtId="164" fontId="0" fillId="0" borderId="0" xfId="1" applyNumberFormat="1" applyFont="1"/>
    <xf numFmtId="164" fontId="0" fillId="0" borderId="0" xfId="0" applyNumberFormat="1"/>
    <xf numFmtId="43" fontId="0" fillId="5" borderId="0" xfId="0" applyNumberFormat="1" applyFill="1"/>
    <xf numFmtId="0" fontId="0" fillId="6" borderId="0" xfId="0" applyFont="1" applyFill="1" applyAlignment="1" applyProtection="1">
      <alignment horizontal="center" vertical="top"/>
    </xf>
    <xf numFmtId="0" fontId="0" fillId="6" borderId="0" xfId="0" applyFont="1" applyFill="1" applyProtection="1"/>
    <xf numFmtId="0" fontId="2" fillId="6" borderId="2" xfId="0" applyFont="1" applyFill="1" applyBorder="1" applyAlignment="1" applyProtection="1">
      <alignment horizontal="center"/>
    </xf>
    <xf numFmtId="0" fontId="2" fillId="6" borderId="2" xfId="0" applyFont="1" applyFill="1" applyBorder="1" applyAlignment="1" applyProtection="1">
      <alignment horizontal="center" wrapText="1"/>
    </xf>
    <xf numFmtId="0" fontId="2" fillId="7" borderId="2" xfId="0" applyFont="1" applyFill="1" applyBorder="1" applyAlignment="1" applyProtection="1">
      <alignment horizontal="center" wrapText="1"/>
      <protection locked="0"/>
    </xf>
    <xf numFmtId="0" fontId="0" fillId="7" borderId="0" xfId="0" applyFont="1" applyFill="1" applyAlignment="1" applyProtection="1">
      <alignment horizontal="center" vertical="top"/>
    </xf>
    <xf numFmtId="165" fontId="0" fillId="7" borderId="0" xfId="0" applyNumberFormat="1" applyFill="1" applyAlignment="1" applyProtection="1">
      <alignment horizontal="center"/>
    </xf>
    <xf numFmtId="43" fontId="0" fillId="7" borderId="0" xfId="1" applyFont="1" applyFill="1" applyProtection="1"/>
    <xf numFmtId="14" fontId="3" fillId="0" borderId="0" xfId="0" applyNumberFormat="1" applyFont="1" applyProtection="1">
      <protection locked="0"/>
    </xf>
    <xf numFmtId="44" fontId="0" fillId="0" borderId="0" xfId="2" applyFont="1" applyProtection="1">
      <protection locked="0"/>
    </xf>
    <xf numFmtId="43" fontId="0" fillId="6" borderId="0" xfId="1" applyFont="1" applyFill="1" applyProtection="1"/>
    <xf numFmtId="43" fontId="0" fillId="8" borderId="0" xfId="1" applyFont="1" applyFill="1" applyProtection="1"/>
    <xf numFmtId="43" fontId="0" fillId="7" borderId="0" xfId="1" applyFont="1" applyFill="1" applyProtection="1">
      <protection locked="0"/>
    </xf>
    <xf numFmtId="43" fontId="0" fillId="8" borderId="0" xfId="1" applyFont="1" applyFill="1" applyProtection="1">
      <protection locked="0"/>
    </xf>
    <xf numFmtId="0" fontId="0" fillId="2" borderId="0" xfId="0" applyFont="1" applyFill="1" applyAlignment="1" applyProtection="1">
      <alignment horizontal="center" vertical="top"/>
    </xf>
    <xf numFmtId="165" fontId="0" fillId="2" borderId="0" xfId="0" applyNumberFormat="1" applyFill="1" applyAlignment="1" applyProtection="1">
      <alignment horizontal="center"/>
    </xf>
    <xf numFmtId="43" fontId="0" fillId="2" borderId="0" xfId="1" applyFont="1" applyFill="1" applyProtection="1"/>
    <xf numFmtId="14" fontId="3" fillId="2" borderId="0" xfId="0" applyNumberFormat="1" applyFont="1" applyFill="1" applyProtection="1">
      <protection locked="0"/>
    </xf>
    <xf numFmtId="44" fontId="0" fillId="2" borderId="0" xfId="2" applyFont="1" applyFill="1" applyProtection="1">
      <protection locked="0"/>
    </xf>
    <xf numFmtId="43" fontId="0" fillId="2" borderId="0" xfId="1" applyFont="1" applyFill="1" applyProtection="1">
      <protection locked="0"/>
    </xf>
    <xf numFmtId="0" fontId="4" fillId="9" borderId="3" xfId="0" applyFont="1" applyFill="1" applyBorder="1"/>
    <xf numFmtId="0" fontId="5" fillId="0" borderId="4" xfId="0" applyFont="1" applyBorder="1"/>
    <xf numFmtId="0" fontId="0" fillId="0" borderId="4" xfId="0" applyBorder="1"/>
    <xf numFmtId="16" fontId="0" fillId="0" borderId="0" xfId="0" quotePrefix="1" applyNumberFormat="1"/>
    <xf numFmtId="0" fontId="0" fillId="0" borderId="0" xfId="0" applyFill="1"/>
    <xf numFmtId="43" fontId="0" fillId="0" borderId="0" xfId="0" applyNumberFormat="1" applyFill="1"/>
    <xf numFmtId="166" fontId="6" fillId="0" borderId="0" xfId="3"/>
    <xf numFmtId="166" fontId="6" fillId="0" borderId="0" xfId="4"/>
    <xf numFmtId="43" fontId="0" fillId="0" borderId="5" xfId="1" applyFont="1" applyBorder="1"/>
    <xf numFmtId="39" fontId="0" fillId="0" borderId="0" xfId="0" applyNumberFormat="1"/>
    <xf numFmtId="43" fontId="0" fillId="4" borderId="0" xfId="0" applyNumberFormat="1" applyFill="1"/>
    <xf numFmtId="0" fontId="0" fillId="0" borderId="0" xfId="0" applyFill="1" applyAlignment="1">
      <alignment wrapText="1"/>
    </xf>
    <xf numFmtId="0" fontId="5" fillId="0" borderId="0" xfId="0" applyFont="1"/>
    <xf numFmtId="43" fontId="0" fillId="0" borderId="0" xfId="1" applyFont="1" applyFill="1"/>
    <xf numFmtId="166" fontId="6" fillId="0" borderId="0" xfId="4" applyFill="1"/>
    <xf numFmtId="166" fontId="6" fillId="0" borderId="0" xfId="4" applyBorder="1"/>
    <xf numFmtId="166" fontId="6" fillId="0" borderId="0" xfId="4" applyFill="1" applyBorder="1"/>
    <xf numFmtId="43" fontId="0" fillId="4" borderId="0" xfId="1" applyFont="1" applyFill="1"/>
    <xf numFmtId="166" fontId="6" fillId="11" borderId="0" xfId="4" applyFill="1"/>
    <xf numFmtId="166" fontId="6" fillId="11" borderId="0" xfId="4" applyFill="1" applyBorder="1"/>
    <xf numFmtId="43" fontId="0" fillId="12" borderId="0" xfId="0" applyNumberFormat="1" applyFill="1"/>
    <xf numFmtId="43" fontId="0" fillId="13" borderId="0" xfId="1" applyFont="1" applyFill="1"/>
    <xf numFmtId="0" fontId="0" fillId="13" borderId="0" xfId="0" applyFill="1"/>
    <xf numFmtId="167" fontId="0" fillId="13" borderId="0" xfId="0" applyNumberFormat="1" applyFill="1"/>
    <xf numFmtId="0" fontId="0" fillId="0" borderId="0" xfId="0" applyFill="1" applyProtection="1">
      <protection locked="0"/>
    </xf>
    <xf numFmtId="43" fontId="0" fillId="0" borderId="0" xfId="1" applyFont="1" applyFill="1" applyProtection="1">
      <protection locked="0"/>
    </xf>
    <xf numFmtId="0" fontId="2" fillId="6" borderId="2" xfId="0" applyFont="1" applyFill="1" applyBorder="1" applyAlignment="1" applyProtection="1">
      <alignment horizontal="center"/>
    </xf>
    <xf numFmtId="0" fontId="0" fillId="10" borderId="0" xfId="0" applyFill="1" applyAlignment="1">
      <alignment horizontal="left" wrapText="1"/>
    </xf>
    <xf numFmtId="0" fontId="7" fillId="0" borderId="0" xfId="0" applyFont="1"/>
    <xf numFmtId="43" fontId="0" fillId="2" borderId="0" xfId="0" applyNumberFormat="1" applyFill="1"/>
    <xf numFmtId="164" fontId="0" fillId="2" borderId="0" xfId="0" applyNumberFormat="1" applyFill="1"/>
    <xf numFmtId="43" fontId="0" fillId="2" borderId="0" xfId="1" applyFont="1" applyFill="1"/>
  </cellXfs>
  <cellStyles count="5">
    <cellStyle name="Comma" xfId="1" builtinId="3"/>
    <cellStyle name="Currency 2" xfId="2"/>
    <cellStyle name="FRxAmtStyle" xfId="3"/>
    <cellStyle name="FRxAmtStyle_Variances" xfId="4"/>
    <cellStyle name="Normal" xfId="0" builtinId="0"/>
  </cellStyles>
  <dxfs count="27">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bgColor rgb="FF92D050"/>
        </patternFill>
      </fill>
    </dxf>
    <dxf>
      <numFmt numFmtId="164" formatCode="_(* #,##0_);_(* \(#,##0\);_(* &quot;-&quot;??_);_(@_)"/>
    </dxf>
    <dxf>
      <numFmt numFmtId="168" formatCode="_(* #,##0.0_);_(* \(#,##0.0\);_(* &quot;-&quot;??_);_(@_)"/>
    </dxf>
    <dxf>
      <numFmt numFmtId="164" formatCode="_(* #,##0_);_(* \(#,##0\);_(* &quot;-&quot;??_);_(@_)"/>
    </dxf>
    <dxf>
      <numFmt numFmtId="168" formatCode="_(* #,##0.0_);_(* \(#,##0.0\);_(* &quot;-&quot;??_);_(@_)"/>
    </dxf>
    <dxf>
      <fill>
        <patternFill patternType="solid">
          <bgColor rgb="FFFFC000"/>
        </patternFill>
      </fill>
    </dxf>
    <dxf>
      <fill>
        <patternFill patternType="solid">
          <bgColor rgb="FFFFC000"/>
        </patternFill>
      </fill>
    </dxf>
    <dxf>
      <fill>
        <patternFill patternType="solid">
          <bgColor rgb="FFFFFF00"/>
        </patternFill>
      </fill>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pivotCacheDefinition" Target="pivotCache/pivotCacheDefinition2.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pivotCacheDefinition" Target="pivotCache/pivotCacheDefinition1.xml" Id="rId12" /><Relationship Type="http://schemas.openxmlformats.org/officeDocument/2006/relationships/calcChain" Target="calcChain.xml" Id="rId17" /><Relationship Type="http://schemas.openxmlformats.org/officeDocument/2006/relationships/worksheet" Target="worksheets/sheet2.xml" Id="rId2" /><Relationship Type="http://schemas.openxmlformats.org/officeDocument/2006/relationships/sharedStrings" Target="sharedString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externalLink" Target="externalLinks/externalLink1.xml" Id="rId11" /><Relationship Type="http://schemas.openxmlformats.org/officeDocument/2006/relationships/worksheet" Target="worksheets/sheet5.xml" Id="rId5" /><Relationship Type="http://schemas.openxmlformats.org/officeDocument/2006/relationships/styles" Target="style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theme" Target="theme/theme1.xml" Id="rId14" /><Relationship Type="http://schemas.openxmlformats.org/officeDocument/2006/relationships/customXml" Target="/customXML/item.xml" Id="imanage.xml" /></Relationships>
</file>

<file path=xl/drawings/drawing1.xml><?xml version="1.0" encoding="utf-8"?>
<xdr:wsDr xmlns:xdr="http://schemas.openxmlformats.org/drawingml/2006/spreadsheetDrawing" xmlns:a="http://schemas.openxmlformats.org/drawingml/2006/main">
  <xdr:twoCellAnchor>
    <xdr:from>
      <xdr:col>7</xdr:col>
      <xdr:colOff>352425</xdr:colOff>
      <xdr:row>0</xdr:row>
      <xdr:rowOff>171450</xdr:rowOff>
    </xdr:from>
    <xdr:to>
      <xdr:col>13</xdr:col>
      <xdr:colOff>628650</xdr:colOff>
      <xdr:row>2</xdr:row>
      <xdr:rowOff>66675</xdr:rowOff>
    </xdr:to>
    <xdr:sp macro="" textlink="">
      <xdr:nvSpPr>
        <xdr:cNvPr id="2" name="TextBox 1"/>
        <xdr:cNvSpPr txBox="1"/>
      </xdr:nvSpPr>
      <xdr:spPr>
        <a:xfrm>
          <a:off x="6429375" y="171450"/>
          <a:ext cx="3924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October</a:t>
          </a:r>
          <a:r>
            <a:rPr lang="en-US" sz="1100" baseline="0"/>
            <a:t> we used 129704 consistent with September</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nsomu\AppData\Local\Microsoft\Windows\INetCache\Content.Outlook\KM91HY9G\Lease%20Assets%20and%20Liabilites%20for%20Reg%20updated%20CF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s "/>
      <sheetName val="2022"/>
      <sheetName val="2023"/>
      <sheetName val="CFG - CBIZ "/>
      <sheetName val="Variances  (2)"/>
    </sheetNames>
    <sheetDataSet>
      <sheetData sheetId="0">
        <row r="8">
          <cell r="C8">
            <v>405141.36</v>
          </cell>
        </row>
      </sheetData>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4620.390402083336" createdVersion="6" refreshedVersion="6" minRefreshableVersion="3" recordCount="40">
  <cacheSource type="worksheet">
    <worksheetSource ref="A1:M41" sheet="2023"/>
  </cacheSource>
  <cacheFields count="13">
    <cacheField name="company" numFmtId="0">
      <sharedItems count="4">
        <s v="Central Florida Gas"/>
        <s v="Florida Public Utilities Parent"/>
        <s v="FPU Indiantown"/>
        <s v="FPU Natural Gas"/>
      </sharedItems>
    </cacheField>
    <cacheField name="set_of_books" numFmtId="0">
      <sharedItems/>
    </cacheField>
    <cacheField name="lease_group" numFmtId="0">
      <sharedItems/>
    </cacheField>
    <cacheField name="ilr_number" numFmtId="0">
      <sharedItems/>
    </cacheField>
    <cacheField name="fasb_cap_type_id" numFmtId="0">
      <sharedItems containsSemiMixedTypes="0" containsString="0" containsNumber="1" containsInteger="1" minValue="2" maxValue="2"/>
    </cacheField>
    <cacheField name="lease_cap_type" numFmtId="0">
      <sharedItems/>
    </cacheField>
    <cacheField name="short_term_liability" numFmtId="43">
      <sharedItems containsSemiMixedTypes="0" containsString="0" containsNumber="1" minValue="0" maxValue="411565.46"/>
    </cacheField>
    <cacheField name="long_term_liability" numFmtId="43">
      <sharedItems containsSemiMixedTypes="0" containsString="0" containsNumber="1" minValue="0" maxValue="629749.68000000005"/>
    </cacheField>
    <cacheField name="rou_amount" numFmtId="43">
      <sharedItems containsSemiMixedTypes="0" containsString="0" containsNumber="1" minValue="0" maxValue="980916.69000000006"/>
    </cacheField>
    <cacheField name="start_month" numFmtId="0">
      <sharedItems count="12">
        <s v="01/2023"/>
        <s v="02/2023"/>
        <s v="03/2023"/>
        <s v="04/2023"/>
        <s v="05/2023"/>
        <s v="06/2023"/>
        <s v="07/2023"/>
        <s v="08/2023"/>
        <s v="09/2023"/>
        <s v="10/2023"/>
        <s v="11/2023"/>
        <s v="12/2023"/>
      </sharedItems>
    </cacheField>
    <cacheField name="currency_display_symbol" numFmtId="0">
      <sharedItems/>
    </cacheField>
    <cacheField name="iso_code" numFmtId="0">
      <sharedItems/>
    </cacheField>
    <cacheField name="ilr_group"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4622.636948842592" createdVersion="6" refreshedVersion="6" minRefreshableVersion="3" recordCount="50">
  <cacheSource type="worksheet">
    <worksheetSource ref="A1:M51" sheet="2022"/>
  </cacheSource>
  <cacheFields count="13">
    <cacheField name="company" numFmtId="0">
      <sharedItems count="4">
        <s v="Central Florida Gas"/>
        <s v="Florida Public Utilities Parent"/>
        <s v="FPU Indiantown"/>
        <s v="FPU Natural Gas"/>
      </sharedItems>
    </cacheField>
    <cacheField name="set_of_books" numFmtId="0">
      <sharedItems/>
    </cacheField>
    <cacheField name="lease_group" numFmtId="0">
      <sharedItems/>
    </cacheField>
    <cacheField name="ilr_number" numFmtId="0">
      <sharedItems/>
    </cacheField>
    <cacheField name="fasb_cap_type_id" numFmtId="0">
      <sharedItems containsSemiMixedTypes="0" containsString="0" containsNumber="1" containsInteger="1" minValue="2" maxValue="2"/>
    </cacheField>
    <cacheField name="lease_cap_type" numFmtId="0">
      <sharedItems/>
    </cacheField>
    <cacheField name="short_term_liability" numFmtId="43">
      <sharedItems containsSemiMixedTypes="0" containsString="0" containsNumber="1" minValue="-4319.9799999999959" maxValue="387111.94"/>
    </cacheField>
    <cacheField name="long_term_liability" numFmtId="43">
      <sharedItems containsSemiMixedTypes="0" containsString="0" containsNumber="1" minValue="0" maxValue="984196.74"/>
    </cacheField>
    <cacheField name="rou_amount" numFmtId="43">
      <sharedItems containsSemiMixedTypes="0" containsString="0" containsNumber="1" minValue="0" maxValue="1261808.5999999999"/>
    </cacheField>
    <cacheField name="start_month" numFmtId="0">
      <sharedItems count="13">
        <s v="01/2022"/>
        <s v="02/2022"/>
        <s v="03/2022"/>
        <s v="04/2022"/>
        <s v="05/2022"/>
        <s v="06/2022"/>
        <s v="07/2022"/>
        <s v="08/2022"/>
        <s v="09/2022"/>
        <s v="10/2022"/>
        <s v="11/2022"/>
        <s v="12/2022"/>
        <s v="12/2021" u="1"/>
      </sharedItems>
    </cacheField>
    <cacheField name="currency_display_symbol" numFmtId="0">
      <sharedItems/>
    </cacheField>
    <cacheField name="iso_code" numFmtId="0">
      <sharedItems/>
    </cacheField>
    <cacheField name="ilr_group"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
  <r>
    <x v="0"/>
    <s v="GAAP"/>
    <s v="Pipeline"/>
    <s v="CF-001-001"/>
    <n v="2"/>
    <s v="Operating On Balance Sheet Leases"/>
    <n v="131174.82"/>
    <n v="0"/>
    <n v="172612.38"/>
    <x v="0"/>
    <s v="$"/>
    <s v="USD"/>
    <s v="Pipeline"/>
  </r>
  <r>
    <x v="1"/>
    <s v="GAAP"/>
    <s v="Storage"/>
    <s v="FC-001-001"/>
    <n v="2"/>
    <s v="Operating On Balance Sheet Leases"/>
    <n v="44080.29"/>
    <n v="89203.49"/>
    <n v="133283.78"/>
    <x v="0"/>
    <s v="$"/>
    <s v="USD"/>
    <s v="Storage"/>
  </r>
  <r>
    <x v="2"/>
    <s v="GAAP"/>
    <s v="Land"/>
    <s v="FI-001-001"/>
    <n v="2"/>
    <s v="Operating On Balance Sheet Leases"/>
    <n v="4783.46"/>
    <n v="0"/>
    <n v="1183.47"/>
    <x v="0"/>
    <s v="$"/>
    <s v="USD"/>
    <s v="Land"/>
  </r>
  <r>
    <x v="3"/>
    <s v="GAAP"/>
    <s v="Land"/>
    <s v="FN-001-001"/>
    <n v="2"/>
    <s v="Operating On Balance Sheet Leases"/>
    <n v="386821.88"/>
    <n v="629749.68000000005"/>
    <n v="980916.69000000006"/>
    <x v="0"/>
    <s v="$"/>
    <s v="USD"/>
    <s v="Land"/>
  </r>
  <r>
    <x v="0"/>
    <s v="GAAP"/>
    <s v="Pipeline"/>
    <s v="CF-001-001"/>
    <n v="2"/>
    <s v="Operating On Balance Sheet Leases"/>
    <n v="131572.72"/>
    <n v="0"/>
    <n v="164218.80000000002"/>
    <x v="1"/>
    <s v="$"/>
    <s v="USD"/>
    <s v="Pipeline"/>
  </r>
  <r>
    <x v="1"/>
    <s v="GAAP"/>
    <s v="Storage"/>
    <s v="FC-001-001"/>
    <n v="2"/>
    <s v="Operating On Balance Sheet Leases"/>
    <n v="44216.950000000004"/>
    <n v="85455.69"/>
    <n v="129672.64"/>
    <x v="1"/>
    <s v="$"/>
    <s v="USD"/>
    <s v="Storage"/>
  </r>
  <r>
    <x v="2"/>
    <s v="GAAP"/>
    <s v="Land"/>
    <s v="FI-001-001"/>
    <n v="2"/>
    <s v="Operating On Balance Sheet Leases"/>
    <n v="4788.96"/>
    <n v="0"/>
    <n v="788.97"/>
    <x v="1"/>
    <s v="$"/>
    <s v="USD"/>
    <s v="Land"/>
  </r>
  <r>
    <x v="3"/>
    <s v="GAAP"/>
    <s v="Land"/>
    <s v="FN-001-001"/>
    <n v="2"/>
    <s v="Operating On Balance Sheet Leases"/>
    <n v="389023.5"/>
    <n v="596356.62"/>
    <n v="949671.28"/>
    <x v="1"/>
    <s v="$"/>
    <s v="USD"/>
    <s v="Land"/>
  </r>
  <r>
    <x v="0"/>
    <s v="GAAP"/>
    <s v="Pipeline"/>
    <s v="CF-001-001"/>
    <n v="2"/>
    <s v="Operating On Balance Sheet Leases"/>
    <n v="131971.82"/>
    <n v="0"/>
    <n v="155826.42000000001"/>
    <x v="2"/>
    <s v="$"/>
    <s v="USD"/>
    <s v="Pipeline"/>
  </r>
  <r>
    <x v="1"/>
    <s v="GAAP"/>
    <s v="Storage"/>
    <s v="FC-001-001"/>
    <n v="2"/>
    <s v="Operating On Balance Sheet Leases"/>
    <n v="44354.01"/>
    <n v="81696.28"/>
    <n v="126050.29000000001"/>
    <x v="2"/>
    <s v="$"/>
    <s v="USD"/>
    <s v="Storage"/>
  </r>
  <r>
    <x v="2"/>
    <s v="GAAP"/>
    <s v="Land"/>
    <s v="FI-001-001"/>
    <n v="2"/>
    <s v="Operating On Balance Sheet Leases"/>
    <n v="4794.47"/>
    <n v="0"/>
    <n v="394.48"/>
    <x v="2"/>
    <s v="$"/>
    <s v="USD"/>
    <s v="Land"/>
  </r>
  <r>
    <x v="3"/>
    <s v="GAAP"/>
    <s v="Land"/>
    <s v="FN-001-001"/>
    <n v="2"/>
    <s v="Operating On Balance Sheet Leases"/>
    <n v="391231.78"/>
    <n v="562862.28"/>
    <n v="918331.25"/>
    <x v="2"/>
    <s v="$"/>
    <s v="USD"/>
    <s v="Land"/>
  </r>
  <r>
    <x v="0"/>
    <s v="GAAP"/>
    <s v="Pipeline"/>
    <s v="CF-001-001"/>
    <n v="2"/>
    <s v="Operating On Balance Sheet Leases"/>
    <n v="132372.14000000001"/>
    <n v="0"/>
    <n v="147435.25"/>
    <x v="3"/>
    <s v="$"/>
    <s v="USD"/>
    <s v="Pipeline"/>
  </r>
  <r>
    <x v="1"/>
    <s v="GAAP"/>
    <s v="Storage"/>
    <s v="FC-001-001"/>
    <n v="2"/>
    <s v="Operating On Balance Sheet Leases"/>
    <n v="44491.51"/>
    <n v="77925.210000000006"/>
    <n v="122416.72"/>
    <x v="3"/>
    <s v="$"/>
    <s v="USD"/>
    <s v="Storage"/>
  </r>
  <r>
    <x v="2"/>
    <s v="GAAP"/>
    <s v="Land"/>
    <s v="FI-001-001"/>
    <n v="2"/>
    <s v="Operating On Balance Sheet Leases"/>
    <n v="0"/>
    <n v="0"/>
    <n v="0"/>
    <x v="3"/>
    <s v="$"/>
    <s v="USD"/>
    <s v="Land"/>
  </r>
  <r>
    <x v="3"/>
    <s v="GAAP"/>
    <s v="Land"/>
    <s v="FN-001-001"/>
    <n v="2"/>
    <s v="Operating On Balance Sheet Leases"/>
    <n v="393446.76"/>
    <n v="529266.34"/>
    <n v="886896.32000000007"/>
    <x v="3"/>
    <s v="$"/>
    <s v="USD"/>
    <s v="Land"/>
  </r>
  <r>
    <x v="0"/>
    <s v="GAAP"/>
    <s v="Pipeline"/>
    <s v="CF-001-001"/>
    <n v="2"/>
    <s v="Operating On Balance Sheet Leases"/>
    <n v="132773.67000000001"/>
    <n v="0"/>
    <n v="139045.29999999999"/>
    <x v="4"/>
    <s v="$"/>
    <s v="USD"/>
    <s v="Pipeline"/>
  </r>
  <r>
    <x v="1"/>
    <s v="GAAP"/>
    <s v="Storage"/>
    <s v="FC-001-001"/>
    <n v="2"/>
    <s v="Operating On Balance Sheet Leases"/>
    <n v="44629.440000000002"/>
    <n v="74142.45"/>
    <n v="118771.89"/>
    <x v="4"/>
    <s v="$"/>
    <s v="USD"/>
    <s v="Storage"/>
  </r>
  <r>
    <x v="3"/>
    <s v="GAAP"/>
    <s v="Land"/>
    <s v="FN-001-001"/>
    <n v="2"/>
    <s v="Operating On Balance Sheet Leases"/>
    <n v="395668.47999999998"/>
    <n v="495568.48"/>
    <n v="855366.21"/>
    <x v="4"/>
    <s v="$"/>
    <s v="USD"/>
    <s v="Land"/>
  </r>
  <r>
    <x v="0"/>
    <s v="GAAP"/>
    <s v="Pipeline"/>
    <s v="CF-001-001"/>
    <n v="2"/>
    <s v="Operating On Balance Sheet Leases"/>
    <n v="133176.41"/>
    <n v="0"/>
    <n v="130656.57"/>
    <x v="5"/>
    <s v="$"/>
    <s v="USD"/>
    <s v="Pipeline"/>
  </r>
  <r>
    <x v="1"/>
    <s v="GAAP"/>
    <s v="Storage"/>
    <s v="FC-001-001"/>
    <n v="2"/>
    <s v="Operating On Balance Sheet Leases"/>
    <n v="44767.78"/>
    <n v="70347.97"/>
    <n v="115115.75"/>
    <x v="5"/>
    <s v="$"/>
    <s v="USD"/>
    <s v="Storage"/>
  </r>
  <r>
    <x v="3"/>
    <s v="GAAP"/>
    <s v="Land"/>
    <s v="FN-001-001"/>
    <n v="2"/>
    <s v="Operating On Balance Sheet Leases"/>
    <n v="397896.91000000003"/>
    <n v="461768.42"/>
    <n v="823740.61"/>
    <x v="5"/>
    <s v="$"/>
    <s v="USD"/>
    <s v="Land"/>
  </r>
  <r>
    <x v="0"/>
    <s v="GAAP"/>
    <s v="Pipeline"/>
    <s v="CF-001-001"/>
    <n v="2"/>
    <s v="Operating On Balance Sheet Leases"/>
    <n v="133580.38"/>
    <n v="0"/>
    <n v="122269.06"/>
    <x v="6"/>
    <s v="$"/>
    <s v="USD"/>
    <s v="Pipeline"/>
  </r>
  <r>
    <x v="1"/>
    <s v="GAAP"/>
    <s v="Storage"/>
    <s v="FC-001-001"/>
    <n v="2"/>
    <s v="Operating On Balance Sheet Leases"/>
    <n v="44906.57"/>
    <n v="66541.72"/>
    <n v="111448.29000000001"/>
    <x v="6"/>
    <s v="$"/>
    <s v="USD"/>
    <s v="Storage"/>
  </r>
  <r>
    <x v="3"/>
    <s v="GAAP"/>
    <s v="Land"/>
    <s v="FN-001-001"/>
    <n v="2"/>
    <s v="Operating On Balance Sheet Leases"/>
    <n v="400132.12"/>
    <n v="427865.82"/>
    <n v="792019.25"/>
    <x v="6"/>
    <s v="$"/>
    <s v="USD"/>
    <s v="Land"/>
  </r>
  <r>
    <x v="0"/>
    <s v="GAAP"/>
    <s v="Pipeline"/>
    <s v="CF-001-001"/>
    <n v="2"/>
    <s v="Operating On Balance Sheet Leases"/>
    <n v="133985.58000000002"/>
    <n v="0"/>
    <n v="113882.77"/>
    <x v="7"/>
    <s v="$"/>
    <s v="USD"/>
    <s v="Pipeline"/>
  </r>
  <r>
    <x v="1"/>
    <s v="GAAP"/>
    <s v="Storage"/>
    <s v="FC-001-001"/>
    <n v="2"/>
    <s v="Operating On Balance Sheet Leases"/>
    <n v="45045.78"/>
    <n v="62723.67"/>
    <n v="107769.45"/>
    <x v="7"/>
    <s v="$"/>
    <s v="USD"/>
    <s v="Storage"/>
  </r>
  <r>
    <x v="3"/>
    <s v="GAAP"/>
    <s v="Land"/>
    <s v="FN-001-001"/>
    <n v="2"/>
    <s v="Operating On Balance Sheet Leases"/>
    <n v="402404.96"/>
    <n v="392801.28000000003"/>
    <n v="760198.72"/>
    <x v="7"/>
    <s v="$"/>
    <s v="USD"/>
    <s v="Land"/>
  </r>
  <r>
    <x v="0"/>
    <s v="GAAP"/>
    <s v="Pipeline"/>
    <s v="CF-001-001"/>
    <n v="2"/>
    <s v="Operating On Balance Sheet Leases"/>
    <n v="134392"/>
    <n v="0"/>
    <n v="105497.72"/>
    <x v="8"/>
    <s v="$"/>
    <s v="USD"/>
    <s v="Pipeline"/>
  </r>
  <r>
    <x v="1"/>
    <s v="GAAP"/>
    <s v="Storage"/>
    <s v="FC-001-001"/>
    <n v="2"/>
    <s v="Operating On Balance Sheet Leases"/>
    <n v="45185.42"/>
    <n v="58893.79"/>
    <n v="104079.21"/>
    <x v="8"/>
    <s v="$"/>
    <s v="USD"/>
    <s v="Storage"/>
  </r>
  <r>
    <x v="3"/>
    <s v="GAAP"/>
    <s v="Land"/>
    <s v="FN-001-001"/>
    <n v="2"/>
    <s v="Operating On Balance Sheet Leases"/>
    <n v="404684.68"/>
    <n v="357630.39"/>
    <n v="728278.72"/>
    <x v="8"/>
    <s v="$"/>
    <s v="USD"/>
    <s v="Land"/>
  </r>
  <r>
    <x v="0"/>
    <s v="GAAP"/>
    <s v="Pipeline"/>
    <s v="CF-001-001"/>
    <n v="2"/>
    <s v="Operating On Balance Sheet Leases"/>
    <n v="0"/>
    <n v="0"/>
    <n v="96706.240000000005"/>
    <x v="9"/>
    <s v="$"/>
    <s v="USD"/>
    <s v="Pipeline"/>
  </r>
  <r>
    <x v="1"/>
    <s v="GAAP"/>
    <s v="Storage"/>
    <s v="FC-001-001"/>
    <n v="2"/>
    <s v="Operating On Balance Sheet Leases"/>
    <n v="45325.5"/>
    <n v="55052.03"/>
    <n v="100377.53"/>
    <x v="9"/>
    <s v="$"/>
    <s v="USD"/>
    <s v="Storage"/>
  </r>
  <r>
    <x v="3"/>
    <s v="GAAP"/>
    <s v="Land"/>
    <s v="FN-001-001"/>
    <n v="2"/>
    <s v="Operating On Balance Sheet Leases"/>
    <n v="406971.34"/>
    <n v="322352.8"/>
    <n v="696258.96"/>
    <x v="9"/>
    <s v="$"/>
    <s v="USD"/>
    <s v="Land"/>
  </r>
  <r>
    <x v="0"/>
    <s v="GAAP"/>
    <s v="Pipeline"/>
    <s v="CF-001-001"/>
    <n v="2"/>
    <s v="Operating On Balance Sheet Leases"/>
    <n v="0"/>
    <n v="0"/>
    <n v="87914.76"/>
    <x v="10"/>
    <s v="$"/>
    <s v="USD"/>
    <s v="Pipeline"/>
  </r>
  <r>
    <x v="1"/>
    <s v="GAAP"/>
    <s v="Storage"/>
    <s v="FC-001-001"/>
    <n v="2"/>
    <s v="Operating On Balance Sheet Leases"/>
    <n v="45466.01"/>
    <n v="51198.36"/>
    <n v="96664.37"/>
    <x v="10"/>
    <s v="$"/>
    <s v="USD"/>
    <s v="Storage"/>
  </r>
  <r>
    <x v="3"/>
    <s v="GAAP"/>
    <s v="Land"/>
    <s v="FN-001-001"/>
    <n v="2"/>
    <s v="Operating On Balance Sheet Leases"/>
    <n v="409264.92"/>
    <n v="286968.21000000002"/>
    <n v="664139.12"/>
    <x v="10"/>
    <s v="$"/>
    <s v="USD"/>
    <s v="Land"/>
  </r>
  <r>
    <x v="0"/>
    <s v="GAAP"/>
    <s v="Pipeline"/>
    <s v="CF-001-001"/>
    <n v="2"/>
    <s v="Operating On Balance Sheet Leases"/>
    <n v="0"/>
    <n v="0"/>
    <n v="79123.28"/>
    <x v="11"/>
    <s v="$"/>
    <s v="USD"/>
    <s v="Pipeline"/>
  </r>
  <r>
    <x v="1"/>
    <s v="GAAP"/>
    <s v="Storage"/>
    <s v="FC-001-001"/>
    <n v="2"/>
    <s v="Operating On Balance Sheet Leases"/>
    <n v="45606.950000000004"/>
    <n v="47332.75"/>
    <n v="92939.7"/>
    <x v="11"/>
    <s v="$"/>
    <s v="USD"/>
    <s v="Storage"/>
  </r>
  <r>
    <x v="3"/>
    <s v="GAAP"/>
    <s v="Land"/>
    <s v="FN-001-001"/>
    <n v="2"/>
    <s v="Operating On Balance Sheet Leases"/>
    <n v="411565.46"/>
    <n v="251476.28"/>
    <n v="631918.9"/>
    <x v="11"/>
    <s v="$"/>
    <s v="USD"/>
    <s v="Land"/>
  </r>
</pivotCacheRecords>
</file>

<file path=xl/pivotCache/pivotCacheRecords2.xml><?xml version="1.0" encoding="utf-8"?>
<pivotCacheRecords xmlns="http://schemas.openxmlformats.org/spreadsheetml/2006/main" xmlns:r="http://schemas.openxmlformats.org/officeDocument/2006/relationships" count="50">
  <r>
    <x v="0"/>
    <s v="GAAP"/>
    <s v="Pipeline"/>
    <s v="CF-001-001"/>
    <n v="2"/>
    <s v="Operating On Balance Sheet Leases"/>
    <n v="126657.13"/>
    <n v="130454.32"/>
    <n v="397129.11000000004"/>
    <x v="0"/>
    <s v="$"/>
    <s v="USD"/>
    <s v="Pipeline"/>
  </r>
  <r>
    <x v="0"/>
    <s v="GAAP"/>
    <s v="Pipeline"/>
    <s v="CF-001-001"/>
    <n v="2"/>
    <s v="Operating On Balance Sheet Leases"/>
    <n v="127041.79"/>
    <n v="130850.52"/>
    <n v="389119.22"/>
    <x v="1"/>
    <s v="$"/>
    <s v="USD"/>
    <s v="Pipeline"/>
  </r>
  <r>
    <x v="0"/>
    <s v="GAAP"/>
    <s v="Pipeline"/>
    <s v="CF-001-001"/>
    <n v="2"/>
    <s v="Operating On Balance Sheet Leases"/>
    <n v="127351.72999999998"/>
    <n v="131247.92000000001"/>
    <n v="378627.23"/>
    <x v="2"/>
    <s v="$"/>
    <s v="USD"/>
    <s v="Pipeline"/>
  </r>
  <r>
    <x v="0"/>
    <s v="GAAP"/>
    <s v="Pipeline"/>
    <s v="CF-001-001"/>
    <n v="2"/>
    <s v="Operating On Balance Sheet Leases"/>
    <n v="127777.14000000001"/>
    <n v="131607.9"/>
    <n v="368213.29"/>
    <x v="3"/>
    <s v="$"/>
    <s v="USD"/>
    <s v="Pipeline"/>
  </r>
  <r>
    <x v="0"/>
    <s v="GAAP"/>
    <s v="Pipeline"/>
    <s v="CF-001-001"/>
    <n v="2"/>
    <s v="Operating On Balance Sheet Leases"/>
    <n v="128139.75999999998"/>
    <n v="132007.6"/>
    <n v="357776.27999999997"/>
    <x v="4"/>
    <s v="$"/>
    <s v="USD"/>
    <s v="Pipeline"/>
  </r>
  <r>
    <x v="0"/>
    <s v="GAAP"/>
    <s v="Pipeline"/>
    <s v="CF-001-001"/>
    <n v="2"/>
    <s v="Operating On Balance Sheet Leases"/>
    <n v="128541.88"/>
    <n v="132395.57"/>
    <n v="347367.04"/>
    <x v="5"/>
    <s v="$"/>
    <s v="USD"/>
    <s v="Pipeline"/>
  </r>
  <r>
    <x v="0"/>
    <s v="GAAP"/>
    <s v="Pipeline"/>
    <s v="CF-001-001"/>
    <n v="2"/>
    <s v="Operating On Balance Sheet Leases"/>
    <n v="128906.66999999998"/>
    <n v="132797.66"/>
    <n v="336934.58999999997"/>
    <x v="6"/>
    <s v="$"/>
    <s v="USD"/>
    <s v="Pipeline"/>
  </r>
  <r>
    <x v="0"/>
    <s v="GAAP"/>
    <s v="Pipeline"/>
    <s v="CF-001-001"/>
    <n v="2"/>
    <s v="Operating On Balance Sheet Leases"/>
    <n v="129311.20000000001"/>
    <n v="133187.95000000001"/>
    <n v="326530.07999999996"/>
    <x v="7"/>
    <s v="$"/>
    <s v="USD"/>
    <s v="Pipeline"/>
  </r>
  <r>
    <x v="0"/>
    <s v="GAAP"/>
    <s v="Pipeline"/>
    <s v="CF-001-001"/>
    <n v="2"/>
    <s v="Operating On Balance Sheet Leases"/>
    <n v="129703.93"/>
    <n v="133592.45000000001"/>
    <n v="316127.98"/>
    <x v="8"/>
    <s v="$"/>
    <s v="USD"/>
    <s v="Pipeline"/>
  </r>
  <r>
    <x v="0"/>
    <s v="GAAP"/>
    <s v="Pipeline"/>
    <s v="CF-001-001"/>
    <n v="2"/>
    <s v="Operating On Balance Sheet Leases"/>
    <n v="-4319.9799999999959"/>
    <n v="133998.18"/>
    <n v="305702.46999999997"/>
    <x v="9"/>
    <s v="$"/>
    <s v="USD"/>
    <s v="Pipeline"/>
  </r>
  <r>
    <x v="0"/>
    <s v="GAAP"/>
    <s v="Pipeline"/>
    <s v="CF-001-001"/>
    <n v="2"/>
    <s v="Operating On Balance Sheet Leases"/>
    <n v="130072.04"/>
    <n v="0"/>
    <n v="294896.98"/>
    <x v="10"/>
    <s v="$"/>
    <s v="USD"/>
    <s v="Pipeline"/>
  </r>
  <r>
    <x v="0"/>
    <s v="GAAP"/>
    <s v="Pipeline"/>
    <s v="CF-001-001"/>
    <n v="2"/>
    <s v="Operating On Balance Sheet Leases"/>
    <n v="130454.32"/>
    <n v="0"/>
    <n v="284079.93"/>
    <x v="11"/>
    <s v="$"/>
    <s v="USD"/>
    <s v="Pipeline"/>
  </r>
  <r>
    <x v="1"/>
    <s v="GAAP"/>
    <s v="Storage"/>
    <s v="FC-001-001"/>
    <n v="2"/>
    <s v="Operating On Balance Sheet Leases"/>
    <n v="152079.49"/>
    <n v="407548.72"/>
    <n v="556342.64"/>
    <x v="0"/>
    <s v="$"/>
    <s v="USD"/>
    <s v="Storage"/>
  </r>
  <r>
    <x v="1"/>
    <s v="GAAP"/>
    <s v="Office Space"/>
    <s v="FN-002-002"/>
    <n v="2"/>
    <s v="Operating On Balance Sheet Leases"/>
    <n v="9589.41"/>
    <n v="0"/>
    <n v="9858.7100000000009"/>
    <x v="0"/>
    <s v="$"/>
    <s v="USD"/>
    <s v="Office Space"/>
  </r>
  <r>
    <x v="1"/>
    <s v="GAAP"/>
    <s v="Storage"/>
    <s v="FC-001-001"/>
    <n v="2"/>
    <s v="Operating On Balance Sheet Leases"/>
    <n v="69268.600000000006"/>
    <n v="127413.64"/>
    <n v="180118.34"/>
    <x v="1"/>
    <s v="$"/>
    <s v="USD"/>
    <s v="Storage"/>
  </r>
  <r>
    <x v="1"/>
    <s v="GAAP"/>
    <s v="Office Space"/>
    <s v="FN-002-002"/>
    <n v="2"/>
    <s v="Operating On Balance Sheet Leases"/>
    <n v="0"/>
    <n v="0"/>
    <n v="0"/>
    <x v="1"/>
    <s v="$"/>
    <s v="USD"/>
    <s v="Office Space"/>
  </r>
  <r>
    <x v="1"/>
    <s v="GAAP"/>
    <s v="Storage"/>
    <s v="FC-001-001"/>
    <n v="2"/>
    <s v="Operating On Balance Sheet Leases"/>
    <n v="69400.820000000007"/>
    <n v="123791.29000000001"/>
    <n v="176628.11"/>
    <x v="2"/>
    <s v="$"/>
    <s v="USD"/>
    <s v="Storage"/>
  </r>
  <r>
    <x v="1"/>
    <s v="GAAP"/>
    <s v="Storage"/>
    <s v="FC-001-001"/>
    <n v="2"/>
    <s v="Operating On Balance Sheet Leases"/>
    <n v="69533.31"/>
    <n v="120157.72"/>
    <n v="173127.03"/>
    <x v="3"/>
    <s v="$"/>
    <s v="USD"/>
    <s v="Storage"/>
  </r>
  <r>
    <x v="1"/>
    <s v="GAAP"/>
    <s v="Storage"/>
    <s v="FC-001-001"/>
    <n v="2"/>
    <s v="Operating On Balance Sheet Leases"/>
    <n v="69666.19"/>
    <n v="116512.89"/>
    <n v="169615.08"/>
    <x v="4"/>
    <s v="$"/>
    <s v="USD"/>
    <s v="Storage"/>
  </r>
  <r>
    <x v="1"/>
    <s v="GAAP"/>
    <s v="Storage"/>
    <s v="FC-001-001"/>
    <n v="2"/>
    <s v="Operating On Balance Sheet Leases"/>
    <n v="69799.510000000009"/>
    <n v="112856.75"/>
    <n v="166092.26"/>
    <x v="5"/>
    <s v="$"/>
    <s v="USD"/>
    <s v="Storage"/>
  </r>
  <r>
    <x v="1"/>
    <s v="GAAP"/>
    <s v="Storage"/>
    <s v="FC-001-001"/>
    <n v="2"/>
    <s v="Operating On Balance Sheet Leases"/>
    <n v="69933.22"/>
    <n v="109189.29000000001"/>
    <n v="162558.51"/>
    <x v="6"/>
    <s v="$"/>
    <s v="USD"/>
    <s v="Storage"/>
  </r>
  <r>
    <x v="1"/>
    <s v="GAAP"/>
    <s v="Storage"/>
    <s v="FC-001-001"/>
    <n v="2"/>
    <s v="Operating On Balance Sheet Leases"/>
    <n v="70067.360000000001"/>
    <n v="105510.45"/>
    <n v="159013.81"/>
    <x v="7"/>
    <s v="$"/>
    <s v="USD"/>
    <s v="Storage"/>
  </r>
  <r>
    <x v="1"/>
    <s v="GAAP"/>
    <s v="Storage"/>
    <s v="FC-001-001"/>
    <n v="2"/>
    <s v="Operating On Balance Sheet Leases"/>
    <n v="70201.91"/>
    <n v="101820.21"/>
    <n v="155458.12"/>
    <x v="8"/>
    <s v="$"/>
    <s v="USD"/>
    <s v="Storage"/>
  </r>
  <r>
    <x v="1"/>
    <s v="GAAP"/>
    <s v="Storage"/>
    <s v="FC-001-001"/>
    <n v="2"/>
    <s v="Operating On Balance Sheet Leases"/>
    <n v="70336.87"/>
    <n v="98118.53"/>
    <n v="151891.4"/>
    <x v="9"/>
    <s v="$"/>
    <s v="USD"/>
    <s v="Storage"/>
  </r>
  <r>
    <x v="1"/>
    <s v="GAAP"/>
    <s v="Storage"/>
    <s v="FC-001-001"/>
    <n v="2"/>
    <s v="Operating On Balance Sheet Leases"/>
    <n v="70472.260000000009"/>
    <n v="94405.37"/>
    <n v="148313.63"/>
    <x v="10"/>
    <s v="$"/>
    <s v="USD"/>
    <s v="Storage"/>
  </r>
  <r>
    <x v="1"/>
    <s v="GAAP"/>
    <s v="Storage"/>
    <s v="FC-001-001"/>
    <n v="2"/>
    <s v="Operating On Balance Sheet Leases"/>
    <n v="70608.070000000007"/>
    <n v="90680.7"/>
    <n v="144724.76999999999"/>
    <x v="11"/>
    <s v="$"/>
    <s v="USD"/>
    <s v="Storage"/>
  </r>
  <r>
    <x v="2"/>
    <s v="GAAP"/>
    <s v="Land"/>
    <s v="FI-001-001"/>
    <n v="2"/>
    <s v="Operating On Balance Sheet Leases"/>
    <n v="4717.96"/>
    <n v="4783.46"/>
    <n v="5901.42"/>
    <x v="0"/>
    <s v="$"/>
    <s v="USD"/>
    <s v="Land"/>
  </r>
  <r>
    <x v="2"/>
    <s v="GAAP"/>
    <s v="Land"/>
    <s v="FI-001-001"/>
    <n v="2"/>
    <s v="Operating On Balance Sheet Leases"/>
    <n v="4723.3900000000003"/>
    <n v="4788.96"/>
    <n v="5512.35"/>
    <x v="1"/>
    <s v="$"/>
    <s v="USD"/>
    <s v="Land"/>
  </r>
  <r>
    <x v="2"/>
    <s v="GAAP"/>
    <s v="Land"/>
    <s v="FI-001-001"/>
    <n v="2"/>
    <s v="Operating On Balance Sheet Leases"/>
    <n v="4728.82"/>
    <n v="4794.47"/>
    <n v="5123.29"/>
    <x v="2"/>
    <s v="$"/>
    <s v="USD"/>
    <s v="Land"/>
  </r>
  <r>
    <x v="2"/>
    <s v="GAAP"/>
    <s v="Land"/>
    <s v="FI-001-001"/>
    <n v="2"/>
    <s v="Operating On Balance Sheet Leases"/>
    <n v="4734.24"/>
    <n v="0"/>
    <n v="4734.25"/>
    <x v="3"/>
    <s v="$"/>
    <s v="USD"/>
    <s v="Land"/>
  </r>
  <r>
    <x v="2"/>
    <s v="GAAP"/>
    <s v="Land"/>
    <s v="FI-001-001"/>
    <n v="2"/>
    <s v="Operating On Balance Sheet Leases"/>
    <n v="4739.68"/>
    <n v="0"/>
    <n v="4339.6900000000005"/>
    <x v="4"/>
    <s v="$"/>
    <s v="USD"/>
    <s v="Land"/>
  </r>
  <r>
    <x v="2"/>
    <s v="GAAP"/>
    <s v="Land"/>
    <s v="FI-001-001"/>
    <n v="2"/>
    <s v="Operating On Balance Sheet Leases"/>
    <n v="4745.13"/>
    <n v="0"/>
    <n v="3945.14"/>
    <x v="5"/>
    <s v="$"/>
    <s v="USD"/>
    <s v="Land"/>
  </r>
  <r>
    <x v="2"/>
    <s v="GAAP"/>
    <s v="Land"/>
    <s v="FI-001-001"/>
    <n v="2"/>
    <s v="Operating On Balance Sheet Leases"/>
    <n v="4750.59"/>
    <n v="0"/>
    <n v="3550.6"/>
    <x v="6"/>
    <s v="$"/>
    <s v="USD"/>
    <s v="Land"/>
  </r>
  <r>
    <x v="2"/>
    <s v="GAAP"/>
    <s v="Land"/>
    <s v="FI-001-001"/>
    <n v="2"/>
    <s v="Operating On Balance Sheet Leases"/>
    <n v="4756.05"/>
    <n v="0"/>
    <n v="3156.06"/>
    <x v="7"/>
    <s v="$"/>
    <s v="USD"/>
    <s v="Land"/>
  </r>
  <r>
    <x v="2"/>
    <s v="GAAP"/>
    <s v="Land"/>
    <s v="FI-001-001"/>
    <n v="2"/>
    <s v="Operating On Balance Sheet Leases"/>
    <n v="4761.5200000000004"/>
    <n v="0"/>
    <n v="2761.53"/>
    <x v="8"/>
    <s v="$"/>
    <s v="USD"/>
    <s v="Land"/>
  </r>
  <r>
    <x v="2"/>
    <s v="GAAP"/>
    <s v="Land"/>
    <s v="FI-001-001"/>
    <n v="2"/>
    <s v="Operating On Balance Sheet Leases"/>
    <n v="4767"/>
    <n v="0"/>
    <n v="2367.0100000000002"/>
    <x v="9"/>
    <s v="$"/>
    <s v="USD"/>
    <s v="Land"/>
  </r>
  <r>
    <x v="2"/>
    <s v="GAAP"/>
    <s v="Land"/>
    <s v="FI-001-001"/>
    <n v="2"/>
    <s v="Operating On Balance Sheet Leases"/>
    <n v="4772.4800000000005"/>
    <n v="0"/>
    <n v="1972.49"/>
    <x v="10"/>
    <s v="$"/>
    <s v="USD"/>
    <s v="Land"/>
  </r>
  <r>
    <x v="2"/>
    <s v="GAAP"/>
    <s v="Land"/>
    <s v="FI-001-001"/>
    <n v="2"/>
    <s v="Operating On Balance Sheet Leases"/>
    <n v="4777.97"/>
    <n v="0"/>
    <n v="1577.98"/>
    <x v="11"/>
    <s v="$"/>
    <s v="USD"/>
    <s v="Land"/>
  </r>
  <r>
    <x v="3"/>
    <s v="GAAP"/>
    <s v="Land"/>
    <s v="FN-001-001"/>
    <n v="2"/>
    <s v="Operating On Balance Sheet Leases"/>
    <n v="280636.07"/>
    <n v="738864.13000000012"/>
    <n v="919210.86"/>
    <x v="0"/>
    <s v="$"/>
    <s v="USD"/>
    <s v="Land"/>
  </r>
  <r>
    <x v="3"/>
    <s v="GAAP"/>
    <s v="Land"/>
    <s v="FN-001-001"/>
    <n v="2"/>
    <s v="Operating On Balance Sheet Leases"/>
    <n v="365672.23"/>
    <n v="984196.74"/>
    <n v="1261808.5999999999"/>
    <x v="1"/>
    <s v="$"/>
    <s v="USD"/>
    <s v="Land"/>
  </r>
  <r>
    <x v="3"/>
    <s v="GAAP"/>
    <s v="Land"/>
    <s v="FN-001-001"/>
    <n v="2"/>
    <s v="Operating On Balance Sheet Leases"/>
    <n v="367772.58"/>
    <n v="952911.06"/>
    <n v="1231573.5900000001"/>
    <x v="2"/>
    <s v="$"/>
    <s v="USD"/>
    <s v="Land"/>
  </r>
  <r>
    <x v="3"/>
    <s v="GAAP"/>
    <s v="Land"/>
    <s v="FN-001-001"/>
    <n v="2"/>
    <s v="Operating On Balance Sheet Leases"/>
    <n v="369878.92"/>
    <n v="921530.1"/>
    <n v="1201249.72"/>
    <x v="3"/>
    <s v="$"/>
    <s v="USD"/>
    <s v="Land"/>
  </r>
  <r>
    <x v="3"/>
    <s v="GAAP"/>
    <s v="Land"/>
    <s v="FN-001-001"/>
    <n v="2"/>
    <s v="Operating On Balance Sheet Leases"/>
    <n v="371991.64"/>
    <n v="890053.96"/>
    <n v="1170837.05"/>
    <x v="4"/>
    <s v="$"/>
    <s v="USD"/>
    <s v="Land"/>
  </r>
  <r>
    <x v="3"/>
    <s v="GAAP"/>
    <s v="Land"/>
    <s v="FN-001-001"/>
    <n v="2"/>
    <s v="Operating On Balance Sheet Leases"/>
    <n v="374110.78"/>
    <n v="858482.33000000007"/>
    <n v="1140335.31"/>
    <x v="5"/>
    <s v="$"/>
    <s v="USD"/>
    <s v="Land"/>
  </r>
  <r>
    <x v="3"/>
    <s v="GAAP"/>
    <s v="Land"/>
    <s v="FN-001-001"/>
    <n v="2"/>
    <s v="Operating On Balance Sheet Leases"/>
    <n v="376236.35000000003"/>
    <n v="826814.94000000006"/>
    <n v="1109744.24"/>
    <x v="6"/>
    <s v="$"/>
    <s v="USD"/>
    <s v="Land"/>
  </r>
  <r>
    <x v="3"/>
    <s v="GAAP"/>
    <s v="Land"/>
    <s v="FN-001-001"/>
    <n v="2"/>
    <s v="Operating On Balance Sheet Leases"/>
    <n v="378398.31"/>
    <n v="794023.24"/>
    <n v="1079060.53"/>
    <x v="7"/>
    <s v="$"/>
    <s v="USD"/>
    <s v="Land"/>
  </r>
  <r>
    <x v="3"/>
    <s v="GAAP"/>
    <s v="Land"/>
    <s v="FN-001-001"/>
    <n v="2"/>
    <s v="Operating On Balance Sheet Leases"/>
    <n v="380566.83"/>
    <n v="761132.07000000007"/>
    <n v="1048283.9099999999"/>
    <x v="8"/>
    <s v="$"/>
    <s v="USD"/>
    <s v="Land"/>
  </r>
  <r>
    <x v="3"/>
    <s v="GAAP"/>
    <s v="Land"/>
    <s v="FN-001-001"/>
    <n v="2"/>
    <s v="Operating On Balance Sheet Leases"/>
    <n v="382741.92"/>
    <n v="728141.14"/>
    <n v="1017414.1000000001"/>
    <x v="9"/>
    <s v="$"/>
    <s v="USD"/>
    <s v="Land"/>
  </r>
  <r>
    <x v="3"/>
    <s v="GAAP"/>
    <s v="Land"/>
    <s v="FN-001-001"/>
    <n v="2"/>
    <s v="Operating On Balance Sheet Leases"/>
    <n v="384923.62"/>
    <n v="695050.13"/>
    <n v="986450.82"/>
    <x v="10"/>
    <s v="$"/>
    <s v="USD"/>
    <s v="Land"/>
  </r>
  <r>
    <x v="3"/>
    <s v="GAAP"/>
    <s v="Land"/>
    <s v="FN-001-001"/>
    <n v="2"/>
    <s v="Operating On Balance Sheet Leases"/>
    <n v="387111.94"/>
    <n v="661858.74"/>
    <n v="955393.78"/>
    <x v="11"/>
    <s v="$"/>
    <s v="USD"/>
    <s v="Lan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numFmtId="43" showAll="0"/>
    <pivotField dataField="1" numFmtId="43" showAll="0"/>
    <pivotField axis="axisCol" showAll="0">
      <items count="14">
        <item x="0"/>
        <item x="1"/>
        <item x="2"/>
        <item x="3"/>
        <item x="4"/>
        <item x="5"/>
        <item x="6"/>
        <item x="7"/>
        <item x="8"/>
        <item x="9"/>
        <item x="10"/>
        <item x="11"/>
        <item m="1" x="12"/>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rou_amount" fld="8" baseField="0" baseItem="0" numFmtId="43"/>
  </dataFields>
  <formats count="5">
    <format dxfId="26">
      <pivotArea outline="0" collapsedLevelsAreSubtotals="1" fieldPosition="0"/>
    </format>
    <format dxfId="25">
      <pivotArea collapsedLevelsAreSubtotals="1" fieldPosition="0">
        <references count="2">
          <reference field="0" count="1">
            <x v="3"/>
          </reference>
          <reference field="9" count="0" selected="0"/>
        </references>
      </pivotArea>
    </format>
    <format dxfId="24">
      <pivotArea collapsedLevelsAreSubtotals="1" fieldPosition="0">
        <references count="2">
          <reference field="0" count="1">
            <x v="3"/>
          </reference>
          <reference field="9" count="0" selected="0"/>
        </references>
      </pivotArea>
    </format>
    <format dxfId="23">
      <pivotArea collapsedLevelsAreSubtotals="1" fieldPosition="0">
        <references count="2">
          <reference field="0" count="3">
            <x v="0"/>
            <x v="1"/>
            <x v="2"/>
          </reference>
          <reference field="9" count="0" selected="0"/>
        </references>
      </pivotArea>
    </format>
    <format dxfId="18">
      <pivotArea collapsedLevelsAreSubtotals="1" fieldPosition="0">
        <references count="2">
          <reference field="0" count="0"/>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dataField="1" numFmtId="43" showAll="0"/>
    <pivotField numFmtId="43" showAll="0"/>
    <pivotField numFmtId="43" showAll="0"/>
    <pivotField axis="axisCol" showAll="0">
      <items count="14">
        <item x="0"/>
        <item x="1"/>
        <item x="2"/>
        <item x="3"/>
        <item x="4"/>
        <item x="5"/>
        <item x="6"/>
        <item x="7"/>
        <item x="8"/>
        <item x="9"/>
        <item x="10"/>
        <item x="11"/>
        <item m="1" x="12"/>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short_term_liability" fld="6" baseField="0" baseItem="0" numFmtId="164"/>
  </dataFields>
  <formats count="6">
    <format dxfId="22">
      <pivotArea outline="0" collapsedLevelsAreSubtotals="1" fieldPosition="0"/>
    </format>
    <format dxfId="21">
      <pivotArea outline="0" collapsedLevelsAreSubtotals="1" fieldPosition="0"/>
    </format>
    <format dxfId="17">
      <pivotArea collapsedLevelsAreSubtotals="1" fieldPosition="0">
        <references count="2">
          <reference field="0" count="1">
            <x v="3"/>
          </reference>
          <reference field="9" count="0" selected="0"/>
        </references>
      </pivotArea>
    </format>
    <format dxfId="16">
      <pivotArea collapsedLevelsAreSubtotals="1" fieldPosition="0">
        <references count="2">
          <reference field="0" count="1">
            <x v="1"/>
          </reference>
          <reference field="9" count="0" selected="0"/>
        </references>
      </pivotArea>
    </format>
    <format dxfId="13">
      <pivotArea collapsedLevelsAreSubtotals="1" fieldPosition="0">
        <references count="2">
          <reference field="0" count="1">
            <x v="0"/>
          </reference>
          <reference field="9" count="0" selected="0"/>
        </references>
      </pivotArea>
    </format>
    <format dxfId="11">
      <pivotArea collapsedLevelsAreSubtotals="1" fieldPosition="0">
        <references count="2">
          <reference field="0" count="1">
            <x v="2"/>
          </reference>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dataField="1" numFmtId="43" showAll="0"/>
    <pivotField numFmtId="43" showAll="0"/>
    <pivotField axis="axisCol" showAll="0">
      <items count="14">
        <item x="0"/>
        <item x="1"/>
        <item x="2"/>
        <item x="3"/>
        <item x="4"/>
        <item x="5"/>
        <item x="6"/>
        <item x="7"/>
        <item x="8"/>
        <item x="9"/>
        <item x="10"/>
        <item x="11"/>
        <item m="1" x="12"/>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long_term_liability" fld="7" baseField="0" baseItem="0" numFmtId="164"/>
  </dataFields>
  <formats count="6">
    <format dxfId="20">
      <pivotArea outline="0" collapsedLevelsAreSubtotals="1" fieldPosition="0"/>
    </format>
    <format dxfId="19">
      <pivotArea outline="0" collapsedLevelsAreSubtotals="1" fieldPosition="0"/>
    </format>
    <format dxfId="15">
      <pivotArea collapsedLevelsAreSubtotals="1" fieldPosition="0">
        <references count="2">
          <reference field="0" count="1">
            <x v="1"/>
          </reference>
          <reference field="9" count="0" selected="0"/>
        </references>
      </pivotArea>
    </format>
    <format dxfId="14">
      <pivotArea collapsedLevelsAreSubtotals="1" fieldPosition="0">
        <references count="2">
          <reference field="0" count="1">
            <x v="3"/>
          </reference>
          <reference field="9" count="0" selected="0"/>
        </references>
      </pivotArea>
    </format>
    <format dxfId="12">
      <pivotArea collapsedLevelsAreSubtotals="1" fieldPosition="0">
        <references count="1">
          <reference field="0" count="1">
            <x v="0"/>
          </reference>
        </references>
      </pivotArea>
    </format>
    <format dxfId="10">
      <pivotArea collapsedLevelsAreSubtotals="1" fieldPosition="0">
        <references count="2">
          <reference field="0" count="1">
            <x v="2"/>
          </reference>
          <reference field="9" count="4" selected="0">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numFmtId="43" showAll="0"/>
    <pivotField dataField="1" numFmtId="43" showAll="0"/>
    <pivotField axis="axisCol" showAll="0">
      <items count="13">
        <item x="0"/>
        <item x="1"/>
        <item x="2"/>
        <item x="3"/>
        <item x="4"/>
        <item x="5"/>
        <item x="6"/>
        <item x="7"/>
        <item x="8"/>
        <item x="9"/>
        <item x="10"/>
        <item x="11"/>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rou_amount" fld="8" baseField="0" baseItem="0"/>
  </dataFields>
  <formats count="4">
    <format dxfId="4">
      <pivotArea collapsedLevelsAreSubtotals="1" fieldPosition="0">
        <references count="2">
          <reference field="0" count="1">
            <x v="3"/>
          </reference>
          <reference field="9" count="11" selected="0">
            <x v="0"/>
            <x v="1"/>
            <x v="2"/>
            <x v="3"/>
            <x v="4"/>
            <x v="5"/>
            <x v="6"/>
            <x v="7"/>
            <x v="8"/>
            <x v="9"/>
            <x v="10"/>
          </reference>
        </references>
      </pivotArea>
    </format>
    <format dxfId="3">
      <pivotArea collapsedLevelsAreSubtotals="1" fieldPosition="0">
        <references count="2">
          <reference field="0" count="1">
            <x v="3"/>
          </reference>
          <reference field="9" count="1" selected="0">
            <x v="11"/>
          </reference>
        </references>
      </pivotArea>
    </format>
    <format dxfId="2">
      <pivotArea collapsedLevelsAreSubtotals="1" fieldPosition="0">
        <references count="2">
          <reference field="0" count="1">
            <x v="0"/>
          </reference>
          <reference field="9" count="0" selected="0"/>
        </references>
      </pivotArea>
    </format>
    <format dxfId="1">
      <pivotArea collapsedLevelsAreSubtotals="1" fieldPosition="0">
        <references count="2">
          <reference field="0" count="2">
            <x v="1"/>
            <x v="2"/>
          </reference>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dataField="1" numFmtId="43" showAll="0"/>
    <pivotField numFmtId="43" showAll="0"/>
    <pivotField numFmtId="43" showAll="0"/>
    <pivotField axis="axisCol" showAll="0">
      <items count="13">
        <item x="0"/>
        <item x="1"/>
        <item x="2"/>
        <item x="3"/>
        <item x="4"/>
        <item x="5"/>
        <item x="6"/>
        <item x="7"/>
        <item x="8"/>
        <item x="9"/>
        <item x="10"/>
        <item x="11"/>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short_term_liability" fld="6" baseField="0" baseItem="0"/>
  </dataFields>
  <formats count="4">
    <format dxfId="9">
      <pivotArea collapsedLevelsAreSubtotals="1" fieldPosition="0">
        <references count="2">
          <reference field="0" count="1">
            <x v="3"/>
          </reference>
          <reference field="9" count="0" selected="0"/>
        </references>
      </pivotArea>
    </format>
    <format dxfId="7">
      <pivotArea collapsedLevelsAreSubtotals="1" fieldPosition="0">
        <references count="2">
          <reference field="0" count="1">
            <x v="1"/>
          </reference>
          <reference field="9" count="0" selected="0"/>
        </references>
      </pivotArea>
    </format>
    <format dxfId="6">
      <pivotArea collapsedLevelsAreSubtotals="1" fieldPosition="0">
        <references count="2">
          <reference field="0" count="1">
            <x v="0"/>
          </reference>
          <reference field="9" count="0" selected="0"/>
        </references>
      </pivotArea>
    </format>
    <format dxfId="0">
      <pivotArea collapsedLevelsAreSubtotals="1" fieldPosition="0">
        <references count="2">
          <reference field="0" count="1">
            <x v="2"/>
          </reference>
          <reference field="9"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9" firstHeaderRow="1" firstDataRow="2" firstDataCol="1"/>
  <pivotFields count="13">
    <pivotField axis="axisRow" showAll="0">
      <items count="5">
        <item x="0"/>
        <item x="1"/>
        <item x="2"/>
        <item x="3"/>
        <item t="default"/>
      </items>
    </pivotField>
    <pivotField showAll="0"/>
    <pivotField showAll="0"/>
    <pivotField showAll="0"/>
    <pivotField showAll="0"/>
    <pivotField showAll="0"/>
    <pivotField numFmtId="43" showAll="0"/>
    <pivotField dataField="1" numFmtId="43" showAll="0"/>
    <pivotField numFmtId="43" showAll="0"/>
    <pivotField axis="axisCol" showAll="0">
      <items count="13">
        <item x="0"/>
        <item x="1"/>
        <item x="2"/>
        <item x="3"/>
        <item x="4"/>
        <item x="5"/>
        <item x="6"/>
        <item x="7"/>
        <item x="8"/>
        <item x="9"/>
        <item x="10"/>
        <item x="11"/>
        <item t="default"/>
      </items>
    </pivotField>
    <pivotField showAll="0"/>
    <pivotField showAll="0"/>
    <pivotField showAll="0"/>
  </pivotFields>
  <rowFields count="1">
    <field x="0"/>
  </rowFields>
  <rowItems count="5">
    <i>
      <x/>
    </i>
    <i>
      <x v="1"/>
    </i>
    <i>
      <x v="2"/>
    </i>
    <i>
      <x v="3"/>
    </i>
    <i t="grand">
      <x/>
    </i>
  </rowItems>
  <colFields count="1">
    <field x="9"/>
  </colFields>
  <colItems count="13">
    <i>
      <x/>
    </i>
    <i>
      <x v="1"/>
    </i>
    <i>
      <x v="2"/>
    </i>
    <i>
      <x v="3"/>
    </i>
    <i>
      <x v="4"/>
    </i>
    <i>
      <x v="5"/>
    </i>
    <i>
      <x v="6"/>
    </i>
    <i>
      <x v="7"/>
    </i>
    <i>
      <x v="8"/>
    </i>
    <i>
      <x v="9"/>
    </i>
    <i>
      <x v="10"/>
    </i>
    <i>
      <x v="11"/>
    </i>
    <i t="grand">
      <x/>
    </i>
  </colItems>
  <dataFields count="1">
    <dataField name="Sum of long_term_liability" fld="7" baseField="0" baseItem="0"/>
  </dataFields>
  <formats count="2">
    <format dxfId="8">
      <pivotArea collapsedLevelsAreSubtotals="1" fieldPosition="0">
        <references count="2">
          <reference field="0" count="1">
            <x v="3"/>
          </reference>
          <reference field="9" count="0" selected="0"/>
        </references>
      </pivotArea>
    </format>
    <format dxfId="5">
      <pivotArea collapsedLevelsAreSubtotals="1" fieldPosition="0">
        <references count="2">
          <reference field="0" count="1">
            <x v="1"/>
          </reference>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E1" workbookViewId="0">
      <selection activeCell="O5" sqref="O5:O8"/>
    </sheetView>
  </sheetViews>
  <sheetFormatPr defaultRowHeight="15" x14ac:dyDescent="0.25"/>
  <cols>
    <col min="1" max="1" width="27.28515625" customWidth="1"/>
    <col min="2" max="2" width="16.28515625" customWidth="1"/>
    <col min="3" max="13" width="13.28515625" bestFit="1" customWidth="1"/>
    <col min="14" max="15" width="14.28515625" customWidth="1"/>
    <col min="16" max="16" width="24.85546875" bestFit="1" customWidth="1"/>
    <col min="17" max="17" width="18.7109375" bestFit="1" customWidth="1"/>
    <col min="18" max="18" width="24.85546875" bestFit="1" customWidth="1"/>
    <col min="19" max="19" width="18.7109375" bestFit="1" customWidth="1"/>
    <col min="20" max="20" width="24.85546875" bestFit="1" customWidth="1"/>
    <col min="21" max="21" width="18.7109375" bestFit="1" customWidth="1"/>
    <col min="22" max="22" width="24.85546875" bestFit="1" customWidth="1"/>
    <col min="23" max="23" width="18.7109375" bestFit="1" customWidth="1"/>
    <col min="24" max="24" width="24.85546875" bestFit="1" customWidth="1"/>
    <col min="25" max="25" width="18.7109375" bestFit="1" customWidth="1"/>
    <col min="26" max="26" width="30" bestFit="1" customWidth="1"/>
    <col min="27" max="27" width="23.7109375" bestFit="1" customWidth="1"/>
  </cols>
  <sheetData>
    <row r="1" spans="1:15" ht="18.75" x14ac:dyDescent="0.3">
      <c r="A1" s="61" t="s">
        <v>106</v>
      </c>
    </row>
    <row r="3" spans="1:15" x14ac:dyDescent="0.25">
      <c r="A3" s="7" t="s">
        <v>59</v>
      </c>
      <c r="B3" s="7" t="s">
        <v>56</v>
      </c>
    </row>
    <row r="4" spans="1:15" x14ac:dyDescent="0.25">
      <c r="A4" s="7" t="s">
        <v>54</v>
      </c>
      <c r="B4" t="s">
        <v>29</v>
      </c>
      <c r="C4" t="s">
        <v>32</v>
      </c>
      <c r="D4" t="s">
        <v>33</v>
      </c>
      <c r="E4" t="s">
        <v>34</v>
      </c>
      <c r="F4" t="s">
        <v>35</v>
      </c>
      <c r="G4" t="s">
        <v>36</v>
      </c>
      <c r="H4" t="s">
        <v>37</v>
      </c>
      <c r="I4" t="s">
        <v>38</v>
      </c>
      <c r="J4" t="s">
        <v>39</v>
      </c>
      <c r="K4" t="s">
        <v>18</v>
      </c>
      <c r="L4" t="s">
        <v>40</v>
      </c>
      <c r="M4" t="s">
        <v>41</v>
      </c>
      <c r="N4" t="s">
        <v>55</v>
      </c>
    </row>
    <row r="5" spans="1:15" x14ac:dyDescent="0.25">
      <c r="A5" s="8" t="s">
        <v>13</v>
      </c>
      <c r="B5" s="62">
        <v>397129.11000000004</v>
      </c>
      <c r="C5" s="62">
        <v>389119.22</v>
      </c>
      <c r="D5" s="62">
        <v>378627.23</v>
      </c>
      <c r="E5" s="62">
        <v>368213.29</v>
      </c>
      <c r="F5" s="62">
        <v>357776.27999999997</v>
      </c>
      <c r="G5" s="62">
        <v>347367.04</v>
      </c>
      <c r="H5" s="62">
        <v>336934.58999999997</v>
      </c>
      <c r="I5" s="62">
        <v>326530.07999999996</v>
      </c>
      <c r="J5" s="62">
        <v>316127.98</v>
      </c>
      <c r="K5" s="62">
        <v>305702.46999999997</v>
      </c>
      <c r="L5" s="62">
        <v>294896.98</v>
      </c>
      <c r="M5" s="62">
        <v>284079.93</v>
      </c>
      <c r="N5" s="9">
        <v>4102504.2</v>
      </c>
      <c r="O5" t="s">
        <v>101</v>
      </c>
    </row>
    <row r="6" spans="1:15" x14ac:dyDescent="0.25">
      <c r="A6" s="8" t="s">
        <v>21</v>
      </c>
      <c r="B6" s="62">
        <v>566201.35</v>
      </c>
      <c r="C6" s="62">
        <v>180118.34</v>
      </c>
      <c r="D6" s="62">
        <v>176628.11</v>
      </c>
      <c r="E6" s="62">
        <v>173127.03</v>
      </c>
      <c r="F6" s="62">
        <v>169615.08</v>
      </c>
      <c r="G6" s="62">
        <v>166092.26</v>
      </c>
      <c r="H6" s="62">
        <v>162558.51</v>
      </c>
      <c r="I6" s="62">
        <v>159013.81</v>
      </c>
      <c r="J6" s="62">
        <v>155458.12</v>
      </c>
      <c r="K6" s="62">
        <v>151891.4</v>
      </c>
      <c r="L6" s="62">
        <v>148313.63</v>
      </c>
      <c r="M6" s="62">
        <v>144724.76999999999</v>
      </c>
      <c r="N6" s="9">
        <v>2353742.4099999997</v>
      </c>
      <c r="O6" t="s">
        <v>102</v>
      </c>
    </row>
    <row r="7" spans="1:15" x14ac:dyDescent="0.25">
      <c r="A7" s="8" t="s">
        <v>24</v>
      </c>
      <c r="B7" s="62">
        <v>5901.42</v>
      </c>
      <c r="C7" s="62">
        <v>5512.35</v>
      </c>
      <c r="D7" s="62">
        <v>5123.29</v>
      </c>
      <c r="E7" s="62">
        <v>4734.25</v>
      </c>
      <c r="F7" s="62">
        <v>4339.6900000000005</v>
      </c>
      <c r="G7" s="62">
        <v>3945.14</v>
      </c>
      <c r="H7" s="62">
        <v>3550.6</v>
      </c>
      <c r="I7" s="62">
        <v>3156.06</v>
      </c>
      <c r="J7" s="62">
        <v>2761.53</v>
      </c>
      <c r="K7" s="62">
        <v>2367.0100000000002</v>
      </c>
      <c r="L7" s="62">
        <v>1972.49</v>
      </c>
      <c r="M7" s="62">
        <v>1577.98</v>
      </c>
      <c r="N7" s="9">
        <v>44941.81</v>
      </c>
      <c r="O7" t="s">
        <v>103</v>
      </c>
    </row>
    <row r="8" spans="1:15" x14ac:dyDescent="0.25">
      <c r="A8" s="8" t="s">
        <v>27</v>
      </c>
      <c r="B8" s="62">
        <v>919210.86</v>
      </c>
      <c r="C8" s="62">
        <v>1261808.5999999999</v>
      </c>
      <c r="D8" s="62">
        <v>1231573.5900000001</v>
      </c>
      <c r="E8" s="62">
        <v>1201249.72</v>
      </c>
      <c r="F8" s="62">
        <v>1170837.05</v>
      </c>
      <c r="G8" s="62">
        <v>1140335.31</v>
      </c>
      <c r="H8" s="62">
        <v>1109744.24</v>
      </c>
      <c r="I8" s="62">
        <v>1079060.53</v>
      </c>
      <c r="J8" s="62">
        <v>1048283.9099999999</v>
      </c>
      <c r="K8" s="62">
        <v>1017414.1000000001</v>
      </c>
      <c r="L8" s="62">
        <v>986450.82</v>
      </c>
      <c r="M8" s="62">
        <v>955393.78</v>
      </c>
      <c r="N8" s="9">
        <v>13121362.509999998</v>
      </c>
      <c r="O8" t="s">
        <v>104</v>
      </c>
    </row>
    <row r="9" spans="1:15" x14ac:dyDescent="0.25">
      <c r="A9" s="8" t="s">
        <v>55</v>
      </c>
      <c r="B9" s="9">
        <v>1888442.74</v>
      </c>
      <c r="C9" s="9">
        <v>1836558.5099999998</v>
      </c>
      <c r="D9" s="9">
        <v>1791952.2200000002</v>
      </c>
      <c r="E9" s="9">
        <v>1747324.29</v>
      </c>
      <c r="F9" s="9">
        <v>1702568.1</v>
      </c>
      <c r="G9" s="9">
        <v>1657739.75</v>
      </c>
      <c r="H9" s="9">
        <v>1612787.94</v>
      </c>
      <c r="I9" s="9">
        <v>1567760.48</v>
      </c>
      <c r="J9" s="9">
        <v>1522631.54</v>
      </c>
      <c r="K9" s="9">
        <v>1477374.98</v>
      </c>
      <c r="L9" s="9">
        <v>1431633.9199999999</v>
      </c>
      <c r="M9" s="9">
        <v>1385776.46</v>
      </c>
      <c r="N9" s="9">
        <v>19622550.929999996</v>
      </c>
    </row>
    <row r="13" spans="1:15" x14ac:dyDescent="0.25">
      <c r="B13" s="10">
        <f>+B5+B7+B8</f>
        <v>1322241.3900000001</v>
      </c>
      <c r="C13" s="10">
        <f t="shared" ref="C13:N13" si="0">+C5+C7+C8</f>
        <v>1656440.17</v>
      </c>
      <c r="D13" s="10">
        <f t="shared" si="0"/>
        <v>1615324.11</v>
      </c>
      <c r="E13" s="10">
        <f t="shared" si="0"/>
        <v>1574197.26</v>
      </c>
      <c r="F13" s="10">
        <f t="shared" si="0"/>
        <v>1532953.02</v>
      </c>
      <c r="G13" s="10">
        <f t="shared" si="0"/>
        <v>1491647.49</v>
      </c>
      <c r="H13" s="10">
        <f t="shared" si="0"/>
        <v>1450229.43</v>
      </c>
      <c r="I13" s="10">
        <f t="shared" si="0"/>
        <v>1408746.67</v>
      </c>
      <c r="J13" s="10">
        <f t="shared" si="0"/>
        <v>1367173.42</v>
      </c>
      <c r="K13" s="10">
        <f t="shared" si="0"/>
        <v>1325483.58</v>
      </c>
      <c r="L13" s="10">
        <f t="shared" si="0"/>
        <v>1283320.29</v>
      </c>
      <c r="M13" s="10">
        <f t="shared" si="0"/>
        <v>1241051.69</v>
      </c>
      <c r="N13" s="10">
        <f t="shared" si="0"/>
        <v>17268808.52</v>
      </c>
    </row>
    <row r="14" spans="1:15" x14ac:dyDescent="0.25">
      <c r="B14" s="10">
        <v>1322240.53</v>
      </c>
      <c r="C14" s="10">
        <v>1656440.17</v>
      </c>
      <c r="D14" s="10">
        <v>1615324.11</v>
      </c>
      <c r="E14" s="10">
        <v>1574197.26</v>
      </c>
      <c r="F14" s="10">
        <v>1532953.02</v>
      </c>
      <c r="G14" s="10">
        <v>1491647.49</v>
      </c>
      <c r="H14" s="10">
        <v>1450229.4300000002</v>
      </c>
      <c r="I14" s="10">
        <v>1408746.67</v>
      </c>
      <c r="J14" s="10">
        <v>1367173.42</v>
      </c>
      <c r="K14" s="10">
        <v>1325483.58</v>
      </c>
      <c r="L14" s="10">
        <v>1283320.2899999998</v>
      </c>
      <c r="M14" s="10">
        <v>1241051.69</v>
      </c>
      <c r="N14" s="10"/>
    </row>
    <row r="15" spans="1:15" x14ac:dyDescent="0.25">
      <c r="B15" s="10">
        <f>+B13-B14</f>
        <v>0.86000000010244548</v>
      </c>
      <c r="C15" s="10">
        <f t="shared" ref="C15:M15" si="1">+C13-C14</f>
        <v>0</v>
      </c>
      <c r="D15" s="10">
        <f t="shared" si="1"/>
        <v>0</v>
      </c>
      <c r="E15" s="10">
        <f t="shared" si="1"/>
        <v>0</v>
      </c>
      <c r="F15" s="10">
        <f t="shared" si="1"/>
        <v>0</v>
      </c>
      <c r="G15" s="10">
        <f t="shared" si="1"/>
        <v>0</v>
      </c>
      <c r="H15" s="10">
        <f t="shared" si="1"/>
        <v>0</v>
      </c>
      <c r="I15" s="10">
        <f t="shared" si="1"/>
        <v>0</v>
      </c>
      <c r="J15" s="10">
        <f t="shared" si="1"/>
        <v>0</v>
      </c>
      <c r="K15" s="10">
        <f t="shared" si="1"/>
        <v>0</v>
      </c>
      <c r="L15" s="10">
        <f t="shared" si="1"/>
        <v>0</v>
      </c>
      <c r="M15" s="10">
        <f t="shared" si="1"/>
        <v>0</v>
      </c>
      <c r="N15" s="10"/>
    </row>
    <row r="16" spans="1:15" x14ac:dyDescent="0.25">
      <c r="B16" s="10">
        <f>+B13+B6</f>
        <v>1888442.7400000002</v>
      </c>
      <c r="C16" s="10">
        <f t="shared" ref="C16:N16" si="2">+C13+C6</f>
        <v>1836558.51</v>
      </c>
      <c r="D16" s="10">
        <f t="shared" si="2"/>
        <v>1791952.2200000002</v>
      </c>
      <c r="E16" s="10">
        <f t="shared" si="2"/>
        <v>1747324.29</v>
      </c>
      <c r="F16" s="10">
        <f t="shared" si="2"/>
        <v>1702568.1</v>
      </c>
      <c r="G16" s="10">
        <f t="shared" si="2"/>
        <v>1657739.75</v>
      </c>
      <c r="H16" s="10">
        <f t="shared" si="2"/>
        <v>1612787.94</v>
      </c>
      <c r="I16" s="10">
        <f t="shared" si="2"/>
        <v>1567760.48</v>
      </c>
      <c r="J16" s="10">
        <f t="shared" si="2"/>
        <v>1522631.54</v>
      </c>
      <c r="K16" s="10">
        <f t="shared" si="2"/>
        <v>1477374.98</v>
      </c>
      <c r="L16" s="10">
        <f t="shared" si="2"/>
        <v>1431633.9199999999</v>
      </c>
      <c r="M16" s="10">
        <f t="shared" si="2"/>
        <v>1385776.46</v>
      </c>
      <c r="N16" s="10">
        <f t="shared" si="2"/>
        <v>19622550.93</v>
      </c>
    </row>
    <row r="18" spans="1:13" x14ac:dyDescent="0.25">
      <c r="B18" s="2"/>
    </row>
    <row r="19" spans="1:13" x14ac:dyDescent="0.25">
      <c r="A19" t="s">
        <v>95</v>
      </c>
      <c r="B19" s="33" t="s">
        <v>29</v>
      </c>
      <c r="C19" s="33" t="s">
        <v>32</v>
      </c>
    </row>
    <row r="20" spans="1:13" x14ac:dyDescent="0.25">
      <c r="A20" s="55" t="s">
        <v>94</v>
      </c>
      <c r="B20" s="54">
        <f>+'Variances '!R8</f>
        <v>919210.8600000001</v>
      </c>
      <c r="C20" s="54">
        <f>1908382.99-646574.39</f>
        <v>1261808.6000000001</v>
      </c>
      <c r="D20" s="55" t="s">
        <v>100</v>
      </c>
      <c r="E20" s="55" t="s">
        <v>100</v>
      </c>
      <c r="F20" s="55" t="s">
        <v>100</v>
      </c>
      <c r="G20" s="55" t="s">
        <v>100</v>
      </c>
      <c r="H20" s="55" t="s">
        <v>100</v>
      </c>
      <c r="I20" s="55" t="s">
        <v>100</v>
      </c>
      <c r="J20" s="55" t="s">
        <v>100</v>
      </c>
      <c r="K20" s="55" t="s">
        <v>100</v>
      </c>
      <c r="L20" s="55" t="s">
        <v>100</v>
      </c>
      <c r="M20" s="55" t="s">
        <v>100</v>
      </c>
    </row>
    <row r="21" spans="1:13" x14ac:dyDescent="0.25">
      <c r="A21" t="s">
        <v>98</v>
      </c>
      <c r="B21" s="2">
        <f>+B8</f>
        <v>919210.86</v>
      </c>
      <c r="C21" s="2">
        <f>+C8</f>
        <v>1261808.5999999999</v>
      </c>
    </row>
    <row r="22" spans="1:13" x14ac:dyDescent="0.25">
      <c r="A22" t="s">
        <v>99</v>
      </c>
      <c r="B22" s="9">
        <f>+B20-B21</f>
        <v>0</v>
      </c>
      <c r="C22" s="9">
        <f>+C20-C21</f>
        <v>0</v>
      </c>
    </row>
    <row r="24" spans="1:13" x14ac:dyDescent="0.25">
      <c r="A24" t="s">
        <v>97</v>
      </c>
    </row>
    <row r="25" spans="1:13" x14ac:dyDescent="0.25">
      <c r="A25" s="55" t="s">
        <v>94</v>
      </c>
      <c r="B25" s="54">
        <f>+'Variances '!K8</f>
        <v>566201.35000000009</v>
      </c>
      <c r="C25" s="56">
        <f>129257.49+50860.85</f>
        <v>180118.34</v>
      </c>
      <c r="D25" s="55" t="s">
        <v>100</v>
      </c>
      <c r="E25" s="55" t="s">
        <v>100</v>
      </c>
      <c r="F25" s="55" t="s">
        <v>100</v>
      </c>
      <c r="G25" s="55" t="s">
        <v>100</v>
      </c>
      <c r="H25" s="55" t="s">
        <v>100</v>
      </c>
      <c r="I25" s="55" t="s">
        <v>100</v>
      </c>
      <c r="J25" s="55" t="s">
        <v>100</v>
      </c>
      <c r="K25" s="55" t="s">
        <v>100</v>
      </c>
      <c r="L25" s="55" t="s">
        <v>100</v>
      </c>
      <c r="M25" s="55" t="s">
        <v>100</v>
      </c>
    </row>
    <row r="26" spans="1:13" x14ac:dyDescent="0.25">
      <c r="A26" t="s">
        <v>98</v>
      </c>
      <c r="B26" s="2">
        <f>+B6</f>
        <v>566201.35</v>
      </c>
      <c r="C26" s="2">
        <f>+C6</f>
        <v>180118.34</v>
      </c>
    </row>
    <row r="27" spans="1:13" x14ac:dyDescent="0.25">
      <c r="A27" t="s">
        <v>99</v>
      </c>
      <c r="B27" s="9">
        <f>+B25-B26</f>
        <v>0</v>
      </c>
      <c r="C27" s="9">
        <f>+C25-C26</f>
        <v>0</v>
      </c>
    </row>
    <row r="31" spans="1:13" x14ac:dyDescent="0.25">
      <c r="A31" t="s">
        <v>96</v>
      </c>
    </row>
    <row r="32" spans="1:13" x14ac:dyDescent="0.25">
      <c r="A32" s="55" t="s">
        <v>94</v>
      </c>
      <c r="B32" s="54">
        <f>'Variances '!D8</f>
        <v>397129.11</v>
      </c>
      <c r="C32" s="56">
        <f>568089.71-178970.49</f>
        <v>389119.22</v>
      </c>
      <c r="D32" s="55" t="s">
        <v>100</v>
      </c>
      <c r="E32" s="55" t="s">
        <v>100</v>
      </c>
      <c r="F32" s="55" t="s">
        <v>100</v>
      </c>
      <c r="G32" s="55" t="s">
        <v>100</v>
      </c>
      <c r="H32" s="55" t="s">
        <v>100</v>
      </c>
      <c r="I32" s="55" t="s">
        <v>100</v>
      </c>
      <c r="J32" s="55" t="s">
        <v>100</v>
      </c>
      <c r="K32" s="55" t="s">
        <v>100</v>
      </c>
      <c r="L32" s="55" t="s">
        <v>100</v>
      </c>
      <c r="M32" s="55" t="s">
        <v>100</v>
      </c>
    </row>
    <row r="33" spans="1:3" x14ac:dyDescent="0.25">
      <c r="A33" t="s">
        <v>98</v>
      </c>
      <c r="B33" s="9">
        <f>B5</f>
        <v>397129.11000000004</v>
      </c>
      <c r="C33" s="9">
        <f>C5</f>
        <v>389119.22</v>
      </c>
    </row>
    <row r="34" spans="1:3" x14ac:dyDescent="0.25">
      <c r="A34" t="s">
        <v>99</v>
      </c>
      <c r="B34" s="9">
        <f>+B32-B33</f>
        <v>0</v>
      </c>
      <c r="C34" s="9">
        <f>+C32-C33</f>
        <v>0</v>
      </c>
    </row>
  </sheetData>
  <pageMargins left="0.7" right="0.7" top="0.75" bottom="0.75" header="0.3" footer="0.3"/>
  <pageSetup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2" workbookViewId="0">
      <selection activeCell="K22" sqref="K22"/>
    </sheetView>
  </sheetViews>
  <sheetFormatPr defaultRowHeight="15" x14ac:dyDescent="0.25"/>
  <cols>
    <col min="2" max="2" width="10.5703125" bestFit="1" customWidth="1"/>
    <col min="3" max="4" width="12.28515625" bestFit="1" customWidth="1"/>
    <col min="5" max="5" width="9.5703125" bestFit="1" customWidth="1"/>
    <col min="6" max="6" width="10.85546875" bestFit="1" customWidth="1"/>
    <col min="10" max="11" width="12.28515625" bestFit="1" customWidth="1"/>
    <col min="12" max="12" width="9.5703125" bestFit="1" customWidth="1"/>
    <col min="17" max="18" width="13.28515625" bestFit="1" customWidth="1"/>
    <col min="19" max="19" width="10.5703125" bestFit="1" customWidth="1"/>
    <col min="21" max="21" width="1.7109375" customWidth="1"/>
    <col min="22" max="22" width="10.5703125" bestFit="1" customWidth="1"/>
  </cols>
  <sheetData>
    <row r="1" spans="1:22" x14ac:dyDescent="0.25">
      <c r="A1" s="34" t="s">
        <v>75</v>
      </c>
      <c r="B1" s="35"/>
      <c r="C1" s="35"/>
      <c r="D1" s="35"/>
      <c r="E1" s="35"/>
      <c r="H1" s="34" t="s">
        <v>76</v>
      </c>
      <c r="I1" s="35"/>
      <c r="J1" s="35"/>
      <c r="K1" s="35"/>
      <c r="L1" s="35"/>
      <c r="O1" s="34" t="s">
        <v>77</v>
      </c>
      <c r="P1" s="35"/>
      <c r="Q1" s="35"/>
      <c r="R1" s="35"/>
      <c r="S1" s="35"/>
    </row>
    <row r="3" spans="1:22" x14ac:dyDescent="0.25">
      <c r="C3" s="36" t="s">
        <v>78</v>
      </c>
      <c r="D3" s="36" t="s">
        <v>79</v>
      </c>
      <c r="J3" s="36" t="s">
        <v>78</v>
      </c>
      <c r="K3" s="36" t="s">
        <v>79</v>
      </c>
      <c r="Q3" s="36" t="s">
        <v>78</v>
      </c>
      <c r="R3" s="36" t="s">
        <v>79</v>
      </c>
    </row>
    <row r="4" spans="1:22" x14ac:dyDescent="0.25">
      <c r="A4" t="s">
        <v>80</v>
      </c>
      <c r="B4" s="37" t="s">
        <v>81</v>
      </c>
      <c r="C4" s="38">
        <v>278223.27</v>
      </c>
      <c r="D4" s="38">
        <v>270211.02</v>
      </c>
      <c r="E4" s="38">
        <f>+C4-D4</f>
        <v>8012.25</v>
      </c>
      <c r="H4" t="s">
        <v>80</v>
      </c>
      <c r="I4" s="37" t="s">
        <v>81</v>
      </c>
      <c r="J4" s="38">
        <v>179225.59</v>
      </c>
      <c r="K4" s="38">
        <v>175756.86</v>
      </c>
      <c r="L4" s="38">
        <f>+J4-K4</f>
        <v>3468.7300000000105</v>
      </c>
      <c r="O4" t="s">
        <v>80</v>
      </c>
      <c r="P4" s="37" t="s">
        <v>81</v>
      </c>
      <c r="Q4" s="38">
        <f>1378689.09+19688.44</f>
        <v>1398377.53</v>
      </c>
      <c r="R4" s="38">
        <f>1348630.01+9858.71</f>
        <v>1358488.72</v>
      </c>
      <c r="S4" s="38">
        <f>+Q4-R4</f>
        <v>39888.810000000056</v>
      </c>
    </row>
    <row r="6" spans="1:22" x14ac:dyDescent="0.25">
      <c r="A6" t="s">
        <v>82</v>
      </c>
      <c r="B6" t="s">
        <v>83</v>
      </c>
      <c r="C6" s="39">
        <v>568089.71</v>
      </c>
      <c r="D6" s="39">
        <v>568089.71</v>
      </c>
      <c r="F6" s="39"/>
      <c r="H6" t="s">
        <v>82</v>
      </c>
      <c r="I6" t="s">
        <v>83</v>
      </c>
      <c r="J6" s="40">
        <v>705514.18</v>
      </c>
      <c r="K6" s="40">
        <v>705514.18</v>
      </c>
      <c r="O6" t="s">
        <v>82</v>
      </c>
      <c r="P6" t="s">
        <v>83</v>
      </c>
      <c r="Q6" s="40">
        <v>1677919.81</v>
      </c>
      <c r="R6" s="40">
        <v>1677919.81</v>
      </c>
    </row>
    <row r="7" spans="1:22" x14ac:dyDescent="0.25">
      <c r="A7" t="s">
        <v>82</v>
      </c>
      <c r="B7" t="s">
        <v>84</v>
      </c>
      <c r="C7" s="39">
        <v>-162948.35</v>
      </c>
      <c r="D7" s="39">
        <v>-170960.6</v>
      </c>
      <c r="F7" s="39"/>
      <c r="H7" t="s">
        <v>82</v>
      </c>
      <c r="I7" t="s">
        <v>84</v>
      </c>
      <c r="J7" s="40">
        <v>-135844.1</v>
      </c>
      <c r="K7" s="40">
        <v>-139312.82999999999</v>
      </c>
      <c r="O7" t="s">
        <v>82</v>
      </c>
      <c r="P7" t="s">
        <v>84</v>
      </c>
      <c r="Q7" s="40">
        <v>-718820.14</v>
      </c>
      <c r="R7" s="40">
        <v>-758708.95</v>
      </c>
    </row>
    <row r="8" spans="1:22" x14ac:dyDescent="0.25">
      <c r="C8" s="41">
        <f>SUBTOTAL(9,C6:C7)</f>
        <v>405141.36</v>
      </c>
      <c r="D8" s="41">
        <f>SUBTOTAL(9,D6:D7)</f>
        <v>397129.11</v>
      </c>
      <c r="E8" s="38">
        <f>+C8-D8</f>
        <v>8012.25</v>
      </c>
      <c r="J8" s="41">
        <f>SUBTOTAL(9,J6:J7)</f>
        <v>569670.08000000007</v>
      </c>
      <c r="K8" s="41">
        <f>SUBTOTAL(9,K6:K7)</f>
        <v>566201.35000000009</v>
      </c>
      <c r="L8" s="38">
        <f>+J8-K8</f>
        <v>3468.7299999999814</v>
      </c>
      <c r="Q8" s="41">
        <f>SUBTOTAL(9,Q6:Q7)</f>
        <v>959099.67</v>
      </c>
      <c r="R8" s="41">
        <f>SUBTOTAL(9,R6:R7)</f>
        <v>919210.8600000001</v>
      </c>
      <c r="S8" s="38">
        <f>+Q8-R8</f>
        <v>39888.809999999939</v>
      </c>
    </row>
    <row r="9" spans="1:22" x14ac:dyDescent="0.25">
      <c r="F9" s="42"/>
      <c r="V9" t="s">
        <v>85</v>
      </c>
    </row>
    <row r="10" spans="1:22" x14ac:dyDescent="0.25">
      <c r="B10" t="s">
        <v>86</v>
      </c>
      <c r="C10" s="43">
        <f>+C4-C8</f>
        <v>-126918.08999999997</v>
      </c>
      <c r="D10" s="43">
        <f>+D4-D8</f>
        <v>-126918.08999999997</v>
      </c>
      <c r="I10" t="s">
        <v>86</v>
      </c>
      <c r="J10" s="43">
        <f>+J4-J8</f>
        <v>-390444.49000000011</v>
      </c>
      <c r="K10" s="43">
        <f>+K4-K8</f>
        <v>-390444.49000000011</v>
      </c>
      <c r="P10" t="s">
        <v>86</v>
      </c>
      <c r="Q10" s="43">
        <f>+Q4-Q8</f>
        <v>439277.86</v>
      </c>
      <c r="R10" s="43">
        <f>+R4-R8</f>
        <v>439277.85999999987</v>
      </c>
      <c r="V10" s="9">
        <f>+Q10+J10</f>
        <v>48833.369999999879</v>
      </c>
    </row>
    <row r="12" spans="1:22" ht="95.25" customHeight="1" x14ac:dyDescent="0.25">
      <c r="A12" s="60" t="s">
        <v>87</v>
      </c>
      <c r="B12" s="60"/>
      <c r="C12" s="60"/>
      <c r="D12" s="60"/>
      <c r="E12" s="60"/>
      <c r="F12" s="60"/>
      <c r="G12" s="44"/>
      <c r="H12" s="60" t="s">
        <v>88</v>
      </c>
      <c r="I12" s="60"/>
      <c r="J12" s="60"/>
      <c r="K12" s="60"/>
      <c r="L12" s="60"/>
      <c r="M12" s="60"/>
      <c r="O12" s="60" t="s">
        <v>88</v>
      </c>
      <c r="P12" s="60"/>
      <c r="Q12" s="60"/>
      <c r="R12" s="60"/>
      <c r="S12" s="60"/>
      <c r="T12" s="60"/>
    </row>
    <row r="15" spans="1:22" x14ac:dyDescent="0.25">
      <c r="A15" s="34" t="s">
        <v>89</v>
      </c>
      <c r="B15" s="35"/>
      <c r="C15" s="35"/>
      <c r="D15" s="35"/>
      <c r="E15" s="35"/>
      <c r="H15" s="34" t="s">
        <v>90</v>
      </c>
      <c r="I15" s="35"/>
      <c r="J15" s="35"/>
      <c r="K15" s="35"/>
      <c r="L15" s="35"/>
      <c r="O15" s="34" t="s">
        <v>91</v>
      </c>
      <c r="P15" s="35"/>
      <c r="Q15" s="35"/>
      <c r="R15" s="35"/>
      <c r="S15" s="35"/>
    </row>
    <row r="16" spans="1:22" x14ac:dyDescent="0.25">
      <c r="A16" s="45"/>
      <c r="H16" s="45"/>
      <c r="O16" s="45"/>
    </row>
    <row r="17" spans="1:22" x14ac:dyDescent="0.25">
      <c r="C17" s="36" t="s">
        <v>78</v>
      </c>
      <c r="D17" s="36" t="s">
        <v>79</v>
      </c>
      <c r="J17" s="36" t="s">
        <v>78</v>
      </c>
      <c r="K17" s="36" t="s">
        <v>79</v>
      </c>
      <c r="Q17" s="36" t="s">
        <v>78</v>
      </c>
      <c r="R17" s="36" t="s">
        <v>79</v>
      </c>
    </row>
    <row r="18" spans="1:22" x14ac:dyDescent="0.25">
      <c r="A18" t="s">
        <v>80</v>
      </c>
      <c r="B18" t="s">
        <v>92</v>
      </c>
      <c r="C18" s="2">
        <v>-130778.13</v>
      </c>
      <c r="D18" s="2">
        <v>-131174.82</v>
      </c>
      <c r="H18" t="s">
        <v>80</v>
      </c>
      <c r="I18" t="s">
        <v>92</v>
      </c>
      <c r="J18" s="46">
        <v>-136883.76999999999</v>
      </c>
      <c r="K18" s="46">
        <v>-133283.78</v>
      </c>
      <c r="O18" t="s">
        <v>80</v>
      </c>
      <c r="P18" t="s">
        <v>92</v>
      </c>
      <c r="Q18" s="47">
        <v>-1047668.68</v>
      </c>
      <c r="R18" s="47">
        <v>-1016571.56</v>
      </c>
    </row>
    <row r="19" spans="1:22" x14ac:dyDescent="0.25">
      <c r="A19" t="s">
        <v>80</v>
      </c>
      <c r="B19" t="s">
        <v>93</v>
      </c>
      <c r="C19" s="2">
        <v>-126110.35</v>
      </c>
      <c r="D19" s="2">
        <v>-126492.89</v>
      </c>
      <c r="H19" t="s">
        <v>80</v>
      </c>
      <c r="I19" t="s">
        <v>93</v>
      </c>
      <c r="J19" s="46">
        <v>-42341.82</v>
      </c>
      <c r="K19" s="46">
        <v>-42473.08</v>
      </c>
      <c r="O19" t="s">
        <v>80</v>
      </c>
      <c r="P19" t="s">
        <v>93</v>
      </c>
      <c r="Q19" s="47">
        <f>-19149.82-359006.71</f>
        <v>-378156.53</v>
      </c>
      <c r="R19" s="47">
        <f>-361094-9589.41</f>
        <v>-370683.41</v>
      </c>
    </row>
    <row r="20" spans="1:22" x14ac:dyDescent="0.25">
      <c r="J20" s="37"/>
      <c r="Q20" s="37"/>
    </row>
    <row r="21" spans="1:22" x14ac:dyDescent="0.25">
      <c r="A21" t="s">
        <v>82</v>
      </c>
      <c r="B21" t="s">
        <v>92</v>
      </c>
      <c r="C21" s="40">
        <v>-130771.66</v>
      </c>
      <c r="D21" s="40">
        <v>-131168.35</v>
      </c>
      <c r="H21" t="s">
        <v>82</v>
      </c>
      <c r="I21" t="s">
        <v>92</v>
      </c>
      <c r="J21" s="40">
        <v>-411148.71</v>
      </c>
      <c r="K21" s="51">
        <v>-407548.72</v>
      </c>
      <c r="O21" t="s">
        <v>82</v>
      </c>
      <c r="P21" t="s">
        <v>92</v>
      </c>
      <c r="Q21" s="40">
        <v>-769961.25</v>
      </c>
      <c r="R21" s="40">
        <v>-738864.13</v>
      </c>
    </row>
    <row r="22" spans="1:22" x14ac:dyDescent="0.25">
      <c r="A22" t="s">
        <v>82</v>
      </c>
      <c r="B22" t="s">
        <v>93</v>
      </c>
      <c r="C22" s="48">
        <v>-125866.63</v>
      </c>
      <c r="D22" s="48">
        <v>-126249.17</v>
      </c>
      <c r="H22" t="s">
        <v>82</v>
      </c>
      <c r="I22" t="s">
        <v>93</v>
      </c>
      <c r="J22" s="49">
        <v>-161537.64000000001</v>
      </c>
      <c r="K22" s="52">
        <v>-161668.9</v>
      </c>
      <c r="O22" t="s">
        <v>82</v>
      </c>
      <c r="P22" t="s">
        <v>93</v>
      </c>
      <c r="Q22" s="40">
        <v>-288109.19</v>
      </c>
      <c r="R22" s="40">
        <v>-280636.07</v>
      </c>
    </row>
    <row r="23" spans="1:22" x14ac:dyDescent="0.25">
      <c r="J23" s="37"/>
      <c r="K23" s="37"/>
      <c r="Q23" s="37"/>
      <c r="R23" s="37"/>
      <c r="V23" t="s">
        <v>85</v>
      </c>
    </row>
    <row r="24" spans="1:22" x14ac:dyDescent="0.25">
      <c r="A24" t="s">
        <v>86</v>
      </c>
      <c r="B24" t="s">
        <v>92</v>
      </c>
      <c r="C24" s="2">
        <f>+C18-C21</f>
        <v>-6.4700000000011642</v>
      </c>
      <c r="D24" s="2">
        <f>+D18-D21</f>
        <v>-6.4700000000011642</v>
      </c>
      <c r="H24" t="s">
        <v>86</v>
      </c>
      <c r="I24" t="s">
        <v>92</v>
      </c>
      <c r="J24" s="50">
        <f>+J18-J21</f>
        <v>274264.94000000006</v>
      </c>
      <c r="K24" s="50">
        <f>+K18-K21</f>
        <v>274264.93999999994</v>
      </c>
      <c r="O24" t="s">
        <v>86</v>
      </c>
      <c r="P24" t="s">
        <v>92</v>
      </c>
      <c r="Q24" s="50">
        <f>+Q18-Q21</f>
        <v>-277707.43000000005</v>
      </c>
      <c r="R24" s="50">
        <f>+R18-R21</f>
        <v>-277707.43000000005</v>
      </c>
      <c r="V24" s="9">
        <f t="shared" ref="V24:V25" si="0">+Q24+J24</f>
        <v>-3442.4899999999907</v>
      </c>
    </row>
    <row r="25" spans="1:22" x14ac:dyDescent="0.25">
      <c r="A25" t="s">
        <v>86</v>
      </c>
      <c r="B25" t="s">
        <v>93</v>
      </c>
      <c r="C25" s="2">
        <f>+C19-C22</f>
        <v>-243.72000000000116</v>
      </c>
      <c r="D25" s="2">
        <f>+D19-D22</f>
        <v>-243.72000000000116</v>
      </c>
      <c r="H25" t="s">
        <v>86</v>
      </c>
      <c r="I25" t="s">
        <v>93</v>
      </c>
      <c r="J25" s="50">
        <f>+J19-J22</f>
        <v>119195.82</v>
      </c>
      <c r="K25" s="50">
        <f>+K19-K22</f>
        <v>119195.81999999999</v>
      </c>
      <c r="O25" t="s">
        <v>86</v>
      </c>
      <c r="P25" t="s">
        <v>93</v>
      </c>
      <c r="Q25" s="50">
        <f>+Q19-Q22</f>
        <v>-90047.340000000026</v>
      </c>
      <c r="R25" s="50">
        <f>+R19-R22</f>
        <v>-90047.339999999967</v>
      </c>
      <c r="V25" s="9">
        <f t="shared" si="0"/>
        <v>29148.479999999981</v>
      </c>
    </row>
    <row r="27" spans="1:22" ht="66.75" customHeight="1" x14ac:dyDescent="0.25">
      <c r="H27" s="60" t="s">
        <v>88</v>
      </c>
      <c r="I27" s="60"/>
      <c r="J27" s="60"/>
      <c r="K27" s="60"/>
      <c r="L27" s="60"/>
      <c r="M27" s="60"/>
      <c r="O27" s="60" t="s">
        <v>88</v>
      </c>
      <c r="P27" s="60"/>
      <c r="Q27" s="60"/>
      <c r="R27" s="60"/>
      <c r="S27" s="60"/>
      <c r="T27" s="60"/>
    </row>
  </sheetData>
  <mergeCells count="5">
    <mergeCell ref="A12:F12"/>
    <mergeCell ref="H12:M12"/>
    <mergeCell ref="O12:T12"/>
    <mergeCell ref="H27:M27"/>
    <mergeCell ref="O27:T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4"/>
  <sheetViews>
    <sheetView workbookViewId="0">
      <selection activeCell="B7" sqref="B7:M7"/>
    </sheetView>
  </sheetViews>
  <sheetFormatPr defaultRowHeight="15" x14ac:dyDescent="0.25"/>
  <cols>
    <col min="1" max="1" width="27.28515625" bestFit="1" customWidth="1"/>
    <col min="2" max="2" width="16.28515625" customWidth="1"/>
    <col min="3" max="3" width="11.5703125" bestFit="1" customWidth="1"/>
    <col min="4" max="10" width="9" customWidth="1"/>
    <col min="11" max="11" width="9.7109375" bestFit="1" customWidth="1"/>
    <col min="12" max="13" width="9" customWidth="1"/>
    <col min="14" max="14" width="11.28515625" customWidth="1"/>
    <col min="15" max="15" width="11.28515625" bestFit="1" customWidth="1"/>
  </cols>
  <sheetData>
    <row r="3" spans="1:17" x14ac:dyDescent="0.25">
      <c r="A3" s="7" t="s">
        <v>57</v>
      </c>
      <c r="B3" s="7" t="s">
        <v>56</v>
      </c>
    </row>
    <row r="4" spans="1:17" x14ac:dyDescent="0.25">
      <c r="A4" s="7" t="s">
        <v>54</v>
      </c>
      <c r="B4" t="s">
        <v>29</v>
      </c>
      <c r="C4" t="s">
        <v>32</v>
      </c>
      <c r="D4" t="s">
        <v>33</v>
      </c>
      <c r="E4" t="s">
        <v>34</v>
      </c>
      <c r="F4" t="s">
        <v>35</v>
      </c>
      <c r="G4" t="s">
        <v>36</v>
      </c>
      <c r="H4" t="s">
        <v>37</v>
      </c>
      <c r="I4" t="s">
        <v>38</v>
      </c>
      <c r="J4" t="s">
        <v>39</v>
      </c>
      <c r="K4" t="s">
        <v>18</v>
      </c>
      <c r="L4" t="s">
        <v>40</v>
      </c>
      <c r="M4" t="s">
        <v>41</v>
      </c>
      <c r="N4" t="s">
        <v>55</v>
      </c>
    </row>
    <row r="5" spans="1:17" x14ac:dyDescent="0.25">
      <c r="A5" s="8" t="s">
        <v>13</v>
      </c>
      <c r="B5" s="63">
        <v>126657.13</v>
      </c>
      <c r="C5" s="63">
        <v>127041.79</v>
      </c>
      <c r="D5" s="63">
        <v>127351.72999999998</v>
      </c>
      <c r="E5" s="63">
        <v>127777.14000000001</v>
      </c>
      <c r="F5" s="63">
        <v>128139.75999999998</v>
      </c>
      <c r="G5" s="63">
        <v>128541.88</v>
      </c>
      <c r="H5" s="63">
        <v>128906.66999999998</v>
      </c>
      <c r="I5" s="63">
        <v>129311.20000000001</v>
      </c>
      <c r="J5" s="63">
        <v>129703.93</v>
      </c>
      <c r="K5" s="63">
        <v>-4319.9799999999959</v>
      </c>
      <c r="L5" s="63">
        <v>130072.04</v>
      </c>
      <c r="M5" s="63">
        <v>130454.32</v>
      </c>
      <c r="N5" s="11">
        <v>1409637.6099999999</v>
      </c>
      <c r="O5" t="s">
        <v>105</v>
      </c>
      <c r="P5" s="10"/>
      <c r="Q5" s="10"/>
    </row>
    <row r="6" spans="1:17" x14ac:dyDescent="0.25">
      <c r="A6" s="8" t="s">
        <v>21</v>
      </c>
      <c r="B6" s="63">
        <v>161668.9</v>
      </c>
      <c r="C6" s="63">
        <v>69268.600000000006</v>
      </c>
      <c r="D6" s="63">
        <v>69400.820000000007</v>
      </c>
      <c r="E6" s="63">
        <v>69533.31</v>
      </c>
      <c r="F6" s="63">
        <v>69666.19</v>
      </c>
      <c r="G6" s="63">
        <v>69799.510000000009</v>
      </c>
      <c r="H6" s="63">
        <v>69933.22</v>
      </c>
      <c r="I6" s="63">
        <v>70067.360000000001</v>
      </c>
      <c r="J6" s="63">
        <v>70201.91</v>
      </c>
      <c r="K6" s="63">
        <v>70336.87</v>
      </c>
      <c r="L6" s="63">
        <v>70472.260000000009</v>
      </c>
      <c r="M6" s="63">
        <v>70608.070000000007</v>
      </c>
      <c r="N6" s="11">
        <v>930957.02</v>
      </c>
      <c r="O6" t="s">
        <v>107</v>
      </c>
      <c r="P6" s="10"/>
      <c r="Q6" s="10"/>
    </row>
    <row r="7" spans="1:17" x14ac:dyDescent="0.25">
      <c r="A7" s="8" t="s">
        <v>24</v>
      </c>
      <c r="B7" s="63">
        <v>4717.96</v>
      </c>
      <c r="C7" s="63">
        <v>4723.3900000000003</v>
      </c>
      <c r="D7" s="63">
        <v>4728.82</v>
      </c>
      <c r="E7" s="63">
        <v>4734.24</v>
      </c>
      <c r="F7" s="63">
        <v>4739.68</v>
      </c>
      <c r="G7" s="63">
        <v>4745.13</v>
      </c>
      <c r="H7" s="63">
        <v>4750.59</v>
      </c>
      <c r="I7" s="63">
        <v>4756.05</v>
      </c>
      <c r="J7" s="63">
        <v>4761.5200000000004</v>
      </c>
      <c r="K7" s="63">
        <v>4767</v>
      </c>
      <c r="L7" s="63">
        <v>4772.4800000000005</v>
      </c>
      <c r="M7" s="63">
        <v>4777.97</v>
      </c>
      <c r="N7" s="11">
        <v>56974.830000000009</v>
      </c>
      <c r="O7" t="s">
        <v>108</v>
      </c>
      <c r="P7" s="10"/>
      <c r="Q7" s="10"/>
    </row>
    <row r="8" spans="1:17" x14ac:dyDescent="0.25">
      <c r="A8" s="8" t="s">
        <v>27</v>
      </c>
      <c r="B8" s="63">
        <v>280636.07</v>
      </c>
      <c r="C8" s="63">
        <v>365672.23</v>
      </c>
      <c r="D8" s="63">
        <v>367772.58</v>
      </c>
      <c r="E8" s="63">
        <v>369878.92</v>
      </c>
      <c r="F8" s="63">
        <v>371991.64</v>
      </c>
      <c r="G8" s="63">
        <v>374110.78</v>
      </c>
      <c r="H8" s="63">
        <v>376236.35000000003</v>
      </c>
      <c r="I8" s="63">
        <v>378398.31</v>
      </c>
      <c r="J8" s="63">
        <v>380566.83</v>
      </c>
      <c r="K8" s="63">
        <v>382741.92</v>
      </c>
      <c r="L8" s="63">
        <v>384923.62</v>
      </c>
      <c r="M8" s="63">
        <v>387111.94</v>
      </c>
      <c r="N8" s="11">
        <v>4420041.1900000004</v>
      </c>
      <c r="O8" t="s">
        <v>109</v>
      </c>
      <c r="P8" s="10"/>
      <c r="Q8" s="10"/>
    </row>
    <row r="9" spans="1:17" x14ac:dyDescent="0.25">
      <c r="A9" s="8" t="s">
        <v>55</v>
      </c>
      <c r="B9" s="11">
        <v>573680.06000000006</v>
      </c>
      <c r="C9" s="11">
        <v>566706.01</v>
      </c>
      <c r="D9" s="11">
        <v>569253.94999999995</v>
      </c>
      <c r="E9" s="11">
        <v>571923.61</v>
      </c>
      <c r="F9" s="11">
        <v>574537.27</v>
      </c>
      <c r="G9" s="11">
        <v>577197.30000000005</v>
      </c>
      <c r="H9" s="11">
        <v>579826.83000000007</v>
      </c>
      <c r="I9" s="11">
        <v>582532.91999999993</v>
      </c>
      <c r="J9" s="11">
        <v>585234.18999999994</v>
      </c>
      <c r="K9" s="11">
        <v>453525.81</v>
      </c>
      <c r="L9" s="11">
        <v>590240.4</v>
      </c>
      <c r="M9" s="11">
        <v>592952.30000000005</v>
      </c>
      <c r="N9" s="11">
        <v>6817610.6500000004</v>
      </c>
      <c r="P9" s="10"/>
      <c r="Q9" s="10"/>
    </row>
    <row r="10" spans="1:17" x14ac:dyDescent="0.25">
      <c r="B10" s="10"/>
      <c r="C10" s="10"/>
      <c r="D10" s="10"/>
      <c r="E10" s="10"/>
      <c r="F10" s="10"/>
      <c r="G10" s="10"/>
      <c r="H10" s="10"/>
      <c r="I10" s="10"/>
      <c r="J10" s="10"/>
      <c r="K10" s="10"/>
      <c r="L10" s="10"/>
      <c r="M10" s="10"/>
      <c r="N10" s="10"/>
      <c r="O10" s="10"/>
      <c r="P10" s="10"/>
      <c r="Q10" s="10"/>
    </row>
    <row r="13" spans="1:17" x14ac:dyDescent="0.25">
      <c r="B13" s="10">
        <f>+B5+B7+B8</f>
        <v>412011.16000000003</v>
      </c>
      <c r="C13" s="10">
        <f t="shared" ref="C13:L13" si="0">+C5+C7+C8</f>
        <v>497437.41</v>
      </c>
      <c r="D13" s="10">
        <f t="shared" si="0"/>
        <v>499853.13</v>
      </c>
      <c r="E13" s="10">
        <f t="shared" si="0"/>
        <v>502390.3</v>
      </c>
      <c r="F13" s="10">
        <f t="shared" si="0"/>
        <v>504871.07999999996</v>
      </c>
      <c r="G13" s="10">
        <f t="shared" si="0"/>
        <v>507397.79000000004</v>
      </c>
      <c r="H13" s="10">
        <f t="shared" si="0"/>
        <v>509893.61</v>
      </c>
      <c r="I13" s="10">
        <f t="shared" si="0"/>
        <v>512465.56</v>
      </c>
      <c r="J13" s="10">
        <f t="shared" si="0"/>
        <v>515032.28</v>
      </c>
      <c r="K13" s="10">
        <f t="shared" si="0"/>
        <v>383188.94</v>
      </c>
      <c r="L13" s="10">
        <f t="shared" si="0"/>
        <v>519768.14</v>
      </c>
      <c r="M13" s="10">
        <f>+M5+M7+M8</f>
        <v>522344.23</v>
      </c>
    </row>
    <row r="14" spans="1:17" x14ac:dyDescent="0.25">
      <c r="B14" s="10">
        <v>501894.26</v>
      </c>
      <c r="C14" s="10">
        <v>494787.58</v>
      </c>
      <c r="D14" s="10">
        <v>497277.84</v>
      </c>
      <c r="E14" s="10">
        <v>499775.62</v>
      </c>
      <c r="F14" s="10">
        <v>502280.98000000004</v>
      </c>
      <c r="G14" s="10">
        <v>504793.95000000007</v>
      </c>
      <c r="H14" s="10">
        <v>507314.53000000009</v>
      </c>
      <c r="I14" s="10">
        <v>509872.67</v>
      </c>
      <c r="J14" s="10">
        <v>512438.58</v>
      </c>
      <c r="K14" s="10">
        <v>515012.26</v>
      </c>
      <c r="L14" s="10">
        <v>517593.73</v>
      </c>
      <c r="M14" s="10">
        <v>520183.03999999998</v>
      </c>
    </row>
    <row r="15" spans="1:17" x14ac:dyDescent="0.25">
      <c r="B15" s="10">
        <f>+B13-B14</f>
        <v>-89883.099999999977</v>
      </c>
      <c r="C15" s="10">
        <f t="shared" ref="C15:M15" si="1">+C13-C14</f>
        <v>2649.8299999999581</v>
      </c>
      <c r="D15" s="10">
        <f t="shared" si="1"/>
        <v>2575.289999999979</v>
      </c>
      <c r="E15" s="10">
        <f t="shared" si="1"/>
        <v>2614.679999999993</v>
      </c>
      <c r="F15" s="10">
        <f t="shared" si="1"/>
        <v>2590.0999999999185</v>
      </c>
      <c r="G15" s="10">
        <f t="shared" si="1"/>
        <v>2603.8399999999674</v>
      </c>
      <c r="H15" s="10">
        <f t="shared" si="1"/>
        <v>2579.0799999998999</v>
      </c>
      <c r="I15" s="10">
        <f t="shared" si="1"/>
        <v>2592.890000000014</v>
      </c>
      <c r="J15" s="10">
        <f t="shared" si="1"/>
        <v>2593.7000000000116</v>
      </c>
      <c r="K15" s="10">
        <f t="shared" si="1"/>
        <v>-131823.32</v>
      </c>
      <c r="L15" s="10">
        <f t="shared" si="1"/>
        <v>2174.4100000000326</v>
      </c>
      <c r="M15" s="10">
        <f t="shared" si="1"/>
        <v>2161.1900000000023</v>
      </c>
    </row>
    <row r="16" spans="1:17" x14ac:dyDescent="0.25">
      <c r="B16" s="2"/>
      <c r="C16" s="2"/>
      <c r="D16" s="2"/>
      <c r="E16" s="2"/>
      <c r="F16" s="2"/>
      <c r="G16" s="2"/>
      <c r="H16" s="2"/>
      <c r="I16" s="2"/>
      <c r="J16" s="2"/>
      <c r="K16" s="2"/>
      <c r="L16" s="2"/>
      <c r="M16" s="2"/>
    </row>
    <row r="18" spans="1:13" x14ac:dyDescent="0.25">
      <c r="B18" s="2"/>
    </row>
    <row r="19" spans="1:13" x14ac:dyDescent="0.25">
      <c r="A19" t="s">
        <v>95</v>
      </c>
      <c r="B19" s="33" t="s">
        <v>29</v>
      </c>
      <c r="C19" s="33" t="s">
        <v>32</v>
      </c>
    </row>
    <row r="20" spans="1:13" x14ac:dyDescent="0.25">
      <c r="A20" s="55" t="s">
        <v>94</v>
      </c>
      <c r="B20" s="54">
        <f>-'Variances '!R22</f>
        <v>280636.07</v>
      </c>
      <c r="C20" s="54">
        <v>365672.23</v>
      </c>
      <c r="D20" s="55"/>
      <c r="E20" s="55"/>
      <c r="F20" s="55"/>
      <c r="G20" s="55"/>
      <c r="H20" s="55"/>
      <c r="I20" s="55"/>
      <c r="J20" s="55"/>
      <c r="K20" s="55"/>
      <c r="L20" s="55"/>
      <c r="M20" s="55"/>
    </row>
    <row r="21" spans="1:13" x14ac:dyDescent="0.25">
      <c r="A21" t="s">
        <v>98</v>
      </c>
      <c r="B21" s="2">
        <f>+B8</f>
        <v>280636.07</v>
      </c>
      <c r="C21" s="2">
        <f>+C8</f>
        <v>365672.23</v>
      </c>
    </row>
    <row r="22" spans="1:13" x14ac:dyDescent="0.25">
      <c r="A22" t="s">
        <v>99</v>
      </c>
      <c r="B22" s="9">
        <f>+B20-B21</f>
        <v>0</v>
      </c>
      <c r="C22" s="9">
        <f>+C20-C21</f>
        <v>0</v>
      </c>
    </row>
    <row r="25" spans="1:13" x14ac:dyDescent="0.25">
      <c r="A25" s="55" t="s">
        <v>97</v>
      </c>
      <c r="B25" s="54">
        <f>-'Variances '!K22</f>
        <v>161668.9</v>
      </c>
      <c r="C25" s="54">
        <v>69268.600000000006</v>
      </c>
      <c r="D25" s="55"/>
      <c r="E25" s="55"/>
      <c r="F25" s="55"/>
      <c r="G25" s="55"/>
      <c r="H25" s="55"/>
      <c r="I25" s="55"/>
      <c r="J25" s="55"/>
      <c r="K25" s="55"/>
      <c r="L25" s="55"/>
      <c r="M25" s="55"/>
    </row>
    <row r="26" spans="1:13" x14ac:dyDescent="0.25">
      <c r="A26" t="s">
        <v>98</v>
      </c>
      <c r="B26" s="2">
        <f>+B6</f>
        <v>161668.9</v>
      </c>
      <c r="C26" s="2">
        <f>+C6</f>
        <v>69268.600000000006</v>
      </c>
    </row>
    <row r="27" spans="1:13" x14ac:dyDescent="0.25">
      <c r="A27" t="s">
        <v>99</v>
      </c>
      <c r="B27" s="9">
        <f>+B25-B26</f>
        <v>0</v>
      </c>
      <c r="C27" s="9">
        <f>+C25-C26</f>
        <v>0</v>
      </c>
    </row>
    <row r="31" spans="1:13" x14ac:dyDescent="0.25">
      <c r="A31" t="s">
        <v>96</v>
      </c>
    </row>
    <row r="32" spans="1:13" x14ac:dyDescent="0.25">
      <c r="A32" s="55" t="s">
        <v>94</v>
      </c>
      <c r="B32" s="54">
        <f>-'Variances '!D22</f>
        <v>126249.17</v>
      </c>
      <c r="C32" s="54">
        <v>126632.86</v>
      </c>
      <c r="D32" s="55"/>
      <c r="E32" s="55"/>
      <c r="F32" s="55"/>
      <c r="G32" s="55"/>
      <c r="H32" s="55"/>
      <c r="I32" s="55"/>
      <c r="J32" s="55"/>
      <c r="K32" s="55"/>
      <c r="L32" s="55"/>
      <c r="M32" s="55"/>
    </row>
    <row r="33" spans="1:3" x14ac:dyDescent="0.25">
      <c r="A33" t="s">
        <v>98</v>
      </c>
      <c r="B33" s="9">
        <f>B5</f>
        <v>126657.13</v>
      </c>
      <c r="C33" s="9">
        <f>C5</f>
        <v>127041.79</v>
      </c>
    </row>
    <row r="34" spans="1:3" x14ac:dyDescent="0.25">
      <c r="A34" t="s">
        <v>99</v>
      </c>
      <c r="B34" s="9">
        <f>+B32-B33</f>
        <v>-407.9600000000064</v>
      </c>
      <c r="C34" s="9">
        <f>+C32-C33</f>
        <v>-408.92999999999302</v>
      </c>
    </row>
  </sheetData>
  <pageMargins left="0.7" right="0.7" top="0.75" bottom="0.75" header="0.3" footer="0.3"/>
  <pageSetup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4"/>
  <sheetViews>
    <sheetView tabSelected="1" workbookViewId="0">
      <selection activeCell="D21" sqref="D21"/>
    </sheetView>
  </sheetViews>
  <sheetFormatPr defaultRowHeight="15" x14ac:dyDescent="0.25"/>
  <cols>
    <col min="1" max="1" width="27.28515625" bestFit="1" customWidth="1"/>
    <col min="2" max="2" width="16.28515625" customWidth="1"/>
    <col min="3" max="3" width="12.7109375" customWidth="1"/>
    <col min="4" max="9" width="10.5703125" customWidth="1"/>
    <col min="10" max="13" width="9" customWidth="1"/>
    <col min="14" max="14" width="11.5703125" customWidth="1"/>
    <col min="15" max="15" width="14.28515625" bestFit="1" customWidth="1"/>
  </cols>
  <sheetData>
    <row r="3" spans="1:18" x14ac:dyDescent="0.25">
      <c r="A3" s="7" t="s">
        <v>58</v>
      </c>
      <c r="B3" s="7" t="s">
        <v>56</v>
      </c>
    </row>
    <row r="4" spans="1:18" x14ac:dyDescent="0.25">
      <c r="A4" s="7" t="s">
        <v>54</v>
      </c>
      <c r="B4" t="s">
        <v>29</v>
      </c>
      <c r="C4" t="s">
        <v>32</v>
      </c>
      <c r="D4" t="s">
        <v>33</v>
      </c>
      <c r="E4" t="s">
        <v>34</v>
      </c>
      <c r="F4" t="s">
        <v>35</v>
      </c>
      <c r="G4" t="s">
        <v>36</v>
      </c>
      <c r="H4" t="s">
        <v>37</v>
      </c>
      <c r="I4" t="s">
        <v>38</v>
      </c>
      <c r="J4" t="s">
        <v>39</v>
      </c>
      <c r="K4" t="s">
        <v>18</v>
      </c>
      <c r="L4" t="s">
        <v>40</v>
      </c>
      <c r="M4" t="s">
        <v>41</v>
      </c>
      <c r="N4" t="s">
        <v>55</v>
      </c>
    </row>
    <row r="5" spans="1:18" x14ac:dyDescent="0.25">
      <c r="A5" s="8" t="s">
        <v>13</v>
      </c>
      <c r="B5" s="63">
        <v>130454.32</v>
      </c>
      <c r="C5" s="63">
        <v>130850.52</v>
      </c>
      <c r="D5" s="63">
        <v>131247.92000000001</v>
      </c>
      <c r="E5" s="63">
        <v>131607.9</v>
      </c>
      <c r="F5" s="63">
        <v>132007.6</v>
      </c>
      <c r="G5" s="63">
        <v>132395.57</v>
      </c>
      <c r="H5" s="63">
        <v>132797.66</v>
      </c>
      <c r="I5" s="63">
        <v>133187.95000000001</v>
      </c>
      <c r="J5" s="63">
        <v>133592.45000000001</v>
      </c>
      <c r="K5" s="63">
        <v>133998.18</v>
      </c>
      <c r="L5" s="63">
        <v>0</v>
      </c>
      <c r="M5" s="63">
        <v>0</v>
      </c>
      <c r="N5" s="63">
        <v>1322140.07</v>
      </c>
      <c r="O5" t="s">
        <v>105</v>
      </c>
      <c r="P5" s="10"/>
      <c r="Q5" s="10"/>
      <c r="R5" s="10"/>
    </row>
    <row r="6" spans="1:18" x14ac:dyDescent="0.25">
      <c r="A6" s="8" t="s">
        <v>21</v>
      </c>
      <c r="B6" s="63">
        <v>407548.72</v>
      </c>
      <c r="C6" s="63">
        <v>127413.64</v>
      </c>
      <c r="D6" s="63">
        <v>123791.29000000001</v>
      </c>
      <c r="E6" s="63">
        <v>120157.72</v>
      </c>
      <c r="F6" s="63">
        <v>116512.89</v>
      </c>
      <c r="G6" s="63">
        <v>112856.75</v>
      </c>
      <c r="H6" s="63">
        <v>109189.29000000001</v>
      </c>
      <c r="I6" s="63">
        <v>105510.45</v>
      </c>
      <c r="J6" s="63">
        <v>101820.21</v>
      </c>
      <c r="K6" s="63">
        <v>98118.53</v>
      </c>
      <c r="L6" s="63">
        <v>94405.37</v>
      </c>
      <c r="M6" s="63">
        <v>90680.7</v>
      </c>
      <c r="N6" s="11">
        <v>1608005.5599999998</v>
      </c>
      <c r="O6" t="s">
        <v>107</v>
      </c>
      <c r="P6" s="10"/>
      <c r="Q6" s="10"/>
      <c r="R6" s="10"/>
    </row>
    <row r="7" spans="1:18" x14ac:dyDescent="0.25">
      <c r="A7" s="8" t="s">
        <v>24</v>
      </c>
      <c r="B7" s="63">
        <v>4783.46</v>
      </c>
      <c r="C7" s="63">
        <v>4788.96</v>
      </c>
      <c r="D7" s="63">
        <v>4794.47</v>
      </c>
      <c r="E7" s="63">
        <v>0</v>
      </c>
      <c r="F7" s="11">
        <v>0</v>
      </c>
      <c r="G7" s="11">
        <v>0</v>
      </c>
      <c r="H7" s="11">
        <v>0</v>
      </c>
      <c r="I7" s="11">
        <v>0</v>
      </c>
      <c r="J7" s="11">
        <v>0</v>
      </c>
      <c r="K7" s="11">
        <v>0</v>
      </c>
      <c r="L7" s="11">
        <v>0</v>
      </c>
      <c r="M7" s="11">
        <v>0</v>
      </c>
      <c r="N7" s="11">
        <v>14366.89</v>
      </c>
      <c r="O7" t="s">
        <v>108</v>
      </c>
      <c r="P7" s="10"/>
      <c r="Q7" s="10"/>
      <c r="R7" s="10"/>
    </row>
    <row r="8" spans="1:18" x14ac:dyDescent="0.25">
      <c r="A8" s="8" t="s">
        <v>27</v>
      </c>
      <c r="B8" s="63">
        <v>738864.13000000012</v>
      </c>
      <c r="C8" s="63">
        <v>984196.74</v>
      </c>
      <c r="D8" s="63">
        <v>952911.06</v>
      </c>
      <c r="E8" s="63">
        <v>921530.1</v>
      </c>
      <c r="F8" s="63">
        <v>890053.96</v>
      </c>
      <c r="G8" s="63">
        <v>858482.33000000007</v>
      </c>
      <c r="H8" s="63">
        <v>826814.94000000006</v>
      </c>
      <c r="I8" s="63">
        <v>794023.24</v>
      </c>
      <c r="J8" s="63">
        <v>761132.07000000007</v>
      </c>
      <c r="K8" s="63">
        <v>728141.14</v>
      </c>
      <c r="L8" s="63">
        <v>695050.13</v>
      </c>
      <c r="M8" s="63">
        <v>661858.74</v>
      </c>
      <c r="N8" s="11">
        <v>9813058.5800000019</v>
      </c>
      <c r="O8" t="s">
        <v>109</v>
      </c>
      <c r="P8" s="10"/>
      <c r="Q8" s="10"/>
      <c r="R8" s="10"/>
    </row>
    <row r="9" spans="1:18" x14ac:dyDescent="0.25">
      <c r="A9" s="8" t="s">
        <v>55</v>
      </c>
      <c r="B9" s="11">
        <v>1281650.6300000001</v>
      </c>
      <c r="C9" s="11">
        <v>1247249.8599999999</v>
      </c>
      <c r="D9" s="11">
        <v>1212744.74</v>
      </c>
      <c r="E9" s="11">
        <v>1173295.72</v>
      </c>
      <c r="F9" s="11">
        <v>1138574.45</v>
      </c>
      <c r="G9" s="11">
        <v>1103734.6500000001</v>
      </c>
      <c r="H9" s="11">
        <v>1068801.8900000001</v>
      </c>
      <c r="I9" s="11">
        <v>1032721.64</v>
      </c>
      <c r="J9" s="11">
        <v>996544.7300000001</v>
      </c>
      <c r="K9" s="11">
        <v>960257.85</v>
      </c>
      <c r="L9" s="11">
        <v>789455.5</v>
      </c>
      <c r="M9" s="11">
        <v>752539.44</v>
      </c>
      <c r="N9" s="11">
        <v>12757571.100000001</v>
      </c>
      <c r="P9" s="10"/>
      <c r="Q9" s="10"/>
      <c r="R9" s="10"/>
    </row>
    <row r="10" spans="1:18" x14ac:dyDescent="0.25">
      <c r="B10" s="10"/>
      <c r="C10" s="10"/>
      <c r="D10" s="10"/>
      <c r="E10" s="10"/>
      <c r="F10" s="10"/>
      <c r="G10" s="10"/>
      <c r="H10" s="10"/>
      <c r="I10" s="10"/>
      <c r="J10" s="10"/>
      <c r="K10" s="10"/>
      <c r="L10" s="10"/>
      <c r="M10" s="10"/>
      <c r="N10" s="10"/>
      <c r="O10" s="10"/>
      <c r="P10" s="10"/>
      <c r="Q10" s="10"/>
      <c r="R10" s="10"/>
    </row>
    <row r="11" spans="1:18" x14ac:dyDescent="0.25">
      <c r="B11" s="10"/>
      <c r="C11" s="10"/>
      <c r="D11" s="10"/>
      <c r="E11" s="10"/>
      <c r="F11" s="10"/>
      <c r="G11" s="10"/>
      <c r="H11" s="10"/>
      <c r="I11" s="10"/>
      <c r="J11" s="10"/>
      <c r="K11" s="10"/>
      <c r="L11" s="10"/>
      <c r="M11" s="10"/>
      <c r="N11" s="10"/>
      <c r="O11" s="10"/>
      <c r="P11" s="10"/>
      <c r="Q11" s="10"/>
      <c r="R11" s="10"/>
    </row>
    <row r="12" spans="1:18" x14ac:dyDescent="0.25">
      <c r="B12" s="10"/>
      <c r="C12" s="10"/>
      <c r="D12" s="10"/>
      <c r="E12" s="10"/>
      <c r="F12" s="10"/>
      <c r="G12" s="10"/>
      <c r="H12" s="10"/>
      <c r="I12" s="10"/>
      <c r="J12" s="10"/>
      <c r="K12" s="10"/>
      <c r="L12" s="10"/>
      <c r="M12" s="10"/>
      <c r="N12" s="10"/>
      <c r="O12" s="10"/>
      <c r="P12" s="10"/>
      <c r="Q12" s="10"/>
      <c r="R12" s="10"/>
    </row>
    <row r="13" spans="1:18" x14ac:dyDescent="0.25">
      <c r="B13" s="10">
        <f>+B5+B7+B8</f>
        <v>874101.91000000015</v>
      </c>
      <c r="C13" s="10">
        <f t="shared" ref="C13:M13" si="0">+C5+C7+C8</f>
        <v>1119836.22</v>
      </c>
      <c r="D13" s="10">
        <f t="shared" si="0"/>
        <v>1088953.4500000002</v>
      </c>
      <c r="E13" s="10">
        <f t="shared" si="0"/>
        <v>1053138</v>
      </c>
      <c r="F13" s="10">
        <f t="shared" si="0"/>
        <v>1022061.5599999999</v>
      </c>
      <c r="G13" s="10">
        <f t="shared" si="0"/>
        <v>990877.90000000014</v>
      </c>
      <c r="H13" s="10">
        <f t="shared" si="0"/>
        <v>959612.60000000009</v>
      </c>
      <c r="I13" s="10">
        <f t="shared" si="0"/>
        <v>927211.19</v>
      </c>
      <c r="J13" s="10">
        <f t="shared" si="0"/>
        <v>894724.52</v>
      </c>
      <c r="K13" s="10">
        <f t="shared" si="0"/>
        <v>862139.32000000007</v>
      </c>
      <c r="L13" s="10">
        <f t="shared" si="0"/>
        <v>695050.13</v>
      </c>
      <c r="M13" s="10">
        <f t="shared" si="0"/>
        <v>661858.74</v>
      </c>
      <c r="N13" s="10"/>
      <c r="O13" s="10"/>
      <c r="P13" s="10"/>
      <c r="Q13" s="10"/>
      <c r="R13" s="10"/>
    </row>
    <row r="14" spans="1:18" x14ac:dyDescent="0.25">
      <c r="B14" s="10">
        <v>874101.91000000015</v>
      </c>
      <c r="C14" s="10">
        <v>1119836.22</v>
      </c>
      <c r="D14" s="10">
        <v>1088953.45</v>
      </c>
      <c r="E14" s="10">
        <v>1053138</v>
      </c>
      <c r="F14" s="10">
        <v>1022061.5599999999</v>
      </c>
      <c r="G14" s="10">
        <v>990877.90000000014</v>
      </c>
      <c r="H14" s="10">
        <v>959612.60000000009</v>
      </c>
      <c r="I14" s="10">
        <v>927211.19</v>
      </c>
      <c r="J14" s="10">
        <v>894724.52</v>
      </c>
      <c r="K14" s="10">
        <v>862139.32000000007</v>
      </c>
      <c r="L14" s="10">
        <v>695050.13</v>
      </c>
      <c r="M14" s="10">
        <v>661858.74</v>
      </c>
      <c r="N14" s="10"/>
      <c r="O14" s="10"/>
      <c r="P14" s="10"/>
      <c r="Q14" s="10"/>
      <c r="R14" s="10"/>
    </row>
    <row r="15" spans="1:18" x14ac:dyDescent="0.25">
      <c r="B15" s="10">
        <f>+B13-B14</f>
        <v>0</v>
      </c>
      <c r="C15" s="10">
        <f t="shared" ref="C15:M15" si="1">+C13-C14</f>
        <v>0</v>
      </c>
      <c r="D15" s="10">
        <f t="shared" si="1"/>
        <v>0</v>
      </c>
      <c r="E15" s="10">
        <f t="shared" si="1"/>
        <v>0</v>
      </c>
      <c r="F15" s="10">
        <f t="shared" si="1"/>
        <v>0</v>
      </c>
      <c r="G15" s="10">
        <f t="shared" si="1"/>
        <v>0</v>
      </c>
      <c r="H15" s="10">
        <f t="shared" si="1"/>
        <v>0</v>
      </c>
      <c r="I15" s="10">
        <f t="shared" si="1"/>
        <v>0</v>
      </c>
      <c r="J15" s="10">
        <f t="shared" si="1"/>
        <v>0</v>
      </c>
      <c r="K15" s="10">
        <f t="shared" si="1"/>
        <v>0</v>
      </c>
      <c r="L15" s="10">
        <f t="shared" si="1"/>
        <v>0</v>
      </c>
      <c r="M15" s="10">
        <f t="shared" si="1"/>
        <v>0</v>
      </c>
      <c r="N15" s="10"/>
      <c r="O15" s="10"/>
      <c r="P15" s="10"/>
      <c r="Q15" s="10"/>
      <c r="R15" s="10"/>
    </row>
    <row r="16" spans="1:18" x14ac:dyDescent="0.25">
      <c r="B16" s="10"/>
      <c r="C16" s="10"/>
      <c r="D16" s="10"/>
      <c r="E16" s="10"/>
      <c r="F16" s="10"/>
      <c r="G16" s="10"/>
      <c r="H16" s="10"/>
      <c r="I16" s="10"/>
      <c r="J16" s="10"/>
      <c r="K16" s="10"/>
      <c r="L16" s="10"/>
      <c r="M16" s="10"/>
      <c r="N16" s="10"/>
      <c r="O16" s="10"/>
      <c r="P16" s="10"/>
      <c r="Q16" s="10"/>
      <c r="R16" s="10"/>
    </row>
    <row r="17" spans="1:18" x14ac:dyDescent="0.25">
      <c r="B17" s="10"/>
      <c r="C17" s="10"/>
      <c r="D17" s="10"/>
      <c r="E17" s="10"/>
      <c r="F17" s="10"/>
      <c r="G17" s="10"/>
      <c r="H17" s="10"/>
      <c r="I17" s="10"/>
      <c r="J17" s="10"/>
      <c r="K17" s="10"/>
      <c r="L17" s="10"/>
      <c r="M17" s="10"/>
      <c r="N17" s="10"/>
      <c r="O17" s="10"/>
      <c r="P17" s="10"/>
      <c r="Q17" s="10"/>
      <c r="R17" s="10"/>
    </row>
    <row r="18" spans="1:18" x14ac:dyDescent="0.25">
      <c r="B18" s="2"/>
    </row>
    <row r="19" spans="1:18" x14ac:dyDescent="0.25">
      <c r="A19" t="s">
        <v>95</v>
      </c>
      <c r="B19" s="33" t="s">
        <v>29</v>
      </c>
      <c r="C19" s="33" t="s">
        <v>32</v>
      </c>
    </row>
    <row r="20" spans="1:18" x14ac:dyDescent="0.25">
      <c r="A20" s="55" t="s">
        <v>94</v>
      </c>
      <c r="B20" s="54">
        <f>-'Variances '!R21</f>
        <v>738864.13</v>
      </c>
      <c r="C20" s="54">
        <v>984196.74</v>
      </c>
      <c r="D20" s="55"/>
      <c r="E20" s="55"/>
      <c r="F20" s="55"/>
      <c r="G20" s="55"/>
      <c r="H20" s="55"/>
      <c r="I20" s="55"/>
      <c r="J20" s="55"/>
      <c r="K20" s="55"/>
      <c r="L20" s="55"/>
      <c r="M20" s="55"/>
    </row>
    <row r="21" spans="1:18" x14ac:dyDescent="0.25">
      <c r="A21" t="s">
        <v>98</v>
      </c>
      <c r="B21" s="2">
        <f>+B8</f>
        <v>738864.13000000012</v>
      </c>
      <c r="C21" s="2">
        <f>+C8</f>
        <v>984196.74</v>
      </c>
    </row>
    <row r="22" spans="1:18" x14ac:dyDescent="0.25">
      <c r="A22" t="s">
        <v>99</v>
      </c>
      <c r="B22" s="9">
        <f>+B20-B21</f>
        <v>0</v>
      </c>
      <c r="C22" s="9">
        <f>+C20-C21</f>
        <v>0</v>
      </c>
    </row>
    <row r="23" spans="1:18" x14ac:dyDescent="0.25">
      <c r="C23" s="46"/>
    </row>
    <row r="24" spans="1:18" x14ac:dyDescent="0.25">
      <c r="C24" s="9"/>
    </row>
    <row r="25" spans="1:18" x14ac:dyDescent="0.25">
      <c r="A25" s="55" t="s">
        <v>97</v>
      </c>
      <c r="B25" s="54">
        <f>-'Variances '!K21</f>
        <v>407548.72</v>
      </c>
      <c r="C25" s="54">
        <v>127413.53</v>
      </c>
      <c r="D25" s="55"/>
      <c r="E25" s="55"/>
      <c r="F25" s="55"/>
      <c r="G25" s="55"/>
      <c r="H25" s="55"/>
      <c r="I25" s="55"/>
      <c r="J25" s="55"/>
      <c r="K25" s="55"/>
      <c r="L25" s="55"/>
      <c r="M25" s="55"/>
    </row>
    <row r="26" spans="1:18" x14ac:dyDescent="0.25">
      <c r="A26" t="s">
        <v>98</v>
      </c>
      <c r="B26" s="2">
        <f>+B6</f>
        <v>407548.72</v>
      </c>
      <c r="C26" s="2">
        <f>+C6</f>
        <v>127413.64</v>
      </c>
    </row>
    <row r="27" spans="1:18" x14ac:dyDescent="0.25">
      <c r="A27" t="s">
        <v>99</v>
      </c>
      <c r="B27" s="9">
        <f>+B25-B26</f>
        <v>0</v>
      </c>
      <c r="C27" s="9">
        <f>+C25-C26</f>
        <v>-0.11000000000058208</v>
      </c>
    </row>
    <row r="31" spans="1:18" x14ac:dyDescent="0.25">
      <c r="A31" t="s">
        <v>96</v>
      </c>
    </row>
    <row r="32" spans="1:18" x14ac:dyDescent="0.25">
      <c r="A32" s="55" t="s">
        <v>94</v>
      </c>
      <c r="B32" s="54">
        <f>-'Variances '!D21</f>
        <v>131168.35</v>
      </c>
      <c r="C32" s="54">
        <v>131566.25</v>
      </c>
      <c r="D32" s="55"/>
      <c r="E32" s="55"/>
      <c r="F32" s="55"/>
      <c r="G32" s="55"/>
      <c r="H32" s="55"/>
      <c r="I32" s="55"/>
      <c r="J32" s="55"/>
      <c r="K32" s="55"/>
      <c r="L32" s="55"/>
      <c r="M32" s="55"/>
    </row>
    <row r="33" spans="1:3" x14ac:dyDescent="0.25">
      <c r="A33" t="s">
        <v>98</v>
      </c>
      <c r="B33" s="9">
        <f>B5</f>
        <v>130454.32</v>
      </c>
      <c r="C33" s="9">
        <f>C5</f>
        <v>130850.52</v>
      </c>
    </row>
    <row r="34" spans="1:3" x14ac:dyDescent="0.25">
      <c r="A34" t="s">
        <v>99</v>
      </c>
      <c r="B34" s="9">
        <f>+B32-B33</f>
        <v>714.02999999999884</v>
      </c>
      <c r="C34" s="9">
        <f>+C32-C33</f>
        <v>715.72999999999593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4"/>
  <sheetViews>
    <sheetView zoomScale="85" zoomScaleNormal="85" workbookViewId="0">
      <selection activeCell="D41" sqref="D41"/>
    </sheetView>
  </sheetViews>
  <sheetFormatPr defaultRowHeight="15" x14ac:dyDescent="0.25"/>
  <cols>
    <col min="1" max="1" width="27.28515625" bestFit="1" customWidth="1"/>
    <col min="2" max="14" width="14" customWidth="1"/>
  </cols>
  <sheetData>
    <row r="3" spans="1:14" x14ac:dyDescent="0.25">
      <c r="A3" s="7" t="s">
        <v>59</v>
      </c>
      <c r="B3" s="7" t="s">
        <v>56</v>
      </c>
    </row>
    <row r="4" spans="1:14" x14ac:dyDescent="0.25">
      <c r="A4" s="7" t="s">
        <v>54</v>
      </c>
      <c r="B4" t="s">
        <v>42</v>
      </c>
      <c r="C4" t="s">
        <v>43</v>
      </c>
      <c r="D4" t="s">
        <v>44</v>
      </c>
      <c r="E4" t="s">
        <v>45</v>
      </c>
      <c r="F4" t="s">
        <v>46</v>
      </c>
      <c r="G4" t="s">
        <v>47</v>
      </c>
      <c r="H4" t="s">
        <v>48</v>
      </c>
      <c r="I4" t="s">
        <v>49</v>
      </c>
      <c r="J4" t="s">
        <v>50</v>
      </c>
      <c r="K4" t="s">
        <v>51</v>
      </c>
      <c r="L4" t="s">
        <v>52</v>
      </c>
      <c r="M4" t="s">
        <v>53</v>
      </c>
      <c r="N4" t="s">
        <v>55</v>
      </c>
    </row>
    <row r="5" spans="1:14" x14ac:dyDescent="0.25">
      <c r="A5" s="8" t="s">
        <v>13</v>
      </c>
      <c r="B5" s="64">
        <v>172612.38</v>
      </c>
      <c r="C5" s="64">
        <v>164218.80000000002</v>
      </c>
      <c r="D5" s="64">
        <v>155826.42000000001</v>
      </c>
      <c r="E5" s="64">
        <v>147435.25</v>
      </c>
      <c r="F5" s="64">
        <v>139045.29999999999</v>
      </c>
      <c r="G5" s="64">
        <v>130656.57</v>
      </c>
      <c r="H5" s="64">
        <v>122269.06</v>
      </c>
      <c r="I5" s="64">
        <v>113882.77</v>
      </c>
      <c r="J5" s="64">
        <v>105497.72</v>
      </c>
      <c r="K5" s="64">
        <v>96706.240000000005</v>
      </c>
      <c r="L5" s="64">
        <v>87914.76</v>
      </c>
      <c r="M5" s="64">
        <v>79123.28</v>
      </c>
      <c r="N5" s="2">
        <v>1515188.5500000003</v>
      </c>
    </row>
    <row r="6" spans="1:14" x14ac:dyDescent="0.25">
      <c r="A6" s="8" t="s">
        <v>21</v>
      </c>
      <c r="B6" s="64">
        <v>133283.78</v>
      </c>
      <c r="C6" s="64">
        <v>129672.64</v>
      </c>
      <c r="D6" s="64">
        <v>126050.29000000001</v>
      </c>
      <c r="E6" s="64">
        <v>122416.72</v>
      </c>
      <c r="F6" s="64">
        <v>118771.89</v>
      </c>
      <c r="G6" s="64">
        <v>115115.75</v>
      </c>
      <c r="H6" s="64">
        <v>111448.29000000001</v>
      </c>
      <c r="I6" s="64">
        <v>107769.45</v>
      </c>
      <c r="J6" s="64">
        <v>104079.21</v>
      </c>
      <c r="K6" s="64">
        <v>100377.53</v>
      </c>
      <c r="L6" s="64">
        <v>96664.37</v>
      </c>
      <c r="M6" s="64">
        <v>92939.7</v>
      </c>
      <c r="N6" s="2">
        <v>1358589.6199999999</v>
      </c>
    </row>
    <row r="7" spans="1:14" x14ac:dyDescent="0.25">
      <c r="A7" s="8" t="s">
        <v>24</v>
      </c>
      <c r="B7" s="64">
        <v>1183.47</v>
      </c>
      <c r="C7" s="64">
        <v>788.97</v>
      </c>
      <c r="D7" s="64">
        <v>394.48</v>
      </c>
      <c r="E7" s="64">
        <v>0</v>
      </c>
      <c r="F7" s="64"/>
      <c r="G7" s="64"/>
      <c r="H7" s="64"/>
      <c r="I7" s="64"/>
      <c r="J7" s="64"/>
      <c r="K7" s="64"/>
      <c r="L7" s="64"/>
      <c r="M7" s="64"/>
      <c r="N7" s="2">
        <v>2366.92</v>
      </c>
    </row>
    <row r="8" spans="1:14" x14ac:dyDescent="0.25">
      <c r="A8" s="8" t="s">
        <v>27</v>
      </c>
      <c r="B8" s="64">
        <v>980916.69000000006</v>
      </c>
      <c r="C8" s="64">
        <v>949671.28</v>
      </c>
      <c r="D8" s="64">
        <v>918331.25</v>
      </c>
      <c r="E8" s="64">
        <v>886896.32000000007</v>
      </c>
      <c r="F8" s="64">
        <v>855366.21</v>
      </c>
      <c r="G8" s="64">
        <v>823740.61</v>
      </c>
      <c r="H8" s="64">
        <v>792019.25</v>
      </c>
      <c r="I8" s="64">
        <v>760198.72</v>
      </c>
      <c r="J8" s="64">
        <v>728278.72</v>
      </c>
      <c r="K8" s="64">
        <v>696258.96</v>
      </c>
      <c r="L8" s="64">
        <v>664139.12</v>
      </c>
      <c r="M8" s="64">
        <v>631918.9</v>
      </c>
      <c r="N8" s="2">
        <v>9687736.0299999993</v>
      </c>
    </row>
    <row r="9" spans="1:14" x14ac:dyDescent="0.25">
      <c r="A9" s="8" t="s">
        <v>55</v>
      </c>
      <c r="B9" s="2">
        <v>1287996.32</v>
      </c>
      <c r="C9" s="2">
        <v>1244351.69</v>
      </c>
      <c r="D9" s="2">
        <v>1200602.44</v>
      </c>
      <c r="E9" s="2">
        <v>1156748.29</v>
      </c>
      <c r="F9" s="2">
        <v>1113183.3999999999</v>
      </c>
      <c r="G9" s="2">
        <v>1069512.93</v>
      </c>
      <c r="H9" s="2">
        <v>1025736.6</v>
      </c>
      <c r="I9" s="2">
        <v>981850.94</v>
      </c>
      <c r="J9" s="2">
        <v>937855.64999999991</v>
      </c>
      <c r="K9" s="2">
        <v>893342.73</v>
      </c>
      <c r="L9" s="2">
        <v>848718.25</v>
      </c>
      <c r="M9" s="2">
        <v>803981.88</v>
      </c>
      <c r="N9" s="2">
        <v>12563881.119999999</v>
      </c>
    </row>
    <row r="10" spans="1:14" x14ac:dyDescent="0.25">
      <c r="B10" s="2"/>
      <c r="C10" s="2"/>
      <c r="D10" s="2"/>
      <c r="E10" s="2"/>
      <c r="F10" s="2"/>
      <c r="G10" s="2"/>
      <c r="H10" s="2"/>
      <c r="I10" s="2"/>
      <c r="J10" s="2"/>
      <c r="K10" s="2"/>
      <c r="L10" s="2"/>
      <c r="M10" s="2"/>
      <c r="N10" s="2"/>
    </row>
    <row r="13" spans="1:14" x14ac:dyDescent="0.25">
      <c r="B13">
        <f>+B5+B7+B8</f>
        <v>1154712.54</v>
      </c>
      <c r="C13">
        <f t="shared" ref="C13:M13" si="0">+C5+C7+C8</f>
        <v>1114679.05</v>
      </c>
      <c r="D13">
        <f t="shared" si="0"/>
        <v>1074552.1499999999</v>
      </c>
      <c r="E13">
        <f t="shared" si="0"/>
        <v>1034331.5700000001</v>
      </c>
      <c r="F13">
        <f t="shared" si="0"/>
        <v>994411.51</v>
      </c>
      <c r="G13">
        <f t="shared" si="0"/>
        <v>954397.17999999993</v>
      </c>
      <c r="H13">
        <f t="shared" si="0"/>
        <v>914288.31</v>
      </c>
      <c r="I13">
        <f t="shared" si="0"/>
        <v>874081.49</v>
      </c>
      <c r="J13">
        <f t="shared" si="0"/>
        <v>833776.44</v>
      </c>
      <c r="K13">
        <f t="shared" si="0"/>
        <v>792965.2</v>
      </c>
      <c r="L13">
        <f t="shared" si="0"/>
        <v>752053.88</v>
      </c>
      <c r="M13">
        <f t="shared" si="0"/>
        <v>711042.18</v>
      </c>
    </row>
    <row r="14" spans="1:14" x14ac:dyDescent="0.25">
      <c r="B14">
        <v>1154712.54</v>
      </c>
      <c r="C14">
        <v>1114679.05</v>
      </c>
      <c r="D14">
        <v>1074552.1499999999</v>
      </c>
      <c r="E14">
        <v>1034331.5700000001</v>
      </c>
      <c r="F14">
        <v>994411.51</v>
      </c>
      <c r="G14">
        <v>954397.17999999993</v>
      </c>
      <c r="H14">
        <v>914288.31</v>
      </c>
      <c r="I14">
        <v>874081.49</v>
      </c>
      <c r="J14">
        <v>833776.44</v>
      </c>
      <c r="K14">
        <v>792965.2</v>
      </c>
      <c r="L14">
        <v>752053.88</v>
      </c>
      <c r="M14">
        <v>711042.18</v>
      </c>
    </row>
    <row r="15" spans="1:14" x14ac:dyDescent="0.25">
      <c r="B15">
        <f>+B13-B14</f>
        <v>0</v>
      </c>
      <c r="C15">
        <f t="shared" ref="C15:M15" si="1">+C13-C14</f>
        <v>0</v>
      </c>
      <c r="D15">
        <f t="shared" si="1"/>
        <v>0</v>
      </c>
      <c r="E15">
        <f t="shared" si="1"/>
        <v>0</v>
      </c>
      <c r="F15">
        <f t="shared" si="1"/>
        <v>0</v>
      </c>
      <c r="G15">
        <f t="shared" si="1"/>
        <v>0</v>
      </c>
      <c r="H15">
        <f t="shared" si="1"/>
        <v>0</v>
      </c>
      <c r="I15">
        <f t="shared" si="1"/>
        <v>0</v>
      </c>
      <c r="J15">
        <f t="shared" si="1"/>
        <v>0</v>
      </c>
      <c r="K15">
        <f t="shared" si="1"/>
        <v>0</v>
      </c>
      <c r="L15">
        <f t="shared" si="1"/>
        <v>0</v>
      </c>
      <c r="M15">
        <f t="shared" si="1"/>
        <v>0</v>
      </c>
    </row>
    <row r="20" spans="2:2" x14ac:dyDescent="0.25">
      <c r="B20" s="2"/>
    </row>
    <row r="21" spans="2:2" x14ac:dyDescent="0.25">
      <c r="B21" s="2"/>
    </row>
    <row r="22" spans="2:2" x14ac:dyDescent="0.25">
      <c r="B22" s="9"/>
    </row>
    <row r="25" spans="2:2" x14ac:dyDescent="0.25">
      <c r="B25" s="2"/>
    </row>
    <row r="26" spans="2:2" x14ac:dyDescent="0.25">
      <c r="B26" s="2"/>
    </row>
    <row r="27" spans="2:2" x14ac:dyDescent="0.25">
      <c r="B27" s="9"/>
    </row>
    <row r="32" spans="2:2" x14ac:dyDescent="0.25">
      <c r="B32" s="2"/>
    </row>
    <row r="33" spans="2:2" x14ac:dyDescent="0.25">
      <c r="B33" s="9"/>
    </row>
    <row r="34" spans="2:2" x14ac:dyDescent="0.25">
      <c r="B34" s="5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4"/>
  <sheetViews>
    <sheetView workbookViewId="0">
      <selection activeCell="F15" sqref="F15"/>
    </sheetView>
  </sheetViews>
  <sheetFormatPr defaultRowHeight="15" x14ac:dyDescent="0.25"/>
  <cols>
    <col min="1" max="1" width="27.28515625" bestFit="1" customWidth="1"/>
    <col min="2" max="2" width="16.42578125" bestFit="1" customWidth="1"/>
    <col min="3" max="5" width="11.5703125" bestFit="1" customWidth="1"/>
    <col min="6" max="6" width="15.42578125" customWidth="1"/>
    <col min="7" max="7" width="12" customWidth="1"/>
    <col min="8" max="9" width="11.5703125" bestFit="1" customWidth="1"/>
    <col min="10" max="10" width="11.42578125" customWidth="1"/>
    <col min="11" max="13" width="11.5703125" bestFit="1" customWidth="1"/>
    <col min="14" max="14" width="13.28515625" bestFit="1" customWidth="1"/>
  </cols>
  <sheetData>
    <row r="3" spans="1:17" x14ac:dyDescent="0.25">
      <c r="A3" t="s">
        <v>57</v>
      </c>
      <c r="B3" t="s">
        <v>56</v>
      </c>
    </row>
    <row r="4" spans="1:17" x14ac:dyDescent="0.25">
      <c r="A4" t="s">
        <v>54</v>
      </c>
      <c r="B4" t="s">
        <v>42</v>
      </c>
      <c r="C4" t="s">
        <v>43</v>
      </c>
      <c r="D4" t="s">
        <v>44</v>
      </c>
      <c r="E4" t="s">
        <v>45</v>
      </c>
      <c r="F4" t="s">
        <v>46</v>
      </c>
      <c r="G4" t="s">
        <v>47</v>
      </c>
      <c r="H4" t="s">
        <v>48</v>
      </c>
      <c r="I4" t="s">
        <v>49</v>
      </c>
      <c r="J4" t="s">
        <v>50</v>
      </c>
      <c r="K4" t="s">
        <v>51</v>
      </c>
      <c r="L4" t="s">
        <v>52</v>
      </c>
      <c r="M4" t="s">
        <v>53</v>
      </c>
      <c r="N4" t="s">
        <v>55</v>
      </c>
    </row>
    <row r="5" spans="1:17" x14ac:dyDescent="0.25">
      <c r="A5" s="8" t="s">
        <v>13</v>
      </c>
      <c r="B5" s="64">
        <v>131174.82</v>
      </c>
      <c r="C5" s="64">
        <v>131572.72</v>
      </c>
      <c r="D5" s="64">
        <v>131971.82</v>
      </c>
      <c r="E5" s="64">
        <v>132372.14000000001</v>
      </c>
      <c r="F5" s="64">
        <v>132773.67000000001</v>
      </c>
      <c r="G5" s="64">
        <v>133176.41</v>
      </c>
      <c r="H5" s="64">
        <v>133580.38</v>
      </c>
      <c r="I5" s="64">
        <v>133985.58000000002</v>
      </c>
      <c r="J5" s="64">
        <v>134392</v>
      </c>
      <c r="K5" s="64">
        <v>0</v>
      </c>
      <c r="L5" s="64">
        <v>0</v>
      </c>
      <c r="M5" s="64">
        <v>0</v>
      </c>
      <c r="N5" s="2">
        <v>1194999.54</v>
      </c>
      <c r="O5" s="2" t="s">
        <v>111</v>
      </c>
      <c r="P5" s="2"/>
      <c r="Q5" s="2"/>
    </row>
    <row r="6" spans="1:17" x14ac:dyDescent="0.25">
      <c r="A6" s="8" t="s">
        <v>21</v>
      </c>
      <c r="B6" s="64">
        <v>44080.29</v>
      </c>
      <c r="C6" s="64">
        <v>44216.950000000004</v>
      </c>
      <c r="D6" s="64">
        <v>44354.01</v>
      </c>
      <c r="E6" s="64">
        <v>44491.51</v>
      </c>
      <c r="F6" s="64">
        <v>44629.440000000002</v>
      </c>
      <c r="G6" s="64">
        <v>44767.78</v>
      </c>
      <c r="H6" s="64">
        <v>44906.57</v>
      </c>
      <c r="I6" s="64">
        <v>45045.78</v>
      </c>
      <c r="J6" s="64">
        <v>45185.42</v>
      </c>
      <c r="K6" s="64">
        <v>45325.5</v>
      </c>
      <c r="L6" s="64">
        <v>45466.01</v>
      </c>
      <c r="M6" s="64">
        <v>45606.950000000004</v>
      </c>
      <c r="N6" s="2">
        <v>538076.21</v>
      </c>
      <c r="O6" s="2" t="s">
        <v>112</v>
      </c>
      <c r="P6" s="2"/>
      <c r="Q6" s="2"/>
    </row>
    <row r="7" spans="1:17" x14ac:dyDescent="0.25">
      <c r="A7" s="8" t="s">
        <v>24</v>
      </c>
      <c r="B7" s="64">
        <v>4783.46</v>
      </c>
      <c r="C7" s="64">
        <v>4788.96</v>
      </c>
      <c r="D7" s="64">
        <v>4794.47</v>
      </c>
      <c r="E7" s="2">
        <v>0</v>
      </c>
      <c r="F7" s="2"/>
      <c r="G7" s="2"/>
      <c r="H7" s="2"/>
      <c r="I7" s="2"/>
      <c r="J7" s="2"/>
      <c r="K7" s="2"/>
      <c r="L7" s="2"/>
      <c r="M7" s="2"/>
      <c r="N7" s="2">
        <v>14366.89</v>
      </c>
      <c r="O7" s="2" t="s">
        <v>113</v>
      </c>
      <c r="P7" s="2"/>
      <c r="Q7" s="2"/>
    </row>
    <row r="8" spans="1:17" x14ac:dyDescent="0.25">
      <c r="A8" s="8" t="s">
        <v>27</v>
      </c>
      <c r="B8" s="64">
        <v>386821.88</v>
      </c>
      <c r="C8" s="64">
        <v>389023.5</v>
      </c>
      <c r="D8" s="64">
        <v>391231.78</v>
      </c>
      <c r="E8" s="64">
        <v>393446.76</v>
      </c>
      <c r="F8" s="64">
        <v>395668.47999999998</v>
      </c>
      <c r="G8" s="64">
        <v>397896.91000000003</v>
      </c>
      <c r="H8" s="64">
        <v>400132.12</v>
      </c>
      <c r="I8" s="64">
        <v>402404.96</v>
      </c>
      <c r="J8" s="64">
        <v>404684.68</v>
      </c>
      <c r="K8" s="64">
        <v>406971.34</v>
      </c>
      <c r="L8" s="64">
        <v>409264.92</v>
      </c>
      <c r="M8" s="64">
        <v>411565.46</v>
      </c>
      <c r="N8" s="2">
        <v>4789112.79</v>
      </c>
      <c r="O8" s="2" t="s">
        <v>110</v>
      </c>
      <c r="P8" s="2"/>
      <c r="Q8" s="2"/>
    </row>
    <row r="9" spans="1:17" x14ac:dyDescent="0.25">
      <c r="A9" s="8" t="s">
        <v>55</v>
      </c>
      <c r="B9" s="2">
        <v>566860.44999999995</v>
      </c>
      <c r="C9" s="2">
        <v>569602.13</v>
      </c>
      <c r="D9" s="2">
        <v>572352.08000000007</v>
      </c>
      <c r="E9" s="2">
        <v>570310.41</v>
      </c>
      <c r="F9" s="2">
        <v>573071.59</v>
      </c>
      <c r="G9" s="2">
        <v>575841.10000000009</v>
      </c>
      <c r="H9" s="2">
        <v>578619.07000000007</v>
      </c>
      <c r="I9" s="2">
        <v>581436.32000000007</v>
      </c>
      <c r="J9" s="2">
        <v>584262.1</v>
      </c>
      <c r="K9" s="2">
        <v>452296.84</v>
      </c>
      <c r="L9" s="2">
        <v>454730.93</v>
      </c>
      <c r="M9" s="2">
        <v>457172.41000000003</v>
      </c>
      <c r="N9" s="2">
        <v>6536555.4299999997</v>
      </c>
      <c r="O9" s="2"/>
      <c r="P9" s="2"/>
      <c r="Q9" s="2"/>
    </row>
    <row r="10" spans="1:17" x14ac:dyDescent="0.25">
      <c r="B10" s="2"/>
      <c r="C10" s="2"/>
      <c r="D10" s="2"/>
      <c r="E10" s="2"/>
      <c r="F10" s="2"/>
      <c r="G10" s="2"/>
      <c r="H10" s="2"/>
      <c r="I10" s="2"/>
      <c r="J10" s="2"/>
      <c r="K10" s="2"/>
      <c r="L10" s="2"/>
      <c r="M10" s="2"/>
      <c r="N10" s="2"/>
      <c r="O10" s="2"/>
      <c r="P10" s="2"/>
      <c r="Q10" s="2"/>
    </row>
    <row r="13" spans="1:17" x14ac:dyDescent="0.25">
      <c r="B13">
        <f>+B5+B7+B8</f>
        <v>522780.16000000003</v>
      </c>
      <c r="C13">
        <f t="shared" ref="C13:M13" si="0">+C5+C7+C8</f>
        <v>525385.17999999993</v>
      </c>
      <c r="D13">
        <f t="shared" si="0"/>
        <v>527998.07000000007</v>
      </c>
      <c r="E13">
        <f t="shared" si="0"/>
        <v>525818.9</v>
      </c>
      <c r="F13">
        <f t="shared" si="0"/>
        <v>528442.15</v>
      </c>
      <c r="G13">
        <f t="shared" si="0"/>
        <v>531073.32000000007</v>
      </c>
      <c r="H13">
        <f t="shared" si="0"/>
        <v>533712.5</v>
      </c>
      <c r="I13">
        <f t="shared" si="0"/>
        <v>536390.54</v>
      </c>
      <c r="J13">
        <f t="shared" si="0"/>
        <v>539076.67999999993</v>
      </c>
      <c r="K13">
        <f t="shared" si="0"/>
        <v>406971.34</v>
      </c>
      <c r="L13">
        <f t="shared" si="0"/>
        <v>409264.92</v>
      </c>
      <c r="M13">
        <f t="shared" si="0"/>
        <v>411565.46</v>
      </c>
    </row>
    <row r="14" spans="1:17" x14ac:dyDescent="0.25">
      <c r="B14">
        <v>522780.16000000003</v>
      </c>
      <c r="C14">
        <v>525385.17999999993</v>
      </c>
      <c r="D14">
        <v>527998.07000000007</v>
      </c>
      <c r="E14">
        <v>525818.9</v>
      </c>
      <c r="F14">
        <v>528442.15</v>
      </c>
      <c r="G14">
        <v>531073.32000000007</v>
      </c>
      <c r="H14">
        <v>533712.5</v>
      </c>
      <c r="I14">
        <v>536390.54</v>
      </c>
      <c r="J14">
        <v>539076.67999999993</v>
      </c>
      <c r="K14">
        <v>406971.34</v>
      </c>
      <c r="L14">
        <v>409264.92</v>
      </c>
      <c r="M14">
        <v>411565.46</v>
      </c>
      <c r="N14">
        <v>501601.80384615378</v>
      </c>
    </row>
    <row r="15" spans="1:17" x14ac:dyDescent="0.25">
      <c r="B15">
        <f>+B13-B14</f>
        <v>0</v>
      </c>
      <c r="C15">
        <f t="shared" ref="C15:M15" si="1">+C13-C14</f>
        <v>0</v>
      </c>
      <c r="D15">
        <f t="shared" si="1"/>
        <v>0</v>
      </c>
      <c r="E15">
        <f t="shared" si="1"/>
        <v>0</v>
      </c>
      <c r="F15">
        <f t="shared" si="1"/>
        <v>0</v>
      </c>
      <c r="G15">
        <f t="shared" si="1"/>
        <v>0</v>
      </c>
      <c r="H15">
        <f t="shared" si="1"/>
        <v>0</v>
      </c>
      <c r="I15">
        <f t="shared" si="1"/>
        <v>0</v>
      </c>
      <c r="J15">
        <f t="shared" si="1"/>
        <v>0</v>
      </c>
      <c r="K15">
        <f t="shared" si="1"/>
        <v>0</v>
      </c>
      <c r="L15">
        <f t="shared" si="1"/>
        <v>0</v>
      </c>
      <c r="M15">
        <f t="shared" si="1"/>
        <v>0</v>
      </c>
    </row>
    <row r="20" spans="2:2" x14ac:dyDescent="0.25">
      <c r="B20" s="2"/>
    </row>
    <row r="21" spans="2:2" x14ac:dyDescent="0.25">
      <c r="B21" s="2"/>
    </row>
    <row r="22" spans="2:2" x14ac:dyDescent="0.25">
      <c r="B22" s="9"/>
    </row>
    <row r="25" spans="2:2" x14ac:dyDescent="0.25">
      <c r="B25" s="2"/>
    </row>
    <row r="26" spans="2:2" x14ac:dyDescent="0.25">
      <c r="B26" s="2"/>
    </row>
    <row r="27" spans="2:2" x14ac:dyDescent="0.25">
      <c r="B27" s="9"/>
    </row>
    <row r="32" spans="2:2" x14ac:dyDescent="0.25">
      <c r="B32" s="2"/>
    </row>
    <row r="33" spans="2:2" x14ac:dyDescent="0.25">
      <c r="B33" s="9"/>
    </row>
    <row r="34" spans="2:2" x14ac:dyDescent="0.25">
      <c r="B34" s="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4"/>
  <sheetViews>
    <sheetView workbookViewId="0">
      <selection activeCell="F21" sqref="F21"/>
    </sheetView>
  </sheetViews>
  <sheetFormatPr defaultRowHeight="15" x14ac:dyDescent="0.25"/>
  <cols>
    <col min="1" max="1" width="27.28515625" bestFit="1" customWidth="1"/>
    <col min="2" max="13" width="12" customWidth="1"/>
    <col min="14" max="14" width="13.28515625" customWidth="1"/>
    <col min="15" max="19" width="12" customWidth="1"/>
    <col min="20" max="20" width="25.7109375" bestFit="1" customWidth="1"/>
    <col min="21" max="21" width="24.85546875" bestFit="1" customWidth="1"/>
    <col min="22" max="22" width="25.7109375" bestFit="1" customWidth="1"/>
    <col min="23" max="23" width="24.85546875" bestFit="1" customWidth="1"/>
    <col min="24" max="24" width="25.7109375" bestFit="1" customWidth="1"/>
    <col min="25" max="25" width="24.85546875" bestFit="1" customWidth="1"/>
    <col min="26" max="26" width="30.7109375" bestFit="1" customWidth="1"/>
    <col min="27" max="27" width="30" bestFit="1" customWidth="1"/>
  </cols>
  <sheetData>
    <row r="3" spans="1:15" x14ac:dyDescent="0.25">
      <c r="A3" s="7" t="s">
        <v>58</v>
      </c>
      <c r="B3" s="7" t="s">
        <v>56</v>
      </c>
    </row>
    <row r="4" spans="1:15" x14ac:dyDescent="0.25">
      <c r="A4" s="7" t="s">
        <v>54</v>
      </c>
      <c r="B4" t="s">
        <v>42</v>
      </c>
      <c r="C4" t="s">
        <v>43</v>
      </c>
      <c r="D4" t="s">
        <v>44</v>
      </c>
      <c r="E4" t="s">
        <v>45</v>
      </c>
      <c r="F4" t="s">
        <v>46</v>
      </c>
      <c r="G4" t="s">
        <v>47</v>
      </c>
      <c r="H4" t="s">
        <v>48</v>
      </c>
      <c r="I4" t="s">
        <v>49</v>
      </c>
      <c r="J4" t="s">
        <v>50</v>
      </c>
      <c r="K4" t="s">
        <v>51</v>
      </c>
      <c r="L4" t="s">
        <v>52</v>
      </c>
      <c r="M4" t="s">
        <v>53</v>
      </c>
      <c r="N4" t="s">
        <v>55</v>
      </c>
    </row>
    <row r="5" spans="1:15" x14ac:dyDescent="0.25">
      <c r="A5" s="8" t="s">
        <v>13</v>
      </c>
      <c r="B5" s="2">
        <v>0</v>
      </c>
      <c r="C5" s="2">
        <v>0</v>
      </c>
      <c r="D5" s="2">
        <v>0</v>
      </c>
      <c r="E5" s="2">
        <v>0</v>
      </c>
      <c r="F5" s="2">
        <v>0</v>
      </c>
      <c r="G5" s="2">
        <v>0</v>
      </c>
      <c r="H5" s="2">
        <v>0</v>
      </c>
      <c r="I5" s="2">
        <v>0</v>
      </c>
      <c r="J5" s="2">
        <v>0</v>
      </c>
      <c r="K5" s="2">
        <v>0</v>
      </c>
      <c r="L5" s="2">
        <v>0</v>
      </c>
      <c r="M5" s="2">
        <v>0</v>
      </c>
      <c r="N5" s="2">
        <v>0</v>
      </c>
      <c r="O5" s="2" t="s">
        <v>111</v>
      </c>
    </row>
    <row r="6" spans="1:15" x14ac:dyDescent="0.25">
      <c r="A6" s="8" t="s">
        <v>21</v>
      </c>
      <c r="B6" s="64">
        <v>89203.49</v>
      </c>
      <c r="C6" s="64">
        <v>85455.69</v>
      </c>
      <c r="D6" s="64">
        <v>81696.28</v>
      </c>
      <c r="E6" s="64">
        <v>77925.210000000006</v>
      </c>
      <c r="F6" s="64">
        <v>74142.45</v>
      </c>
      <c r="G6" s="64">
        <v>70347.97</v>
      </c>
      <c r="H6" s="64">
        <v>66541.72</v>
      </c>
      <c r="I6" s="64">
        <v>62723.67</v>
      </c>
      <c r="J6" s="64">
        <v>58893.79</v>
      </c>
      <c r="K6" s="64">
        <v>55052.03</v>
      </c>
      <c r="L6" s="64">
        <v>51198.36</v>
      </c>
      <c r="M6" s="64">
        <v>47332.75</v>
      </c>
      <c r="N6" s="2">
        <v>820513.41</v>
      </c>
      <c r="O6" s="2" t="s">
        <v>112</v>
      </c>
    </row>
    <row r="7" spans="1:15" x14ac:dyDescent="0.25">
      <c r="A7" s="8" t="s">
        <v>24</v>
      </c>
      <c r="B7" s="2">
        <v>0</v>
      </c>
      <c r="C7" s="2">
        <v>0</v>
      </c>
      <c r="D7" s="2">
        <v>0</v>
      </c>
      <c r="E7" s="2">
        <v>0</v>
      </c>
      <c r="F7" s="2"/>
      <c r="G7" s="2"/>
      <c r="H7" s="2"/>
      <c r="I7" s="2"/>
      <c r="J7" s="2"/>
      <c r="K7" s="2"/>
      <c r="L7" s="2"/>
      <c r="M7" s="2"/>
      <c r="N7" s="2">
        <v>0</v>
      </c>
      <c r="O7" s="2" t="s">
        <v>113</v>
      </c>
    </row>
    <row r="8" spans="1:15" x14ac:dyDescent="0.25">
      <c r="A8" s="8" t="s">
        <v>27</v>
      </c>
      <c r="B8" s="64">
        <v>629749.68000000005</v>
      </c>
      <c r="C8" s="64">
        <v>596356.62</v>
      </c>
      <c r="D8" s="64">
        <v>562862.28</v>
      </c>
      <c r="E8" s="64">
        <v>529266.34</v>
      </c>
      <c r="F8" s="64">
        <v>495568.48</v>
      </c>
      <c r="G8" s="64">
        <v>461768.42</v>
      </c>
      <c r="H8" s="64">
        <v>427865.82</v>
      </c>
      <c r="I8" s="64">
        <v>392801.28000000003</v>
      </c>
      <c r="J8" s="64">
        <v>357630.39</v>
      </c>
      <c r="K8" s="64">
        <v>322352.8</v>
      </c>
      <c r="L8" s="64">
        <v>286968.21000000002</v>
      </c>
      <c r="M8" s="64">
        <v>251476.28</v>
      </c>
      <c r="N8" s="2">
        <v>5314666.5999999996</v>
      </c>
      <c r="O8" s="2" t="s">
        <v>110</v>
      </c>
    </row>
    <row r="9" spans="1:15" x14ac:dyDescent="0.25">
      <c r="A9" s="8" t="s">
        <v>55</v>
      </c>
      <c r="B9" s="2">
        <v>718953.17</v>
      </c>
      <c r="C9" s="2">
        <v>681812.31</v>
      </c>
      <c r="D9" s="2">
        <v>644558.56000000006</v>
      </c>
      <c r="E9" s="2">
        <v>607191.54999999993</v>
      </c>
      <c r="F9" s="2">
        <v>569710.92999999993</v>
      </c>
      <c r="G9" s="2">
        <v>532116.39</v>
      </c>
      <c r="H9" s="2">
        <v>494407.54000000004</v>
      </c>
      <c r="I9" s="2">
        <v>455524.95</v>
      </c>
      <c r="J9" s="2">
        <v>416524.18</v>
      </c>
      <c r="K9" s="2">
        <v>377404.82999999996</v>
      </c>
      <c r="L9" s="2">
        <v>338166.57</v>
      </c>
      <c r="M9" s="2">
        <v>298809.03000000003</v>
      </c>
      <c r="N9" s="2">
        <v>6135180.0099999998</v>
      </c>
    </row>
    <row r="10" spans="1:15" x14ac:dyDescent="0.25">
      <c r="B10" s="2"/>
      <c r="C10" s="2"/>
      <c r="D10" s="2"/>
      <c r="E10" s="2"/>
      <c r="F10" s="2"/>
      <c r="G10" s="2"/>
      <c r="H10" s="2"/>
      <c r="I10" s="2"/>
      <c r="J10" s="2"/>
      <c r="K10" s="2"/>
      <c r="L10" s="2"/>
      <c r="M10" s="2"/>
      <c r="N10" s="2"/>
    </row>
    <row r="11" spans="1:15" x14ac:dyDescent="0.25">
      <c r="B11" s="2"/>
      <c r="C11" s="2"/>
      <c r="D11" s="2"/>
      <c r="E11" s="2"/>
      <c r="F11" s="2"/>
      <c r="G11" s="2"/>
      <c r="H11" s="2"/>
      <c r="I11" s="2"/>
      <c r="J11" s="2"/>
      <c r="K11" s="2"/>
      <c r="L11" s="2"/>
      <c r="M11" s="2"/>
      <c r="N11" s="2"/>
    </row>
    <row r="13" spans="1:15" x14ac:dyDescent="0.25">
      <c r="A13" t="s">
        <v>60</v>
      </c>
      <c r="B13">
        <f>+B5+B7+B8</f>
        <v>629749.68000000005</v>
      </c>
      <c r="C13">
        <f t="shared" ref="C13:M13" si="0">+C5+C7+C8</f>
        <v>596356.62</v>
      </c>
      <c r="D13">
        <f t="shared" si="0"/>
        <v>562862.28</v>
      </c>
      <c r="E13">
        <f t="shared" si="0"/>
        <v>529266.34</v>
      </c>
      <c r="F13">
        <f t="shared" si="0"/>
        <v>495568.48</v>
      </c>
      <c r="G13">
        <f t="shared" si="0"/>
        <v>461768.42</v>
      </c>
      <c r="H13">
        <f t="shared" si="0"/>
        <v>427865.82</v>
      </c>
      <c r="I13">
        <f t="shared" si="0"/>
        <v>392801.28000000003</v>
      </c>
      <c r="J13">
        <f t="shared" si="0"/>
        <v>357630.39</v>
      </c>
      <c r="K13">
        <f t="shared" si="0"/>
        <v>322352.8</v>
      </c>
      <c r="L13">
        <f t="shared" si="0"/>
        <v>286968.21000000002</v>
      </c>
      <c r="M13">
        <f t="shared" si="0"/>
        <v>251476.28</v>
      </c>
    </row>
    <row r="14" spans="1:15" x14ac:dyDescent="0.25">
      <c r="A14" t="s">
        <v>61</v>
      </c>
      <c r="B14">
        <v>629749.68000000005</v>
      </c>
      <c r="C14">
        <v>596356.62</v>
      </c>
      <c r="D14">
        <v>562862.28</v>
      </c>
      <c r="E14">
        <v>529266.34</v>
      </c>
      <c r="F14">
        <v>495568.48</v>
      </c>
      <c r="G14">
        <v>461768.42</v>
      </c>
      <c r="H14">
        <v>427865.82</v>
      </c>
      <c r="I14">
        <v>392801.28000000003</v>
      </c>
      <c r="J14">
        <v>357630.39</v>
      </c>
      <c r="K14">
        <v>322352.8</v>
      </c>
      <c r="L14">
        <v>286968.21000000002</v>
      </c>
      <c r="M14">
        <v>251476.28</v>
      </c>
      <c r="N14">
        <v>254707.28</v>
      </c>
    </row>
    <row r="15" spans="1:15" x14ac:dyDescent="0.25">
      <c r="B15">
        <f>+B13-B14</f>
        <v>0</v>
      </c>
      <c r="C15">
        <f t="shared" ref="C15:M15" si="1">+C13-C14</f>
        <v>0</v>
      </c>
      <c r="D15">
        <f t="shared" si="1"/>
        <v>0</v>
      </c>
      <c r="E15">
        <f t="shared" si="1"/>
        <v>0</v>
      </c>
      <c r="F15">
        <f t="shared" si="1"/>
        <v>0</v>
      </c>
      <c r="G15">
        <f t="shared" si="1"/>
        <v>0</v>
      </c>
      <c r="H15">
        <f t="shared" si="1"/>
        <v>0</v>
      </c>
      <c r="I15">
        <f t="shared" si="1"/>
        <v>0</v>
      </c>
      <c r="J15">
        <f t="shared" si="1"/>
        <v>0</v>
      </c>
      <c r="K15">
        <f t="shared" si="1"/>
        <v>0</v>
      </c>
      <c r="L15">
        <f t="shared" si="1"/>
        <v>0</v>
      </c>
      <c r="M15">
        <f t="shared" si="1"/>
        <v>0</v>
      </c>
    </row>
    <row r="20" spans="2:2" x14ac:dyDescent="0.25">
      <c r="B20" s="2"/>
    </row>
    <row r="21" spans="2:2" x14ac:dyDescent="0.25">
      <c r="B21" s="2"/>
    </row>
    <row r="22" spans="2:2" x14ac:dyDescent="0.25">
      <c r="B22" s="9"/>
    </row>
    <row r="25" spans="2:2" x14ac:dyDescent="0.25">
      <c r="B25" s="2"/>
    </row>
    <row r="26" spans="2:2" x14ac:dyDescent="0.25">
      <c r="B26" s="2"/>
    </row>
    <row r="27" spans="2:2" x14ac:dyDescent="0.25">
      <c r="B27" s="9"/>
    </row>
    <row r="32" spans="2:2" x14ac:dyDescent="0.25">
      <c r="B32" s="2"/>
    </row>
    <row r="33" spans="2:2" x14ac:dyDescent="0.25">
      <c r="B33" s="9"/>
    </row>
    <row r="34" spans="2:2" x14ac:dyDescent="0.25">
      <c r="B34" s="5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19" workbookViewId="0">
      <selection activeCell="O1" sqref="O1:Q1048576"/>
    </sheetView>
  </sheetViews>
  <sheetFormatPr defaultRowHeight="15" x14ac:dyDescent="0.25"/>
  <cols>
    <col min="1" max="1" width="27.28515625" bestFit="1" customWidth="1"/>
    <col min="2" max="2" width="12.85546875" bestFit="1" customWidth="1"/>
    <col min="3" max="3" width="12" bestFit="1" customWidth="1"/>
    <col min="4" max="4" width="10.85546875" bestFit="1" customWidth="1"/>
    <col min="5" max="5" width="5.85546875" customWidth="1"/>
    <col min="6" max="6" width="32.7109375" bestFit="1" customWidth="1"/>
    <col min="7" max="7" width="19" style="2" bestFit="1" customWidth="1"/>
    <col min="8" max="8" width="18.28515625" style="2" bestFit="1" customWidth="1"/>
    <col min="9" max="9" width="13.28515625" style="2" bestFit="1" customWidth="1"/>
    <col min="10" max="10" width="11.85546875" bestFit="1" customWidth="1"/>
    <col min="11" max="11" width="7.85546875" customWidth="1"/>
    <col min="12" max="12" width="8.85546875" bestFit="1" customWidth="1"/>
    <col min="13" max="13" width="12" bestFit="1" customWidth="1"/>
    <col min="14" max="14" width="10.5703125" bestFit="1" customWidth="1"/>
    <col min="15" max="16" width="14" bestFit="1" customWidth="1"/>
    <col min="17" max="17" width="12.28515625" bestFit="1" customWidth="1"/>
  </cols>
  <sheetData>
    <row r="1" spans="1:17" x14ac:dyDescent="0.25">
      <c r="A1" s="4" t="s">
        <v>0</v>
      </c>
      <c r="B1" s="4" t="s">
        <v>1</v>
      </c>
      <c r="C1" s="4" t="s">
        <v>2</v>
      </c>
      <c r="D1" s="4" t="s">
        <v>3</v>
      </c>
      <c r="E1" s="4" t="s">
        <v>4</v>
      </c>
      <c r="F1" s="4" t="s">
        <v>5</v>
      </c>
      <c r="G1" s="3" t="s">
        <v>6</v>
      </c>
      <c r="H1" s="3" t="s">
        <v>7</v>
      </c>
      <c r="I1" s="3" t="s">
        <v>8</v>
      </c>
      <c r="J1" s="6" t="s">
        <v>9</v>
      </c>
      <c r="K1" s="4" t="s">
        <v>10</v>
      </c>
      <c r="L1" s="4" t="s">
        <v>11</v>
      </c>
      <c r="M1" s="4" t="s">
        <v>12</v>
      </c>
    </row>
    <row r="2" spans="1:17" s="37" customFormat="1" x14ac:dyDescent="0.25">
      <c r="A2" s="57" t="s">
        <v>13</v>
      </c>
      <c r="B2" s="57" t="s">
        <v>14</v>
      </c>
      <c r="C2" s="57" t="s">
        <v>15</v>
      </c>
      <c r="D2" s="57" t="s">
        <v>16</v>
      </c>
      <c r="E2" s="57">
        <v>2</v>
      </c>
      <c r="F2" s="57" t="s">
        <v>17</v>
      </c>
      <c r="G2" s="58">
        <v>126657.13</v>
      </c>
      <c r="H2" s="58">
        <v>130454.32</v>
      </c>
      <c r="I2" s="58">
        <v>397129.11000000004</v>
      </c>
      <c r="J2" s="57" t="s">
        <v>29</v>
      </c>
      <c r="K2" s="57" t="s">
        <v>19</v>
      </c>
      <c r="L2" s="57" t="s">
        <v>20</v>
      </c>
      <c r="M2" s="57" t="s">
        <v>15</v>
      </c>
      <c r="O2" s="38"/>
      <c r="P2" s="46"/>
      <c r="Q2" s="46"/>
    </row>
    <row r="3" spans="1:17" s="37" customFormat="1" x14ac:dyDescent="0.25">
      <c r="A3" s="57" t="s">
        <v>13</v>
      </c>
      <c r="B3" s="57" t="s">
        <v>14</v>
      </c>
      <c r="C3" s="57" t="s">
        <v>15</v>
      </c>
      <c r="D3" s="57" t="s">
        <v>16</v>
      </c>
      <c r="E3" s="57">
        <v>2</v>
      </c>
      <c r="F3" s="57" t="s">
        <v>17</v>
      </c>
      <c r="G3" s="58">
        <v>127041.79</v>
      </c>
      <c r="H3" s="58">
        <v>130850.52</v>
      </c>
      <c r="I3" s="58">
        <v>389119.22</v>
      </c>
      <c r="J3" s="57" t="s">
        <v>32</v>
      </c>
      <c r="K3" s="57" t="s">
        <v>19</v>
      </c>
      <c r="L3" s="57" t="s">
        <v>20</v>
      </c>
      <c r="M3" s="57" t="s">
        <v>15</v>
      </c>
    </row>
    <row r="4" spans="1:17" s="37" customFormat="1" x14ac:dyDescent="0.25">
      <c r="A4" s="57" t="s">
        <v>13</v>
      </c>
      <c r="B4" s="57" t="s">
        <v>14</v>
      </c>
      <c r="C4" s="57" t="s">
        <v>15</v>
      </c>
      <c r="D4" s="57" t="s">
        <v>16</v>
      </c>
      <c r="E4" s="57">
        <v>2</v>
      </c>
      <c r="F4" s="57" t="s">
        <v>17</v>
      </c>
      <c r="G4" s="58">
        <v>127351.72999999998</v>
      </c>
      <c r="H4" s="58">
        <v>131247.92000000001</v>
      </c>
      <c r="I4" s="58">
        <v>378627.23</v>
      </c>
      <c r="J4" s="57" t="s">
        <v>33</v>
      </c>
      <c r="K4" s="57" t="s">
        <v>19</v>
      </c>
      <c r="L4" s="57" t="s">
        <v>20</v>
      </c>
      <c r="M4" s="57" t="s">
        <v>15</v>
      </c>
    </row>
    <row r="5" spans="1:17" s="37" customFormat="1" x14ac:dyDescent="0.25">
      <c r="A5" s="57" t="s">
        <v>13</v>
      </c>
      <c r="B5" s="57" t="s">
        <v>14</v>
      </c>
      <c r="C5" s="57" t="s">
        <v>15</v>
      </c>
      <c r="D5" s="57" t="s">
        <v>16</v>
      </c>
      <c r="E5" s="57">
        <v>2</v>
      </c>
      <c r="F5" s="57" t="s">
        <v>17</v>
      </c>
      <c r="G5" s="58">
        <v>127777.14000000001</v>
      </c>
      <c r="H5" s="58">
        <v>131607.9</v>
      </c>
      <c r="I5" s="58">
        <v>368213.29</v>
      </c>
      <c r="J5" s="57" t="s">
        <v>34</v>
      </c>
      <c r="K5" s="57" t="s">
        <v>19</v>
      </c>
      <c r="L5" s="57" t="s">
        <v>20</v>
      </c>
      <c r="M5" s="57" t="s">
        <v>15</v>
      </c>
    </row>
    <row r="6" spans="1:17" s="37" customFormat="1" x14ac:dyDescent="0.25">
      <c r="A6" s="57" t="s">
        <v>13</v>
      </c>
      <c r="B6" s="57" t="s">
        <v>14</v>
      </c>
      <c r="C6" s="57" t="s">
        <v>15</v>
      </c>
      <c r="D6" s="57" t="s">
        <v>16</v>
      </c>
      <c r="E6" s="57">
        <v>2</v>
      </c>
      <c r="F6" s="57" t="s">
        <v>17</v>
      </c>
      <c r="G6" s="58">
        <v>128139.75999999998</v>
      </c>
      <c r="H6" s="58">
        <v>132007.6</v>
      </c>
      <c r="I6" s="58">
        <v>357776.27999999997</v>
      </c>
      <c r="J6" s="57" t="s">
        <v>35</v>
      </c>
      <c r="K6" s="57" t="s">
        <v>19</v>
      </c>
      <c r="L6" s="57" t="s">
        <v>20</v>
      </c>
      <c r="M6" s="57" t="s">
        <v>15</v>
      </c>
    </row>
    <row r="7" spans="1:17" s="37" customFormat="1" x14ac:dyDescent="0.25">
      <c r="A7" s="57" t="s">
        <v>13</v>
      </c>
      <c r="B7" s="57" t="s">
        <v>14</v>
      </c>
      <c r="C7" s="57" t="s">
        <v>15</v>
      </c>
      <c r="D7" s="57" t="s">
        <v>16</v>
      </c>
      <c r="E7" s="57">
        <v>2</v>
      </c>
      <c r="F7" s="57" t="s">
        <v>17</v>
      </c>
      <c r="G7" s="58">
        <v>128541.88</v>
      </c>
      <c r="H7" s="58">
        <v>132395.57</v>
      </c>
      <c r="I7" s="58">
        <v>347367.04</v>
      </c>
      <c r="J7" s="57" t="s">
        <v>36</v>
      </c>
      <c r="K7" s="57" t="s">
        <v>19</v>
      </c>
      <c r="L7" s="57" t="s">
        <v>20</v>
      </c>
      <c r="M7" s="57" t="s">
        <v>15</v>
      </c>
    </row>
    <row r="8" spans="1:17" s="37" customFormat="1" x14ac:dyDescent="0.25">
      <c r="A8" s="57" t="s">
        <v>13</v>
      </c>
      <c r="B8" s="57" t="s">
        <v>14</v>
      </c>
      <c r="C8" s="57" t="s">
        <v>15</v>
      </c>
      <c r="D8" s="57" t="s">
        <v>16</v>
      </c>
      <c r="E8" s="57">
        <v>2</v>
      </c>
      <c r="F8" s="57" t="s">
        <v>17</v>
      </c>
      <c r="G8" s="58">
        <v>128906.66999999998</v>
      </c>
      <c r="H8" s="58">
        <v>132797.66</v>
      </c>
      <c r="I8" s="58">
        <v>336934.58999999997</v>
      </c>
      <c r="J8" s="57" t="s">
        <v>37</v>
      </c>
      <c r="K8" s="57" t="s">
        <v>19</v>
      </c>
      <c r="L8" s="57" t="s">
        <v>20</v>
      </c>
      <c r="M8" s="57" t="s">
        <v>15</v>
      </c>
    </row>
    <row r="9" spans="1:17" s="37" customFormat="1" x14ac:dyDescent="0.25">
      <c r="A9" s="57" t="s">
        <v>13</v>
      </c>
      <c r="B9" s="57" t="s">
        <v>14</v>
      </c>
      <c r="C9" s="57" t="s">
        <v>15</v>
      </c>
      <c r="D9" s="57" t="s">
        <v>16</v>
      </c>
      <c r="E9" s="57">
        <v>2</v>
      </c>
      <c r="F9" s="57" t="s">
        <v>17</v>
      </c>
      <c r="G9" s="58">
        <v>129311.20000000001</v>
      </c>
      <c r="H9" s="58">
        <v>133187.95000000001</v>
      </c>
      <c r="I9" s="58">
        <v>326530.07999999996</v>
      </c>
      <c r="J9" s="57" t="s">
        <v>38</v>
      </c>
      <c r="K9" s="57" t="s">
        <v>19</v>
      </c>
      <c r="L9" s="57" t="s">
        <v>20</v>
      </c>
      <c r="M9" s="57" t="s">
        <v>15</v>
      </c>
    </row>
    <row r="10" spans="1:17" s="37" customFormat="1" x14ac:dyDescent="0.25">
      <c r="A10" s="57" t="s">
        <v>13</v>
      </c>
      <c r="B10" s="57" t="s">
        <v>14</v>
      </c>
      <c r="C10" s="57" t="s">
        <v>15</v>
      </c>
      <c r="D10" s="57" t="s">
        <v>16</v>
      </c>
      <c r="E10" s="57">
        <v>2</v>
      </c>
      <c r="F10" s="57" t="s">
        <v>17</v>
      </c>
      <c r="G10" s="58">
        <v>129703.93</v>
      </c>
      <c r="H10" s="58">
        <v>133592.45000000001</v>
      </c>
      <c r="I10" s="58">
        <v>316127.98</v>
      </c>
      <c r="J10" s="57" t="s">
        <v>39</v>
      </c>
      <c r="K10" s="57" t="s">
        <v>19</v>
      </c>
      <c r="L10" s="57" t="s">
        <v>20</v>
      </c>
      <c r="M10" s="57" t="s">
        <v>15</v>
      </c>
    </row>
    <row r="11" spans="1:17" s="37" customFormat="1" x14ac:dyDescent="0.25">
      <c r="A11" s="57" t="s">
        <v>13</v>
      </c>
      <c r="B11" s="57" t="s">
        <v>14</v>
      </c>
      <c r="C11" s="57" t="s">
        <v>15</v>
      </c>
      <c r="D11" s="57" t="s">
        <v>16</v>
      </c>
      <c r="E11" s="57">
        <v>2</v>
      </c>
      <c r="F11" s="57" t="s">
        <v>17</v>
      </c>
      <c r="G11" s="58">
        <v>-4319.9799999999959</v>
      </c>
      <c r="H11" s="58">
        <v>133998.18</v>
      </c>
      <c r="I11" s="58">
        <v>305702.46999999997</v>
      </c>
      <c r="J11" s="57" t="s">
        <v>18</v>
      </c>
      <c r="K11" s="57" t="s">
        <v>19</v>
      </c>
      <c r="L11" s="57" t="s">
        <v>20</v>
      </c>
      <c r="M11" s="57" t="s">
        <v>15</v>
      </c>
    </row>
    <row r="12" spans="1:17" s="37" customFormat="1" x14ac:dyDescent="0.25">
      <c r="A12" s="57" t="s">
        <v>13</v>
      </c>
      <c r="B12" s="57" t="s">
        <v>14</v>
      </c>
      <c r="C12" s="57" t="s">
        <v>15</v>
      </c>
      <c r="D12" s="57" t="s">
        <v>16</v>
      </c>
      <c r="E12" s="57">
        <v>2</v>
      </c>
      <c r="F12" s="57" t="s">
        <v>17</v>
      </c>
      <c r="G12" s="58">
        <v>130072.04</v>
      </c>
      <c r="H12" s="58">
        <v>0</v>
      </c>
      <c r="I12" s="58">
        <v>294896.98</v>
      </c>
      <c r="J12" s="57" t="s">
        <v>40</v>
      </c>
      <c r="K12" s="57" t="s">
        <v>19</v>
      </c>
      <c r="L12" s="57" t="s">
        <v>20</v>
      </c>
      <c r="M12" s="57" t="s">
        <v>15</v>
      </c>
    </row>
    <row r="13" spans="1:17" s="37" customFormat="1" x14ac:dyDescent="0.25">
      <c r="A13" s="57" t="s">
        <v>13</v>
      </c>
      <c r="B13" s="57" t="s">
        <v>14</v>
      </c>
      <c r="C13" s="57" t="s">
        <v>15</v>
      </c>
      <c r="D13" s="57" t="s">
        <v>16</v>
      </c>
      <c r="E13" s="57">
        <v>2</v>
      </c>
      <c r="F13" s="57" t="s">
        <v>17</v>
      </c>
      <c r="G13" s="38">
        <v>130454.32</v>
      </c>
      <c r="H13" s="38">
        <v>0</v>
      </c>
      <c r="I13" s="38">
        <v>284079.93</v>
      </c>
      <c r="J13" s="57" t="s">
        <v>41</v>
      </c>
      <c r="K13" s="57" t="s">
        <v>19</v>
      </c>
      <c r="L13" s="57" t="s">
        <v>20</v>
      </c>
      <c r="M13" s="57" t="s">
        <v>15</v>
      </c>
    </row>
    <row r="14" spans="1:17" s="37" customFormat="1" x14ac:dyDescent="0.25">
      <c r="A14" s="57" t="s">
        <v>21</v>
      </c>
      <c r="B14" s="57" t="s">
        <v>14</v>
      </c>
      <c r="C14" s="57" t="s">
        <v>22</v>
      </c>
      <c r="D14" s="57" t="s">
        <v>23</v>
      </c>
      <c r="E14" s="57">
        <v>2</v>
      </c>
      <c r="F14" s="57" t="s">
        <v>17</v>
      </c>
      <c r="G14" s="58">
        <v>152079.49</v>
      </c>
      <c r="H14" s="58">
        <v>407548.72</v>
      </c>
      <c r="I14" s="58">
        <v>556342.64</v>
      </c>
      <c r="J14" s="57" t="s">
        <v>29</v>
      </c>
      <c r="K14" s="57" t="s">
        <v>19</v>
      </c>
      <c r="L14" s="57" t="s">
        <v>20</v>
      </c>
      <c r="M14" s="57" t="s">
        <v>22</v>
      </c>
      <c r="O14" s="38"/>
      <c r="P14" s="38"/>
    </row>
    <row r="15" spans="1:17" s="37" customFormat="1" x14ac:dyDescent="0.25">
      <c r="A15" s="57" t="s">
        <v>21</v>
      </c>
      <c r="B15" s="57" t="s">
        <v>14</v>
      </c>
      <c r="C15" s="57" t="s">
        <v>30</v>
      </c>
      <c r="D15" s="57" t="s">
        <v>31</v>
      </c>
      <c r="E15" s="57">
        <v>2</v>
      </c>
      <c r="F15" s="57" t="s">
        <v>17</v>
      </c>
      <c r="G15" s="58">
        <v>9589.41</v>
      </c>
      <c r="H15" s="58">
        <v>0</v>
      </c>
      <c r="I15" s="58">
        <v>9858.7100000000009</v>
      </c>
      <c r="J15" s="57" t="s">
        <v>29</v>
      </c>
      <c r="K15" s="57" t="s">
        <v>19</v>
      </c>
      <c r="L15" s="57" t="s">
        <v>20</v>
      </c>
      <c r="M15" s="57" t="s">
        <v>30</v>
      </c>
      <c r="P15" s="38"/>
    </row>
    <row r="16" spans="1:17" s="37" customFormat="1" x14ac:dyDescent="0.25">
      <c r="A16" s="57" t="s">
        <v>21</v>
      </c>
      <c r="B16" s="57" t="s">
        <v>14</v>
      </c>
      <c r="C16" s="57" t="s">
        <v>22</v>
      </c>
      <c r="D16" s="57" t="s">
        <v>23</v>
      </c>
      <c r="E16" s="57">
        <v>2</v>
      </c>
      <c r="F16" s="57" t="s">
        <v>17</v>
      </c>
      <c r="G16" s="58">
        <v>69268.600000000006</v>
      </c>
      <c r="H16" s="58">
        <v>127413.64</v>
      </c>
      <c r="I16" s="58">
        <v>180118.34</v>
      </c>
      <c r="J16" s="57" t="s">
        <v>32</v>
      </c>
      <c r="K16" s="57" t="s">
        <v>19</v>
      </c>
      <c r="L16" s="57" t="s">
        <v>20</v>
      </c>
      <c r="M16" s="57" t="s">
        <v>22</v>
      </c>
      <c r="P16" s="38"/>
    </row>
    <row r="17" spans="1:16" s="37" customFormat="1" x14ac:dyDescent="0.25">
      <c r="A17" s="57" t="s">
        <v>21</v>
      </c>
      <c r="B17" s="57" t="s">
        <v>14</v>
      </c>
      <c r="C17" s="57" t="s">
        <v>30</v>
      </c>
      <c r="D17" s="57" t="s">
        <v>31</v>
      </c>
      <c r="E17" s="57">
        <v>2</v>
      </c>
      <c r="F17" s="57" t="s">
        <v>17</v>
      </c>
      <c r="G17" s="58">
        <v>0</v>
      </c>
      <c r="H17" s="58">
        <v>0</v>
      </c>
      <c r="I17" s="58">
        <v>0</v>
      </c>
      <c r="J17" s="57" t="s">
        <v>32</v>
      </c>
      <c r="K17" s="57" t="s">
        <v>19</v>
      </c>
      <c r="L17" s="57" t="s">
        <v>20</v>
      </c>
      <c r="M17" s="57" t="s">
        <v>30</v>
      </c>
      <c r="O17" s="38"/>
    </row>
    <row r="18" spans="1:16" s="37" customFormat="1" x14ac:dyDescent="0.25">
      <c r="A18" s="57" t="s">
        <v>21</v>
      </c>
      <c r="B18" s="57" t="s">
        <v>14</v>
      </c>
      <c r="C18" s="57" t="s">
        <v>22</v>
      </c>
      <c r="D18" s="57" t="s">
        <v>23</v>
      </c>
      <c r="E18" s="57">
        <v>2</v>
      </c>
      <c r="F18" s="57" t="s">
        <v>17</v>
      </c>
      <c r="G18" s="58">
        <v>69400.820000000007</v>
      </c>
      <c r="H18" s="58">
        <v>123791.29000000001</v>
      </c>
      <c r="I18" s="58">
        <v>176628.11</v>
      </c>
      <c r="J18" s="57" t="s">
        <v>33</v>
      </c>
      <c r="K18" s="57" t="s">
        <v>19</v>
      </c>
      <c r="L18" s="57" t="s">
        <v>20</v>
      </c>
      <c r="M18" s="57" t="s">
        <v>22</v>
      </c>
      <c r="P18" s="38"/>
    </row>
    <row r="19" spans="1:16" s="37" customFormat="1" x14ac:dyDescent="0.25">
      <c r="A19" s="57" t="s">
        <v>21</v>
      </c>
      <c r="B19" s="57" t="s">
        <v>14</v>
      </c>
      <c r="C19" s="57" t="s">
        <v>22</v>
      </c>
      <c r="D19" s="57" t="s">
        <v>23</v>
      </c>
      <c r="E19" s="57">
        <v>2</v>
      </c>
      <c r="F19" s="57" t="s">
        <v>17</v>
      </c>
      <c r="G19" s="58">
        <v>69533.31</v>
      </c>
      <c r="H19" s="58">
        <v>120157.72</v>
      </c>
      <c r="I19" s="58">
        <v>173127.03</v>
      </c>
      <c r="J19" s="57" t="s">
        <v>34</v>
      </c>
      <c r="K19" s="57" t="s">
        <v>19</v>
      </c>
      <c r="L19" s="57" t="s">
        <v>20</v>
      </c>
      <c r="M19" s="57" t="s">
        <v>22</v>
      </c>
      <c r="P19" s="38"/>
    </row>
    <row r="20" spans="1:16" x14ac:dyDescent="0.25">
      <c r="A20" s="5" t="s">
        <v>21</v>
      </c>
      <c r="B20" s="5" t="s">
        <v>14</v>
      </c>
      <c r="C20" s="5" t="s">
        <v>22</v>
      </c>
      <c r="D20" s="5" t="s">
        <v>23</v>
      </c>
      <c r="E20" s="5">
        <v>2</v>
      </c>
      <c r="F20" s="5" t="s">
        <v>17</v>
      </c>
      <c r="G20" s="1">
        <v>69666.19</v>
      </c>
      <c r="H20" s="1">
        <v>116512.89</v>
      </c>
      <c r="I20" s="1">
        <v>169615.08</v>
      </c>
      <c r="J20" s="5" t="s">
        <v>35</v>
      </c>
      <c r="K20" s="5" t="s">
        <v>19</v>
      </c>
      <c r="L20" s="5" t="s">
        <v>20</v>
      </c>
      <c r="M20" s="5" t="s">
        <v>22</v>
      </c>
      <c r="O20" s="37"/>
      <c r="P20" s="38"/>
    </row>
    <row r="21" spans="1:16" x14ac:dyDescent="0.25">
      <c r="A21" s="5" t="s">
        <v>21</v>
      </c>
      <c r="B21" s="5" t="s">
        <v>14</v>
      </c>
      <c r="C21" s="5" t="s">
        <v>22</v>
      </c>
      <c r="D21" s="5" t="s">
        <v>23</v>
      </c>
      <c r="E21" s="5">
        <v>2</v>
      </c>
      <c r="F21" s="5" t="s">
        <v>17</v>
      </c>
      <c r="G21" s="1">
        <v>69799.510000000009</v>
      </c>
      <c r="H21" s="1">
        <v>112856.75</v>
      </c>
      <c r="I21" s="1">
        <v>166092.26</v>
      </c>
      <c r="J21" s="5" t="s">
        <v>36</v>
      </c>
      <c r="K21" s="5" t="s">
        <v>19</v>
      </c>
      <c r="L21" s="5" t="s">
        <v>20</v>
      </c>
      <c r="M21" s="5" t="s">
        <v>22</v>
      </c>
      <c r="O21" s="37"/>
      <c r="P21" s="38"/>
    </row>
    <row r="22" spans="1:16" x14ac:dyDescent="0.25">
      <c r="A22" s="5" t="s">
        <v>21</v>
      </c>
      <c r="B22" s="5" t="s">
        <v>14</v>
      </c>
      <c r="C22" s="5" t="s">
        <v>22</v>
      </c>
      <c r="D22" s="5" t="s">
        <v>23</v>
      </c>
      <c r="E22" s="5">
        <v>2</v>
      </c>
      <c r="F22" s="5" t="s">
        <v>17</v>
      </c>
      <c r="G22" s="1">
        <v>69933.22</v>
      </c>
      <c r="H22" s="1">
        <v>109189.29000000001</v>
      </c>
      <c r="I22" s="1">
        <v>162558.51</v>
      </c>
      <c r="J22" s="5" t="s">
        <v>37</v>
      </c>
      <c r="K22" s="5" t="s">
        <v>19</v>
      </c>
      <c r="L22" s="5" t="s">
        <v>20</v>
      </c>
      <c r="M22" s="5" t="s">
        <v>22</v>
      </c>
      <c r="O22" s="37"/>
      <c r="P22" s="38"/>
    </row>
    <row r="23" spans="1:16" x14ac:dyDescent="0.25">
      <c r="A23" s="5" t="s">
        <v>21</v>
      </c>
      <c r="B23" s="5" t="s">
        <v>14</v>
      </c>
      <c r="C23" s="5" t="s">
        <v>22</v>
      </c>
      <c r="D23" s="5" t="s">
        <v>23</v>
      </c>
      <c r="E23" s="5">
        <v>2</v>
      </c>
      <c r="F23" s="5" t="s">
        <v>17</v>
      </c>
      <c r="G23" s="1">
        <v>70067.360000000001</v>
      </c>
      <c r="H23" s="1">
        <v>105510.45</v>
      </c>
      <c r="I23" s="1">
        <v>159013.81</v>
      </c>
      <c r="J23" s="5" t="s">
        <v>38</v>
      </c>
      <c r="K23" s="5" t="s">
        <v>19</v>
      </c>
      <c r="L23" s="5" t="s">
        <v>20</v>
      </c>
      <c r="M23" s="5" t="s">
        <v>22</v>
      </c>
      <c r="O23" s="37"/>
      <c r="P23" s="38"/>
    </row>
    <row r="24" spans="1:16" x14ac:dyDescent="0.25">
      <c r="A24" s="5" t="s">
        <v>21</v>
      </c>
      <c r="B24" s="5" t="s">
        <v>14</v>
      </c>
      <c r="C24" s="5" t="s">
        <v>22</v>
      </c>
      <c r="D24" s="5" t="s">
        <v>23</v>
      </c>
      <c r="E24" s="5">
        <v>2</v>
      </c>
      <c r="F24" s="5" t="s">
        <v>17</v>
      </c>
      <c r="G24" s="1">
        <v>70201.91</v>
      </c>
      <c r="H24" s="1">
        <v>101820.21</v>
      </c>
      <c r="I24" s="1">
        <v>155458.12</v>
      </c>
      <c r="J24" s="5" t="s">
        <v>39</v>
      </c>
      <c r="K24" s="5" t="s">
        <v>19</v>
      </c>
      <c r="L24" s="5" t="s">
        <v>20</v>
      </c>
      <c r="M24" s="5" t="s">
        <v>22</v>
      </c>
      <c r="O24" s="37"/>
      <c r="P24" s="38"/>
    </row>
    <row r="25" spans="1:16" x14ac:dyDescent="0.25">
      <c r="A25" s="5" t="s">
        <v>21</v>
      </c>
      <c r="B25" s="5" t="s">
        <v>14</v>
      </c>
      <c r="C25" s="5" t="s">
        <v>22</v>
      </c>
      <c r="D25" s="5" t="s">
        <v>23</v>
      </c>
      <c r="E25" s="5">
        <v>2</v>
      </c>
      <c r="F25" s="5" t="s">
        <v>17</v>
      </c>
      <c r="G25" s="1">
        <v>70336.87</v>
      </c>
      <c r="H25" s="1">
        <v>98118.53</v>
      </c>
      <c r="I25" s="1">
        <v>151891.4</v>
      </c>
      <c r="J25" s="5" t="s">
        <v>18</v>
      </c>
      <c r="K25" s="5" t="s">
        <v>19</v>
      </c>
      <c r="L25" s="5" t="s">
        <v>20</v>
      </c>
      <c r="M25" s="5" t="s">
        <v>22</v>
      </c>
      <c r="O25" s="37"/>
      <c r="P25" s="38"/>
    </row>
    <row r="26" spans="1:16" x14ac:dyDescent="0.25">
      <c r="A26" s="5" t="s">
        <v>21</v>
      </c>
      <c r="B26" s="5" t="s">
        <v>14</v>
      </c>
      <c r="C26" s="5" t="s">
        <v>22</v>
      </c>
      <c r="D26" s="5" t="s">
        <v>23</v>
      </c>
      <c r="E26" s="5">
        <v>2</v>
      </c>
      <c r="F26" s="5" t="s">
        <v>17</v>
      </c>
      <c r="G26" s="1">
        <v>70472.260000000009</v>
      </c>
      <c r="H26" s="1">
        <v>94405.37</v>
      </c>
      <c r="I26" s="1">
        <v>148313.63</v>
      </c>
      <c r="J26" s="5" t="s">
        <v>40</v>
      </c>
      <c r="K26" s="5" t="s">
        <v>19</v>
      </c>
      <c r="L26" s="5" t="s">
        <v>20</v>
      </c>
      <c r="M26" s="5" t="s">
        <v>22</v>
      </c>
      <c r="O26" s="37"/>
      <c r="P26" s="38"/>
    </row>
    <row r="27" spans="1:16" x14ac:dyDescent="0.25">
      <c r="A27" s="5" t="s">
        <v>21</v>
      </c>
      <c r="B27" s="5" t="s">
        <v>14</v>
      </c>
      <c r="C27" s="5" t="s">
        <v>22</v>
      </c>
      <c r="D27" s="5" t="s">
        <v>23</v>
      </c>
      <c r="E27" s="5">
        <v>2</v>
      </c>
      <c r="F27" s="5" t="s">
        <v>17</v>
      </c>
      <c r="G27" s="1">
        <v>70608.070000000007</v>
      </c>
      <c r="H27" s="1">
        <v>90680.7</v>
      </c>
      <c r="I27" s="1">
        <v>144724.76999999999</v>
      </c>
      <c r="J27" s="5" t="s">
        <v>41</v>
      </c>
      <c r="K27" s="5" t="s">
        <v>19</v>
      </c>
      <c r="L27" s="5" t="s">
        <v>20</v>
      </c>
      <c r="M27" s="5" t="s">
        <v>22</v>
      </c>
      <c r="O27" s="37"/>
      <c r="P27" s="38"/>
    </row>
    <row r="28" spans="1:16" x14ac:dyDescent="0.25">
      <c r="A28" s="5" t="s">
        <v>24</v>
      </c>
      <c r="B28" s="5" t="s">
        <v>14</v>
      </c>
      <c r="C28" s="5" t="s">
        <v>25</v>
      </c>
      <c r="D28" s="5" t="s">
        <v>26</v>
      </c>
      <c r="E28" s="5">
        <v>2</v>
      </c>
      <c r="F28" s="5" t="s">
        <v>17</v>
      </c>
      <c r="G28" s="1">
        <v>4717.96</v>
      </c>
      <c r="H28" s="1">
        <v>4783.46</v>
      </c>
      <c r="I28" s="1">
        <v>5901.42</v>
      </c>
      <c r="J28" s="5" t="s">
        <v>29</v>
      </c>
      <c r="K28" s="5" t="s">
        <v>19</v>
      </c>
      <c r="L28" s="5" t="s">
        <v>20</v>
      </c>
      <c r="M28" s="5" t="s">
        <v>25</v>
      </c>
    </row>
    <row r="29" spans="1:16" x14ac:dyDescent="0.25">
      <c r="A29" s="5" t="s">
        <v>24</v>
      </c>
      <c r="B29" s="5" t="s">
        <v>14</v>
      </c>
      <c r="C29" s="5" t="s">
        <v>25</v>
      </c>
      <c r="D29" s="5" t="s">
        <v>26</v>
      </c>
      <c r="E29" s="5">
        <v>2</v>
      </c>
      <c r="F29" s="5" t="s">
        <v>17</v>
      </c>
      <c r="G29" s="1">
        <v>4723.3900000000003</v>
      </c>
      <c r="H29" s="1">
        <v>4788.96</v>
      </c>
      <c r="I29" s="1">
        <v>5512.35</v>
      </c>
      <c r="J29" s="5" t="s">
        <v>32</v>
      </c>
      <c r="K29" s="5" t="s">
        <v>19</v>
      </c>
      <c r="L29" s="5" t="s">
        <v>20</v>
      </c>
      <c r="M29" s="5" t="s">
        <v>25</v>
      </c>
    </row>
    <row r="30" spans="1:16" x14ac:dyDescent="0.25">
      <c r="A30" s="5" t="s">
        <v>24</v>
      </c>
      <c r="B30" s="5" t="s">
        <v>14</v>
      </c>
      <c r="C30" s="5" t="s">
        <v>25</v>
      </c>
      <c r="D30" s="5" t="s">
        <v>26</v>
      </c>
      <c r="E30" s="5">
        <v>2</v>
      </c>
      <c r="F30" s="5" t="s">
        <v>17</v>
      </c>
      <c r="G30" s="1">
        <v>4728.82</v>
      </c>
      <c r="H30" s="1">
        <v>4794.47</v>
      </c>
      <c r="I30" s="1">
        <v>5123.29</v>
      </c>
      <c r="J30" s="5" t="s">
        <v>33</v>
      </c>
      <c r="K30" s="5" t="s">
        <v>19</v>
      </c>
      <c r="L30" s="5" t="s">
        <v>20</v>
      </c>
      <c r="M30" s="5" t="s">
        <v>25</v>
      </c>
    </row>
    <row r="31" spans="1:16" x14ac:dyDescent="0.25">
      <c r="A31" s="5" t="s">
        <v>24</v>
      </c>
      <c r="B31" s="5" t="s">
        <v>14</v>
      </c>
      <c r="C31" s="5" t="s">
        <v>25</v>
      </c>
      <c r="D31" s="5" t="s">
        <v>26</v>
      </c>
      <c r="E31" s="5">
        <v>2</v>
      </c>
      <c r="F31" s="5" t="s">
        <v>17</v>
      </c>
      <c r="G31" s="1">
        <v>4734.24</v>
      </c>
      <c r="H31" s="1">
        <v>0</v>
      </c>
      <c r="I31" s="1">
        <v>4734.25</v>
      </c>
      <c r="J31" s="5" t="s">
        <v>34</v>
      </c>
      <c r="K31" s="5" t="s">
        <v>19</v>
      </c>
      <c r="L31" s="5" t="s">
        <v>20</v>
      </c>
      <c r="M31" s="5" t="s">
        <v>25</v>
      </c>
    </row>
    <row r="32" spans="1:16" x14ac:dyDescent="0.25">
      <c r="A32" s="5" t="s">
        <v>24</v>
      </c>
      <c r="B32" s="5" t="s">
        <v>14</v>
      </c>
      <c r="C32" s="5" t="s">
        <v>25</v>
      </c>
      <c r="D32" s="5" t="s">
        <v>26</v>
      </c>
      <c r="E32" s="5">
        <v>2</v>
      </c>
      <c r="F32" s="5" t="s">
        <v>17</v>
      </c>
      <c r="G32" s="1">
        <v>4739.68</v>
      </c>
      <c r="H32" s="1">
        <v>0</v>
      </c>
      <c r="I32" s="1">
        <v>4339.6900000000005</v>
      </c>
      <c r="J32" s="5" t="s">
        <v>35</v>
      </c>
      <c r="K32" s="5" t="s">
        <v>19</v>
      </c>
      <c r="L32" s="5" t="s">
        <v>20</v>
      </c>
      <c r="M32" s="5" t="s">
        <v>25</v>
      </c>
    </row>
    <row r="33" spans="1:16" x14ac:dyDescent="0.25">
      <c r="A33" s="5" t="s">
        <v>24</v>
      </c>
      <c r="B33" s="5" t="s">
        <v>14</v>
      </c>
      <c r="C33" s="5" t="s">
        <v>25</v>
      </c>
      <c r="D33" s="5" t="s">
        <v>26</v>
      </c>
      <c r="E33" s="5">
        <v>2</v>
      </c>
      <c r="F33" s="5" t="s">
        <v>17</v>
      </c>
      <c r="G33" s="1">
        <v>4745.13</v>
      </c>
      <c r="H33" s="1">
        <v>0</v>
      </c>
      <c r="I33" s="1">
        <v>3945.14</v>
      </c>
      <c r="J33" s="5" t="s">
        <v>36</v>
      </c>
      <c r="K33" s="5" t="s">
        <v>19</v>
      </c>
      <c r="L33" s="5" t="s">
        <v>20</v>
      </c>
      <c r="M33" s="5" t="s">
        <v>25</v>
      </c>
    </row>
    <row r="34" spans="1:16" x14ac:dyDescent="0.25">
      <c r="A34" s="5" t="s">
        <v>24</v>
      </c>
      <c r="B34" s="5" t="s">
        <v>14</v>
      </c>
      <c r="C34" s="5" t="s">
        <v>25</v>
      </c>
      <c r="D34" s="5" t="s">
        <v>26</v>
      </c>
      <c r="E34" s="5">
        <v>2</v>
      </c>
      <c r="F34" s="5" t="s">
        <v>17</v>
      </c>
      <c r="G34" s="1">
        <v>4750.59</v>
      </c>
      <c r="H34" s="1">
        <v>0</v>
      </c>
      <c r="I34" s="1">
        <v>3550.6</v>
      </c>
      <c r="J34" s="5" t="s">
        <v>37</v>
      </c>
      <c r="K34" s="5" t="s">
        <v>19</v>
      </c>
      <c r="L34" s="5" t="s">
        <v>20</v>
      </c>
      <c r="M34" s="5" t="s">
        <v>25</v>
      </c>
    </row>
    <row r="35" spans="1:16" x14ac:dyDescent="0.25">
      <c r="A35" s="5" t="s">
        <v>24</v>
      </c>
      <c r="B35" s="5" t="s">
        <v>14</v>
      </c>
      <c r="C35" s="5" t="s">
        <v>25</v>
      </c>
      <c r="D35" s="5" t="s">
        <v>26</v>
      </c>
      <c r="E35" s="5">
        <v>2</v>
      </c>
      <c r="F35" s="5" t="s">
        <v>17</v>
      </c>
      <c r="G35" s="1">
        <v>4756.05</v>
      </c>
      <c r="H35" s="1">
        <v>0</v>
      </c>
      <c r="I35" s="1">
        <v>3156.06</v>
      </c>
      <c r="J35" s="5" t="s">
        <v>38</v>
      </c>
      <c r="K35" s="5" t="s">
        <v>19</v>
      </c>
      <c r="L35" s="5" t="s">
        <v>20</v>
      </c>
      <c r="M35" s="5" t="s">
        <v>25</v>
      </c>
    </row>
    <row r="36" spans="1:16" x14ac:dyDescent="0.25">
      <c r="A36" s="5" t="s">
        <v>24</v>
      </c>
      <c r="B36" s="5" t="s">
        <v>14</v>
      </c>
      <c r="C36" s="5" t="s">
        <v>25</v>
      </c>
      <c r="D36" s="5" t="s">
        <v>26</v>
      </c>
      <c r="E36" s="5">
        <v>2</v>
      </c>
      <c r="F36" s="5" t="s">
        <v>17</v>
      </c>
      <c r="G36" s="1">
        <v>4761.5200000000004</v>
      </c>
      <c r="H36" s="1">
        <v>0</v>
      </c>
      <c r="I36" s="1">
        <v>2761.53</v>
      </c>
      <c r="J36" s="5" t="s">
        <v>39</v>
      </c>
      <c r="K36" s="5" t="s">
        <v>19</v>
      </c>
      <c r="L36" s="5" t="s">
        <v>20</v>
      </c>
      <c r="M36" s="5" t="s">
        <v>25</v>
      </c>
    </row>
    <row r="37" spans="1:16" x14ac:dyDescent="0.25">
      <c r="A37" s="5" t="s">
        <v>24</v>
      </c>
      <c r="B37" s="5" t="s">
        <v>14</v>
      </c>
      <c r="C37" s="5" t="s">
        <v>25</v>
      </c>
      <c r="D37" s="5" t="s">
        <v>26</v>
      </c>
      <c r="E37" s="5">
        <v>2</v>
      </c>
      <c r="F37" s="5" t="s">
        <v>17</v>
      </c>
      <c r="G37" s="1">
        <v>4767</v>
      </c>
      <c r="H37" s="1">
        <v>0</v>
      </c>
      <c r="I37" s="1">
        <v>2367.0100000000002</v>
      </c>
      <c r="J37" s="5" t="s">
        <v>18</v>
      </c>
      <c r="K37" s="5" t="s">
        <v>19</v>
      </c>
      <c r="L37" s="5" t="s">
        <v>20</v>
      </c>
      <c r="M37" s="5" t="s">
        <v>25</v>
      </c>
    </row>
    <row r="38" spans="1:16" x14ac:dyDescent="0.25">
      <c r="A38" s="5" t="s">
        <v>24</v>
      </c>
      <c r="B38" s="5" t="s">
        <v>14</v>
      </c>
      <c r="C38" s="5" t="s">
        <v>25</v>
      </c>
      <c r="D38" s="5" t="s">
        <v>26</v>
      </c>
      <c r="E38" s="5">
        <v>2</v>
      </c>
      <c r="F38" s="5" t="s">
        <v>17</v>
      </c>
      <c r="G38" s="1">
        <v>4772.4800000000005</v>
      </c>
      <c r="H38" s="1">
        <v>0</v>
      </c>
      <c r="I38" s="1">
        <v>1972.49</v>
      </c>
      <c r="J38" s="5" t="s">
        <v>40</v>
      </c>
      <c r="K38" s="5" t="s">
        <v>19</v>
      </c>
      <c r="L38" s="5" t="s">
        <v>20</v>
      </c>
      <c r="M38" s="5" t="s">
        <v>25</v>
      </c>
    </row>
    <row r="39" spans="1:16" x14ac:dyDescent="0.25">
      <c r="A39" s="5" t="s">
        <v>24</v>
      </c>
      <c r="B39" s="5" t="s">
        <v>14</v>
      </c>
      <c r="C39" s="5" t="s">
        <v>25</v>
      </c>
      <c r="D39" s="5" t="s">
        <v>26</v>
      </c>
      <c r="E39" s="5">
        <v>2</v>
      </c>
      <c r="F39" s="5" t="s">
        <v>17</v>
      </c>
      <c r="G39" s="1">
        <v>4777.97</v>
      </c>
      <c r="H39" s="1">
        <v>0</v>
      </c>
      <c r="I39" s="1">
        <v>1577.98</v>
      </c>
      <c r="J39" s="5" t="s">
        <v>41</v>
      </c>
      <c r="K39" s="5" t="s">
        <v>19</v>
      </c>
      <c r="L39" s="5" t="s">
        <v>20</v>
      </c>
      <c r="M39" s="5" t="s">
        <v>25</v>
      </c>
    </row>
    <row r="40" spans="1:16" x14ac:dyDescent="0.25">
      <c r="A40" s="5" t="s">
        <v>27</v>
      </c>
      <c r="B40" s="5" t="s">
        <v>14</v>
      </c>
      <c r="C40" s="5" t="s">
        <v>25</v>
      </c>
      <c r="D40" s="5" t="s">
        <v>28</v>
      </c>
      <c r="E40" s="5">
        <v>2</v>
      </c>
      <c r="F40" s="5" t="s">
        <v>17</v>
      </c>
      <c r="G40" s="1">
        <v>280636.07</v>
      </c>
      <c r="H40" s="1">
        <v>738864.13000000012</v>
      </c>
      <c r="I40" s="1">
        <v>919210.86</v>
      </c>
      <c r="J40" s="5" t="s">
        <v>29</v>
      </c>
      <c r="K40" s="5" t="s">
        <v>19</v>
      </c>
      <c r="L40" s="5" t="s">
        <v>20</v>
      </c>
      <c r="M40" s="5" t="s">
        <v>25</v>
      </c>
      <c r="O40" s="9"/>
      <c r="P40" s="9"/>
    </row>
    <row r="41" spans="1:16" x14ac:dyDescent="0.25">
      <c r="A41" s="5" t="s">
        <v>27</v>
      </c>
      <c r="B41" s="5" t="s">
        <v>14</v>
      </c>
      <c r="C41" s="5" t="s">
        <v>25</v>
      </c>
      <c r="D41" s="5" t="s">
        <v>28</v>
      </c>
      <c r="E41" s="5">
        <v>2</v>
      </c>
      <c r="F41" s="5" t="s">
        <v>17</v>
      </c>
      <c r="G41" s="1">
        <v>365672.23</v>
      </c>
      <c r="H41" s="1">
        <v>984196.74</v>
      </c>
      <c r="I41" s="1">
        <v>1261808.5999999999</v>
      </c>
      <c r="J41" s="5" t="s">
        <v>32</v>
      </c>
      <c r="K41" s="5" t="s">
        <v>19</v>
      </c>
      <c r="L41" s="5" t="s">
        <v>20</v>
      </c>
      <c r="M41" s="5" t="s">
        <v>25</v>
      </c>
      <c r="O41" s="9"/>
      <c r="P41" s="9"/>
    </row>
    <row r="42" spans="1:16" s="37" customFormat="1" x14ac:dyDescent="0.25">
      <c r="A42" s="57" t="s">
        <v>27</v>
      </c>
      <c r="B42" s="57" t="s">
        <v>14</v>
      </c>
      <c r="C42" s="57" t="s">
        <v>25</v>
      </c>
      <c r="D42" s="57" t="s">
        <v>28</v>
      </c>
      <c r="E42" s="57">
        <v>2</v>
      </c>
      <c r="F42" s="57" t="s">
        <v>17</v>
      </c>
      <c r="G42" s="58">
        <v>367772.58</v>
      </c>
      <c r="H42" s="58">
        <v>952911.06</v>
      </c>
      <c r="I42" s="58">
        <v>1231573.5900000001</v>
      </c>
      <c r="J42" s="57" t="s">
        <v>33</v>
      </c>
      <c r="K42" s="57" t="s">
        <v>19</v>
      </c>
      <c r="L42" s="57" t="s">
        <v>20</v>
      </c>
      <c r="M42" s="57" t="s">
        <v>25</v>
      </c>
      <c r="O42" s="38"/>
      <c r="P42" s="9"/>
    </row>
    <row r="43" spans="1:16" s="37" customFormat="1" x14ac:dyDescent="0.25">
      <c r="A43" s="57" t="s">
        <v>27</v>
      </c>
      <c r="B43" s="57" t="s">
        <v>14</v>
      </c>
      <c r="C43" s="57" t="s">
        <v>25</v>
      </c>
      <c r="D43" s="57" t="s">
        <v>28</v>
      </c>
      <c r="E43" s="57">
        <v>2</v>
      </c>
      <c r="F43" s="57" t="s">
        <v>17</v>
      </c>
      <c r="G43" s="58">
        <v>369878.92</v>
      </c>
      <c r="H43" s="58">
        <v>921530.1</v>
      </c>
      <c r="I43" s="58">
        <v>1201249.72</v>
      </c>
      <c r="J43" s="57" t="s">
        <v>34</v>
      </c>
      <c r="K43" s="57" t="s">
        <v>19</v>
      </c>
      <c r="L43" s="57" t="s">
        <v>20</v>
      </c>
      <c r="M43" s="57" t="s">
        <v>25</v>
      </c>
      <c r="O43" s="38"/>
      <c r="P43" s="9"/>
    </row>
    <row r="44" spans="1:16" s="37" customFormat="1" x14ac:dyDescent="0.25">
      <c r="A44" s="57" t="s">
        <v>27</v>
      </c>
      <c r="B44" s="57" t="s">
        <v>14</v>
      </c>
      <c r="C44" s="57" t="s">
        <v>25</v>
      </c>
      <c r="D44" s="57" t="s">
        <v>28</v>
      </c>
      <c r="E44" s="57">
        <v>2</v>
      </c>
      <c r="F44" s="57" t="s">
        <v>17</v>
      </c>
      <c r="G44" s="58">
        <v>371991.64</v>
      </c>
      <c r="H44" s="58">
        <v>890053.96</v>
      </c>
      <c r="I44" s="58">
        <v>1170837.05</v>
      </c>
      <c r="J44" s="57" t="s">
        <v>35</v>
      </c>
      <c r="K44" s="57" t="s">
        <v>19</v>
      </c>
      <c r="L44" s="57" t="s">
        <v>20</v>
      </c>
      <c r="M44" s="57" t="s">
        <v>25</v>
      </c>
      <c r="O44" s="38"/>
      <c r="P44" s="9"/>
    </row>
    <row r="45" spans="1:16" s="37" customFormat="1" x14ac:dyDescent="0.25">
      <c r="A45" s="57" t="s">
        <v>27</v>
      </c>
      <c r="B45" s="57" t="s">
        <v>14</v>
      </c>
      <c r="C45" s="57" t="s">
        <v>25</v>
      </c>
      <c r="D45" s="57" t="s">
        <v>28</v>
      </c>
      <c r="E45" s="57">
        <v>2</v>
      </c>
      <c r="F45" s="57" t="s">
        <v>17</v>
      </c>
      <c r="G45" s="58">
        <v>374110.78</v>
      </c>
      <c r="H45" s="58">
        <v>858482.33000000007</v>
      </c>
      <c r="I45" s="58">
        <v>1140335.31</v>
      </c>
      <c r="J45" s="57" t="s">
        <v>36</v>
      </c>
      <c r="K45" s="57" t="s">
        <v>19</v>
      </c>
      <c r="L45" s="57" t="s">
        <v>20</v>
      </c>
      <c r="M45" s="57" t="s">
        <v>25</v>
      </c>
      <c r="O45" s="38"/>
      <c r="P45" s="9"/>
    </row>
    <row r="46" spans="1:16" s="37" customFormat="1" x14ac:dyDescent="0.25">
      <c r="A46" s="57" t="s">
        <v>27</v>
      </c>
      <c r="B46" s="57" t="s">
        <v>14</v>
      </c>
      <c r="C46" s="57" t="s">
        <v>25</v>
      </c>
      <c r="D46" s="57" t="s">
        <v>28</v>
      </c>
      <c r="E46" s="57">
        <v>2</v>
      </c>
      <c r="F46" s="57" t="s">
        <v>17</v>
      </c>
      <c r="G46" s="58">
        <v>376236.35000000003</v>
      </c>
      <c r="H46" s="58">
        <v>826814.94000000006</v>
      </c>
      <c r="I46" s="58">
        <v>1109744.24</v>
      </c>
      <c r="J46" s="57" t="s">
        <v>37</v>
      </c>
      <c r="K46" s="57" t="s">
        <v>19</v>
      </c>
      <c r="L46" s="57" t="s">
        <v>20</v>
      </c>
      <c r="M46" s="57" t="s">
        <v>25</v>
      </c>
      <c r="O46" s="38"/>
      <c r="P46" s="9"/>
    </row>
    <row r="47" spans="1:16" s="37" customFormat="1" x14ac:dyDescent="0.25">
      <c r="A47" s="57" t="s">
        <v>27</v>
      </c>
      <c r="B47" s="57" t="s">
        <v>14</v>
      </c>
      <c r="C47" s="57" t="s">
        <v>25</v>
      </c>
      <c r="D47" s="57" t="s">
        <v>28</v>
      </c>
      <c r="E47" s="57">
        <v>2</v>
      </c>
      <c r="F47" s="57" t="s">
        <v>17</v>
      </c>
      <c r="G47" s="58">
        <v>378398.31</v>
      </c>
      <c r="H47" s="58">
        <v>794023.24</v>
      </c>
      <c r="I47" s="58">
        <v>1079060.53</v>
      </c>
      <c r="J47" s="57" t="s">
        <v>38</v>
      </c>
      <c r="K47" s="57" t="s">
        <v>19</v>
      </c>
      <c r="L47" s="57" t="s">
        <v>20</v>
      </c>
      <c r="M47" s="57" t="s">
        <v>25</v>
      </c>
      <c r="O47" s="38"/>
      <c r="P47" s="9"/>
    </row>
    <row r="48" spans="1:16" s="37" customFormat="1" x14ac:dyDescent="0.25">
      <c r="A48" s="57" t="s">
        <v>27</v>
      </c>
      <c r="B48" s="57" t="s">
        <v>14</v>
      </c>
      <c r="C48" s="57" t="s">
        <v>25</v>
      </c>
      <c r="D48" s="57" t="s">
        <v>28</v>
      </c>
      <c r="E48" s="57">
        <v>2</v>
      </c>
      <c r="F48" s="57" t="s">
        <v>17</v>
      </c>
      <c r="G48" s="58">
        <v>380566.83</v>
      </c>
      <c r="H48" s="58">
        <v>761132.07000000007</v>
      </c>
      <c r="I48" s="58">
        <v>1048283.9099999999</v>
      </c>
      <c r="J48" s="57" t="s">
        <v>39</v>
      </c>
      <c r="K48" s="57" t="s">
        <v>19</v>
      </c>
      <c r="L48" s="57" t="s">
        <v>20</v>
      </c>
      <c r="M48" s="57" t="s">
        <v>25</v>
      </c>
      <c r="O48" s="38"/>
      <c r="P48" s="9"/>
    </row>
    <row r="49" spans="1:16" s="37" customFormat="1" x14ac:dyDescent="0.25">
      <c r="A49" s="57" t="s">
        <v>27</v>
      </c>
      <c r="B49" s="57" t="s">
        <v>14</v>
      </c>
      <c r="C49" s="57" t="s">
        <v>25</v>
      </c>
      <c r="D49" s="57" t="s">
        <v>28</v>
      </c>
      <c r="E49" s="57">
        <v>2</v>
      </c>
      <c r="F49" s="57" t="s">
        <v>17</v>
      </c>
      <c r="G49" s="58">
        <v>382741.92</v>
      </c>
      <c r="H49" s="58">
        <v>728141.14</v>
      </c>
      <c r="I49" s="58">
        <v>1017414.1000000001</v>
      </c>
      <c r="J49" s="57" t="s">
        <v>18</v>
      </c>
      <c r="K49" s="57" t="s">
        <v>19</v>
      </c>
      <c r="L49" s="57" t="s">
        <v>20</v>
      </c>
      <c r="M49" s="57" t="s">
        <v>25</v>
      </c>
      <c r="O49" s="38"/>
      <c r="P49" s="9"/>
    </row>
    <row r="50" spans="1:16" s="37" customFormat="1" x14ac:dyDescent="0.25">
      <c r="A50" s="57" t="s">
        <v>27</v>
      </c>
      <c r="B50" s="57" t="s">
        <v>14</v>
      </c>
      <c r="C50" s="57" t="s">
        <v>25</v>
      </c>
      <c r="D50" s="57" t="s">
        <v>28</v>
      </c>
      <c r="E50" s="57">
        <v>2</v>
      </c>
      <c r="F50" s="57" t="s">
        <v>17</v>
      </c>
      <c r="G50" s="58">
        <v>384923.62</v>
      </c>
      <c r="H50" s="58">
        <v>695050.13</v>
      </c>
      <c r="I50" s="58">
        <v>986450.82</v>
      </c>
      <c r="J50" s="57" t="s">
        <v>40</v>
      </c>
      <c r="K50" s="57" t="s">
        <v>19</v>
      </c>
      <c r="L50" s="57" t="s">
        <v>20</v>
      </c>
      <c r="M50" s="57" t="s">
        <v>25</v>
      </c>
      <c r="O50" s="38"/>
      <c r="P50" s="9"/>
    </row>
    <row r="51" spans="1:16" s="37" customFormat="1" x14ac:dyDescent="0.25">
      <c r="A51" s="57" t="s">
        <v>27</v>
      </c>
      <c r="B51" s="57" t="s">
        <v>14</v>
      </c>
      <c r="C51" s="57" t="s">
        <v>25</v>
      </c>
      <c r="D51" s="57" t="s">
        <v>28</v>
      </c>
      <c r="E51" s="57">
        <v>2</v>
      </c>
      <c r="F51" s="57" t="s">
        <v>17</v>
      </c>
      <c r="G51" s="58">
        <v>387111.94</v>
      </c>
      <c r="H51" s="58">
        <v>661858.74</v>
      </c>
      <c r="I51" s="58">
        <v>955393.78</v>
      </c>
      <c r="J51" s="57" t="s">
        <v>41</v>
      </c>
      <c r="K51" s="57" t="s">
        <v>19</v>
      </c>
      <c r="L51" s="57" t="s">
        <v>20</v>
      </c>
      <c r="M51" s="57" t="s">
        <v>25</v>
      </c>
      <c r="O51" s="38"/>
      <c r="P51" s="9"/>
    </row>
    <row r="52" spans="1:16" s="37" customFormat="1" x14ac:dyDescent="0.25">
      <c r="G52" s="46"/>
      <c r="H52" s="46"/>
      <c r="I52" s="46"/>
    </row>
  </sheetData>
  <autoFilter ref="A1:M5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H20" sqref="H20"/>
    </sheetView>
  </sheetViews>
  <sheetFormatPr defaultRowHeight="15" x14ac:dyDescent="0.25"/>
  <cols>
    <col min="1" max="1" width="27.28515625" bestFit="1" customWidth="1"/>
    <col min="2" max="2" width="12.85546875" bestFit="1" customWidth="1"/>
    <col min="3" max="3" width="11.85546875" bestFit="1" customWidth="1"/>
    <col min="4" max="4" width="10.85546875" bestFit="1" customWidth="1"/>
    <col min="5" max="5" width="4.85546875" customWidth="1"/>
    <col min="6" max="6" width="32.7109375" bestFit="1" customWidth="1"/>
    <col min="7" max="7" width="18.85546875" style="2" bestFit="1" customWidth="1"/>
    <col min="8" max="8" width="18.140625" style="2" bestFit="1" customWidth="1"/>
    <col min="9" max="9" width="11.85546875" style="2" bestFit="1" customWidth="1"/>
    <col min="10" max="10" width="11.85546875" bestFit="1" customWidth="1"/>
    <col min="11" max="11" width="7.28515625" customWidth="1"/>
    <col min="12" max="12" width="8.85546875" bestFit="1" customWidth="1"/>
    <col min="13" max="13" width="9" bestFit="1" customWidth="1"/>
    <col min="16" max="16" width="11.5703125" bestFit="1" customWidth="1"/>
  </cols>
  <sheetData>
    <row r="1" spans="1:16" x14ac:dyDescent="0.25">
      <c r="A1" s="4" t="s">
        <v>0</v>
      </c>
      <c r="B1" s="4" t="s">
        <v>1</v>
      </c>
      <c r="C1" s="4" t="s">
        <v>2</v>
      </c>
      <c r="D1" s="4" t="s">
        <v>3</v>
      </c>
      <c r="E1" s="4" t="s">
        <v>4</v>
      </c>
      <c r="F1" s="4" t="s">
        <v>5</v>
      </c>
      <c r="G1" s="3" t="s">
        <v>6</v>
      </c>
      <c r="H1" s="3" t="s">
        <v>7</v>
      </c>
      <c r="I1" s="3" t="s">
        <v>8</v>
      </c>
      <c r="J1" s="6" t="s">
        <v>9</v>
      </c>
      <c r="K1" s="4" t="s">
        <v>10</v>
      </c>
      <c r="L1" s="4" t="s">
        <v>11</v>
      </c>
      <c r="M1" s="4" t="s">
        <v>12</v>
      </c>
    </row>
    <row r="2" spans="1:16" x14ac:dyDescent="0.25">
      <c r="A2" s="5" t="s">
        <v>13</v>
      </c>
      <c r="B2" s="5" t="s">
        <v>14</v>
      </c>
      <c r="C2" s="5" t="s">
        <v>15</v>
      </c>
      <c r="D2" s="5" t="s">
        <v>16</v>
      </c>
      <c r="E2" s="5">
        <v>2</v>
      </c>
      <c r="F2" s="5" t="s">
        <v>17</v>
      </c>
      <c r="G2" s="12">
        <v>130850.52</v>
      </c>
      <c r="H2" s="12">
        <v>0</v>
      </c>
      <c r="I2" s="12">
        <v>273276.45</v>
      </c>
      <c r="J2" s="5" t="s">
        <v>42</v>
      </c>
      <c r="K2" s="5" t="s">
        <v>19</v>
      </c>
      <c r="L2" s="5" t="s">
        <v>20</v>
      </c>
      <c r="M2" s="5" t="s">
        <v>15</v>
      </c>
      <c r="P2" s="9"/>
    </row>
    <row r="3" spans="1:16" x14ac:dyDescent="0.25">
      <c r="A3" s="5" t="s">
        <v>13</v>
      </c>
      <c r="B3" s="5" t="s">
        <v>14</v>
      </c>
      <c r="C3" s="5" t="s">
        <v>15</v>
      </c>
      <c r="D3" s="5" t="s">
        <v>16</v>
      </c>
      <c r="E3" s="5">
        <v>2</v>
      </c>
      <c r="F3" s="5" t="s">
        <v>17</v>
      </c>
      <c r="G3" s="12">
        <v>131247.92000000001</v>
      </c>
      <c r="H3" s="12">
        <v>0</v>
      </c>
      <c r="I3" s="12">
        <v>262474.52</v>
      </c>
      <c r="J3" s="5" t="s">
        <v>43</v>
      </c>
      <c r="K3" s="5" t="s">
        <v>19</v>
      </c>
      <c r="L3" s="5" t="s">
        <v>20</v>
      </c>
      <c r="M3" s="5" t="s">
        <v>15</v>
      </c>
      <c r="P3" s="9"/>
    </row>
    <row r="4" spans="1:16" x14ac:dyDescent="0.25">
      <c r="A4" s="5" t="s">
        <v>13</v>
      </c>
      <c r="B4" s="5" t="s">
        <v>14</v>
      </c>
      <c r="C4" s="5" t="s">
        <v>15</v>
      </c>
      <c r="D4" s="5" t="s">
        <v>16</v>
      </c>
      <c r="E4" s="5">
        <v>2</v>
      </c>
      <c r="F4" s="5" t="s">
        <v>17</v>
      </c>
      <c r="G4" s="12">
        <v>131607.9</v>
      </c>
      <c r="H4" s="12">
        <v>0</v>
      </c>
      <c r="I4" s="12">
        <v>251635.17</v>
      </c>
      <c r="J4" s="5" t="s">
        <v>44</v>
      </c>
      <c r="K4" s="5" t="s">
        <v>19</v>
      </c>
      <c r="L4" s="5" t="s">
        <v>20</v>
      </c>
      <c r="M4" s="5" t="s">
        <v>15</v>
      </c>
      <c r="P4" s="9"/>
    </row>
    <row r="5" spans="1:16" x14ac:dyDescent="0.25">
      <c r="A5" s="5" t="s">
        <v>13</v>
      </c>
      <c r="B5" s="5" t="s">
        <v>14</v>
      </c>
      <c r="C5" s="5" t="s">
        <v>15</v>
      </c>
      <c r="D5" s="5" t="s">
        <v>16</v>
      </c>
      <c r="E5" s="5">
        <v>2</v>
      </c>
      <c r="F5" s="5" t="s">
        <v>17</v>
      </c>
      <c r="G5" s="12">
        <v>132007.6</v>
      </c>
      <c r="H5" s="12">
        <v>0</v>
      </c>
      <c r="I5" s="12">
        <v>240835.54</v>
      </c>
      <c r="J5" s="5" t="s">
        <v>45</v>
      </c>
      <c r="K5" s="5" t="s">
        <v>19</v>
      </c>
      <c r="L5" s="5" t="s">
        <v>20</v>
      </c>
      <c r="M5" s="5" t="s">
        <v>15</v>
      </c>
      <c r="P5" s="9"/>
    </row>
    <row r="6" spans="1:16" x14ac:dyDescent="0.25">
      <c r="A6" s="5" t="s">
        <v>13</v>
      </c>
      <c r="B6" s="5" t="s">
        <v>14</v>
      </c>
      <c r="C6" s="5" t="s">
        <v>15</v>
      </c>
      <c r="D6" s="5" t="s">
        <v>16</v>
      </c>
      <c r="E6" s="5">
        <v>2</v>
      </c>
      <c r="F6" s="5" t="s">
        <v>17</v>
      </c>
      <c r="G6" s="12">
        <v>132395.57</v>
      </c>
      <c r="H6" s="12">
        <v>0</v>
      </c>
      <c r="I6" s="12">
        <v>230024.18000000028</v>
      </c>
      <c r="J6" s="5" t="s">
        <v>46</v>
      </c>
      <c r="K6" s="5" t="s">
        <v>19</v>
      </c>
      <c r="L6" s="5" t="s">
        <v>20</v>
      </c>
      <c r="M6" s="5" t="s">
        <v>15</v>
      </c>
      <c r="P6" s="9"/>
    </row>
    <row r="7" spans="1:16" x14ac:dyDescent="0.25">
      <c r="A7" s="5" t="s">
        <v>13</v>
      </c>
      <c r="B7" s="5" t="s">
        <v>14</v>
      </c>
      <c r="C7" s="5" t="s">
        <v>15</v>
      </c>
      <c r="D7" s="5" t="s">
        <v>16</v>
      </c>
      <c r="E7" s="5">
        <v>2</v>
      </c>
      <c r="F7" s="5" t="s">
        <v>17</v>
      </c>
      <c r="G7" s="12">
        <v>132797.66</v>
      </c>
      <c r="H7" s="12">
        <v>0</v>
      </c>
      <c r="I7" s="12">
        <v>219226.94000000029</v>
      </c>
      <c r="J7" s="5" t="s">
        <v>47</v>
      </c>
      <c r="K7" s="5" t="s">
        <v>19</v>
      </c>
      <c r="L7" s="5" t="s">
        <v>20</v>
      </c>
      <c r="M7" s="5" t="s">
        <v>15</v>
      </c>
      <c r="P7" s="9"/>
    </row>
    <row r="8" spans="1:16" x14ac:dyDescent="0.25">
      <c r="A8" s="5" t="s">
        <v>13</v>
      </c>
      <c r="B8" s="5" t="s">
        <v>14</v>
      </c>
      <c r="C8" s="5" t="s">
        <v>15</v>
      </c>
      <c r="D8" s="5" t="s">
        <v>16</v>
      </c>
      <c r="E8" s="5">
        <v>2</v>
      </c>
      <c r="F8" s="5" t="s">
        <v>17</v>
      </c>
      <c r="G8" s="12">
        <v>133187.95000000001</v>
      </c>
      <c r="H8" s="12">
        <v>0</v>
      </c>
      <c r="I8" s="12">
        <v>208417.90000000031</v>
      </c>
      <c r="J8" s="5" t="s">
        <v>48</v>
      </c>
      <c r="K8" s="5" t="s">
        <v>19</v>
      </c>
      <c r="L8" s="5" t="s">
        <v>20</v>
      </c>
      <c r="M8" s="5" t="s">
        <v>15</v>
      </c>
      <c r="P8" s="9"/>
    </row>
    <row r="9" spans="1:16" x14ac:dyDescent="0.25">
      <c r="A9" s="5" t="s">
        <v>13</v>
      </c>
      <c r="B9" s="5" t="s">
        <v>14</v>
      </c>
      <c r="C9" s="5" t="s">
        <v>15</v>
      </c>
      <c r="D9" s="5" t="s">
        <v>16</v>
      </c>
      <c r="E9" s="5">
        <v>2</v>
      </c>
      <c r="F9" s="5" t="s">
        <v>17</v>
      </c>
      <c r="G9" s="12">
        <v>133592.45000000001</v>
      </c>
      <c r="H9" s="12">
        <v>0</v>
      </c>
      <c r="I9" s="12">
        <v>197623.07000000033</v>
      </c>
      <c r="J9" s="5" t="s">
        <v>49</v>
      </c>
      <c r="K9" s="5" t="s">
        <v>19</v>
      </c>
      <c r="L9" s="5" t="s">
        <v>20</v>
      </c>
      <c r="M9" s="5" t="s">
        <v>15</v>
      </c>
      <c r="P9" s="9"/>
    </row>
    <row r="10" spans="1:16" x14ac:dyDescent="0.25">
      <c r="A10" s="5" t="s">
        <v>13</v>
      </c>
      <c r="B10" s="5" t="s">
        <v>14</v>
      </c>
      <c r="C10" s="5" t="s">
        <v>15</v>
      </c>
      <c r="D10" s="5" t="s">
        <v>16</v>
      </c>
      <c r="E10" s="5">
        <v>2</v>
      </c>
      <c r="F10" s="5" t="s">
        <v>17</v>
      </c>
      <c r="G10" s="12">
        <v>133998.18</v>
      </c>
      <c r="H10" s="12">
        <v>0</v>
      </c>
      <c r="I10" s="12">
        <v>186829.47000000032</v>
      </c>
      <c r="J10" s="5" t="s">
        <v>50</v>
      </c>
      <c r="K10" s="5" t="s">
        <v>19</v>
      </c>
      <c r="L10" s="5" t="s">
        <v>20</v>
      </c>
      <c r="M10" s="5" t="s">
        <v>15</v>
      </c>
      <c r="P10" s="9"/>
    </row>
    <row r="11" spans="1:16" x14ac:dyDescent="0.25">
      <c r="A11" s="5" t="s">
        <v>13</v>
      </c>
      <c r="B11" s="5" t="s">
        <v>14</v>
      </c>
      <c r="C11" s="5" t="s">
        <v>15</v>
      </c>
      <c r="D11" s="5" t="s">
        <v>16</v>
      </c>
      <c r="E11" s="5">
        <v>2</v>
      </c>
      <c r="F11" s="5" t="s">
        <v>17</v>
      </c>
      <c r="G11" s="12">
        <v>0</v>
      </c>
      <c r="H11" s="12">
        <v>0</v>
      </c>
      <c r="I11" s="12">
        <v>176023.96000000034</v>
      </c>
      <c r="J11" s="5" t="s">
        <v>51</v>
      </c>
      <c r="K11" s="5" t="s">
        <v>19</v>
      </c>
      <c r="L11" s="5" t="s">
        <v>20</v>
      </c>
      <c r="M11" s="5" t="s">
        <v>15</v>
      </c>
      <c r="P11" s="9"/>
    </row>
    <row r="12" spans="1:16" x14ac:dyDescent="0.25">
      <c r="A12" s="5" t="s">
        <v>13</v>
      </c>
      <c r="B12" s="5" t="s">
        <v>14</v>
      </c>
      <c r="C12" s="5" t="s">
        <v>15</v>
      </c>
      <c r="D12" s="5" t="s">
        <v>16</v>
      </c>
      <c r="E12" s="5">
        <v>2</v>
      </c>
      <c r="F12" s="5" t="s">
        <v>17</v>
      </c>
      <c r="G12" s="12">
        <v>0</v>
      </c>
      <c r="H12" s="12">
        <v>0</v>
      </c>
      <c r="I12" s="12">
        <v>164824.63000000035</v>
      </c>
      <c r="J12" s="5" t="s">
        <v>52</v>
      </c>
      <c r="K12" s="5" t="s">
        <v>19</v>
      </c>
      <c r="L12" s="5" t="s">
        <v>20</v>
      </c>
      <c r="M12" s="5" t="s">
        <v>15</v>
      </c>
      <c r="P12" s="9"/>
    </row>
    <row r="13" spans="1:16" x14ac:dyDescent="0.25">
      <c r="A13" s="5" t="s">
        <v>13</v>
      </c>
      <c r="B13" s="5" t="s">
        <v>14</v>
      </c>
      <c r="C13" s="5" t="s">
        <v>15</v>
      </c>
      <c r="D13" s="5" t="s">
        <v>16</v>
      </c>
      <c r="E13" s="5">
        <v>2</v>
      </c>
      <c r="F13" s="5" t="s">
        <v>17</v>
      </c>
      <c r="G13" s="12">
        <v>0</v>
      </c>
      <c r="H13" s="12">
        <v>0</v>
      </c>
      <c r="I13" s="12">
        <v>153625.30000000034</v>
      </c>
      <c r="J13" s="5" t="s">
        <v>53</v>
      </c>
      <c r="K13" s="5" t="s">
        <v>19</v>
      </c>
      <c r="L13" s="5" t="s">
        <v>20</v>
      </c>
      <c r="M13" s="5" t="s">
        <v>15</v>
      </c>
      <c r="P13" s="9"/>
    </row>
    <row r="14" spans="1:16" x14ac:dyDescent="0.25">
      <c r="A14" s="5" t="s">
        <v>21</v>
      </c>
      <c r="B14" s="5" t="s">
        <v>14</v>
      </c>
      <c r="C14" s="5" t="s">
        <v>22</v>
      </c>
      <c r="D14" s="5" t="s">
        <v>23</v>
      </c>
      <c r="E14" s="5">
        <v>2</v>
      </c>
      <c r="F14" s="5" t="s">
        <v>17</v>
      </c>
      <c r="G14" s="1">
        <v>70744.290000000008</v>
      </c>
      <c r="H14" s="1">
        <v>86944.49</v>
      </c>
      <c r="I14" s="1">
        <v>141124.78</v>
      </c>
      <c r="J14" s="5" t="s">
        <v>42</v>
      </c>
      <c r="K14" s="5" t="s">
        <v>19</v>
      </c>
      <c r="L14" s="5" t="s">
        <v>20</v>
      </c>
      <c r="M14" s="5" t="s">
        <v>22</v>
      </c>
      <c r="P14" s="9"/>
    </row>
    <row r="15" spans="1:16" x14ac:dyDescent="0.25">
      <c r="A15" s="5" t="s">
        <v>21</v>
      </c>
      <c r="B15" s="5" t="s">
        <v>14</v>
      </c>
      <c r="C15" s="5" t="s">
        <v>22</v>
      </c>
      <c r="D15" s="5" t="s">
        <v>23</v>
      </c>
      <c r="E15" s="5">
        <v>2</v>
      </c>
      <c r="F15" s="5" t="s">
        <v>17</v>
      </c>
      <c r="G15" s="1">
        <v>70880.950000000012</v>
      </c>
      <c r="H15" s="1">
        <v>83196.69</v>
      </c>
      <c r="I15" s="1">
        <v>137513.64000000001</v>
      </c>
      <c r="J15" s="5" t="s">
        <v>43</v>
      </c>
      <c r="K15" s="5" t="s">
        <v>19</v>
      </c>
      <c r="L15" s="5" t="s">
        <v>20</v>
      </c>
      <c r="M15" s="5" t="s">
        <v>22</v>
      </c>
      <c r="P15" s="9"/>
    </row>
    <row r="16" spans="1:16" x14ac:dyDescent="0.25">
      <c r="A16" s="5" t="s">
        <v>21</v>
      </c>
      <c r="B16" s="5" t="s">
        <v>14</v>
      </c>
      <c r="C16" s="5" t="s">
        <v>22</v>
      </c>
      <c r="D16" s="5" t="s">
        <v>23</v>
      </c>
      <c r="E16" s="5">
        <v>2</v>
      </c>
      <c r="F16" s="5" t="s">
        <v>17</v>
      </c>
      <c r="G16" s="1">
        <v>71018.010000000009</v>
      </c>
      <c r="H16" s="1">
        <v>79437.279999999999</v>
      </c>
      <c r="I16" s="1">
        <v>133891.29</v>
      </c>
      <c r="J16" s="5" t="s">
        <v>44</v>
      </c>
      <c r="K16" s="5" t="s">
        <v>19</v>
      </c>
      <c r="L16" s="5" t="s">
        <v>20</v>
      </c>
      <c r="M16" s="5" t="s">
        <v>22</v>
      </c>
      <c r="P16" s="9"/>
    </row>
    <row r="17" spans="1:16" x14ac:dyDescent="0.25">
      <c r="A17" s="5" t="s">
        <v>21</v>
      </c>
      <c r="B17" s="5" t="s">
        <v>14</v>
      </c>
      <c r="C17" s="5" t="s">
        <v>22</v>
      </c>
      <c r="D17" s="5" t="s">
        <v>23</v>
      </c>
      <c r="E17" s="5">
        <v>2</v>
      </c>
      <c r="F17" s="5" t="s">
        <v>17</v>
      </c>
      <c r="G17" s="1">
        <v>71155.510000000009</v>
      </c>
      <c r="H17" s="1">
        <v>75666.210000000006</v>
      </c>
      <c r="I17" s="1">
        <v>130257.72</v>
      </c>
      <c r="J17" s="5" t="s">
        <v>45</v>
      </c>
      <c r="K17" s="5" t="s">
        <v>19</v>
      </c>
      <c r="L17" s="5" t="s">
        <v>20</v>
      </c>
      <c r="M17" s="5" t="s">
        <v>22</v>
      </c>
      <c r="P17" s="9"/>
    </row>
    <row r="18" spans="1:16" x14ac:dyDescent="0.25">
      <c r="A18" s="5" t="s">
        <v>21</v>
      </c>
      <c r="B18" s="5" t="s">
        <v>14</v>
      </c>
      <c r="C18" s="5" t="s">
        <v>22</v>
      </c>
      <c r="D18" s="5" t="s">
        <v>23</v>
      </c>
      <c r="E18" s="5">
        <v>2</v>
      </c>
      <c r="F18" s="5" t="s">
        <v>17</v>
      </c>
      <c r="G18" s="1">
        <v>71293.440000000002</v>
      </c>
      <c r="H18" s="1">
        <v>71883.45</v>
      </c>
      <c r="I18" s="1">
        <v>126612.89</v>
      </c>
      <c r="J18" s="5" t="s">
        <v>46</v>
      </c>
      <c r="K18" s="5" t="s">
        <v>19</v>
      </c>
      <c r="L18" s="5" t="s">
        <v>20</v>
      </c>
      <c r="M18" s="5" t="s">
        <v>22</v>
      </c>
      <c r="P18" s="9"/>
    </row>
    <row r="19" spans="1:16" x14ac:dyDescent="0.25">
      <c r="A19" s="5" t="s">
        <v>21</v>
      </c>
      <c r="B19" s="5" t="s">
        <v>14</v>
      </c>
      <c r="C19" s="5" t="s">
        <v>22</v>
      </c>
      <c r="D19" s="5" t="s">
        <v>23</v>
      </c>
      <c r="E19" s="5">
        <v>2</v>
      </c>
      <c r="F19" s="5" t="s">
        <v>17</v>
      </c>
      <c r="G19" s="1">
        <v>71431.78</v>
      </c>
      <c r="H19" s="1">
        <v>68088.97</v>
      </c>
      <c r="I19" s="1">
        <v>122956.75</v>
      </c>
      <c r="J19" s="5" t="s">
        <v>47</v>
      </c>
      <c r="K19" s="5" t="s">
        <v>19</v>
      </c>
      <c r="L19" s="5" t="s">
        <v>20</v>
      </c>
      <c r="M19" s="5" t="s">
        <v>22</v>
      </c>
      <c r="P19" s="9"/>
    </row>
    <row r="20" spans="1:16" x14ac:dyDescent="0.25">
      <c r="A20" s="5" t="s">
        <v>21</v>
      </c>
      <c r="B20" s="5" t="s">
        <v>14</v>
      </c>
      <c r="C20" s="5" t="s">
        <v>22</v>
      </c>
      <c r="D20" s="5" t="s">
        <v>23</v>
      </c>
      <c r="E20" s="5">
        <v>2</v>
      </c>
      <c r="F20" s="5" t="s">
        <v>17</v>
      </c>
      <c r="G20" s="1">
        <v>71570.570000000007</v>
      </c>
      <c r="H20" s="1">
        <v>64282.720000000001</v>
      </c>
      <c r="I20" s="1">
        <v>119289.29000000001</v>
      </c>
      <c r="J20" s="5" t="s">
        <v>48</v>
      </c>
      <c r="K20" s="5" t="s">
        <v>19</v>
      </c>
      <c r="L20" s="5" t="s">
        <v>20</v>
      </c>
      <c r="M20" s="5" t="s">
        <v>22</v>
      </c>
      <c r="P20" s="9"/>
    </row>
    <row r="21" spans="1:16" x14ac:dyDescent="0.25">
      <c r="A21" s="5" t="s">
        <v>21</v>
      </c>
      <c r="B21" s="5" t="s">
        <v>14</v>
      </c>
      <c r="C21" s="5" t="s">
        <v>22</v>
      </c>
      <c r="D21" s="5" t="s">
        <v>23</v>
      </c>
      <c r="E21" s="5">
        <v>2</v>
      </c>
      <c r="F21" s="5" t="s">
        <v>17</v>
      </c>
      <c r="G21" s="1">
        <v>71709.78</v>
      </c>
      <c r="H21" s="1">
        <v>60464.67</v>
      </c>
      <c r="I21" s="1">
        <v>115610.45</v>
      </c>
      <c r="J21" s="5" t="s">
        <v>49</v>
      </c>
      <c r="K21" s="5" t="s">
        <v>19</v>
      </c>
      <c r="L21" s="5" t="s">
        <v>20</v>
      </c>
      <c r="M21" s="5" t="s">
        <v>22</v>
      </c>
      <c r="P21" s="9"/>
    </row>
    <row r="22" spans="1:16" x14ac:dyDescent="0.25">
      <c r="A22" s="5" t="s">
        <v>21</v>
      </c>
      <c r="B22" s="5" t="s">
        <v>14</v>
      </c>
      <c r="C22" s="5" t="s">
        <v>22</v>
      </c>
      <c r="D22" s="5" t="s">
        <v>23</v>
      </c>
      <c r="E22" s="5">
        <v>2</v>
      </c>
      <c r="F22" s="5" t="s">
        <v>17</v>
      </c>
      <c r="G22" s="1">
        <v>71849.42</v>
      </c>
      <c r="H22" s="1">
        <v>56634.79</v>
      </c>
      <c r="I22" s="1">
        <v>111920.21</v>
      </c>
      <c r="J22" s="5" t="s">
        <v>50</v>
      </c>
      <c r="K22" s="5" t="s">
        <v>19</v>
      </c>
      <c r="L22" s="5" t="s">
        <v>20</v>
      </c>
      <c r="M22" s="5" t="s">
        <v>22</v>
      </c>
      <c r="P22" s="9"/>
    </row>
    <row r="23" spans="1:16" x14ac:dyDescent="0.25">
      <c r="A23" s="5" t="s">
        <v>21</v>
      </c>
      <c r="B23" s="5" t="s">
        <v>14</v>
      </c>
      <c r="C23" s="5" t="s">
        <v>22</v>
      </c>
      <c r="D23" s="5" t="s">
        <v>23</v>
      </c>
      <c r="E23" s="5">
        <v>2</v>
      </c>
      <c r="F23" s="5" t="s">
        <v>17</v>
      </c>
      <c r="G23" s="1">
        <v>71989.5</v>
      </c>
      <c r="H23" s="1">
        <v>52793.03</v>
      </c>
      <c r="I23" s="1">
        <v>108218.53</v>
      </c>
      <c r="J23" s="5" t="s">
        <v>51</v>
      </c>
      <c r="K23" s="5" t="s">
        <v>19</v>
      </c>
      <c r="L23" s="5" t="s">
        <v>20</v>
      </c>
      <c r="M23" s="5" t="s">
        <v>22</v>
      </c>
      <c r="P23" s="9"/>
    </row>
    <row r="24" spans="1:16" x14ac:dyDescent="0.25">
      <c r="A24" s="5" t="s">
        <v>21</v>
      </c>
      <c r="B24" s="5" t="s">
        <v>14</v>
      </c>
      <c r="C24" s="5" t="s">
        <v>22</v>
      </c>
      <c r="D24" s="5" t="s">
        <v>23</v>
      </c>
      <c r="E24" s="5">
        <v>2</v>
      </c>
      <c r="F24" s="5" t="s">
        <v>17</v>
      </c>
      <c r="G24" s="1">
        <v>72130.010000000009</v>
      </c>
      <c r="H24" s="1">
        <v>48939.360000000001</v>
      </c>
      <c r="I24" s="1">
        <v>104505.37</v>
      </c>
      <c r="J24" s="5" t="s">
        <v>52</v>
      </c>
      <c r="K24" s="5" t="s">
        <v>19</v>
      </c>
      <c r="L24" s="5" t="s">
        <v>20</v>
      </c>
      <c r="M24" s="5" t="s">
        <v>22</v>
      </c>
      <c r="P24" s="9"/>
    </row>
    <row r="25" spans="1:16" x14ac:dyDescent="0.25">
      <c r="A25" s="5" t="s">
        <v>21</v>
      </c>
      <c r="B25" s="5" t="s">
        <v>14</v>
      </c>
      <c r="C25" s="5" t="s">
        <v>22</v>
      </c>
      <c r="D25" s="5" t="s">
        <v>23</v>
      </c>
      <c r="E25" s="5">
        <v>2</v>
      </c>
      <c r="F25" s="5" t="s">
        <v>17</v>
      </c>
      <c r="G25" s="1">
        <v>72270.950000000012</v>
      </c>
      <c r="H25" s="1">
        <v>45073.75</v>
      </c>
      <c r="I25" s="1">
        <v>100780.7</v>
      </c>
      <c r="J25" s="5" t="s">
        <v>53</v>
      </c>
      <c r="K25" s="5" t="s">
        <v>19</v>
      </c>
      <c r="L25" s="5" t="s">
        <v>20</v>
      </c>
      <c r="M25" s="5" t="s">
        <v>22</v>
      </c>
      <c r="P25" s="9"/>
    </row>
    <row r="26" spans="1:16" x14ac:dyDescent="0.25">
      <c r="A26" s="5" t="s">
        <v>24</v>
      </c>
      <c r="B26" s="5" t="s">
        <v>14</v>
      </c>
      <c r="C26" s="5" t="s">
        <v>25</v>
      </c>
      <c r="D26" s="5" t="s">
        <v>26</v>
      </c>
      <c r="E26" s="5">
        <v>2</v>
      </c>
      <c r="F26" s="5" t="s">
        <v>17</v>
      </c>
      <c r="G26" s="1">
        <v>4783.46</v>
      </c>
      <c r="H26" s="1">
        <v>0</v>
      </c>
      <c r="I26" s="1">
        <v>1183.47</v>
      </c>
      <c r="J26" s="5" t="s">
        <v>42</v>
      </c>
      <c r="K26" s="5" t="s">
        <v>19</v>
      </c>
      <c r="L26" s="5" t="s">
        <v>20</v>
      </c>
      <c r="M26" s="5" t="s">
        <v>25</v>
      </c>
    </row>
    <row r="27" spans="1:16" x14ac:dyDescent="0.25">
      <c r="A27" s="5" t="s">
        <v>24</v>
      </c>
      <c r="B27" s="5" t="s">
        <v>14</v>
      </c>
      <c r="C27" s="5" t="s">
        <v>25</v>
      </c>
      <c r="D27" s="5" t="s">
        <v>26</v>
      </c>
      <c r="E27" s="5">
        <v>2</v>
      </c>
      <c r="F27" s="5" t="s">
        <v>17</v>
      </c>
      <c r="G27" s="1">
        <v>4788.96</v>
      </c>
      <c r="H27" s="1">
        <v>0</v>
      </c>
      <c r="I27" s="1">
        <v>788.97</v>
      </c>
      <c r="J27" s="5" t="s">
        <v>43</v>
      </c>
      <c r="K27" s="5" t="s">
        <v>19</v>
      </c>
      <c r="L27" s="5" t="s">
        <v>20</v>
      </c>
      <c r="M27" s="5" t="s">
        <v>25</v>
      </c>
    </row>
    <row r="28" spans="1:16" x14ac:dyDescent="0.25">
      <c r="A28" s="5" t="s">
        <v>24</v>
      </c>
      <c r="B28" s="5" t="s">
        <v>14</v>
      </c>
      <c r="C28" s="5" t="s">
        <v>25</v>
      </c>
      <c r="D28" s="5" t="s">
        <v>26</v>
      </c>
      <c r="E28" s="5">
        <v>2</v>
      </c>
      <c r="F28" s="5" t="s">
        <v>17</v>
      </c>
      <c r="G28" s="1">
        <v>4794.47</v>
      </c>
      <c r="H28" s="1">
        <v>0</v>
      </c>
      <c r="I28" s="1">
        <v>394.48</v>
      </c>
      <c r="J28" s="5" t="s">
        <v>44</v>
      </c>
      <c r="K28" s="5" t="s">
        <v>19</v>
      </c>
      <c r="L28" s="5" t="s">
        <v>20</v>
      </c>
      <c r="M28" s="5" t="s">
        <v>25</v>
      </c>
    </row>
    <row r="29" spans="1:16" x14ac:dyDescent="0.25">
      <c r="A29" s="5" t="s">
        <v>24</v>
      </c>
      <c r="B29" s="5" t="s">
        <v>14</v>
      </c>
      <c r="C29" s="5" t="s">
        <v>25</v>
      </c>
      <c r="D29" s="5" t="s">
        <v>26</v>
      </c>
      <c r="E29" s="5">
        <v>2</v>
      </c>
      <c r="F29" s="5" t="s">
        <v>17</v>
      </c>
      <c r="G29" s="1">
        <v>0</v>
      </c>
      <c r="H29" s="1">
        <v>0</v>
      </c>
      <c r="I29" s="1">
        <v>0</v>
      </c>
      <c r="J29" s="5" t="s">
        <v>45</v>
      </c>
      <c r="K29" s="5" t="s">
        <v>19</v>
      </c>
      <c r="L29" s="5" t="s">
        <v>20</v>
      </c>
      <c r="M29" s="5" t="s">
        <v>25</v>
      </c>
    </row>
    <row r="30" spans="1:16" x14ac:dyDescent="0.25">
      <c r="A30" s="5" t="s">
        <v>27</v>
      </c>
      <c r="B30" s="5" t="s">
        <v>14</v>
      </c>
      <c r="C30" s="5" t="s">
        <v>25</v>
      </c>
      <c r="D30" s="5" t="s">
        <v>28</v>
      </c>
      <c r="E30" s="5">
        <v>2</v>
      </c>
      <c r="F30" s="5" t="s">
        <v>17</v>
      </c>
      <c r="G30" s="1">
        <v>389306.88</v>
      </c>
      <c r="H30" s="1">
        <v>628566.68000000005</v>
      </c>
      <c r="I30" s="1">
        <v>924242.69000000006</v>
      </c>
      <c r="J30" s="5" t="s">
        <v>42</v>
      </c>
      <c r="K30" s="5" t="s">
        <v>19</v>
      </c>
      <c r="L30" s="5" t="s">
        <v>20</v>
      </c>
      <c r="M30" s="5" t="s">
        <v>25</v>
      </c>
      <c r="P30" s="9"/>
    </row>
    <row r="31" spans="1:16" x14ac:dyDescent="0.25">
      <c r="A31" s="5" t="s">
        <v>27</v>
      </c>
      <c r="B31" s="5" t="s">
        <v>14</v>
      </c>
      <c r="C31" s="5" t="s">
        <v>25</v>
      </c>
      <c r="D31" s="5" t="s">
        <v>28</v>
      </c>
      <c r="E31" s="5">
        <v>2</v>
      </c>
      <c r="F31" s="5" t="s">
        <v>17</v>
      </c>
      <c r="G31" s="1">
        <v>391508.5</v>
      </c>
      <c r="H31" s="1">
        <v>595173.62</v>
      </c>
      <c r="I31" s="1">
        <v>892997.28</v>
      </c>
      <c r="J31" s="5" t="s">
        <v>43</v>
      </c>
      <c r="K31" s="5" t="s">
        <v>19</v>
      </c>
      <c r="L31" s="5" t="s">
        <v>20</v>
      </c>
      <c r="M31" s="5" t="s">
        <v>25</v>
      </c>
      <c r="P31" s="9"/>
    </row>
    <row r="32" spans="1:16" x14ac:dyDescent="0.25">
      <c r="A32" s="5" t="s">
        <v>27</v>
      </c>
      <c r="B32" s="5" t="s">
        <v>14</v>
      </c>
      <c r="C32" s="5" t="s">
        <v>25</v>
      </c>
      <c r="D32" s="5" t="s">
        <v>28</v>
      </c>
      <c r="E32" s="5">
        <v>2</v>
      </c>
      <c r="F32" s="5" t="s">
        <v>17</v>
      </c>
      <c r="G32" s="1">
        <v>393716.78</v>
      </c>
      <c r="H32" s="1">
        <v>561679.28</v>
      </c>
      <c r="I32" s="1">
        <v>861657.25</v>
      </c>
      <c r="J32" s="5" t="s">
        <v>44</v>
      </c>
      <c r="K32" s="5" t="s">
        <v>19</v>
      </c>
      <c r="L32" s="5" t="s">
        <v>20</v>
      </c>
      <c r="M32" s="5" t="s">
        <v>25</v>
      </c>
      <c r="P32" s="9"/>
    </row>
    <row r="33" spans="1:16" x14ac:dyDescent="0.25">
      <c r="A33" s="5" t="s">
        <v>27</v>
      </c>
      <c r="B33" s="5" t="s">
        <v>14</v>
      </c>
      <c r="C33" s="5" t="s">
        <v>25</v>
      </c>
      <c r="D33" s="5" t="s">
        <v>28</v>
      </c>
      <c r="E33" s="5">
        <v>2</v>
      </c>
      <c r="F33" s="5" t="s">
        <v>17</v>
      </c>
      <c r="G33" s="1">
        <v>395931.76</v>
      </c>
      <c r="H33" s="1">
        <v>528083.34</v>
      </c>
      <c r="I33" s="1">
        <v>830222.32000000007</v>
      </c>
      <c r="J33" s="5" t="s">
        <v>45</v>
      </c>
      <c r="K33" s="5" t="s">
        <v>19</v>
      </c>
      <c r="L33" s="5" t="s">
        <v>20</v>
      </c>
      <c r="M33" s="5" t="s">
        <v>25</v>
      </c>
      <c r="P33" s="9"/>
    </row>
    <row r="34" spans="1:16" x14ac:dyDescent="0.25">
      <c r="A34" s="5" t="s">
        <v>27</v>
      </c>
      <c r="B34" s="5" t="s">
        <v>14</v>
      </c>
      <c r="C34" s="5" t="s">
        <v>25</v>
      </c>
      <c r="D34" s="5" t="s">
        <v>28</v>
      </c>
      <c r="E34" s="5">
        <v>2</v>
      </c>
      <c r="F34" s="5" t="s">
        <v>17</v>
      </c>
      <c r="G34" s="1">
        <v>398153.48</v>
      </c>
      <c r="H34" s="1">
        <v>494385.48</v>
      </c>
      <c r="I34" s="1">
        <v>798692.21</v>
      </c>
      <c r="J34" s="5" t="s">
        <v>46</v>
      </c>
      <c r="K34" s="5" t="s">
        <v>19</v>
      </c>
      <c r="L34" s="5" t="s">
        <v>20</v>
      </c>
      <c r="M34" s="5" t="s">
        <v>25</v>
      </c>
      <c r="P34" s="9"/>
    </row>
    <row r="35" spans="1:16" x14ac:dyDescent="0.25">
      <c r="A35" s="5" t="s">
        <v>27</v>
      </c>
      <c r="B35" s="5" t="s">
        <v>14</v>
      </c>
      <c r="C35" s="5" t="s">
        <v>25</v>
      </c>
      <c r="D35" s="5" t="s">
        <v>28</v>
      </c>
      <c r="E35" s="5">
        <v>2</v>
      </c>
      <c r="F35" s="5" t="s">
        <v>17</v>
      </c>
      <c r="G35" s="1">
        <v>400381.91000000003</v>
      </c>
      <c r="H35" s="1">
        <v>460585.42</v>
      </c>
      <c r="I35" s="1">
        <v>767066.61</v>
      </c>
      <c r="J35" s="5" t="s">
        <v>47</v>
      </c>
      <c r="K35" s="5" t="s">
        <v>19</v>
      </c>
      <c r="L35" s="5" t="s">
        <v>20</v>
      </c>
      <c r="M35" s="5" t="s">
        <v>25</v>
      </c>
      <c r="P35" s="9"/>
    </row>
    <row r="36" spans="1:16" x14ac:dyDescent="0.25">
      <c r="A36" s="5" t="s">
        <v>27</v>
      </c>
      <c r="B36" s="5" t="s">
        <v>14</v>
      </c>
      <c r="C36" s="5" t="s">
        <v>25</v>
      </c>
      <c r="D36" s="5" t="s">
        <v>28</v>
      </c>
      <c r="E36" s="5">
        <v>2</v>
      </c>
      <c r="F36" s="5" t="s">
        <v>17</v>
      </c>
      <c r="G36" s="1">
        <v>402617.12</v>
      </c>
      <c r="H36" s="1">
        <v>426682.82</v>
      </c>
      <c r="I36" s="1">
        <v>735345.25</v>
      </c>
      <c r="J36" s="5" t="s">
        <v>48</v>
      </c>
      <c r="K36" s="5" t="s">
        <v>19</v>
      </c>
      <c r="L36" s="5" t="s">
        <v>20</v>
      </c>
      <c r="M36" s="5" t="s">
        <v>25</v>
      </c>
      <c r="P36" s="9"/>
    </row>
    <row r="37" spans="1:16" x14ac:dyDescent="0.25">
      <c r="A37" s="5" t="s">
        <v>27</v>
      </c>
      <c r="B37" s="5" t="s">
        <v>14</v>
      </c>
      <c r="C37" s="5" t="s">
        <v>25</v>
      </c>
      <c r="D37" s="5" t="s">
        <v>28</v>
      </c>
      <c r="E37" s="5">
        <v>2</v>
      </c>
      <c r="F37" s="5" t="s">
        <v>17</v>
      </c>
      <c r="G37" s="1">
        <v>404889.96</v>
      </c>
      <c r="H37" s="1">
        <v>391618.28</v>
      </c>
      <c r="I37" s="1">
        <v>703524.72</v>
      </c>
      <c r="J37" s="5" t="s">
        <v>49</v>
      </c>
      <c r="K37" s="5" t="s">
        <v>19</v>
      </c>
      <c r="L37" s="5" t="s">
        <v>20</v>
      </c>
      <c r="M37" s="5" t="s">
        <v>25</v>
      </c>
      <c r="P37" s="9"/>
    </row>
    <row r="38" spans="1:16" x14ac:dyDescent="0.25">
      <c r="A38" s="5" t="s">
        <v>27</v>
      </c>
      <c r="B38" s="5" t="s">
        <v>14</v>
      </c>
      <c r="C38" s="5" t="s">
        <v>25</v>
      </c>
      <c r="D38" s="5" t="s">
        <v>28</v>
      </c>
      <c r="E38" s="5">
        <v>2</v>
      </c>
      <c r="F38" s="5" t="s">
        <v>17</v>
      </c>
      <c r="G38" s="1">
        <v>407169.68</v>
      </c>
      <c r="H38" s="1">
        <v>356447.39</v>
      </c>
      <c r="I38" s="1">
        <v>671604.72</v>
      </c>
      <c r="J38" s="5" t="s">
        <v>50</v>
      </c>
      <c r="K38" s="5" t="s">
        <v>19</v>
      </c>
      <c r="L38" s="5" t="s">
        <v>20</v>
      </c>
      <c r="M38" s="5" t="s">
        <v>25</v>
      </c>
      <c r="P38" s="9"/>
    </row>
    <row r="39" spans="1:16" x14ac:dyDescent="0.25">
      <c r="A39" s="5" t="s">
        <v>27</v>
      </c>
      <c r="B39" s="5" t="s">
        <v>14</v>
      </c>
      <c r="C39" s="5" t="s">
        <v>25</v>
      </c>
      <c r="D39" s="5" t="s">
        <v>28</v>
      </c>
      <c r="E39" s="5">
        <v>2</v>
      </c>
      <c r="F39" s="5" t="s">
        <v>17</v>
      </c>
      <c r="G39" s="1">
        <v>409456.34</v>
      </c>
      <c r="H39" s="1">
        <v>321169.8</v>
      </c>
      <c r="I39" s="1">
        <v>639584.96</v>
      </c>
      <c r="J39" s="5" t="s">
        <v>51</v>
      </c>
      <c r="K39" s="5" t="s">
        <v>19</v>
      </c>
      <c r="L39" s="5" t="s">
        <v>20</v>
      </c>
      <c r="M39" s="5" t="s">
        <v>25</v>
      </c>
      <c r="P39" s="9"/>
    </row>
    <row r="40" spans="1:16" x14ac:dyDescent="0.25">
      <c r="A40" s="5" t="s">
        <v>27</v>
      </c>
      <c r="B40" s="5" t="s">
        <v>14</v>
      </c>
      <c r="C40" s="5" t="s">
        <v>25</v>
      </c>
      <c r="D40" s="5" t="s">
        <v>28</v>
      </c>
      <c r="E40" s="5">
        <v>2</v>
      </c>
      <c r="F40" s="5" t="s">
        <v>17</v>
      </c>
      <c r="G40" s="1">
        <v>411749.92</v>
      </c>
      <c r="H40" s="1">
        <v>285785.21000000002</v>
      </c>
      <c r="I40" s="1">
        <v>607465.12</v>
      </c>
      <c r="J40" s="5" t="s">
        <v>52</v>
      </c>
      <c r="K40" s="5" t="s">
        <v>19</v>
      </c>
      <c r="L40" s="5" t="s">
        <v>20</v>
      </c>
      <c r="M40" s="5" t="s">
        <v>25</v>
      </c>
      <c r="P40" s="9"/>
    </row>
    <row r="41" spans="1:16" x14ac:dyDescent="0.25">
      <c r="A41" s="5" t="s">
        <v>27</v>
      </c>
      <c r="B41" s="5" t="s">
        <v>14</v>
      </c>
      <c r="C41" s="5" t="s">
        <v>25</v>
      </c>
      <c r="D41" s="5" t="s">
        <v>28</v>
      </c>
      <c r="E41" s="5">
        <v>2</v>
      </c>
      <c r="F41" s="5" t="s">
        <v>17</v>
      </c>
      <c r="G41" s="1">
        <v>414050.46</v>
      </c>
      <c r="H41" s="1">
        <v>250293.28</v>
      </c>
      <c r="I41" s="1">
        <v>575244.9</v>
      </c>
      <c r="J41" s="5" t="s">
        <v>53</v>
      </c>
      <c r="K41" s="5" t="s">
        <v>19</v>
      </c>
      <c r="L41" s="5" t="s">
        <v>20</v>
      </c>
      <c r="M41" s="5" t="s">
        <v>25</v>
      </c>
      <c r="P41" s="9"/>
    </row>
  </sheetData>
  <autoFilter ref="A1:M1">
    <sortState ref="A2:M41">
      <sortCondition ref="J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election activeCell="Q3" sqref="Q3"/>
    </sheetView>
  </sheetViews>
  <sheetFormatPr defaultRowHeight="15" x14ac:dyDescent="0.25"/>
  <cols>
    <col min="1" max="1" width="3.140625" bestFit="1" customWidth="1"/>
    <col min="2" max="2" width="6.7109375" bestFit="1" customWidth="1"/>
    <col min="3" max="3" width="10.7109375" bestFit="1" customWidth="1"/>
    <col min="4" max="4" width="11.5703125" bestFit="1" customWidth="1"/>
    <col min="5" max="5" width="9.7109375" bestFit="1" customWidth="1"/>
    <col min="6" max="6" width="21.140625" customWidth="1"/>
    <col min="8" max="8" width="11.5703125" bestFit="1" customWidth="1"/>
    <col min="9" max="9" width="14.7109375" customWidth="1"/>
    <col min="10" max="10" width="11.5703125" bestFit="1" customWidth="1"/>
    <col min="11" max="11" width="14.28515625" customWidth="1"/>
    <col min="12" max="12" width="11.5703125" bestFit="1" customWidth="1"/>
    <col min="13" max="13" width="16.140625" customWidth="1"/>
    <col min="15" max="16" width="11.5703125" bestFit="1" customWidth="1"/>
    <col min="17" max="17" width="15.85546875" bestFit="1" customWidth="1"/>
    <col min="18" max="18" width="2.85546875" customWidth="1"/>
    <col min="19" max="19" width="11.5703125" bestFit="1" customWidth="1"/>
    <col min="20" max="20" width="10.5703125" bestFit="1" customWidth="1"/>
  </cols>
  <sheetData>
    <row r="1" spans="1:20" ht="15.75" thickBot="1" x14ac:dyDescent="0.3">
      <c r="A1" s="13"/>
      <c r="B1" s="13"/>
      <c r="C1" s="13"/>
      <c r="D1" s="13"/>
      <c r="E1" s="59" t="s">
        <v>62</v>
      </c>
      <c r="F1" s="59"/>
      <c r="G1" s="14"/>
      <c r="H1" s="59" t="s">
        <v>63</v>
      </c>
      <c r="I1" s="59"/>
      <c r="J1" s="59"/>
      <c r="K1" s="59"/>
      <c r="L1" s="59"/>
      <c r="M1" s="59"/>
    </row>
    <row r="2" spans="1:20" ht="72.75" customHeight="1" thickBot="1" x14ac:dyDescent="0.3">
      <c r="A2" s="15" t="s">
        <v>64</v>
      </c>
      <c r="B2" s="15" t="s">
        <v>65</v>
      </c>
      <c r="C2" s="15"/>
      <c r="D2" s="15"/>
      <c r="E2" s="15" t="s">
        <v>66</v>
      </c>
      <c r="F2" s="16" t="s">
        <v>67</v>
      </c>
      <c r="G2" s="16"/>
      <c r="H2" s="16" t="s">
        <v>68</v>
      </c>
      <c r="I2" s="17" t="str">
        <f>IF(H1="Finance Lease","Interest Expense",IF(H1="Operating Lease","Lease Expense",""))</f>
        <v>Lease Expense</v>
      </c>
      <c r="J2" s="16" t="s">
        <v>69</v>
      </c>
      <c r="K2" s="17" t="str">
        <f>IF(H1="Finance Lease","Amortization Expense",IF(H1="Operating Lease","Lease Expense",""))</f>
        <v>Lease Expense</v>
      </c>
      <c r="L2" s="16" t="s">
        <v>70</v>
      </c>
      <c r="M2" s="17" t="str">
        <f>IF(K2="Lease Expense","Total Lease Expense","")</f>
        <v>Total Lease Expense</v>
      </c>
      <c r="O2" t="s">
        <v>71</v>
      </c>
      <c r="P2" t="s">
        <v>72</v>
      </c>
      <c r="Q2" t="s">
        <v>73</v>
      </c>
      <c r="S2" t="s">
        <v>74</v>
      </c>
    </row>
    <row r="3" spans="1:20" ht="14.25" customHeight="1" x14ac:dyDescent="0.25">
      <c r="A3" s="13">
        <v>36</v>
      </c>
      <c r="B3" s="18">
        <v>2021</v>
      </c>
      <c r="C3" s="19">
        <v>44531</v>
      </c>
      <c r="D3" s="20">
        <v>0</v>
      </c>
      <c r="E3" s="21">
        <v>44531</v>
      </c>
      <c r="F3" s="22"/>
      <c r="G3" s="23"/>
      <c r="H3" s="20">
        <v>0</v>
      </c>
      <c r="I3" s="20">
        <v>751.15000000002328</v>
      </c>
      <c r="J3" s="24">
        <v>256332.95</v>
      </c>
      <c r="K3" s="25">
        <v>10448.179999999977</v>
      </c>
      <c r="L3" s="26">
        <v>368326.17000000027</v>
      </c>
      <c r="M3" s="25">
        <v>11199.33</v>
      </c>
      <c r="O3" s="9">
        <f>+J3-J15</f>
        <v>125878.63</v>
      </c>
      <c r="P3" s="9">
        <f>+J15</f>
        <v>130454.32</v>
      </c>
      <c r="Q3" s="9">
        <f>+L3</f>
        <v>368326.17000000027</v>
      </c>
      <c r="R3" s="9"/>
      <c r="S3" s="9">
        <f>+'[1]Variances '!C8</f>
        <v>405141.36</v>
      </c>
      <c r="T3" s="9">
        <f>+S3-Q3</f>
        <v>36815.189999999711</v>
      </c>
    </row>
    <row r="4" spans="1:20" x14ac:dyDescent="0.25">
      <c r="A4" s="27">
        <v>37</v>
      </c>
      <c r="B4" s="27">
        <v>2022</v>
      </c>
      <c r="C4" s="28">
        <v>44562</v>
      </c>
      <c r="D4" s="29">
        <v>0</v>
      </c>
      <c r="E4" s="30">
        <v>44562</v>
      </c>
      <c r="F4" s="31"/>
      <c r="G4" s="29"/>
      <c r="H4" s="29">
        <v>0</v>
      </c>
      <c r="I4" s="29">
        <v>778.5</v>
      </c>
      <c r="J4" s="29">
        <v>257111.45</v>
      </c>
      <c r="K4" s="32">
        <v>10420.83</v>
      </c>
      <c r="L4" s="32">
        <v>357905.34000000026</v>
      </c>
      <c r="M4" s="32">
        <v>11199.33</v>
      </c>
      <c r="O4" s="9">
        <f t="shared" ref="O4:O27" si="0">+J4-J15</f>
        <v>126657.13</v>
      </c>
      <c r="P4" s="9">
        <f t="shared" ref="P4:P13" si="1">+J15</f>
        <v>130454.32</v>
      </c>
      <c r="Q4" s="9">
        <f>+L4</f>
        <v>357905.34000000026</v>
      </c>
      <c r="S4" s="9"/>
      <c r="T4" s="9"/>
    </row>
    <row r="5" spans="1:20" x14ac:dyDescent="0.25">
      <c r="A5" s="27">
        <v>38</v>
      </c>
      <c r="B5" s="27">
        <v>2022</v>
      </c>
      <c r="C5" s="28">
        <v>44593</v>
      </c>
      <c r="D5" s="29">
        <v>0</v>
      </c>
      <c r="E5" s="30">
        <v>44593</v>
      </c>
      <c r="F5" s="31"/>
      <c r="G5" s="29"/>
      <c r="H5" s="29">
        <v>0</v>
      </c>
      <c r="I5" s="29">
        <v>780.85999999998603</v>
      </c>
      <c r="J5" s="29">
        <v>257892.31</v>
      </c>
      <c r="K5" s="32">
        <v>10418.470000000014</v>
      </c>
      <c r="L5" s="32">
        <v>347486.87000000023</v>
      </c>
      <c r="M5" s="32">
        <v>11199.33</v>
      </c>
      <c r="O5" s="9">
        <f t="shared" si="0"/>
        <v>127041.79</v>
      </c>
      <c r="P5" s="9">
        <f t="shared" si="1"/>
        <v>130850.52</v>
      </c>
      <c r="Q5" s="9">
        <f t="shared" ref="Q5:Q27" si="2">+L5</f>
        <v>347486.87000000023</v>
      </c>
    </row>
    <row r="6" spans="1:20" x14ac:dyDescent="0.25">
      <c r="A6" s="27">
        <v>39</v>
      </c>
      <c r="B6" s="27">
        <v>2022</v>
      </c>
      <c r="C6" s="28">
        <v>44621</v>
      </c>
      <c r="D6" s="29">
        <v>0</v>
      </c>
      <c r="E6" s="30">
        <v>44621</v>
      </c>
      <c r="F6" s="31"/>
      <c r="G6" s="29"/>
      <c r="H6" s="29">
        <v>0</v>
      </c>
      <c r="I6" s="29">
        <v>707.33999999999651</v>
      </c>
      <c r="J6" s="29">
        <v>258599.65</v>
      </c>
      <c r="K6" s="32">
        <v>10491.990000000003</v>
      </c>
      <c r="L6" s="32">
        <v>336994.88000000024</v>
      </c>
      <c r="M6" s="32">
        <v>11199.33</v>
      </c>
      <c r="O6" s="9">
        <f t="shared" si="0"/>
        <v>127351.72999999998</v>
      </c>
      <c r="P6" s="9">
        <f t="shared" si="1"/>
        <v>131247.92000000001</v>
      </c>
      <c r="Q6" s="9">
        <f t="shared" si="2"/>
        <v>336994.88000000024</v>
      </c>
    </row>
    <row r="7" spans="1:20" x14ac:dyDescent="0.25">
      <c r="A7" s="27">
        <v>40</v>
      </c>
      <c r="B7" s="27">
        <v>2022</v>
      </c>
      <c r="C7" s="28">
        <v>44652</v>
      </c>
      <c r="D7" s="29">
        <v>0</v>
      </c>
      <c r="E7" s="30">
        <v>44652</v>
      </c>
      <c r="F7" s="31"/>
      <c r="G7" s="29"/>
      <c r="H7" s="29">
        <v>0</v>
      </c>
      <c r="I7" s="29">
        <v>785.39000000001397</v>
      </c>
      <c r="J7" s="29">
        <v>259385.04</v>
      </c>
      <c r="K7" s="32">
        <v>10413.939999999986</v>
      </c>
      <c r="L7" s="32">
        <v>326580.94000000024</v>
      </c>
      <c r="M7" s="32">
        <v>11199.33</v>
      </c>
      <c r="O7" s="9">
        <f t="shared" si="0"/>
        <v>127777.14000000001</v>
      </c>
      <c r="P7" s="9">
        <f t="shared" si="1"/>
        <v>131607.9</v>
      </c>
      <c r="Q7" s="9">
        <f t="shared" si="2"/>
        <v>326580.94000000024</v>
      </c>
    </row>
    <row r="8" spans="1:20" x14ac:dyDescent="0.25">
      <c r="A8" s="27">
        <v>41</v>
      </c>
      <c r="B8" s="27">
        <v>2022</v>
      </c>
      <c r="C8" s="28">
        <v>44682</v>
      </c>
      <c r="D8" s="29">
        <v>0</v>
      </c>
      <c r="E8" s="30">
        <v>44682</v>
      </c>
      <c r="F8" s="31"/>
      <c r="G8" s="29"/>
      <c r="H8" s="29">
        <v>0</v>
      </c>
      <c r="I8" s="29">
        <v>762.31999999997788</v>
      </c>
      <c r="J8" s="29">
        <v>260147.36</v>
      </c>
      <c r="K8" s="32">
        <v>10437.010000000022</v>
      </c>
      <c r="L8" s="32">
        <v>316143.93000000023</v>
      </c>
      <c r="M8" s="32">
        <v>11199.33</v>
      </c>
      <c r="O8" s="9">
        <f t="shared" si="0"/>
        <v>128139.75999999998</v>
      </c>
      <c r="P8" s="9">
        <f t="shared" si="1"/>
        <v>132007.6</v>
      </c>
      <c r="Q8" s="9">
        <f t="shared" si="2"/>
        <v>316143.93000000023</v>
      </c>
    </row>
    <row r="9" spans="1:20" x14ac:dyDescent="0.25">
      <c r="A9" s="27">
        <v>42</v>
      </c>
      <c r="B9" s="27">
        <v>2022</v>
      </c>
      <c r="C9" s="28">
        <v>44713</v>
      </c>
      <c r="D9" s="29">
        <v>0</v>
      </c>
      <c r="E9" s="30">
        <v>44713</v>
      </c>
      <c r="F9" s="31"/>
      <c r="G9" s="29"/>
      <c r="H9" s="29">
        <v>0</v>
      </c>
      <c r="I9" s="29">
        <v>790.09000000002561</v>
      </c>
      <c r="J9" s="29">
        <v>260937.45</v>
      </c>
      <c r="K9" s="32">
        <v>10409.239999999974</v>
      </c>
      <c r="L9" s="32">
        <v>305734.69000000024</v>
      </c>
      <c r="M9" s="32">
        <v>11199.33</v>
      </c>
      <c r="O9" s="9">
        <f t="shared" si="0"/>
        <v>128541.88</v>
      </c>
      <c r="P9" s="9">
        <f t="shared" si="1"/>
        <v>132395.57</v>
      </c>
      <c r="Q9" s="9">
        <f t="shared" si="2"/>
        <v>305734.69000000024</v>
      </c>
    </row>
    <row r="10" spans="1:20" x14ac:dyDescent="0.25">
      <c r="A10" s="27">
        <v>43</v>
      </c>
      <c r="B10" s="27">
        <v>2022</v>
      </c>
      <c r="C10" s="28">
        <v>44743</v>
      </c>
      <c r="D10" s="29">
        <v>0</v>
      </c>
      <c r="E10" s="30">
        <v>44743</v>
      </c>
      <c r="F10" s="31"/>
      <c r="G10" s="29"/>
      <c r="H10" s="29">
        <v>0</v>
      </c>
      <c r="I10" s="29">
        <v>766.87999999997555</v>
      </c>
      <c r="J10" s="29">
        <v>261704.33</v>
      </c>
      <c r="K10" s="32">
        <v>10432.450000000024</v>
      </c>
      <c r="L10" s="32">
        <v>295302.24000000022</v>
      </c>
      <c r="M10" s="32">
        <v>11199.33</v>
      </c>
      <c r="O10" s="9">
        <f t="shared" si="0"/>
        <v>128906.66999999998</v>
      </c>
      <c r="P10" s="9">
        <f t="shared" si="1"/>
        <v>132797.66</v>
      </c>
      <c r="Q10" s="9">
        <f t="shared" si="2"/>
        <v>295302.24000000022</v>
      </c>
    </row>
    <row r="11" spans="1:20" x14ac:dyDescent="0.25">
      <c r="A11" s="27">
        <v>44</v>
      </c>
      <c r="B11" s="27">
        <v>2022</v>
      </c>
      <c r="C11" s="28">
        <v>44774</v>
      </c>
      <c r="D11" s="29">
        <v>0</v>
      </c>
      <c r="E11" s="30">
        <v>44774</v>
      </c>
      <c r="F11" s="31"/>
      <c r="G11" s="29"/>
      <c r="H11" s="29">
        <v>0</v>
      </c>
      <c r="I11" s="29">
        <v>794.82000000003609</v>
      </c>
      <c r="J11" s="29">
        <v>262499.15000000002</v>
      </c>
      <c r="K11" s="32">
        <v>10404.509999999964</v>
      </c>
      <c r="L11" s="32">
        <v>284897.73000000027</v>
      </c>
      <c r="M11" s="32">
        <v>11199.33</v>
      </c>
      <c r="O11" s="9">
        <f t="shared" si="0"/>
        <v>129311.20000000001</v>
      </c>
      <c r="P11" s="9">
        <f t="shared" si="1"/>
        <v>133187.95000000001</v>
      </c>
      <c r="Q11" s="9">
        <f t="shared" si="2"/>
        <v>284897.73000000027</v>
      </c>
    </row>
    <row r="12" spans="1:20" x14ac:dyDescent="0.25">
      <c r="A12" s="27">
        <v>45</v>
      </c>
      <c r="B12" s="27">
        <v>2022</v>
      </c>
      <c r="C12" s="28">
        <v>44805</v>
      </c>
      <c r="D12" s="29">
        <v>0</v>
      </c>
      <c r="E12" s="30">
        <v>44805</v>
      </c>
      <c r="F12" s="31"/>
      <c r="G12" s="29"/>
      <c r="H12" s="29">
        <v>0</v>
      </c>
      <c r="I12" s="29">
        <v>797.22999999998137</v>
      </c>
      <c r="J12" s="29">
        <v>263296.38</v>
      </c>
      <c r="K12" s="32">
        <v>10402.100000000019</v>
      </c>
      <c r="L12" s="32">
        <v>274495.63000000024</v>
      </c>
      <c r="M12" s="32">
        <v>11199.33</v>
      </c>
      <c r="O12" s="9">
        <f t="shared" si="0"/>
        <v>129703.93</v>
      </c>
      <c r="P12" s="9">
        <f t="shared" si="1"/>
        <v>133592.45000000001</v>
      </c>
      <c r="Q12" s="9">
        <f t="shared" si="2"/>
        <v>274495.63000000024</v>
      </c>
    </row>
    <row r="13" spans="1:20" x14ac:dyDescent="0.25">
      <c r="A13" s="27">
        <v>46</v>
      </c>
      <c r="B13" s="27">
        <v>2022</v>
      </c>
      <c r="C13" s="28">
        <v>44835</v>
      </c>
      <c r="D13" s="29">
        <v>134392</v>
      </c>
      <c r="E13" s="30">
        <v>44835</v>
      </c>
      <c r="F13" s="31">
        <v>134392</v>
      </c>
      <c r="G13" s="29"/>
      <c r="H13" s="29">
        <v>134392</v>
      </c>
      <c r="I13" s="29">
        <v>773.81999999999243</v>
      </c>
      <c r="J13" s="29">
        <v>129678.2</v>
      </c>
      <c r="K13" s="32">
        <v>10425.510000000007</v>
      </c>
      <c r="L13" s="32">
        <v>264070.12000000023</v>
      </c>
      <c r="M13" s="32">
        <v>11199.33</v>
      </c>
      <c r="O13" s="9">
        <f t="shared" si="0"/>
        <v>-4319.9799999999959</v>
      </c>
      <c r="P13" s="9">
        <f t="shared" si="1"/>
        <v>133998.18</v>
      </c>
      <c r="Q13" s="9">
        <f t="shared" si="2"/>
        <v>264070.12000000023</v>
      </c>
    </row>
    <row r="14" spans="1:20" x14ac:dyDescent="0.25">
      <c r="A14" s="27">
        <v>47</v>
      </c>
      <c r="B14" s="27">
        <v>2022</v>
      </c>
      <c r="C14" s="28">
        <v>44866</v>
      </c>
      <c r="D14" s="29">
        <v>0</v>
      </c>
      <c r="E14" s="30">
        <v>44866</v>
      </c>
      <c r="F14" s="31"/>
      <c r="G14" s="29"/>
      <c r="H14" s="29">
        <v>0</v>
      </c>
      <c r="I14" s="29">
        <v>393.83999999999651</v>
      </c>
      <c r="J14" s="29">
        <v>130072.04</v>
      </c>
      <c r="K14" s="32">
        <v>10805.490000000003</v>
      </c>
      <c r="L14" s="32">
        <v>253264.63000000024</v>
      </c>
      <c r="M14" s="32">
        <v>11199.33</v>
      </c>
      <c r="O14" s="9">
        <f t="shared" si="0"/>
        <v>130072.04</v>
      </c>
      <c r="P14" s="9">
        <f t="shared" ref="P14:P27" si="3">+J25</f>
        <v>0</v>
      </c>
      <c r="Q14" s="9">
        <f t="shared" si="2"/>
        <v>253264.63000000024</v>
      </c>
    </row>
    <row r="15" spans="1:20" x14ac:dyDescent="0.25">
      <c r="A15" s="27">
        <v>48</v>
      </c>
      <c r="B15" s="27">
        <v>2022</v>
      </c>
      <c r="C15" s="28">
        <v>44896</v>
      </c>
      <c r="D15" s="29">
        <v>0</v>
      </c>
      <c r="E15" s="30">
        <v>44896</v>
      </c>
      <c r="F15" s="31"/>
      <c r="G15" s="29"/>
      <c r="H15" s="29">
        <v>0</v>
      </c>
      <c r="I15" s="29">
        <v>382.28000000001339</v>
      </c>
      <c r="J15" s="29">
        <v>130454.32</v>
      </c>
      <c r="K15" s="32">
        <v>10817.049999999987</v>
      </c>
      <c r="L15" s="32">
        <v>242447.58000000025</v>
      </c>
      <c r="M15" s="32">
        <v>11199.33</v>
      </c>
      <c r="O15" s="9">
        <f t="shared" si="0"/>
        <v>130454.32</v>
      </c>
      <c r="P15" s="9">
        <f t="shared" si="3"/>
        <v>0</v>
      </c>
      <c r="Q15" s="9">
        <f t="shared" si="2"/>
        <v>242447.58000000025</v>
      </c>
    </row>
    <row r="16" spans="1:20" x14ac:dyDescent="0.25">
      <c r="A16" s="27">
        <v>49</v>
      </c>
      <c r="B16" s="27">
        <v>2023</v>
      </c>
      <c r="C16" s="28">
        <v>44927</v>
      </c>
      <c r="D16" s="29">
        <v>0</v>
      </c>
      <c r="E16" s="30">
        <v>44927</v>
      </c>
      <c r="F16" s="31"/>
      <c r="G16" s="29"/>
      <c r="H16" s="29">
        <v>0</v>
      </c>
      <c r="I16" s="29">
        <v>396.19999999999709</v>
      </c>
      <c r="J16" s="29">
        <v>130850.52</v>
      </c>
      <c r="K16" s="32">
        <v>10803.130000000003</v>
      </c>
      <c r="L16" s="32">
        <v>231644.45000000024</v>
      </c>
      <c r="M16" s="32">
        <v>11199.33</v>
      </c>
      <c r="O16" s="9">
        <f t="shared" si="0"/>
        <v>130850.52</v>
      </c>
      <c r="P16" s="9">
        <f t="shared" si="3"/>
        <v>0</v>
      </c>
      <c r="Q16" s="9">
        <f t="shared" si="2"/>
        <v>231644.45000000024</v>
      </c>
    </row>
    <row r="17" spans="1:17" x14ac:dyDescent="0.25">
      <c r="A17" s="27">
        <v>50</v>
      </c>
      <c r="B17" s="27">
        <v>2023</v>
      </c>
      <c r="C17" s="28">
        <v>44958</v>
      </c>
      <c r="D17" s="29">
        <v>0</v>
      </c>
      <c r="E17" s="30">
        <v>44958</v>
      </c>
      <c r="F17" s="31"/>
      <c r="G17" s="29"/>
      <c r="H17" s="29">
        <v>0</v>
      </c>
      <c r="I17" s="29">
        <v>397.40000000000873</v>
      </c>
      <c r="J17" s="29">
        <v>131247.92000000001</v>
      </c>
      <c r="K17" s="32">
        <v>10801.929999999991</v>
      </c>
      <c r="L17" s="32">
        <v>220842.52000000025</v>
      </c>
      <c r="M17" s="32">
        <v>11199.33</v>
      </c>
      <c r="O17" s="9">
        <f t="shared" si="0"/>
        <v>131247.92000000001</v>
      </c>
      <c r="P17" s="9">
        <f t="shared" si="3"/>
        <v>0</v>
      </c>
      <c r="Q17" s="9">
        <f t="shared" si="2"/>
        <v>220842.52000000025</v>
      </c>
    </row>
    <row r="18" spans="1:17" x14ac:dyDescent="0.25">
      <c r="A18" s="27">
        <v>51</v>
      </c>
      <c r="B18" s="27">
        <v>2023</v>
      </c>
      <c r="C18" s="28">
        <v>44986</v>
      </c>
      <c r="D18" s="29">
        <v>0</v>
      </c>
      <c r="E18" s="30">
        <v>44986</v>
      </c>
      <c r="F18" s="31"/>
      <c r="G18" s="29"/>
      <c r="H18" s="29">
        <v>0</v>
      </c>
      <c r="I18" s="29">
        <v>359.97999999998137</v>
      </c>
      <c r="J18" s="29">
        <v>131607.9</v>
      </c>
      <c r="K18" s="32">
        <v>10839.350000000019</v>
      </c>
      <c r="L18" s="32">
        <v>210003.17000000025</v>
      </c>
      <c r="M18" s="32">
        <v>11199.33</v>
      </c>
      <c r="O18" s="9">
        <f t="shared" si="0"/>
        <v>131607.9</v>
      </c>
      <c r="P18" s="9">
        <f t="shared" si="3"/>
        <v>0</v>
      </c>
      <c r="Q18" s="9">
        <f t="shared" si="2"/>
        <v>210003.17000000025</v>
      </c>
    </row>
    <row r="19" spans="1:17" x14ac:dyDescent="0.25">
      <c r="A19" s="27">
        <v>52</v>
      </c>
      <c r="B19" s="27">
        <v>2023</v>
      </c>
      <c r="C19" s="28">
        <v>45017</v>
      </c>
      <c r="D19" s="29">
        <v>0</v>
      </c>
      <c r="E19" s="30">
        <v>45017</v>
      </c>
      <c r="F19" s="31"/>
      <c r="G19" s="29"/>
      <c r="H19" s="29">
        <v>0</v>
      </c>
      <c r="I19" s="29">
        <v>399.70000000001164</v>
      </c>
      <c r="J19" s="29">
        <v>132007.6</v>
      </c>
      <c r="K19" s="32">
        <v>10799.629999999988</v>
      </c>
      <c r="L19" s="32">
        <v>199203.54000000027</v>
      </c>
      <c r="M19" s="32">
        <v>11199.33</v>
      </c>
      <c r="O19" s="9">
        <f t="shared" si="0"/>
        <v>132007.6</v>
      </c>
      <c r="P19" s="9">
        <f t="shared" si="3"/>
        <v>0</v>
      </c>
      <c r="Q19" s="9">
        <f t="shared" si="2"/>
        <v>199203.54000000027</v>
      </c>
    </row>
    <row r="20" spans="1:17" x14ac:dyDescent="0.25">
      <c r="A20" s="27">
        <v>53</v>
      </c>
      <c r="B20" s="27">
        <v>2023</v>
      </c>
      <c r="C20" s="28">
        <v>45047</v>
      </c>
      <c r="D20" s="29">
        <v>0</v>
      </c>
      <c r="E20" s="30">
        <v>45047</v>
      </c>
      <c r="F20" s="31"/>
      <c r="G20" s="29"/>
      <c r="H20" s="29">
        <v>0</v>
      </c>
      <c r="I20" s="29">
        <v>387.97000000000116</v>
      </c>
      <c r="J20" s="29">
        <v>132395.57</v>
      </c>
      <c r="K20" s="32">
        <v>10811.359999999999</v>
      </c>
      <c r="L20" s="32">
        <v>188392.18000000028</v>
      </c>
      <c r="M20" s="32">
        <v>11199.33</v>
      </c>
      <c r="O20" s="9">
        <f t="shared" si="0"/>
        <v>132395.57</v>
      </c>
      <c r="P20" s="9">
        <f t="shared" si="3"/>
        <v>0</v>
      </c>
      <c r="Q20" s="9">
        <f t="shared" si="2"/>
        <v>188392.18000000028</v>
      </c>
    </row>
    <row r="21" spans="1:17" x14ac:dyDescent="0.25">
      <c r="A21" s="27">
        <v>54</v>
      </c>
      <c r="B21" s="27">
        <v>2023</v>
      </c>
      <c r="C21" s="28">
        <v>45078</v>
      </c>
      <c r="D21" s="29">
        <v>0</v>
      </c>
      <c r="E21" s="30">
        <v>45078</v>
      </c>
      <c r="F21" s="31"/>
      <c r="G21" s="29"/>
      <c r="H21" s="29">
        <v>0</v>
      </c>
      <c r="I21" s="29">
        <v>402.08999999999651</v>
      </c>
      <c r="J21" s="29">
        <v>132797.66</v>
      </c>
      <c r="K21" s="32">
        <v>10797.240000000003</v>
      </c>
      <c r="L21" s="32">
        <v>177594.94000000029</v>
      </c>
      <c r="M21" s="32">
        <v>11199.33</v>
      </c>
      <c r="O21" s="9">
        <f t="shared" si="0"/>
        <v>132797.66</v>
      </c>
      <c r="P21" s="9">
        <f t="shared" si="3"/>
        <v>0</v>
      </c>
      <c r="Q21" s="9">
        <f t="shared" si="2"/>
        <v>177594.94000000029</v>
      </c>
    </row>
    <row r="22" spans="1:17" x14ac:dyDescent="0.25">
      <c r="A22" s="27">
        <v>55</v>
      </c>
      <c r="B22" s="27">
        <v>2023</v>
      </c>
      <c r="C22" s="28">
        <v>45108</v>
      </c>
      <c r="D22" s="29">
        <v>0</v>
      </c>
      <c r="E22" s="30">
        <v>45108</v>
      </c>
      <c r="F22" s="31"/>
      <c r="G22" s="29"/>
      <c r="H22" s="29">
        <v>0</v>
      </c>
      <c r="I22" s="29">
        <v>390.29000000000815</v>
      </c>
      <c r="J22" s="29">
        <v>133187.95000000001</v>
      </c>
      <c r="K22" s="32">
        <v>10809.039999999992</v>
      </c>
      <c r="L22" s="32">
        <v>166785.90000000031</v>
      </c>
      <c r="M22" s="32">
        <v>11199.33</v>
      </c>
      <c r="O22" s="9">
        <f t="shared" si="0"/>
        <v>133187.95000000001</v>
      </c>
      <c r="P22" s="9">
        <f t="shared" si="3"/>
        <v>0</v>
      </c>
      <c r="Q22" s="9">
        <f t="shared" si="2"/>
        <v>166785.90000000031</v>
      </c>
    </row>
    <row r="23" spans="1:17" x14ac:dyDescent="0.25">
      <c r="A23" s="27">
        <v>56</v>
      </c>
      <c r="B23" s="27">
        <v>2023</v>
      </c>
      <c r="C23" s="28">
        <v>45139</v>
      </c>
      <c r="D23" s="29">
        <v>0</v>
      </c>
      <c r="E23" s="30">
        <v>45139</v>
      </c>
      <c r="F23" s="31"/>
      <c r="G23" s="29"/>
      <c r="H23" s="29">
        <v>0</v>
      </c>
      <c r="I23" s="29">
        <v>404.5</v>
      </c>
      <c r="J23" s="29">
        <v>133592.45000000001</v>
      </c>
      <c r="K23" s="32">
        <v>10794.83</v>
      </c>
      <c r="L23" s="32">
        <v>155991.07000000033</v>
      </c>
      <c r="M23" s="32">
        <v>11199.33</v>
      </c>
      <c r="O23" s="9">
        <f t="shared" si="0"/>
        <v>133592.45000000001</v>
      </c>
      <c r="P23" s="9">
        <f t="shared" si="3"/>
        <v>0</v>
      </c>
      <c r="Q23" s="9">
        <f t="shared" si="2"/>
        <v>155991.07000000033</v>
      </c>
    </row>
    <row r="24" spans="1:17" x14ac:dyDescent="0.25">
      <c r="A24" s="27">
        <v>57</v>
      </c>
      <c r="B24" s="27">
        <v>2023</v>
      </c>
      <c r="C24" s="28">
        <v>45170</v>
      </c>
      <c r="D24" s="29">
        <v>0</v>
      </c>
      <c r="E24" s="30">
        <v>45170</v>
      </c>
      <c r="F24" s="31"/>
      <c r="G24" s="29"/>
      <c r="H24" s="29">
        <v>0</v>
      </c>
      <c r="I24" s="29">
        <v>405.72999999998137</v>
      </c>
      <c r="J24" s="29">
        <v>133998.18</v>
      </c>
      <c r="K24" s="32">
        <v>10793.600000000019</v>
      </c>
      <c r="L24" s="32">
        <v>145197.47000000032</v>
      </c>
      <c r="M24" s="32">
        <v>11199.33</v>
      </c>
      <c r="O24" s="9">
        <f t="shared" si="0"/>
        <v>133998.18</v>
      </c>
      <c r="P24" s="9">
        <f t="shared" si="3"/>
        <v>0</v>
      </c>
      <c r="Q24" s="9">
        <f t="shared" si="2"/>
        <v>145197.47000000032</v>
      </c>
    </row>
    <row r="25" spans="1:17" x14ac:dyDescent="0.25">
      <c r="A25" s="27">
        <v>58</v>
      </c>
      <c r="B25" s="27">
        <v>2023</v>
      </c>
      <c r="C25" s="28">
        <v>45200</v>
      </c>
      <c r="D25" s="29">
        <v>134392</v>
      </c>
      <c r="E25" s="30">
        <v>45200</v>
      </c>
      <c r="F25" s="31">
        <v>134392</v>
      </c>
      <c r="G25" s="29"/>
      <c r="H25" s="29">
        <v>134392</v>
      </c>
      <c r="I25" s="29">
        <v>393.82000000000698</v>
      </c>
      <c r="J25" s="29">
        <v>0</v>
      </c>
      <c r="K25" s="32">
        <v>10805.509999999993</v>
      </c>
      <c r="L25" s="32">
        <v>134391.96000000034</v>
      </c>
      <c r="M25" s="32">
        <v>11199.33</v>
      </c>
      <c r="O25" s="9">
        <f t="shared" si="0"/>
        <v>0</v>
      </c>
      <c r="P25" s="9">
        <f t="shared" si="3"/>
        <v>0</v>
      </c>
      <c r="Q25" s="9">
        <f t="shared" si="2"/>
        <v>134391.96000000034</v>
      </c>
    </row>
    <row r="26" spans="1:17" x14ac:dyDescent="0.25">
      <c r="A26" s="27">
        <v>59</v>
      </c>
      <c r="B26" s="27">
        <v>2023</v>
      </c>
      <c r="C26" s="28">
        <v>45231</v>
      </c>
      <c r="D26" s="29">
        <v>0</v>
      </c>
      <c r="E26" s="30">
        <v>45231</v>
      </c>
      <c r="F26" s="31"/>
      <c r="G26" s="29"/>
      <c r="H26" s="29">
        <v>0</v>
      </c>
      <c r="I26" s="29">
        <v>0</v>
      </c>
      <c r="J26" s="29">
        <v>0</v>
      </c>
      <c r="K26" s="32">
        <v>11199.33</v>
      </c>
      <c r="L26" s="32">
        <v>123192.63000000034</v>
      </c>
      <c r="M26" s="32">
        <v>11199.33</v>
      </c>
      <c r="O26" s="9">
        <f t="shared" si="0"/>
        <v>0</v>
      </c>
      <c r="P26" s="9">
        <f t="shared" si="3"/>
        <v>0</v>
      </c>
      <c r="Q26" s="9">
        <f t="shared" si="2"/>
        <v>123192.63000000034</v>
      </c>
    </row>
    <row r="27" spans="1:17" x14ac:dyDescent="0.25">
      <c r="A27" s="27">
        <v>60</v>
      </c>
      <c r="B27" s="27">
        <v>2023</v>
      </c>
      <c r="C27" s="28">
        <v>45261</v>
      </c>
      <c r="D27" s="29">
        <v>0</v>
      </c>
      <c r="E27" s="30">
        <v>45261</v>
      </c>
      <c r="F27" s="31"/>
      <c r="G27" s="29"/>
      <c r="H27" s="29">
        <v>0</v>
      </c>
      <c r="I27" s="29">
        <v>0</v>
      </c>
      <c r="J27" s="29">
        <v>0</v>
      </c>
      <c r="K27" s="32">
        <v>11199.33</v>
      </c>
      <c r="L27" s="32">
        <v>111993.30000000034</v>
      </c>
      <c r="M27" s="32">
        <v>11199.33</v>
      </c>
      <c r="O27" s="9">
        <f t="shared" si="0"/>
        <v>0</v>
      </c>
      <c r="P27" s="9">
        <f t="shared" si="3"/>
        <v>0</v>
      </c>
      <c r="Q27" s="9">
        <f t="shared" si="2"/>
        <v>111993.30000000034</v>
      </c>
    </row>
  </sheetData>
  <mergeCells count="2">
    <mergeCell ref="E1:F1"/>
    <mergeCell ref="H1:M1"/>
  </mergeCells>
  <dataValidations count="1">
    <dataValidation type="date" operator="greaterThanOrEqual" allowBlank="1" showInputMessage="1" showErrorMessage="1" errorTitle="Error" error="Please input a date greater than 01/01/1900." sqref="C3:C27">
      <formula1>1</formula1>
    </dataValidation>
  </dataValidations>
  <pageMargins left="0.7" right="0.7" top="0.75" bottom="0.75" header="0.3" footer="0.3"/>
</worksheet>
</file>

<file path=customXML/item.xml>��< ? x m l   v e r s i o n = " 1 . 0 "   e n c o d i n g = " u t f - 1 6 " ? >  
 < p r o p e r t i e s   x m l n s = " h t t p : / / w w w . i m a n a g e . c o m / w o r k / x m l s c h e m a " >  
     < d o c u m e n t i d > A C T I V E ! 1 5 6 7 6 7 5 9 . 1 < / d o c u m e n t i d >  
     < s e n d e r i d > K E A B E T < / s e n d e r i d >  
     < s e n d e r e m a i l > B K E A T I N G @ G U N S T E R . C O M < / s e n d e r e m a i l >  
     < l a s t m o d i f i e d > 2 0 2 2 - 0 4 - 1 2 T 1 8 : 3 9 : 1 1 . 0 0 0 0 0 0 0 - 0 4 : 0 0 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ROU 2022</vt:lpstr>
      <vt:lpstr>2. st term liab 2022</vt:lpstr>
      <vt:lpstr>3. lt liab 2022</vt:lpstr>
      <vt:lpstr>4. ROU 2023</vt:lpstr>
      <vt:lpstr>5. st liab 2023 </vt:lpstr>
      <vt:lpstr>6. lt liab 2023</vt:lpstr>
      <vt:lpstr>2022</vt:lpstr>
      <vt:lpstr>2023</vt:lpstr>
      <vt:lpstr>CFG - CBIZ </vt:lpstr>
      <vt:lpstr>Variances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2022-04-12T22:39:11Z</dcterms:modified>
</cp:coreProperties>
</file>