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Departments &amp; Divisions\Florida Regulatory\Rate Proceedings\2022 Natural Gas\MFR Backup\G Schedules\G-1 Rate Base\G-1 24, G-1 25, G-1 27, G-1 28 - Utility Plant\"/>
    </mc:Choice>
  </mc:AlternateContent>
  <bookViews>
    <workbookView xWindow="0" yWindow="0" windowWidth="20490" windowHeight="6120"/>
  </bookViews>
  <sheets>
    <sheet name="Exh K - Con" sheetId="2" r:id="rId1"/>
  </sheets>
  <externalReferences>
    <externalReference r:id="rId2"/>
  </externalReferences>
  <definedNames>
    <definedName name="_xlnm.Print_Area" localSheetId="0">'Exh K - Con'!$A$1:$Q$49</definedName>
    <definedName name="RETIEMENTS" localSheetId="0">#REF!</definedName>
    <definedName name="RETIEMENTS">#REF!</definedName>
    <definedName name="Retire">#REF!</definedName>
    <definedName name="Retirement">#REF!</definedName>
    <definedName name="RETIREMENTS">#REF!</definedName>
    <definedName name="Z_E55A100F_8C50_470E_BA30_B84525F8DBF7_.wvu.Cols" localSheetId="0" hidden="1">'Exh K - Con'!#REF!</definedName>
    <definedName name="Z_E55A100F_8C50_470E_BA30_B84525F8DBF7_.wvu.PrintArea" localSheetId="0" hidden="1">'Exh K - Con'!$A$1:$N$49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39" i="2" l="1"/>
  <c r="V38" i="2"/>
  <c r="AA39" i="2" l="1"/>
  <c r="S38" i="2"/>
  <c r="Z39" i="2"/>
  <c r="X39" i="2"/>
  <c r="U39" i="2"/>
  <c r="S39" i="2"/>
  <c r="M48" i="2"/>
  <c r="L48" i="2"/>
  <c r="J48" i="2"/>
  <c r="I48" i="2"/>
  <c r="G48" i="2"/>
  <c r="H48" i="2" s="1"/>
  <c r="F48" i="2"/>
  <c r="D48" i="2"/>
  <c r="C48" i="2"/>
  <c r="B48" i="2"/>
  <c r="M47" i="2"/>
  <c r="L47" i="2"/>
  <c r="J47" i="2"/>
  <c r="I47" i="2"/>
  <c r="G47" i="2"/>
  <c r="H47" i="2" s="1"/>
  <c r="F47" i="2"/>
  <c r="D47" i="2"/>
  <c r="C47" i="2"/>
  <c r="B47" i="2"/>
  <c r="M46" i="2"/>
  <c r="L46" i="2"/>
  <c r="N46" i="2" s="1"/>
  <c r="J46" i="2"/>
  <c r="I46" i="2"/>
  <c r="G46" i="2"/>
  <c r="F46" i="2"/>
  <c r="D46" i="2"/>
  <c r="C46" i="2"/>
  <c r="B46" i="2"/>
  <c r="M45" i="2"/>
  <c r="L45" i="2"/>
  <c r="J45" i="2"/>
  <c r="I45" i="2"/>
  <c r="G45" i="2"/>
  <c r="H45" i="2" s="1"/>
  <c r="F45" i="2"/>
  <c r="D45" i="2"/>
  <c r="E45" i="2" s="1"/>
  <c r="C45" i="2"/>
  <c r="B45" i="2"/>
  <c r="M44" i="2"/>
  <c r="L44" i="2"/>
  <c r="N44" i="2" s="1"/>
  <c r="J44" i="2"/>
  <c r="I44" i="2"/>
  <c r="G44" i="2"/>
  <c r="F44" i="2"/>
  <c r="D44" i="2"/>
  <c r="C44" i="2"/>
  <c r="B44" i="2"/>
  <c r="M43" i="2"/>
  <c r="L43" i="2"/>
  <c r="J43" i="2"/>
  <c r="I43" i="2"/>
  <c r="G43" i="2"/>
  <c r="H43" i="2" s="1"/>
  <c r="F43" i="2"/>
  <c r="D43" i="2"/>
  <c r="E43" i="2" s="1"/>
  <c r="C43" i="2"/>
  <c r="B43" i="2"/>
  <c r="M42" i="2"/>
  <c r="L42" i="2"/>
  <c r="N42" i="2" s="1"/>
  <c r="J42" i="2"/>
  <c r="I42" i="2"/>
  <c r="G42" i="2"/>
  <c r="F42" i="2"/>
  <c r="D42" i="2"/>
  <c r="C42" i="2"/>
  <c r="B42" i="2"/>
  <c r="M41" i="2"/>
  <c r="L41" i="2"/>
  <c r="J41" i="2"/>
  <c r="I41" i="2"/>
  <c r="G41" i="2"/>
  <c r="H41" i="2" s="1"/>
  <c r="F41" i="2"/>
  <c r="D41" i="2"/>
  <c r="E41" i="2" s="1"/>
  <c r="C41" i="2"/>
  <c r="B41" i="2"/>
  <c r="M40" i="2"/>
  <c r="L40" i="2"/>
  <c r="N40" i="2" s="1"/>
  <c r="J40" i="2"/>
  <c r="I40" i="2"/>
  <c r="G40" i="2"/>
  <c r="F40" i="2"/>
  <c r="D40" i="2"/>
  <c r="C40" i="2"/>
  <c r="B40" i="2"/>
  <c r="M39" i="2"/>
  <c r="L39" i="2"/>
  <c r="J39" i="2"/>
  <c r="I39" i="2"/>
  <c r="G39" i="2"/>
  <c r="H39" i="2" s="1"/>
  <c r="F39" i="2"/>
  <c r="D39" i="2"/>
  <c r="E39" i="2" s="1"/>
  <c r="C39" i="2"/>
  <c r="B39" i="2"/>
  <c r="M38" i="2"/>
  <c r="L38" i="2"/>
  <c r="N38" i="2" s="1"/>
  <c r="J38" i="2"/>
  <c r="I38" i="2"/>
  <c r="G38" i="2"/>
  <c r="F38" i="2"/>
  <c r="D38" i="2"/>
  <c r="C38" i="2"/>
  <c r="B38" i="2"/>
  <c r="M37" i="2"/>
  <c r="L37" i="2"/>
  <c r="J37" i="2"/>
  <c r="I37" i="2"/>
  <c r="G37" i="2"/>
  <c r="H37" i="2" s="1"/>
  <c r="F37" i="2"/>
  <c r="D37" i="2"/>
  <c r="E37" i="2" s="1"/>
  <c r="C37" i="2"/>
  <c r="B37" i="2"/>
  <c r="M36" i="2"/>
  <c r="L36" i="2"/>
  <c r="N36" i="2" s="1"/>
  <c r="J36" i="2"/>
  <c r="I36" i="2"/>
  <c r="G36" i="2"/>
  <c r="F36" i="2"/>
  <c r="D36" i="2"/>
  <c r="C36" i="2"/>
  <c r="B36" i="2"/>
  <c r="M35" i="2"/>
  <c r="L35" i="2"/>
  <c r="J35" i="2"/>
  <c r="I35" i="2"/>
  <c r="G35" i="2"/>
  <c r="H35" i="2" s="1"/>
  <c r="F35" i="2"/>
  <c r="D35" i="2"/>
  <c r="E35" i="2" s="1"/>
  <c r="C35" i="2"/>
  <c r="B35" i="2"/>
  <c r="M34" i="2"/>
  <c r="L34" i="2"/>
  <c r="N34" i="2" s="1"/>
  <c r="J34" i="2"/>
  <c r="I34" i="2"/>
  <c r="G34" i="2"/>
  <c r="F34" i="2"/>
  <c r="D34" i="2"/>
  <c r="C34" i="2"/>
  <c r="B34" i="2"/>
  <c r="M33" i="2"/>
  <c r="L33" i="2"/>
  <c r="J33" i="2"/>
  <c r="I33" i="2"/>
  <c r="G33" i="2"/>
  <c r="F33" i="2"/>
  <c r="H33" i="2" s="1"/>
  <c r="D33" i="2"/>
  <c r="E33" i="2" s="1"/>
  <c r="C33" i="2"/>
  <c r="B33" i="2"/>
  <c r="M32" i="2"/>
  <c r="L32" i="2"/>
  <c r="N32" i="2" s="1"/>
  <c r="J32" i="2"/>
  <c r="I32" i="2"/>
  <c r="G32" i="2"/>
  <c r="F32" i="2"/>
  <c r="D32" i="2"/>
  <c r="C32" i="2"/>
  <c r="B32" i="2"/>
  <c r="M31" i="2"/>
  <c r="L31" i="2"/>
  <c r="J31" i="2"/>
  <c r="I31" i="2"/>
  <c r="G31" i="2"/>
  <c r="H31" i="2" s="1"/>
  <c r="F31" i="2"/>
  <c r="D31" i="2"/>
  <c r="C31" i="2"/>
  <c r="B31" i="2"/>
  <c r="M30" i="2"/>
  <c r="L30" i="2"/>
  <c r="N30" i="2" s="1"/>
  <c r="J30" i="2"/>
  <c r="I30" i="2"/>
  <c r="G30" i="2"/>
  <c r="F30" i="2"/>
  <c r="D30" i="2"/>
  <c r="C30" i="2"/>
  <c r="B30" i="2"/>
  <c r="M29" i="2"/>
  <c r="L29" i="2"/>
  <c r="J29" i="2"/>
  <c r="I29" i="2"/>
  <c r="G29" i="2"/>
  <c r="H29" i="2" s="1"/>
  <c r="F29" i="2"/>
  <c r="D29" i="2"/>
  <c r="C29" i="2"/>
  <c r="B29" i="2"/>
  <c r="M28" i="2"/>
  <c r="L28" i="2"/>
  <c r="J28" i="2"/>
  <c r="I28" i="2"/>
  <c r="G28" i="2"/>
  <c r="H28" i="2" s="1"/>
  <c r="F28" i="2"/>
  <c r="D28" i="2"/>
  <c r="C28" i="2"/>
  <c r="B28" i="2"/>
  <c r="M27" i="2"/>
  <c r="L27" i="2"/>
  <c r="J27" i="2"/>
  <c r="I27" i="2"/>
  <c r="G27" i="2"/>
  <c r="H27" i="2" s="1"/>
  <c r="F27" i="2"/>
  <c r="D27" i="2"/>
  <c r="C27" i="2"/>
  <c r="B27" i="2"/>
  <c r="M26" i="2"/>
  <c r="L26" i="2"/>
  <c r="J26" i="2"/>
  <c r="K26" i="2" s="1"/>
  <c r="I26" i="2"/>
  <c r="G26" i="2"/>
  <c r="H26" i="2" s="1"/>
  <c r="F26" i="2"/>
  <c r="D26" i="2"/>
  <c r="C26" i="2"/>
  <c r="B26" i="2"/>
  <c r="M25" i="2"/>
  <c r="L25" i="2"/>
  <c r="J25" i="2"/>
  <c r="I25" i="2"/>
  <c r="G25" i="2"/>
  <c r="F25" i="2"/>
  <c r="D25" i="2"/>
  <c r="C25" i="2"/>
  <c r="B25" i="2"/>
  <c r="M24" i="2"/>
  <c r="L24" i="2"/>
  <c r="J24" i="2"/>
  <c r="K24" i="2" s="1"/>
  <c r="I24" i="2"/>
  <c r="G24" i="2"/>
  <c r="F24" i="2"/>
  <c r="H24" i="2" s="1"/>
  <c r="D24" i="2"/>
  <c r="C24" i="2"/>
  <c r="B24" i="2"/>
  <c r="M23" i="2"/>
  <c r="L23" i="2"/>
  <c r="J23" i="2"/>
  <c r="K23" i="2" s="1"/>
  <c r="I23" i="2"/>
  <c r="G23" i="2"/>
  <c r="F23" i="2"/>
  <c r="D23" i="2"/>
  <c r="E23" i="2" s="1"/>
  <c r="C23" i="2"/>
  <c r="B23" i="2"/>
  <c r="M22" i="2"/>
  <c r="L22" i="2"/>
  <c r="J22" i="2"/>
  <c r="I22" i="2"/>
  <c r="G22" i="2"/>
  <c r="H22" i="2" s="1"/>
  <c r="F22" i="2"/>
  <c r="D22" i="2"/>
  <c r="C22" i="2"/>
  <c r="B22" i="2"/>
  <c r="M21" i="2"/>
  <c r="L21" i="2"/>
  <c r="J21" i="2"/>
  <c r="I21" i="2"/>
  <c r="G21" i="2"/>
  <c r="F21" i="2"/>
  <c r="H21" i="2" s="1"/>
  <c r="D21" i="2"/>
  <c r="C21" i="2"/>
  <c r="B21" i="2"/>
  <c r="M20" i="2"/>
  <c r="L20" i="2"/>
  <c r="J20" i="2"/>
  <c r="K20" i="2" s="1"/>
  <c r="I20" i="2"/>
  <c r="H20" i="2"/>
  <c r="G20" i="2"/>
  <c r="F20" i="2"/>
  <c r="D20" i="2"/>
  <c r="C20" i="2"/>
  <c r="O20" i="2" s="1"/>
  <c r="B20" i="2"/>
  <c r="M19" i="2"/>
  <c r="L19" i="2"/>
  <c r="J19" i="2"/>
  <c r="K19" i="2" s="1"/>
  <c r="I19" i="2"/>
  <c r="G19" i="2"/>
  <c r="F19" i="2"/>
  <c r="D19" i="2"/>
  <c r="E19" i="2" s="1"/>
  <c r="C19" i="2"/>
  <c r="B19" i="2"/>
  <c r="M18" i="2"/>
  <c r="L18" i="2"/>
  <c r="J18" i="2"/>
  <c r="I18" i="2"/>
  <c r="G18" i="2"/>
  <c r="H18" i="2" s="1"/>
  <c r="F18" i="2"/>
  <c r="D18" i="2"/>
  <c r="C18" i="2"/>
  <c r="B18" i="2"/>
  <c r="M17" i="2"/>
  <c r="L17" i="2"/>
  <c r="N17" i="2" s="1"/>
  <c r="J17" i="2"/>
  <c r="I17" i="2"/>
  <c r="G17" i="2"/>
  <c r="F17" i="2"/>
  <c r="D17" i="2"/>
  <c r="C17" i="2"/>
  <c r="B17" i="2"/>
  <c r="M16" i="2"/>
  <c r="L16" i="2"/>
  <c r="J16" i="2"/>
  <c r="I16" i="2"/>
  <c r="G16" i="2"/>
  <c r="F16" i="2"/>
  <c r="D16" i="2"/>
  <c r="C16" i="2"/>
  <c r="B16" i="2"/>
  <c r="M15" i="2"/>
  <c r="L15" i="2"/>
  <c r="N15" i="2" s="1"/>
  <c r="J15" i="2"/>
  <c r="I15" i="2"/>
  <c r="G15" i="2"/>
  <c r="F15" i="2"/>
  <c r="D15" i="2"/>
  <c r="C15" i="2"/>
  <c r="B15" i="2"/>
  <c r="M14" i="2"/>
  <c r="L14" i="2"/>
  <c r="J14" i="2"/>
  <c r="I14" i="2"/>
  <c r="G14" i="2"/>
  <c r="F14" i="2"/>
  <c r="D14" i="2"/>
  <c r="C14" i="2"/>
  <c r="B14" i="2"/>
  <c r="M13" i="2"/>
  <c r="L13" i="2"/>
  <c r="J13" i="2"/>
  <c r="I13" i="2"/>
  <c r="G13" i="2"/>
  <c r="F13" i="2"/>
  <c r="H13" i="2" s="1"/>
  <c r="D13" i="2"/>
  <c r="C13" i="2"/>
  <c r="O13" i="2" s="1"/>
  <c r="B13" i="2"/>
  <c r="M12" i="2"/>
  <c r="L12" i="2"/>
  <c r="J12" i="2"/>
  <c r="K12" i="2" s="1"/>
  <c r="I12" i="2"/>
  <c r="G12" i="2"/>
  <c r="F12" i="2"/>
  <c r="D12" i="2"/>
  <c r="C12" i="2"/>
  <c r="B12" i="2"/>
  <c r="M11" i="2"/>
  <c r="L11" i="2"/>
  <c r="J11" i="2"/>
  <c r="I11" i="2"/>
  <c r="G11" i="2"/>
  <c r="H11" i="2" s="1"/>
  <c r="F11" i="2"/>
  <c r="D11" i="2"/>
  <c r="C11" i="2"/>
  <c r="B11" i="2"/>
  <c r="M10" i="2"/>
  <c r="L10" i="2"/>
  <c r="J10" i="2"/>
  <c r="I10" i="2"/>
  <c r="I49" i="2" s="1"/>
  <c r="G10" i="2"/>
  <c r="F10" i="2"/>
  <c r="D10" i="2"/>
  <c r="C10" i="2"/>
  <c r="B10" i="2"/>
  <c r="C7" i="2"/>
  <c r="D7" i="2" s="1"/>
  <c r="E7" i="2" s="1"/>
  <c r="F7" i="2" s="1"/>
  <c r="G7" i="2" s="1"/>
  <c r="H7" i="2" s="1"/>
  <c r="I7" i="2" s="1"/>
  <c r="J7" i="2" s="1"/>
  <c r="K7" i="2" s="1"/>
  <c r="L7" i="2" s="1"/>
  <c r="M7" i="2" s="1"/>
  <c r="N7" i="2" s="1"/>
  <c r="A2" i="2"/>
  <c r="P10" i="2" l="1"/>
  <c r="O11" i="2"/>
  <c r="H12" i="2"/>
  <c r="K13" i="2"/>
  <c r="H15" i="2"/>
  <c r="H16" i="2"/>
  <c r="K17" i="2"/>
  <c r="O18" i="2"/>
  <c r="H19" i="2"/>
  <c r="K22" i="2"/>
  <c r="E25" i="2"/>
  <c r="K25" i="2"/>
  <c r="O26" i="2"/>
  <c r="E30" i="2"/>
  <c r="K30" i="2"/>
  <c r="H32" i="2"/>
  <c r="E34" i="2"/>
  <c r="H36" i="2"/>
  <c r="N37" i="2"/>
  <c r="E38" i="2"/>
  <c r="H40" i="2"/>
  <c r="N41" i="2"/>
  <c r="E42" i="2"/>
  <c r="H44" i="2"/>
  <c r="N45" i="2"/>
  <c r="E46" i="2"/>
  <c r="O24" i="2"/>
  <c r="H25" i="2"/>
  <c r="E28" i="2"/>
  <c r="K28" i="2"/>
  <c r="O29" i="2"/>
  <c r="E31" i="2"/>
  <c r="E47" i="2"/>
  <c r="K11" i="2"/>
  <c r="H14" i="2"/>
  <c r="K15" i="2"/>
  <c r="H17" i="2"/>
  <c r="E21" i="2"/>
  <c r="K21" i="2"/>
  <c r="O22" i="2"/>
  <c r="H23" i="2"/>
  <c r="O27" i="2"/>
  <c r="N28" i="2"/>
  <c r="H30" i="2"/>
  <c r="N31" i="2"/>
  <c r="E32" i="2"/>
  <c r="H34" i="2"/>
  <c r="N35" i="2"/>
  <c r="E36" i="2"/>
  <c r="H38" i="2"/>
  <c r="N39" i="2"/>
  <c r="E40" i="2"/>
  <c r="H42" i="2"/>
  <c r="N43" i="2"/>
  <c r="E44" i="2"/>
  <c r="H46" i="2"/>
  <c r="N47" i="2"/>
  <c r="E48" i="2"/>
  <c r="K14" i="2"/>
  <c r="O15" i="2"/>
  <c r="O17" i="2"/>
  <c r="K18" i="2"/>
  <c r="O19" i="2"/>
  <c r="O21" i="2"/>
  <c r="O23" i="2"/>
  <c r="O25" i="2"/>
  <c r="K32" i="2"/>
  <c r="K34" i="2"/>
  <c r="K36" i="2"/>
  <c r="K38" i="2"/>
  <c r="K40" i="2"/>
  <c r="K42" i="2"/>
  <c r="K44" i="2"/>
  <c r="K46" i="2"/>
  <c r="K48" i="2"/>
  <c r="F49" i="2"/>
  <c r="K16" i="2"/>
  <c r="G49" i="2"/>
  <c r="L49" i="2"/>
  <c r="E11" i="2"/>
  <c r="N12" i="2"/>
  <c r="E13" i="2"/>
  <c r="N14" i="2"/>
  <c r="E15" i="2"/>
  <c r="N16" i="2"/>
  <c r="E17" i="2"/>
  <c r="N18" i="2"/>
  <c r="N20" i="2"/>
  <c r="N22" i="2"/>
  <c r="N24" i="2"/>
  <c r="N26" i="2"/>
  <c r="E27" i="2"/>
  <c r="E29" i="2"/>
  <c r="N48" i="2"/>
  <c r="H10" i="2"/>
  <c r="M49" i="2"/>
  <c r="O12" i="2"/>
  <c r="O14" i="2"/>
  <c r="O16" i="2"/>
  <c r="K27" i="2"/>
  <c r="O28" i="2"/>
  <c r="K29" i="2"/>
  <c r="O30" i="2"/>
  <c r="K31" i="2"/>
  <c r="O32" i="2"/>
  <c r="K33" i="2"/>
  <c r="O34" i="2"/>
  <c r="K35" i="2"/>
  <c r="O36" i="2"/>
  <c r="K37" i="2"/>
  <c r="O38" i="2"/>
  <c r="K39" i="2"/>
  <c r="O40" i="2"/>
  <c r="K41" i="2"/>
  <c r="O42" i="2"/>
  <c r="K43" i="2"/>
  <c r="O44" i="2"/>
  <c r="K45" i="2"/>
  <c r="O46" i="2"/>
  <c r="K47" i="2"/>
  <c r="O48" i="2"/>
  <c r="O10" i="2"/>
  <c r="Q10" i="2" s="1"/>
  <c r="N11" i="2"/>
  <c r="E12" i="2"/>
  <c r="N13" i="2"/>
  <c r="E14" i="2"/>
  <c r="E16" i="2"/>
  <c r="E18" i="2"/>
  <c r="N19" i="2"/>
  <c r="E20" i="2"/>
  <c r="N21" i="2"/>
  <c r="E22" i="2"/>
  <c r="N23" i="2"/>
  <c r="E24" i="2"/>
  <c r="N25" i="2"/>
  <c r="E26" i="2"/>
  <c r="N27" i="2"/>
  <c r="N29" i="2"/>
  <c r="N33" i="2"/>
  <c r="P31" i="2"/>
  <c r="P35" i="2"/>
  <c r="P39" i="2"/>
  <c r="P43" i="2"/>
  <c r="P47" i="2"/>
  <c r="D49" i="2"/>
  <c r="E10" i="2"/>
  <c r="N10" i="2"/>
  <c r="P30" i="2"/>
  <c r="Q30" i="2" s="1"/>
  <c r="O33" i="2"/>
  <c r="P34" i="2"/>
  <c r="O37" i="2"/>
  <c r="P38" i="2"/>
  <c r="Q38" i="2" s="1"/>
  <c r="O41" i="2"/>
  <c r="P42" i="2"/>
  <c r="O45" i="2"/>
  <c r="P46" i="2"/>
  <c r="Q46" i="2" s="1"/>
  <c r="P11" i="2"/>
  <c r="P12" i="2"/>
  <c r="P22" i="2"/>
  <c r="P23" i="2"/>
  <c r="Q23" i="2" s="1"/>
  <c r="P24" i="2"/>
  <c r="P25" i="2"/>
  <c r="P26" i="2"/>
  <c r="Q26" i="2" s="1"/>
  <c r="P27" i="2"/>
  <c r="Q27" i="2" s="1"/>
  <c r="P28" i="2"/>
  <c r="Q28" i="2" s="1"/>
  <c r="P29" i="2"/>
  <c r="P33" i="2"/>
  <c r="P37" i="2"/>
  <c r="P41" i="2"/>
  <c r="Q41" i="2" s="1"/>
  <c r="P45" i="2"/>
  <c r="J49" i="2"/>
  <c r="K10" i="2"/>
  <c r="P13" i="2"/>
  <c r="Q13" i="2" s="1"/>
  <c r="P14" i="2"/>
  <c r="P15" i="2"/>
  <c r="P16" i="2"/>
  <c r="Q16" i="2" s="1"/>
  <c r="P17" i="2"/>
  <c r="Q17" i="2" s="1"/>
  <c r="P18" i="2"/>
  <c r="P19" i="2"/>
  <c r="Q19" i="2" s="1"/>
  <c r="P20" i="2"/>
  <c r="Q20" i="2" s="1"/>
  <c r="P21" i="2"/>
  <c r="O31" i="2"/>
  <c r="P32" i="2"/>
  <c r="O35" i="2"/>
  <c r="P36" i="2"/>
  <c r="Q36" i="2" s="1"/>
  <c r="O39" i="2"/>
  <c r="P40" i="2"/>
  <c r="O43" i="2"/>
  <c r="P44" i="2"/>
  <c r="Q44" i="2" s="1"/>
  <c r="O47" i="2"/>
  <c r="P48" i="2"/>
  <c r="C49" i="2"/>
  <c r="Q15" i="2" l="1"/>
  <c r="Q22" i="2"/>
  <c r="Q18" i="2"/>
  <c r="Q29" i="2"/>
  <c r="Q42" i="2"/>
  <c r="Q34" i="2"/>
  <c r="Q21" i="2"/>
  <c r="Q24" i="2"/>
  <c r="Q11" i="2"/>
  <c r="Q48" i="2"/>
  <c r="Q40" i="2"/>
  <c r="Q32" i="2"/>
  <c r="Q43" i="2"/>
  <c r="O49" i="2"/>
  <c r="Q14" i="2"/>
  <c r="Q45" i="2"/>
  <c r="Q25" i="2"/>
  <c r="Q12" i="2"/>
  <c r="Q37" i="2"/>
  <c r="Q35" i="2"/>
  <c r="Q33" i="2"/>
  <c r="Q47" i="2"/>
  <c r="Q31" i="2"/>
  <c r="Q39" i="2"/>
  <c r="P49" i="2"/>
</calcChain>
</file>

<file path=xl/sharedStrings.xml><?xml version="1.0" encoding="utf-8"?>
<sst xmlns="http://schemas.openxmlformats.org/spreadsheetml/2006/main" count="78" uniqueCount="43">
  <si>
    <t>FLORIDA PUBLIC UTILITIES - CONSOLIDATED NATURAL GAS</t>
  </si>
  <si>
    <t>Net Salvage Percentages</t>
  </si>
  <si>
    <t>(Negative Percentage Indicates Negative Salvage)</t>
  </si>
  <si>
    <t>- - - -  4 Year Total - - - -</t>
  </si>
  <si>
    <t>TOTAL</t>
  </si>
  <si>
    <t>NET</t>
  </si>
  <si>
    <t>NET SAL.</t>
  </si>
  <si>
    <t>TOTAL NET</t>
  </si>
  <si>
    <t>ACCT.</t>
  </si>
  <si>
    <t>DESCRIPTION</t>
  </si>
  <si>
    <t>RET.</t>
  </si>
  <si>
    <t>SAL. - (COR)</t>
  </si>
  <si>
    <t>%</t>
  </si>
  <si>
    <t>NET SAL. %</t>
  </si>
  <si>
    <t>3020</t>
  </si>
  <si>
    <t>3030</t>
  </si>
  <si>
    <t>3740</t>
  </si>
  <si>
    <t>3750</t>
  </si>
  <si>
    <t>376G</t>
  </si>
  <si>
    <t>3780</t>
  </si>
  <si>
    <t>3790</t>
  </si>
  <si>
    <t>380G</t>
  </si>
  <si>
    <t>3810</t>
  </si>
  <si>
    <t>3820</t>
  </si>
  <si>
    <t>3830</t>
  </si>
  <si>
    <t>3840</t>
  </si>
  <si>
    <t>3850</t>
  </si>
  <si>
    <t>3870</t>
  </si>
  <si>
    <t>3890</t>
  </si>
  <si>
    <t>3900</t>
  </si>
  <si>
    <t>3930</t>
  </si>
  <si>
    <t>3940</t>
  </si>
  <si>
    <t>3950</t>
  </si>
  <si>
    <t>3960</t>
  </si>
  <si>
    <t>3970</t>
  </si>
  <si>
    <t>3980</t>
  </si>
  <si>
    <t>3990</t>
  </si>
  <si>
    <t xml:space="preserve">       TOTALS</t>
  </si>
  <si>
    <t>FN</t>
  </si>
  <si>
    <t>CFG</t>
  </si>
  <si>
    <t>Total</t>
  </si>
  <si>
    <t>RET</t>
  </si>
  <si>
    <t>SAL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</si>
</sst>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5" formatCode="&quot;$&quot;#,##0_);\(&quot;$&quot;#,##0\)"/>
    <numFmt numFmtId="43" formatCode="_(* #,##0.00_);_(* \(#,##0.00\);_(* &quot;-&quot;??_);_(@_)"/>
    <numFmt numFmtId="164" formatCode="0_)"/>
    <numFmt numFmtId="165" formatCode="#,###.##%;\(#,###.##%\)"/>
    <numFmt numFmtId="166" formatCode="_(* #,##0_);_(* \(#,##0\);_(* &quot;-&quot;??_);_(@_)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 MT"/>
    </font>
    <font>
      <sz val="14"/>
      <name val="Arial"/>
      <family val="2"/>
    </font>
    <font>
      <sz val="10"/>
      <name val="Arial"/>
      <family val="2"/>
    </font>
    <font>
      <sz val="10"/>
      <name val="Arial Narrow"/>
      <family val="2"/>
    </font>
    <font>
      <b/>
      <sz val="10"/>
      <name val="Arial"/>
      <family val="2"/>
    </font>
    <font>
      <b/>
      <sz val="10"/>
      <color theme="1"/>
      <name val="Calibri"/>
      <family val="2"/>
      <scheme val="minor"/>
    </font>
    <font>
      <b/>
      <sz val="1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164" fontId="2" fillId="0" borderId="0"/>
    <xf numFmtId="0" fontId="3" fillId="0" borderId="0"/>
    <xf numFmtId="9" fontId="3" fillId="0" borderId="0" applyFont="0" applyFill="0" applyBorder="0" applyAlignment="0" applyProtection="0"/>
  </cellStyleXfs>
  <cellXfs count="116">
    <xf numFmtId="0" fontId="0" fillId="0" borderId="0" xfId="0"/>
    <xf numFmtId="0" fontId="4" fillId="0" borderId="0" xfId="3" applyFont="1"/>
    <xf numFmtId="49" fontId="5" fillId="0" borderId="3" xfId="2" applyNumberFormat="1" applyFont="1" applyBorder="1" applyAlignment="1">
      <alignment horizontal="centerContinuous"/>
    </xf>
    <xf numFmtId="49" fontId="6" fillId="0" borderId="6" xfId="2" applyNumberFormat="1" applyFont="1" applyBorder="1"/>
    <xf numFmtId="49" fontId="6" fillId="0" borderId="10" xfId="2" applyNumberFormat="1" applyFont="1" applyBorder="1"/>
    <xf numFmtId="49" fontId="6" fillId="0" borderId="10" xfId="2" applyNumberFormat="1" applyFont="1" applyBorder="1" applyAlignment="1">
      <alignment wrapText="1"/>
    </xf>
    <xf numFmtId="0" fontId="7" fillId="0" borderId="6" xfId="0" applyFont="1" applyBorder="1" applyAlignment="1">
      <alignment horizontal="right"/>
    </xf>
    <xf numFmtId="0" fontId="4" fillId="0" borderId="2" xfId="2" applyNumberFormat="1" applyFont="1" applyBorder="1" applyAlignment="1">
      <alignment horizontal="left" vertical="center" wrapText="1"/>
    </xf>
    <xf numFmtId="5" fontId="5" fillId="0" borderId="1" xfId="2" applyNumberFormat="1" applyFont="1" applyBorder="1" applyAlignment="1">
      <alignment vertical="center"/>
    </xf>
    <xf numFmtId="5" fontId="5" fillId="0" borderId="0" xfId="2" applyNumberFormat="1" applyFont="1" applyAlignment="1">
      <alignment vertical="center"/>
    </xf>
    <xf numFmtId="165" fontId="4" fillId="0" borderId="7" xfId="4" applyNumberFormat="1" applyFont="1" applyFill="1" applyBorder="1" applyAlignment="1">
      <alignment horizontal="center" vertical="center"/>
    </xf>
    <xf numFmtId="5" fontId="5" fillId="0" borderId="1" xfId="2" applyNumberFormat="1" applyFont="1" applyFill="1" applyBorder="1" applyAlignment="1">
      <alignment vertical="center"/>
    </xf>
    <xf numFmtId="5" fontId="5" fillId="0" borderId="0" xfId="2" applyNumberFormat="1" applyFont="1" applyFill="1" applyAlignment="1">
      <alignment vertical="center"/>
    </xf>
    <xf numFmtId="5" fontId="4" fillId="0" borderId="8" xfId="2" applyNumberFormat="1" applyFont="1" applyBorder="1" applyAlignment="1">
      <alignment vertical="center"/>
    </xf>
    <xf numFmtId="5" fontId="4" fillId="0" borderId="9" xfId="2" applyNumberFormat="1" applyFont="1" applyBorder="1" applyAlignment="1">
      <alignment vertical="center"/>
    </xf>
    <xf numFmtId="0" fontId="7" fillId="0" borderId="10" xfId="0" applyFont="1" applyBorder="1" applyAlignment="1">
      <alignment horizontal="right"/>
    </xf>
    <xf numFmtId="165" fontId="4" fillId="0" borderId="2" xfId="4" applyNumberFormat="1" applyFont="1" applyFill="1" applyBorder="1" applyAlignment="1">
      <alignment horizontal="center" vertical="center"/>
    </xf>
    <xf numFmtId="5" fontId="4" fillId="0" borderId="1" xfId="2" applyNumberFormat="1" applyFont="1" applyBorder="1" applyAlignment="1">
      <alignment vertical="center"/>
    </xf>
    <xf numFmtId="5" fontId="4" fillId="0" borderId="0" xfId="2" applyNumberFormat="1" applyFont="1" applyAlignment="1">
      <alignment vertical="center"/>
    </xf>
    <xf numFmtId="5" fontId="5" fillId="2" borderId="1" xfId="2" applyNumberFormat="1" applyFont="1" applyFill="1" applyBorder="1" applyAlignment="1">
      <alignment vertical="center"/>
    </xf>
    <xf numFmtId="0" fontId="6" fillId="0" borderId="12" xfId="2" applyNumberFormat="1" applyFont="1" applyBorder="1" applyAlignment="1">
      <alignment vertical="center"/>
    </xf>
    <xf numFmtId="0" fontId="6" fillId="0" borderId="13" xfId="2" applyNumberFormat="1" applyFont="1" applyBorder="1" applyAlignment="1">
      <alignment horizontal="left" vertical="center"/>
    </xf>
    <xf numFmtId="5" fontId="6" fillId="0" borderId="12" xfId="2" applyNumberFormat="1" applyFont="1" applyBorder="1" applyAlignment="1">
      <alignment vertical="center"/>
    </xf>
    <xf numFmtId="5" fontId="6" fillId="0" borderId="14" xfId="2" applyNumberFormat="1" applyFont="1" applyBorder="1" applyAlignment="1">
      <alignment vertical="center"/>
    </xf>
    <xf numFmtId="5" fontId="6" fillId="0" borderId="13" xfId="4" applyNumberFormat="1" applyFont="1" applyFill="1" applyBorder="1" applyAlignment="1">
      <alignment vertical="center"/>
    </xf>
    <xf numFmtId="5" fontId="6" fillId="0" borderId="12" xfId="2" applyNumberFormat="1" applyFont="1" applyFill="1" applyBorder="1" applyAlignment="1">
      <alignment vertical="center"/>
    </xf>
    <xf numFmtId="5" fontId="6" fillId="0" borderId="14" xfId="2" applyNumberFormat="1" applyFont="1" applyFill="1" applyBorder="1" applyAlignment="1">
      <alignment vertical="center"/>
    </xf>
    <xf numFmtId="49" fontId="4" fillId="0" borderId="0" xfId="2" applyNumberFormat="1" applyFont="1"/>
    <xf numFmtId="49" fontId="4" fillId="0" borderId="0" xfId="2" applyNumberFormat="1" applyFont="1" applyAlignment="1">
      <alignment horizontal="left"/>
    </xf>
    <xf numFmtId="164" fontId="4" fillId="0" borderId="0" xfId="2" applyFont="1"/>
    <xf numFmtId="164" fontId="4" fillId="0" borderId="0" xfId="2" applyFont="1" applyFill="1"/>
    <xf numFmtId="165" fontId="6" fillId="0" borderId="2" xfId="4" applyNumberFormat="1" applyFont="1" applyFill="1" applyBorder="1" applyAlignment="1">
      <alignment horizontal="center" vertical="center"/>
    </xf>
    <xf numFmtId="0" fontId="6" fillId="0" borderId="2" xfId="2" applyNumberFormat="1" applyFont="1" applyBorder="1" applyAlignment="1">
      <alignment horizontal="left" vertical="center" wrapText="1"/>
    </xf>
    <xf numFmtId="5" fontId="8" fillId="0" borderId="1" xfId="2" applyNumberFormat="1" applyFont="1" applyBorder="1" applyAlignment="1">
      <alignment vertical="center"/>
    </xf>
    <xf numFmtId="5" fontId="8" fillId="0" borderId="1" xfId="2" applyNumberFormat="1" applyFont="1" applyFill="1" applyBorder="1" applyAlignment="1">
      <alignment vertical="center"/>
    </xf>
    <xf numFmtId="5" fontId="6" fillId="0" borderId="1" xfId="2" applyNumberFormat="1" applyFont="1" applyBorder="1" applyAlignment="1">
      <alignment vertical="center"/>
    </xf>
    <xf numFmtId="0" fontId="6" fillId="0" borderId="0" xfId="3" applyFont="1"/>
    <xf numFmtId="166" fontId="4" fillId="0" borderId="0" xfId="1" applyNumberFormat="1" applyFont="1"/>
    <xf numFmtId="49" fontId="4" fillId="0" borderId="4" xfId="2" applyNumberFormat="1" applyFont="1" applyBorder="1" applyAlignment="1">
      <alignment horizontal="centerContinuous"/>
    </xf>
    <xf numFmtId="49" fontId="4" fillId="0" borderId="4" xfId="2" applyNumberFormat="1" applyFont="1" applyBorder="1" applyAlignment="1">
      <alignment horizontal="center"/>
    </xf>
    <xf numFmtId="49" fontId="4" fillId="0" borderId="4" xfId="4" applyNumberFormat="1" applyFont="1" applyFill="1" applyBorder="1" applyAlignment="1">
      <alignment horizontal="centerContinuous"/>
    </xf>
    <xf numFmtId="49" fontId="4" fillId="0" borderId="4" xfId="2" applyNumberFormat="1" applyFont="1" applyFill="1" applyBorder="1" applyAlignment="1">
      <alignment horizontal="centerContinuous"/>
    </xf>
    <xf numFmtId="49" fontId="4" fillId="0" borderId="5" xfId="4" applyNumberFormat="1" applyFont="1" applyFill="1" applyBorder="1" applyAlignment="1">
      <alignment horizontal="centerContinuous"/>
    </xf>
    <xf numFmtId="49" fontId="6" fillId="0" borderId="7" xfId="2" applyNumberFormat="1" applyFont="1" applyBorder="1" applyAlignment="1">
      <alignment horizontal="left"/>
    </xf>
    <xf numFmtId="49" fontId="6" fillId="0" borderId="8" xfId="2" applyNumberFormat="1" applyFont="1" applyBorder="1"/>
    <xf numFmtId="49" fontId="6" fillId="0" borderId="9" xfId="2" applyNumberFormat="1" applyFont="1" applyBorder="1" applyAlignment="1">
      <alignment horizontal="centerContinuous"/>
    </xf>
    <xf numFmtId="49" fontId="6" fillId="0" borderId="7" xfId="4" applyNumberFormat="1" applyFont="1" applyFill="1" applyBorder="1" applyAlignment="1">
      <alignment horizontal="centerContinuous"/>
    </xf>
    <xf numFmtId="49" fontId="6" fillId="0" borderId="8" xfId="2" applyNumberFormat="1" applyFont="1" applyFill="1" applyBorder="1"/>
    <xf numFmtId="49" fontId="6" fillId="0" borderId="9" xfId="2" applyNumberFormat="1" applyFont="1" applyFill="1" applyBorder="1" applyAlignment="1">
      <alignment horizontal="centerContinuous"/>
    </xf>
    <xf numFmtId="49" fontId="6" fillId="0" borderId="8" xfId="2" quotePrefix="1" applyNumberFormat="1" applyFont="1" applyBorder="1" applyAlignment="1">
      <alignment horizontal="centerContinuous"/>
    </xf>
    <xf numFmtId="166" fontId="6" fillId="0" borderId="0" xfId="1" applyNumberFormat="1" applyFont="1"/>
    <xf numFmtId="49" fontId="6" fillId="0" borderId="2" xfId="2" applyNumberFormat="1" applyFont="1" applyBorder="1" applyAlignment="1">
      <alignment horizontal="left"/>
    </xf>
    <xf numFmtId="164" fontId="8" fillId="0" borderId="8" xfId="2" applyFont="1" applyBorder="1" applyAlignment="1">
      <alignment horizontal="center"/>
    </xf>
    <xf numFmtId="164" fontId="8" fillId="0" borderId="9" xfId="2" applyFont="1" applyBorder="1" applyAlignment="1">
      <alignment horizontal="center"/>
    </xf>
    <xf numFmtId="164" fontId="8" fillId="0" borderId="7" xfId="2" applyFont="1" applyBorder="1" applyAlignment="1">
      <alignment horizontal="center"/>
    </xf>
    <xf numFmtId="164" fontId="8" fillId="0" borderId="8" xfId="2" applyFont="1" applyFill="1" applyBorder="1" applyAlignment="1">
      <alignment horizontal="center"/>
    </xf>
    <xf numFmtId="164" fontId="8" fillId="0" borderId="9" xfId="2" applyFont="1" applyFill="1" applyBorder="1" applyAlignment="1">
      <alignment horizontal="center"/>
    </xf>
    <xf numFmtId="49" fontId="6" fillId="0" borderId="1" xfId="2" quotePrefix="1" applyNumberFormat="1" applyFont="1" applyBorder="1" applyAlignment="1">
      <alignment horizontal="centerContinuous"/>
    </xf>
    <xf numFmtId="49" fontId="6" fillId="0" borderId="2" xfId="2" quotePrefix="1" applyNumberFormat="1" applyFont="1" applyBorder="1" applyAlignment="1">
      <alignment horizontal="centerContinuous"/>
    </xf>
    <xf numFmtId="49" fontId="6" fillId="0" borderId="2" xfId="2" applyNumberFormat="1" applyFont="1" applyBorder="1" applyAlignment="1">
      <alignment horizontal="left" wrapText="1"/>
    </xf>
    <xf numFmtId="49" fontId="6" fillId="0" borderId="1" xfId="2" applyNumberFormat="1" applyFont="1" applyBorder="1" applyAlignment="1">
      <alignment horizontal="center" wrapText="1"/>
    </xf>
    <xf numFmtId="49" fontId="6" fillId="0" borderId="2" xfId="4" applyNumberFormat="1" applyFont="1" applyFill="1" applyBorder="1" applyAlignment="1">
      <alignment horizontal="center" wrapText="1"/>
    </xf>
    <xf numFmtId="49" fontId="6" fillId="0" borderId="1" xfId="2" applyNumberFormat="1" applyFont="1" applyFill="1" applyBorder="1" applyAlignment="1">
      <alignment horizontal="center" wrapText="1"/>
    </xf>
    <xf numFmtId="49" fontId="6" fillId="0" borderId="11" xfId="2" applyNumberFormat="1" applyFont="1" applyBorder="1" applyAlignment="1">
      <alignment horizontal="center"/>
    </xf>
    <xf numFmtId="49" fontId="6" fillId="0" borderId="5" xfId="2" applyNumberFormat="1" applyFont="1" applyBorder="1" applyAlignment="1">
      <alignment horizontal="center"/>
    </xf>
    <xf numFmtId="49" fontId="6" fillId="0" borderId="3" xfId="2" applyNumberFormat="1" applyFont="1" applyBorder="1" applyAlignment="1">
      <alignment horizontal="center"/>
    </xf>
    <xf numFmtId="49" fontId="6" fillId="0" borderId="4" xfId="2" applyNumberFormat="1" applyFont="1" applyBorder="1" applyAlignment="1">
      <alignment horizontal="center"/>
    </xf>
    <xf numFmtId="49" fontId="6" fillId="0" borderId="5" xfId="4" applyNumberFormat="1" applyFont="1" applyFill="1" applyBorder="1" applyAlignment="1" applyProtection="1">
      <alignment horizontal="center"/>
    </xf>
    <xf numFmtId="49" fontId="6" fillId="0" borderId="3" xfId="2" applyNumberFormat="1" applyFont="1" applyFill="1" applyBorder="1" applyAlignment="1">
      <alignment horizontal="center"/>
    </xf>
    <xf numFmtId="49" fontId="6" fillId="0" borderId="4" xfId="2" applyNumberFormat="1" applyFont="1" applyFill="1" applyBorder="1" applyAlignment="1">
      <alignment horizontal="center"/>
    </xf>
    <xf numFmtId="166" fontId="6" fillId="0" borderId="2" xfId="1" applyNumberFormat="1" applyFont="1" applyFill="1" applyBorder="1"/>
    <xf numFmtId="166" fontId="4" fillId="0" borderId="1" xfId="1" applyNumberFormat="1" applyFont="1" applyBorder="1"/>
    <xf numFmtId="166" fontId="4" fillId="0" borderId="0" xfId="1" applyNumberFormat="1" applyFont="1" applyFill="1" applyBorder="1"/>
    <xf numFmtId="166" fontId="4" fillId="0" borderId="2" xfId="1" applyNumberFormat="1" applyFont="1" applyFill="1" applyBorder="1"/>
    <xf numFmtId="166" fontId="4" fillId="0" borderId="3" xfId="1" applyNumberFormat="1" applyFont="1" applyBorder="1"/>
    <xf numFmtId="166" fontId="4" fillId="0" borderId="4" xfId="1" applyNumberFormat="1" applyFont="1" applyFill="1" applyBorder="1"/>
    <xf numFmtId="166" fontId="6" fillId="0" borderId="5" xfId="1" applyNumberFormat="1" applyFont="1" applyFill="1" applyBorder="1"/>
    <xf numFmtId="166" fontId="4" fillId="3" borderId="0" xfId="1" applyNumberFormat="1" applyFont="1" applyFill="1" applyBorder="1"/>
    <xf numFmtId="166" fontId="4" fillId="3" borderId="4" xfId="1" applyNumberFormat="1" applyFont="1" applyFill="1" applyBorder="1"/>
    <xf numFmtId="166" fontId="6" fillId="0" borderId="8" xfId="1" applyNumberFormat="1" applyFont="1" applyBorder="1" applyAlignment="1">
      <alignment horizontal="center"/>
    </xf>
    <xf numFmtId="166" fontId="6" fillId="3" borderId="9" xfId="1" applyNumberFormat="1" applyFont="1" applyFill="1" applyBorder="1" applyAlignment="1">
      <alignment horizontal="center"/>
    </xf>
    <xf numFmtId="166" fontId="6" fillId="0" borderId="9" xfId="1" applyNumberFormat="1" applyFont="1" applyFill="1" applyBorder="1" applyAlignment="1">
      <alignment horizontal="center"/>
    </xf>
    <xf numFmtId="166" fontId="6" fillId="0" borderId="7" xfId="1" applyNumberFormat="1" applyFont="1" applyFill="1" applyBorder="1" applyAlignment="1">
      <alignment horizontal="center"/>
    </xf>
    <xf numFmtId="166" fontId="6" fillId="0" borderId="3" xfId="1" applyNumberFormat="1" applyFont="1" applyBorder="1" applyAlignment="1">
      <alignment horizontal="center"/>
    </xf>
    <xf numFmtId="166" fontId="6" fillId="3" borderId="4" xfId="1" applyNumberFormat="1" applyFont="1" applyFill="1" applyBorder="1" applyAlignment="1">
      <alignment horizontal="center"/>
    </xf>
    <xf numFmtId="166" fontId="6" fillId="0" borderId="4" xfId="1" applyNumberFormat="1" applyFont="1" applyBorder="1" applyAlignment="1">
      <alignment horizontal="center"/>
    </xf>
    <xf numFmtId="166" fontId="6" fillId="0" borderId="5" xfId="1" applyNumberFormat="1" applyFont="1" applyFill="1" applyBorder="1" applyAlignment="1">
      <alignment horizontal="center"/>
    </xf>
    <xf numFmtId="49" fontId="6" fillId="0" borderId="0" xfId="2" quotePrefix="1" applyNumberFormat="1" applyFont="1" applyBorder="1" applyAlignment="1">
      <alignment horizontal="centerContinuous"/>
    </xf>
    <xf numFmtId="49" fontId="6" fillId="0" borderId="0" xfId="2" applyNumberFormat="1" applyFont="1" applyBorder="1" applyAlignment="1">
      <alignment horizontal="center" wrapText="1"/>
    </xf>
    <xf numFmtId="49" fontId="6" fillId="0" borderId="0" xfId="2" applyNumberFormat="1" applyFont="1" applyFill="1" applyBorder="1" applyAlignment="1">
      <alignment horizontal="center" wrapText="1"/>
    </xf>
    <xf numFmtId="5" fontId="5" fillId="0" borderId="0" xfId="2" applyNumberFormat="1" applyFont="1" applyBorder="1" applyAlignment="1">
      <alignment vertical="center"/>
    </xf>
    <xf numFmtId="5" fontId="5" fillId="0" borderId="0" xfId="2" applyNumberFormat="1" applyFont="1" applyFill="1" applyBorder="1" applyAlignment="1">
      <alignment vertical="center"/>
    </xf>
    <xf numFmtId="5" fontId="4" fillId="0" borderId="0" xfId="2" applyNumberFormat="1" applyFont="1" applyBorder="1" applyAlignment="1">
      <alignment vertical="center"/>
    </xf>
    <xf numFmtId="5" fontId="5" fillId="2" borderId="0" xfId="2" applyNumberFormat="1" applyFont="1" applyFill="1" applyBorder="1" applyAlignment="1">
      <alignment vertical="center"/>
    </xf>
    <xf numFmtId="5" fontId="8" fillId="0" borderId="0" xfId="2" applyNumberFormat="1" applyFont="1" applyBorder="1" applyAlignment="1">
      <alignment vertical="center"/>
    </xf>
    <xf numFmtId="5" fontId="8" fillId="2" borderId="0" xfId="2" applyNumberFormat="1" applyFont="1" applyFill="1" applyBorder="1" applyAlignment="1">
      <alignment vertical="center"/>
    </xf>
    <xf numFmtId="5" fontId="8" fillId="0" borderId="0" xfId="2" applyNumberFormat="1" applyFont="1" applyFill="1" applyBorder="1" applyAlignment="1">
      <alignment vertical="center"/>
    </xf>
    <xf numFmtId="5" fontId="6" fillId="0" borderId="0" xfId="2" applyNumberFormat="1" applyFont="1" applyBorder="1" applyAlignment="1">
      <alignment vertical="center"/>
    </xf>
    <xf numFmtId="0" fontId="7" fillId="0" borderId="11" xfId="0" applyFont="1" applyBorder="1" applyAlignment="1">
      <alignment horizontal="right"/>
    </xf>
    <xf numFmtId="0" fontId="4" fillId="0" borderId="5" xfId="2" applyNumberFormat="1" applyFont="1" applyBorder="1" applyAlignment="1">
      <alignment horizontal="left" vertical="center" wrapText="1"/>
    </xf>
    <xf numFmtId="5" fontId="5" fillId="0" borderId="3" xfId="2" applyNumberFormat="1" applyFont="1" applyBorder="1" applyAlignment="1">
      <alignment vertical="center"/>
    </xf>
    <xf numFmtId="5" fontId="5" fillId="0" borderId="4" xfId="2" applyNumberFormat="1" applyFont="1" applyBorder="1" applyAlignment="1">
      <alignment vertical="center"/>
    </xf>
    <xf numFmtId="165" fontId="4" fillId="0" borderId="5" xfId="4" applyNumberFormat="1" applyFont="1" applyFill="1" applyBorder="1" applyAlignment="1">
      <alignment horizontal="center" vertical="center"/>
    </xf>
    <xf numFmtId="5" fontId="5" fillId="0" borderId="3" xfId="2" applyNumberFormat="1" applyFont="1" applyFill="1" applyBorder="1" applyAlignment="1">
      <alignment vertical="center"/>
    </xf>
    <xf numFmtId="5" fontId="5" fillId="0" borderId="4" xfId="2" applyNumberFormat="1" applyFont="1" applyFill="1" applyBorder="1" applyAlignment="1">
      <alignment vertical="center"/>
    </xf>
    <xf numFmtId="5" fontId="4" fillId="0" borderId="3" xfId="2" applyNumberFormat="1" applyFont="1" applyBorder="1" applyAlignment="1">
      <alignment vertical="center"/>
    </xf>
    <xf numFmtId="5" fontId="4" fillId="0" borderId="4" xfId="2" applyNumberFormat="1" applyFont="1" applyBorder="1" applyAlignment="1">
      <alignment vertical="center"/>
    </xf>
    <xf numFmtId="0" fontId="6" fillId="0" borderId="1" xfId="2" applyNumberFormat="1" applyFont="1" applyBorder="1" applyAlignment="1">
      <alignment horizontal="center"/>
    </xf>
    <xf numFmtId="0" fontId="6" fillId="0" borderId="0" xfId="2" applyNumberFormat="1" applyFont="1" applyAlignment="1">
      <alignment horizontal="center"/>
    </xf>
    <xf numFmtId="0" fontId="6" fillId="0" borderId="2" xfId="2" applyNumberFormat="1" applyFont="1" applyBorder="1" applyAlignment="1">
      <alignment horizontal="center"/>
    </xf>
    <xf numFmtId="0" fontId="4" fillId="0" borderId="1" xfId="2" applyNumberFormat="1" applyFont="1" applyBorder="1" applyAlignment="1">
      <alignment horizontal="center"/>
    </xf>
    <xf numFmtId="0" fontId="4" fillId="0" borderId="0" xfId="2" applyNumberFormat="1" applyFont="1" applyAlignment="1">
      <alignment horizontal="center"/>
    </xf>
    <xf numFmtId="0" fontId="4" fillId="0" borderId="2" xfId="2" applyNumberFormat="1" applyFont="1" applyBorder="1" applyAlignment="1">
      <alignment horizontal="center"/>
    </xf>
    <xf numFmtId="0" fontId="6" fillId="0" borderId="8" xfId="1" applyNumberFormat="1" applyFont="1" applyBorder="1" applyAlignment="1">
      <alignment horizontal="center"/>
    </xf>
    <xf numFmtId="0" fontId="6" fillId="0" borderId="9" xfId="1" applyNumberFormat="1" applyFont="1" applyBorder="1" applyAlignment="1">
      <alignment horizontal="center"/>
    </xf>
    <xf numFmtId="0" fontId="6" fillId="0" borderId="7" xfId="1" applyNumberFormat="1" applyFont="1" applyBorder="1" applyAlignment="1">
      <alignment horizontal="center"/>
    </xf>
  </cellXfs>
  <cellStyles count="5">
    <cellStyle name="Comma" xfId="1" builtinId="3"/>
    <cellStyle name="Normal" xfId="0" builtinId="0"/>
    <cellStyle name="Normal 2" xfId="3"/>
    <cellStyle name="Normal_1999 MONTHLY PROJECTION SCHEDULES" xfId="2"/>
    <cellStyle name="Percent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customXml" Target="../customXml/item2.xml" Id="rId8" /><Relationship Type="http://schemas.openxmlformats.org/officeDocument/2006/relationships/theme" Target="theme/theme1.xml" Id="rId3" /><Relationship Type="http://schemas.openxmlformats.org/officeDocument/2006/relationships/customXml" Target="../customXml/item1.xml" Id="rId7" /><Relationship Type="http://schemas.openxmlformats.org/officeDocument/2006/relationships/externalLink" Target="externalLinks/externalLink1.xml" Id="rId2" /><Relationship Type="http://schemas.openxmlformats.org/officeDocument/2006/relationships/worksheet" Target="worksheets/sheet1.xml" Id="rId1" /><Relationship Type="http://schemas.openxmlformats.org/officeDocument/2006/relationships/calcChain" Target="calcChain.xml" Id="rId6" /><Relationship Type="http://schemas.openxmlformats.org/officeDocument/2006/relationships/sharedStrings" Target="sharedStrings.xml" Id="rId5" /><Relationship Type="http://schemas.openxmlformats.org/officeDocument/2006/relationships/styles" Target="styles.xml" Id="rId4" /><Relationship Type="http://schemas.openxmlformats.org/officeDocument/2006/relationships/customXml" Target="../customXml/item3.xml" Id="rId9" /><Relationship Type="http://schemas.openxmlformats.org/officeDocument/2006/relationships/customXml" Target="/customXML/item4.xml" Id="imanage.xml" 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hpk.sharepoint.com/sites/2023GasDepreciationStudy/Shared%20Documents/General/ByCompany/2023%20Consolidated%20NG%20Depreciation%20Study%20Consolidate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Index"/>
      <sheetName val="Exh A Comp - Con"/>
      <sheetName val="Exh B Comp Rates - Con"/>
      <sheetName val="Exh C Exp - Con"/>
      <sheetName val="Exh D TR - Con"/>
      <sheetName val="Exh E GP - Con"/>
      <sheetName val="Exh F RET 2018 - Con"/>
      <sheetName val="Exh F RET 2019 - Con"/>
      <sheetName val="Exh F RET 2020 - Con"/>
      <sheetName val="Exh F RET 2021 - Con"/>
      <sheetName val="Exh F RET 2022 - Con"/>
      <sheetName val="Exh F RET 2022 - Con p2"/>
      <sheetName val="Exh F RET 2023 - Con"/>
      <sheetName val="Exh F RET 2023 - Con p2"/>
      <sheetName val="Exh G 2018 - Con"/>
      <sheetName val="Exh G 2018 - Con p2"/>
      <sheetName val="Exh G 2019 - Con"/>
      <sheetName val="Exh G 2019 - Con p2"/>
      <sheetName val="Exh G 2020 - Con"/>
      <sheetName val="Exh G 2020 - Con p2"/>
      <sheetName val="Exh G 2021 - Con"/>
      <sheetName val="Exh G 2022 - Con"/>
      <sheetName val="Exh G 2023 - Con"/>
      <sheetName val="Exh H 2022 - Con"/>
      <sheetName val="Exh H 2023 - Con"/>
      <sheetName val="Exh I 2022 - Con"/>
      <sheetName val="Exh I 2023 - Con"/>
      <sheetName val="Exh J 2022 - Con"/>
      <sheetName val="Exh J 2023 - Con"/>
      <sheetName val="Exh K p1 - Con"/>
      <sheetName val="Exh K - Con  "/>
      <sheetName val="Exh L - Con"/>
      <sheetName val="Exh L - Con 2023"/>
      <sheetName val="Exh M - Con 2021"/>
      <sheetName val="Exh M - Con 2023"/>
      <sheetName val="Exh K Adj"/>
      <sheetName val="sum"/>
    </sheetNames>
    <sheetDataSet>
      <sheetData sheetId="0">
        <row r="1">
          <cell r="C1">
            <v>2018</v>
          </cell>
        </row>
        <row r="3">
          <cell r="B3" t="str">
            <v>FPUC, FPUC - Common, FPUC - Indiantown, Florida Division of Chesapeake Utilities Corporation, FPUC - Ft Meade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9">
          <cell r="N9">
            <v>0</v>
          </cell>
        </row>
        <row r="10">
          <cell r="N10">
            <v>0</v>
          </cell>
        </row>
        <row r="11">
          <cell r="N11">
            <v>0</v>
          </cell>
        </row>
        <row r="12">
          <cell r="N12">
            <v>0</v>
          </cell>
        </row>
        <row r="13">
          <cell r="N13">
            <v>0</v>
          </cell>
        </row>
        <row r="14">
          <cell r="N14">
            <v>0</v>
          </cell>
        </row>
        <row r="15">
          <cell r="N15">
            <v>-140510.66999999998</v>
          </cell>
        </row>
        <row r="16">
          <cell r="N16">
            <v>-417220.29</v>
          </cell>
        </row>
        <row r="17">
          <cell r="N17">
            <v>0</v>
          </cell>
        </row>
        <row r="18">
          <cell r="N18">
            <v>0</v>
          </cell>
        </row>
        <row r="19">
          <cell r="N19">
            <v>0</v>
          </cell>
        </row>
        <row r="20">
          <cell r="N20">
            <v>-301683.04000000004</v>
          </cell>
        </row>
        <row r="21">
          <cell r="N21">
            <v>-112654.55</v>
          </cell>
        </row>
        <row r="22">
          <cell r="N22">
            <v>0</v>
          </cell>
        </row>
        <row r="23">
          <cell r="N23">
            <v>0</v>
          </cell>
        </row>
        <row r="24">
          <cell r="N24">
            <v>0</v>
          </cell>
        </row>
        <row r="25">
          <cell r="N25">
            <v>-3251.25</v>
          </cell>
        </row>
        <row r="26">
          <cell r="N26">
            <v>0</v>
          </cell>
        </row>
        <row r="27">
          <cell r="N27">
            <v>-30425.42</v>
          </cell>
        </row>
        <row r="28">
          <cell r="N28">
            <v>-1500.6</v>
          </cell>
        </row>
        <row r="29">
          <cell r="N29">
            <v>0</v>
          </cell>
        </row>
        <row r="30">
          <cell r="N30">
            <v>0</v>
          </cell>
        </row>
        <row r="31">
          <cell r="N31">
            <v>0</v>
          </cell>
        </row>
        <row r="32">
          <cell r="N32">
            <v>0</v>
          </cell>
        </row>
        <row r="33">
          <cell r="N33">
            <v>-20651.25</v>
          </cell>
        </row>
        <row r="34">
          <cell r="N34">
            <v>0</v>
          </cell>
        </row>
        <row r="35">
          <cell r="N35">
            <v>0</v>
          </cell>
        </row>
        <row r="36">
          <cell r="N36">
            <v>0</v>
          </cell>
        </row>
        <row r="37">
          <cell r="N37">
            <v>-45858.61</v>
          </cell>
        </row>
        <row r="38">
          <cell r="N38">
            <v>-1222787.55</v>
          </cell>
        </row>
        <row r="39">
          <cell r="N39">
            <v>0</v>
          </cell>
        </row>
        <row r="40">
          <cell r="N40">
            <v>-17685.04</v>
          </cell>
        </row>
        <row r="41">
          <cell r="N41">
            <v>0</v>
          </cell>
        </row>
        <row r="42">
          <cell r="N42">
            <v>0</v>
          </cell>
        </row>
        <row r="43">
          <cell r="N43">
            <v>0</v>
          </cell>
        </row>
        <row r="44">
          <cell r="N44">
            <v>0</v>
          </cell>
        </row>
        <row r="45">
          <cell r="N45">
            <v>0</v>
          </cell>
        </row>
        <row r="46">
          <cell r="N46">
            <v>0</v>
          </cell>
        </row>
        <row r="47">
          <cell r="N47">
            <v>0</v>
          </cell>
        </row>
      </sheetData>
      <sheetData sheetId="16"/>
      <sheetData sheetId="17">
        <row r="9">
          <cell r="N9">
            <v>0</v>
          </cell>
        </row>
        <row r="10">
          <cell r="N10">
            <v>0</v>
          </cell>
        </row>
        <row r="11">
          <cell r="N11">
            <v>0</v>
          </cell>
        </row>
        <row r="12">
          <cell r="N12">
            <v>0</v>
          </cell>
        </row>
        <row r="13">
          <cell r="N13">
            <v>0</v>
          </cell>
        </row>
        <row r="14">
          <cell r="N14">
            <v>0</v>
          </cell>
        </row>
        <row r="15">
          <cell r="N15">
            <v>-197487.72</v>
          </cell>
        </row>
        <row r="16">
          <cell r="N16">
            <v>-386560.69</v>
          </cell>
        </row>
        <row r="17">
          <cell r="N17">
            <v>-13355.5</v>
          </cell>
        </row>
        <row r="18">
          <cell r="N18">
            <v>-1542.81</v>
          </cell>
        </row>
        <row r="19">
          <cell r="N19">
            <v>0</v>
          </cell>
        </row>
        <row r="20">
          <cell r="N20">
            <v>-339686.29999999993</v>
          </cell>
        </row>
        <row r="21">
          <cell r="N21">
            <v>-72249.549999999988</v>
          </cell>
        </row>
        <row r="22">
          <cell r="N22">
            <v>0</v>
          </cell>
        </row>
        <row r="23">
          <cell r="N23">
            <v>-1118445.6099999999</v>
          </cell>
        </row>
        <row r="24">
          <cell r="N24">
            <v>0</v>
          </cell>
        </row>
        <row r="25">
          <cell r="N25">
            <v>-17343.55</v>
          </cell>
        </row>
        <row r="26">
          <cell r="N26">
            <v>0</v>
          </cell>
        </row>
        <row r="27">
          <cell r="N27">
            <v>-84573.91</v>
          </cell>
        </row>
        <row r="28">
          <cell r="N28">
            <v>0</v>
          </cell>
        </row>
        <row r="29">
          <cell r="N29">
            <v>0</v>
          </cell>
        </row>
        <row r="30">
          <cell r="N30">
            <v>0</v>
          </cell>
        </row>
        <row r="31">
          <cell r="N31">
            <v>0</v>
          </cell>
        </row>
        <row r="32">
          <cell r="N32">
            <v>-84753.7</v>
          </cell>
        </row>
        <row r="33">
          <cell r="N33">
            <v>-117964</v>
          </cell>
        </row>
        <row r="34">
          <cell r="N34">
            <v>0</v>
          </cell>
        </row>
        <row r="35">
          <cell r="N35">
            <v>-364655.66000000003</v>
          </cell>
        </row>
        <row r="36">
          <cell r="N36">
            <v>-12311.25</v>
          </cell>
        </row>
        <row r="37">
          <cell r="N37">
            <v>-19778.849999999999</v>
          </cell>
        </row>
        <row r="38">
          <cell r="N38">
            <v>-228907.79000000004</v>
          </cell>
        </row>
        <row r="39">
          <cell r="N39">
            <v>0</v>
          </cell>
        </row>
        <row r="40">
          <cell r="N40">
            <v>-7855.94</v>
          </cell>
        </row>
        <row r="41">
          <cell r="N41">
            <v>-7116.59</v>
          </cell>
        </row>
        <row r="42">
          <cell r="N42">
            <v>-319243.81999999995</v>
          </cell>
        </row>
        <row r="43">
          <cell r="N43">
            <v>0</v>
          </cell>
        </row>
        <row r="44">
          <cell r="N44">
            <v>-40024.42</v>
          </cell>
        </row>
        <row r="45">
          <cell r="N45">
            <v>-195703.27000000002</v>
          </cell>
        </row>
        <row r="46">
          <cell r="N46">
            <v>-54625.86</v>
          </cell>
        </row>
        <row r="47">
          <cell r="N47">
            <v>0</v>
          </cell>
        </row>
      </sheetData>
      <sheetData sheetId="18"/>
      <sheetData sheetId="19">
        <row r="9">
          <cell r="N9">
            <v>0</v>
          </cell>
        </row>
        <row r="10">
          <cell r="N10">
            <v>0</v>
          </cell>
        </row>
        <row r="11">
          <cell r="N11">
            <v>0</v>
          </cell>
        </row>
        <row r="12">
          <cell r="N12">
            <v>0</v>
          </cell>
        </row>
        <row r="13">
          <cell r="N13">
            <v>0</v>
          </cell>
        </row>
        <row r="14">
          <cell r="N14">
            <v>-469221.81999999995</v>
          </cell>
        </row>
        <row r="15">
          <cell r="N15">
            <v>-38011.01</v>
          </cell>
        </row>
        <row r="16">
          <cell r="N16">
            <v>-219489.84000000003</v>
          </cell>
        </row>
        <row r="17">
          <cell r="N17">
            <v>0</v>
          </cell>
        </row>
        <row r="18">
          <cell r="N18">
            <v>0</v>
          </cell>
        </row>
        <row r="19">
          <cell r="N19">
            <v>0</v>
          </cell>
        </row>
        <row r="20">
          <cell r="N20">
            <v>-522330.81</v>
          </cell>
        </row>
        <row r="21">
          <cell r="N21">
            <v>-51439.479999999996</v>
          </cell>
        </row>
        <row r="22">
          <cell r="N22">
            <v>0</v>
          </cell>
        </row>
        <row r="23">
          <cell r="N23">
            <v>-233414.30000000002</v>
          </cell>
        </row>
        <row r="24">
          <cell r="N24">
            <v>0</v>
          </cell>
        </row>
        <row r="25">
          <cell r="N25">
            <v>0</v>
          </cell>
        </row>
        <row r="26">
          <cell r="N26">
            <v>0</v>
          </cell>
        </row>
        <row r="27">
          <cell r="N27">
            <v>-11591.15</v>
          </cell>
        </row>
        <row r="28">
          <cell r="N28">
            <v>0</v>
          </cell>
        </row>
        <row r="29">
          <cell r="N29">
            <v>0</v>
          </cell>
        </row>
        <row r="30">
          <cell r="N30">
            <v>-89547.169999999984</v>
          </cell>
        </row>
        <row r="31">
          <cell r="N31">
            <v>0</v>
          </cell>
        </row>
        <row r="32">
          <cell r="N32">
            <v>-101949.61000000002</v>
          </cell>
        </row>
        <row r="33">
          <cell r="N33">
            <v>-50480.710000000006</v>
          </cell>
        </row>
        <row r="34">
          <cell r="N34">
            <v>-740055.60999999987</v>
          </cell>
        </row>
        <row r="35">
          <cell r="N35">
            <v>-55494.500000000007</v>
          </cell>
        </row>
        <row r="36">
          <cell r="N36">
            <v>-2584297.69</v>
          </cell>
        </row>
        <row r="37">
          <cell r="N37">
            <v>0</v>
          </cell>
        </row>
        <row r="38">
          <cell r="N38">
            <v>-129559.45999999999</v>
          </cell>
        </row>
        <row r="39">
          <cell r="N39">
            <v>0</v>
          </cell>
        </row>
        <row r="40">
          <cell r="N40">
            <v>0</v>
          </cell>
        </row>
        <row r="41">
          <cell r="N41">
            <v>0</v>
          </cell>
        </row>
        <row r="42">
          <cell r="N42">
            <v>-93283.25</v>
          </cell>
        </row>
        <row r="43">
          <cell r="N43">
            <v>0</v>
          </cell>
        </row>
        <row r="44">
          <cell r="N44">
            <v>-21532.58</v>
          </cell>
        </row>
        <row r="45">
          <cell r="N45">
            <v>-558711.25999999989</v>
          </cell>
        </row>
        <row r="46">
          <cell r="N46">
            <v>-31574.06</v>
          </cell>
        </row>
        <row r="47">
          <cell r="N47">
            <v>-24970.339999999997</v>
          </cell>
        </row>
      </sheetData>
      <sheetData sheetId="20"/>
      <sheetData sheetId="21">
        <row r="9">
          <cell r="N9">
            <v>0</v>
          </cell>
        </row>
        <row r="10">
          <cell r="N10">
            <v>0</v>
          </cell>
        </row>
        <row r="11">
          <cell r="N11">
            <v>0</v>
          </cell>
        </row>
        <row r="12">
          <cell r="N12">
            <v>0</v>
          </cell>
        </row>
        <row r="13">
          <cell r="N13">
            <v>0</v>
          </cell>
        </row>
        <row r="14">
          <cell r="N14">
            <v>0</v>
          </cell>
        </row>
        <row r="15">
          <cell r="N15">
            <v>-116344.78</v>
          </cell>
        </row>
        <row r="16">
          <cell r="N16">
            <v>-114295.11</v>
          </cell>
        </row>
        <row r="17">
          <cell r="N17">
            <v>0</v>
          </cell>
        </row>
        <row r="18">
          <cell r="N18">
            <v>0</v>
          </cell>
        </row>
        <row r="19">
          <cell r="N19">
            <v>0</v>
          </cell>
        </row>
        <row r="20">
          <cell r="N20">
            <v>-638220.85000000009</v>
          </cell>
        </row>
        <row r="21">
          <cell r="N21">
            <v>-13954.89</v>
          </cell>
        </row>
        <row r="22">
          <cell r="N22">
            <v>0</v>
          </cell>
        </row>
        <row r="23">
          <cell r="N23">
            <v>-163483.97999999998</v>
          </cell>
        </row>
        <row r="24">
          <cell r="N24">
            <v>0</v>
          </cell>
        </row>
        <row r="25">
          <cell r="N25">
            <v>0</v>
          </cell>
        </row>
        <row r="26">
          <cell r="N26">
            <v>0</v>
          </cell>
        </row>
        <row r="27">
          <cell r="N27">
            <v>-8670.17</v>
          </cell>
        </row>
        <row r="28">
          <cell r="N28">
            <v>0</v>
          </cell>
        </row>
        <row r="29">
          <cell r="N29">
            <v>0</v>
          </cell>
        </row>
        <row r="30">
          <cell r="N30">
            <v>0</v>
          </cell>
        </row>
        <row r="31">
          <cell r="N31">
            <v>-3545163.46</v>
          </cell>
        </row>
        <row r="32">
          <cell r="N32">
            <v>0</v>
          </cell>
        </row>
        <row r="33">
          <cell r="N33">
            <v>-29119.200000000001</v>
          </cell>
        </row>
        <row r="34">
          <cell r="N34">
            <v>-148350.79999999999</v>
          </cell>
        </row>
        <row r="35">
          <cell r="N35">
            <v>-1749.84</v>
          </cell>
        </row>
        <row r="36">
          <cell r="N36">
            <v>-28394.57</v>
          </cell>
        </row>
        <row r="37">
          <cell r="N37">
            <v>0</v>
          </cell>
        </row>
        <row r="38">
          <cell r="N38">
            <v>-415435.84000000008</v>
          </cell>
        </row>
        <row r="39">
          <cell r="N39">
            <v>0</v>
          </cell>
        </row>
        <row r="40">
          <cell r="N40">
            <v>0</v>
          </cell>
        </row>
        <row r="41">
          <cell r="N41">
            <v>0</v>
          </cell>
        </row>
        <row r="42">
          <cell r="N42">
            <v>-21726.35</v>
          </cell>
        </row>
        <row r="43">
          <cell r="N43">
            <v>0</v>
          </cell>
        </row>
        <row r="44">
          <cell r="N44">
            <v>-60902.39</v>
          </cell>
        </row>
        <row r="45">
          <cell r="N45">
            <v>-90946.14</v>
          </cell>
        </row>
        <row r="46">
          <cell r="N46">
            <v>0</v>
          </cell>
        </row>
        <row r="47">
          <cell r="N47">
            <v>0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>
        <row r="9">
          <cell r="B9" t="str">
            <v>Organization</v>
          </cell>
          <cell r="E9">
            <v>0</v>
          </cell>
          <cell r="I9">
            <v>0</v>
          </cell>
          <cell r="M9">
            <v>0</v>
          </cell>
          <cell r="Q9">
            <v>0</v>
          </cell>
        </row>
        <row r="10">
          <cell r="B10" t="str">
            <v>Miscellaneous Intangible Plant</v>
          </cell>
          <cell r="E10">
            <v>0</v>
          </cell>
          <cell r="I10">
            <v>0</v>
          </cell>
          <cell r="M10">
            <v>0</v>
          </cell>
          <cell r="Q10">
            <v>0</v>
          </cell>
        </row>
        <row r="11">
          <cell r="B11" t="str">
            <v>Miscellaneous Intangible Plant</v>
          </cell>
          <cell r="E11">
            <v>0</v>
          </cell>
          <cell r="I11">
            <v>0</v>
          </cell>
          <cell r="M11">
            <v>0</v>
          </cell>
          <cell r="Q11">
            <v>0</v>
          </cell>
        </row>
        <row r="12">
          <cell r="B12" t="str">
            <v>Land</v>
          </cell>
          <cell r="E12">
            <v>0</v>
          </cell>
          <cell r="I12">
            <v>0</v>
          </cell>
          <cell r="M12">
            <v>0</v>
          </cell>
          <cell r="Q12">
            <v>0</v>
          </cell>
        </row>
        <row r="13">
          <cell r="B13" t="str">
            <v>Land Rights</v>
          </cell>
          <cell r="E13">
            <v>0</v>
          </cell>
          <cell r="I13">
            <v>0</v>
          </cell>
          <cell r="M13">
            <v>0</v>
          </cell>
          <cell r="Q13">
            <v>0</v>
          </cell>
        </row>
        <row r="14">
          <cell r="B14" t="str">
            <v>Structures &amp; Improvements</v>
          </cell>
          <cell r="E14">
            <v>0</v>
          </cell>
          <cell r="I14">
            <v>0</v>
          </cell>
          <cell r="M14">
            <v>8200</v>
          </cell>
          <cell r="Q14">
            <v>0</v>
          </cell>
        </row>
        <row r="15">
          <cell r="B15" t="str">
            <v>Mains - Plastic</v>
          </cell>
          <cell r="E15">
            <v>306421.94</v>
          </cell>
          <cell r="I15">
            <v>186615.47</v>
          </cell>
          <cell r="M15">
            <v>212441.46000000002</v>
          </cell>
          <cell r="Q15">
            <v>66823.199999999997</v>
          </cell>
        </row>
        <row r="16">
          <cell r="B16" t="str">
            <v>Mains - Other</v>
          </cell>
          <cell r="E16">
            <v>406979.41000000003</v>
          </cell>
          <cell r="I16">
            <v>433885.59</v>
          </cell>
          <cell r="M16">
            <v>558420.11</v>
          </cell>
          <cell r="Q16">
            <v>462954.54999999993</v>
          </cell>
        </row>
        <row r="17">
          <cell r="B17" t="str">
            <v>Mains - GRIP</v>
          </cell>
          <cell r="E17">
            <v>0</v>
          </cell>
          <cell r="I17">
            <v>0</v>
          </cell>
          <cell r="M17">
            <v>0</v>
          </cell>
          <cell r="Q17">
            <v>0</v>
          </cell>
        </row>
        <row r="18">
          <cell r="B18" t="str">
            <v>Meas. &amp; Reg. Station Equip - General</v>
          </cell>
          <cell r="E18">
            <v>7863.79</v>
          </cell>
          <cell r="I18">
            <v>20792.3</v>
          </cell>
          <cell r="M18">
            <v>0</v>
          </cell>
          <cell r="Q18">
            <v>16564.919999999998</v>
          </cell>
        </row>
        <row r="19">
          <cell r="B19" t="str">
            <v>Meas. &amp; Reg. Station Equip - City Gate</v>
          </cell>
          <cell r="E19">
            <v>47765.01</v>
          </cell>
          <cell r="I19">
            <v>118201.18</v>
          </cell>
          <cell r="M19">
            <v>-1</v>
          </cell>
          <cell r="Q19">
            <v>0</v>
          </cell>
        </row>
        <row r="20">
          <cell r="B20" t="str">
            <v>Services - Plastic</v>
          </cell>
          <cell r="E20">
            <v>324877.83</v>
          </cell>
          <cell r="I20">
            <v>397877.62999999995</v>
          </cell>
          <cell r="M20">
            <v>437101.88</v>
          </cell>
          <cell r="Q20">
            <v>111855.65</v>
          </cell>
        </row>
        <row r="21">
          <cell r="B21" t="str">
            <v>Services - Other</v>
          </cell>
          <cell r="E21">
            <v>263339.03000000003</v>
          </cell>
          <cell r="I21">
            <v>354722</v>
          </cell>
          <cell r="M21">
            <v>100012.23000000001</v>
          </cell>
          <cell r="Q21">
            <v>262613.44</v>
          </cell>
        </row>
        <row r="22">
          <cell r="B22" t="str">
            <v>Services - GRIP</v>
          </cell>
          <cell r="E22">
            <v>0</v>
          </cell>
          <cell r="I22">
            <v>0</v>
          </cell>
          <cell r="M22">
            <v>0</v>
          </cell>
          <cell r="Q22">
            <v>0</v>
          </cell>
        </row>
        <row r="23">
          <cell r="B23" t="str">
            <v>Meters</v>
          </cell>
          <cell r="E23">
            <v>0</v>
          </cell>
          <cell r="I23">
            <v>45</v>
          </cell>
          <cell r="M23">
            <v>0</v>
          </cell>
          <cell r="Q23">
            <v>0</v>
          </cell>
        </row>
        <row r="24">
          <cell r="B24" t="str">
            <v>Meters - AMR Equipment</v>
          </cell>
          <cell r="E24">
            <v>0</v>
          </cell>
          <cell r="I24">
            <v>0</v>
          </cell>
          <cell r="M24">
            <v>0</v>
          </cell>
          <cell r="Q24">
            <v>0</v>
          </cell>
        </row>
        <row r="25">
          <cell r="B25" t="str">
            <v>Meter Installations</v>
          </cell>
          <cell r="E25">
            <v>61426.6</v>
          </cell>
          <cell r="I25">
            <v>41373.78</v>
          </cell>
          <cell r="M25">
            <v>39827.94</v>
          </cell>
          <cell r="Q25">
            <v>80698.98000000001</v>
          </cell>
        </row>
        <row r="26">
          <cell r="B26" t="str">
            <v>Meter Installations - MTU/DCU</v>
          </cell>
          <cell r="E26">
            <v>0</v>
          </cell>
          <cell r="I26">
            <v>0</v>
          </cell>
          <cell r="M26">
            <v>0</v>
          </cell>
          <cell r="Q26">
            <v>0</v>
          </cell>
        </row>
        <row r="27">
          <cell r="B27" t="str">
            <v>Regulators</v>
          </cell>
          <cell r="E27">
            <v>0</v>
          </cell>
          <cell r="I27">
            <v>9544.5</v>
          </cell>
          <cell r="M27">
            <v>34.64</v>
          </cell>
          <cell r="Q27">
            <v>0</v>
          </cell>
        </row>
        <row r="28">
          <cell r="B28" t="str">
            <v>Regulator Installations</v>
          </cell>
          <cell r="E28">
            <v>0</v>
          </cell>
          <cell r="I28">
            <v>0</v>
          </cell>
          <cell r="M28">
            <v>0</v>
          </cell>
          <cell r="Q28">
            <v>0</v>
          </cell>
        </row>
        <row r="29">
          <cell r="B29" t="str">
            <v>Indust. Meas. &amp; Reg. Station Equip.</v>
          </cell>
          <cell r="E29">
            <v>0</v>
          </cell>
          <cell r="I29">
            <v>0</v>
          </cell>
          <cell r="M29">
            <v>6224.58</v>
          </cell>
          <cell r="Q29">
            <v>0</v>
          </cell>
        </row>
        <row r="30">
          <cell r="B30" t="str">
            <v>Other Equipment</v>
          </cell>
          <cell r="E30">
            <v>0</v>
          </cell>
          <cell r="I30">
            <v>0</v>
          </cell>
          <cell r="M30">
            <v>0</v>
          </cell>
          <cell r="Q30">
            <v>0</v>
          </cell>
        </row>
        <row r="31">
          <cell r="B31" t="str">
            <v>Land &amp; Land Rights</v>
          </cell>
          <cell r="E31">
            <v>0</v>
          </cell>
          <cell r="I31">
            <v>0</v>
          </cell>
          <cell r="M31">
            <v>0</v>
          </cell>
          <cell r="Q31">
            <v>0</v>
          </cell>
        </row>
        <row r="32">
          <cell r="B32" t="str">
            <v>Structures &amp; Improvements</v>
          </cell>
          <cell r="E32">
            <v>0</v>
          </cell>
          <cell r="I32">
            <v>0</v>
          </cell>
          <cell r="M32">
            <v>0</v>
          </cell>
          <cell r="Q32">
            <v>0</v>
          </cell>
        </row>
        <row r="33">
          <cell r="B33" t="str">
            <v>Office Furniture</v>
          </cell>
          <cell r="E33">
            <v>0</v>
          </cell>
          <cell r="I33">
            <v>0</v>
          </cell>
          <cell r="M33">
            <v>0</v>
          </cell>
          <cell r="Q33">
            <v>0</v>
          </cell>
        </row>
        <row r="34">
          <cell r="B34" t="str">
            <v>Office Equipment</v>
          </cell>
          <cell r="E34">
            <v>0</v>
          </cell>
          <cell r="I34">
            <v>0</v>
          </cell>
          <cell r="M34">
            <v>0</v>
          </cell>
          <cell r="Q34">
            <v>0</v>
          </cell>
        </row>
        <row r="35">
          <cell r="B35" t="str">
            <v>Computer Equipment</v>
          </cell>
          <cell r="E35">
            <v>0</v>
          </cell>
          <cell r="I35">
            <v>-18000</v>
          </cell>
          <cell r="M35">
            <v>0</v>
          </cell>
          <cell r="Q35">
            <v>0</v>
          </cell>
        </row>
        <row r="36">
          <cell r="B36" t="str">
            <v>Computer Software</v>
          </cell>
          <cell r="E36">
            <v>0</v>
          </cell>
          <cell r="I36">
            <v>0</v>
          </cell>
          <cell r="M36">
            <v>0</v>
          </cell>
          <cell r="Q36">
            <v>0</v>
          </cell>
        </row>
        <row r="37">
          <cell r="B37" t="str">
            <v>Transportation - Cars</v>
          </cell>
          <cell r="E37">
            <v>0</v>
          </cell>
          <cell r="I37">
            <v>-500</v>
          </cell>
          <cell r="M37">
            <v>0</v>
          </cell>
          <cell r="Q37">
            <v>0</v>
          </cell>
        </row>
        <row r="38">
          <cell r="B38" t="str">
            <v>Transportation - Light Trucks &amp; Vans</v>
          </cell>
          <cell r="E38">
            <v>-198087.3</v>
          </cell>
          <cell r="I38">
            <v>-21305.8</v>
          </cell>
          <cell r="M38">
            <v>-18953</v>
          </cell>
          <cell r="Q38">
            <v>-132631.88</v>
          </cell>
        </row>
        <row r="39">
          <cell r="B39" t="str">
            <v>Transportation - Heavy Trucks &amp; Vans</v>
          </cell>
          <cell r="E39">
            <v>0</v>
          </cell>
          <cell r="I39">
            <v>0</v>
          </cell>
          <cell r="M39">
            <v>0</v>
          </cell>
          <cell r="Q39">
            <v>0</v>
          </cell>
        </row>
        <row r="40">
          <cell r="B40" t="str">
            <v>Transportation - Trailers</v>
          </cell>
          <cell r="E40">
            <v>0</v>
          </cell>
          <cell r="I40">
            <v>0</v>
          </cell>
          <cell r="M40">
            <v>0</v>
          </cell>
          <cell r="Q40">
            <v>0</v>
          </cell>
        </row>
        <row r="41">
          <cell r="B41" t="str">
            <v>Stores Equipment</v>
          </cell>
          <cell r="E41">
            <v>0</v>
          </cell>
          <cell r="I41">
            <v>0</v>
          </cell>
          <cell r="M41">
            <v>0</v>
          </cell>
          <cell r="Q41">
            <v>0</v>
          </cell>
        </row>
        <row r="42">
          <cell r="B42" t="str">
            <v>Tools, Shop &amp; Garage Equipment</v>
          </cell>
          <cell r="E42">
            <v>0</v>
          </cell>
          <cell r="I42">
            <v>0</v>
          </cell>
          <cell r="M42">
            <v>0</v>
          </cell>
          <cell r="Q42">
            <v>0</v>
          </cell>
        </row>
        <row r="43">
          <cell r="B43" t="str">
            <v>Laboratory Equipment</v>
          </cell>
          <cell r="E43">
            <v>0</v>
          </cell>
          <cell r="I43">
            <v>0</v>
          </cell>
          <cell r="M43">
            <v>0</v>
          </cell>
          <cell r="Q43">
            <v>0</v>
          </cell>
        </row>
        <row r="44">
          <cell r="B44" t="str">
            <v>Power Operated Equipment</v>
          </cell>
          <cell r="E44">
            <v>0</v>
          </cell>
          <cell r="I44">
            <v>-4800</v>
          </cell>
          <cell r="M44">
            <v>0</v>
          </cell>
          <cell r="Q44">
            <v>0</v>
          </cell>
        </row>
        <row r="45">
          <cell r="B45" t="str">
            <v>Communications Equipment</v>
          </cell>
          <cell r="E45">
            <v>0</v>
          </cell>
          <cell r="I45">
            <v>0</v>
          </cell>
          <cell r="M45">
            <v>0</v>
          </cell>
          <cell r="Q45">
            <v>0</v>
          </cell>
        </row>
        <row r="46">
          <cell r="B46" t="str">
            <v>Miscellaneous Equipment</v>
          </cell>
          <cell r="E46">
            <v>0</v>
          </cell>
          <cell r="I46">
            <v>0</v>
          </cell>
          <cell r="M46">
            <v>0</v>
          </cell>
          <cell r="Q46">
            <v>0</v>
          </cell>
        </row>
        <row r="47">
          <cell r="B47" t="str">
            <v>Other Tangible Property</v>
          </cell>
          <cell r="E47">
            <v>0</v>
          </cell>
          <cell r="I47">
            <v>0</v>
          </cell>
          <cell r="M47">
            <v>0</v>
          </cell>
          <cell r="Q47">
            <v>0</v>
          </cell>
        </row>
      </sheetData>
      <sheetData sheetId="31"/>
      <sheetData sheetId="32"/>
      <sheetData sheetId="33">
        <row r="20">
          <cell r="F20">
            <v>-7000</v>
          </cell>
        </row>
        <row r="21">
          <cell r="F21">
            <v>-8300</v>
          </cell>
        </row>
        <row r="194">
          <cell r="F194">
            <v>-113155</v>
          </cell>
        </row>
      </sheetData>
      <sheetData sheetId="34"/>
      <sheetData sheetId="35"/>
      <sheetData sheetId="36">
        <row r="5">
          <cell r="B5">
            <v>11239</v>
          </cell>
        </row>
        <row r="6">
          <cell r="D6">
            <v>3027.22</v>
          </cell>
        </row>
        <row r="7">
          <cell r="D7">
            <v>3165.39</v>
          </cell>
        </row>
        <row r="8">
          <cell r="D8">
            <v>-3027.22</v>
          </cell>
        </row>
        <row r="9">
          <cell r="B9">
            <v>603.85</v>
          </cell>
        </row>
        <row r="10">
          <cell r="B10">
            <v>362.31</v>
          </cell>
        </row>
        <row r="11">
          <cell r="D11">
            <v>-3165.39</v>
          </cell>
        </row>
        <row r="12">
          <cell r="D12">
            <v>-6224.58</v>
          </cell>
        </row>
        <row r="13">
          <cell r="D13">
            <v>-9865.5300000000007</v>
          </cell>
        </row>
        <row r="14">
          <cell r="D14">
            <v>14357.3</v>
          </cell>
        </row>
        <row r="15">
          <cell r="B15">
            <v>6850.95</v>
          </cell>
        </row>
        <row r="16">
          <cell r="B16">
            <v>27403.8</v>
          </cell>
        </row>
        <row r="17">
          <cell r="B17">
            <v>61470.75</v>
          </cell>
        </row>
        <row r="18">
          <cell r="D18">
            <v>-14357.3</v>
          </cell>
        </row>
        <row r="19">
          <cell r="B19">
            <v>409.68</v>
          </cell>
        </row>
        <row r="20">
          <cell r="B20">
            <v>4369.92</v>
          </cell>
        </row>
        <row r="22">
          <cell r="D22">
            <v>-85.39</v>
          </cell>
        </row>
        <row r="23">
          <cell r="D23">
            <v>-75</v>
          </cell>
        </row>
        <row r="24">
          <cell r="D24">
            <v>-4606.5</v>
          </cell>
        </row>
        <row r="25">
          <cell r="D25">
            <v>-39748.94</v>
          </cell>
        </row>
        <row r="26">
          <cell r="D26">
            <v>-78.55</v>
          </cell>
        </row>
        <row r="27">
          <cell r="D27">
            <v>-72157.23</v>
          </cell>
        </row>
        <row r="28">
          <cell r="D28">
            <v>-23.400000000000002</v>
          </cell>
        </row>
        <row r="29">
          <cell r="D29">
            <v>-242.07999999999998</v>
          </cell>
        </row>
        <row r="30">
          <cell r="D30">
            <v>-16280.85</v>
          </cell>
        </row>
        <row r="31">
          <cell r="D31">
            <v>85.39</v>
          </cell>
        </row>
        <row r="32">
          <cell r="D32">
            <v>75</v>
          </cell>
        </row>
        <row r="33">
          <cell r="D33">
            <v>39748.94</v>
          </cell>
        </row>
        <row r="34">
          <cell r="D34">
            <v>78.55</v>
          </cell>
        </row>
        <row r="35">
          <cell r="D35">
            <v>72157.23</v>
          </cell>
        </row>
        <row r="36">
          <cell r="D36">
            <v>23.4</v>
          </cell>
        </row>
        <row r="37">
          <cell r="D37">
            <v>242.08</v>
          </cell>
        </row>
        <row r="38">
          <cell r="D38">
            <v>16280.85</v>
          </cell>
        </row>
        <row r="39">
          <cell r="D39">
            <v>4606.5</v>
          </cell>
        </row>
        <row r="40">
          <cell r="D40">
            <v>6224.58</v>
          </cell>
        </row>
        <row r="43">
          <cell r="D43">
            <v>-799</v>
          </cell>
        </row>
        <row r="44">
          <cell r="D44">
            <v>799</v>
          </cell>
        </row>
      </sheetData>
      <sheetData sheetId="3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49"/>
  <sheetViews>
    <sheetView tabSelected="1" topLeftCell="A2" workbookViewId="0">
      <pane xSplit="2" ySplit="8" topLeftCell="C10" activePane="bottomRight" state="frozen"/>
      <selection activeCell="A2" sqref="A2"/>
      <selection pane="topRight" activeCell="C2" sqref="C2"/>
      <selection pane="bottomLeft" activeCell="A10" sqref="A10"/>
      <selection pane="bottomRight" activeCell="V40" sqref="V40"/>
    </sheetView>
  </sheetViews>
  <sheetFormatPr defaultColWidth="10.5703125" defaultRowHeight="12.75"/>
  <cols>
    <col min="1" max="1" width="5.7109375" style="27" bestFit="1" customWidth="1"/>
    <col min="2" max="2" width="33" style="28" bestFit="1" customWidth="1"/>
    <col min="3" max="3" width="10.85546875" style="29" hidden="1" customWidth="1"/>
    <col min="4" max="4" width="11.42578125" style="29" hidden="1" customWidth="1"/>
    <col min="5" max="5" width="11.140625" style="29" hidden="1" customWidth="1"/>
    <col min="6" max="6" width="10.85546875" style="29" hidden="1" customWidth="1"/>
    <col min="7" max="7" width="11.42578125" style="29" hidden="1" customWidth="1"/>
    <col min="8" max="8" width="11.140625" style="29" hidden="1" customWidth="1"/>
    <col min="9" max="10" width="11.42578125" style="29" hidden="1" customWidth="1"/>
    <col min="11" max="11" width="9.5703125" style="29" hidden="1" customWidth="1"/>
    <col min="12" max="12" width="10.85546875" style="30" hidden="1" customWidth="1"/>
    <col min="13" max="13" width="11" style="30" hidden="1" customWidth="1"/>
    <col min="14" max="14" width="11.140625" style="29" hidden="1" customWidth="1"/>
    <col min="15" max="15" width="12.140625" style="29" customWidth="1"/>
    <col min="16" max="16" width="12.28515625" style="29" customWidth="1"/>
    <col min="17" max="17" width="11.7109375" style="29" customWidth="1"/>
    <col min="18" max="18" width="9.7109375" style="37" customWidth="1"/>
    <col min="19" max="22" width="7.7109375" style="37" bestFit="1" customWidth="1"/>
    <col min="23" max="23" width="8.7109375" style="37" bestFit="1" customWidth="1"/>
    <col min="24" max="26" width="7.7109375" style="37" bestFit="1" customWidth="1"/>
    <col min="27" max="253" width="10.5703125" style="1"/>
    <col min="254" max="254" width="6.85546875" style="1" customWidth="1"/>
    <col min="255" max="255" width="33.140625" style="1" bestFit="1" customWidth="1"/>
    <col min="256" max="273" width="11.5703125" style="1" customWidth="1"/>
    <col min="274" max="274" width="12.7109375" style="1" customWidth="1"/>
    <col min="275" max="276" width="11.5703125" style="1" customWidth="1"/>
    <col min="277" max="509" width="10.5703125" style="1"/>
    <col min="510" max="510" width="6.85546875" style="1" customWidth="1"/>
    <col min="511" max="511" width="33.140625" style="1" bestFit="1" customWidth="1"/>
    <col min="512" max="529" width="11.5703125" style="1" customWidth="1"/>
    <col min="530" max="530" width="12.7109375" style="1" customWidth="1"/>
    <col min="531" max="532" width="11.5703125" style="1" customWidth="1"/>
    <col min="533" max="765" width="10.5703125" style="1"/>
    <col min="766" max="766" width="6.85546875" style="1" customWidth="1"/>
    <col min="767" max="767" width="33.140625" style="1" bestFit="1" customWidth="1"/>
    <col min="768" max="785" width="11.5703125" style="1" customWidth="1"/>
    <col min="786" max="786" width="12.7109375" style="1" customWidth="1"/>
    <col min="787" max="788" width="11.5703125" style="1" customWidth="1"/>
    <col min="789" max="1021" width="10.5703125" style="1"/>
    <col min="1022" max="1022" width="6.85546875" style="1" customWidth="1"/>
    <col min="1023" max="1023" width="33.140625" style="1" bestFit="1" customWidth="1"/>
    <col min="1024" max="1041" width="11.5703125" style="1" customWidth="1"/>
    <col min="1042" max="1042" width="12.7109375" style="1" customWidth="1"/>
    <col min="1043" max="1044" width="11.5703125" style="1" customWidth="1"/>
    <col min="1045" max="1277" width="10.5703125" style="1"/>
    <col min="1278" max="1278" width="6.85546875" style="1" customWidth="1"/>
    <col min="1279" max="1279" width="33.140625" style="1" bestFit="1" customWidth="1"/>
    <col min="1280" max="1297" width="11.5703125" style="1" customWidth="1"/>
    <col min="1298" max="1298" width="12.7109375" style="1" customWidth="1"/>
    <col min="1299" max="1300" width="11.5703125" style="1" customWidth="1"/>
    <col min="1301" max="1533" width="10.5703125" style="1"/>
    <col min="1534" max="1534" width="6.85546875" style="1" customWidth="1"/>
    <col min="1535" max="1535" width="33.140625" style="1" bestFit="1" customWidth="1"/>
    <col min="1536" max="1553" width="11.5703125" style="1" customWidth="1"/>
    <col min="1554" max="1554" width="12.7109375" style="1" customWidth="1"/>
    <col min="1555" max="1556" width="11.5703125" style="1" customWidth="1"/>
    <col min="1557" max="1789" width="10.5703125" style="1"/>
    <col min="1790" max="1790" width="6.85546875" style="1" customWidth="1"/>
    <col min="1791" max="1791" width="33.140625" style="1" bestFit="1" customWidth="1"/>
    <col min="1792" max="1809" width="11.5703125" style="1" customWidth="1"/>
    <col min="1810" max="1810" width="12.7109375" style="1" customWidth="1"/>
    <col min="1811" max="1812" width="11.5703125" style="1" customWidth="1"/>
    <col min="1813" max="2045" width="10.5703125" style="1"/>
    <col min="2046" max="2046" width="6.85546875" style="1" customWidth="1"/>
    <col min="2047" max="2047" width="33.140625" style="1" bestFit="1" customWidth="1"/>
    <col min="2048" max="2065" width="11.5703125" style="1" customWidth="1"/>
    <col min="2066" max="2066" width="12.7109375" style="1" customWidth="1"/>
    <col min="2067" max="2068" width="11.5703125" style="1" customWidth="1"/>
    <col min="2069" max="2301" width="10.5703125" style="1"/>
    <col min="2302" max="2302" width="6.85546875" style="1" customWidth="1"/>
    <col min="2303" max="2303" width="33.140625" style="1" bestFit="1" customWidth="1"/>
    <col min="2304" max="2321" width="11.5703125" style="1" customWidth="1"/>
    <col min="2322" max="2322" width="12.7109375" style="1" customWidth="1"/>
    <col min="2323" max="2324" width="11.5703125" style="1" customWidth="1"/>
    <col min="2325" max="2557" width="10.5703125" style="1"/>
    <col min="2558" max="2558" width="6.85546875" style="1" customWidth="1"/>
    <col min="2559" max="2559" width="33.140625" style="1" bestFit="1" customWidth="1"/>
    <col min="2560" max="2577" width="11.5703125" style="1" customWidth="1"/>
    <col min="2578" max="2578" width="12.7109375" style="1" customWidth="1"/>
    <col min="2579" max="2580" width="11.5703125" style="1" customWidth="1"/>
    <col min="2581" max="2813" width="10.5703125" style="1"/>
    <col min="2814" max="2814" width="6.85546875" style="1" customWidth="1"/>
    <col min="2815" max="2815" width="33.140625" style="1" bestFit="1" customWidth="1"/>
    <col min="2816" max="2833" width="11.5703125" style="1" customWidth="1"/>
    <col min="2834" max="2834" width="12.7109375" style="1" customWidth="1"/>
    <col min="2835" max="2836" width="11.5703125" style="1" customWidth="1"/>
    <col min="2837" max="3069" width="10.5703125" style="1"/>
    <col min="3070" max="3070" width="6.85546875" style="1" customWidth="1"/>
    <col min="3071" max="3071" width="33.140625" style="1" bestFit="1" customWidth="1"/>
    <col min="3072" max="3089" width="11.5703125" style="1" customWidth="1"/>
    <col min="3090" max="3090" width="12.7109375" style="1" customWidth="1"/>
    <col min="3091" max="3092" width="11.5703125" style="1" customWidth="1"/>
    <col min="3093" max="3325" width="10.5703125" style="1"/>
    <col min="3326" max="3326" width="6.85546875" style="1" customWidth="1"/>
    <col min="3327" max="3327" width="33.140625" style="1" bestFit="1" customWidth="1"/>
    <col min="3328" max="3345" width="11.5703125" style="1" customWidth="1"/>
    <col min="3346" max="3346" width="12.7109375" style="1" customWidth="1"/>
    <col min="3347" max="3348" width="11.5703125" style="1" customWidth="1"/>
    <col min="3349" max="3581" width="10.5703125" style="1"/>
    <col min="3582" max="3582" width="6.85546875" style="1" customWidth="1"/>
    <col min="3583" max="3583" width="33.140625" style="1" bestFit="1" customWidth="1"/>
    <col min="3584" max="3601" width="11.5703125" style="1" customWidth="1"/>
    <col min="3602" max="3602" width="12.7109375" style="1" customWidth="1"/>
    <col min="3603" max="3604" width="11.5703125" style="1" customWidth="1"/>
    <col min="3605" max="3837" width="10.5703125" style="1"/>
    <col min="3838" max="3838" width="6.85546875" style="1" customWidth="1"/>
    <col min="3839" max="3839" width="33.140625" style="1" bestFit="1" customWidth="1"/>
    <col min="3840" max="3857" width="11.5703125" style="1" customWidth="1"/>
    <col min="3858" max="3858" width="12.7109375" style="1" customWidth="1"/>
    <col min="3859" max="3860" width="11.5703125" style="1" customWidth="1"/>
    <col min="3861" max="4093" width="10.5703125" style="1"/>
    <col min="4094" max="4094" width="6.85546875" style="1" customWidth="1"/>
    <col min="4095" max="4095" width="33.140625" style="1" bestFit="1" customWidth="1"/>
    <col min="4096" max="4113" width="11.5703125" style="1" customWidth="1"/>
    <col min="4114" max="4114" width="12.7109375" style="1" customWidth="1"/>
    <col min="4115" max="4116" width="11.5703125" style="1" customWidth="1"/>
    <col min="4117" max="4349" width="10.5703125" style="1"/>
    <col min="4350" max="4350" width="6.85546875" style="1" customWidth="1"/>
    <col min="4351" max="4351" width="33.140625" style="1" bestFit="1" customWidth="1"/>
    <col min="4352" max="4369" width="11.5703125" style="1" customWidth="1"/>
    <col min="4370" max="4370" width="12.7109375" style="1" customWidth="1"/>
    <col min="4371" max="4372" width="11.5703125" style="1" customWidth="1"/>
    <col min="4373" max="4605" width="10.5703125" style="1"/>
    <col min="4606" max="4606" width="6.85546875" style="1" customWidth="1"/>
    <col min="4607" max="4607" width="33.140625" style="1" bestFit="1" customWidth="1"/>
    <col min="4608" max="4625" width="11.5703125" style="1" customWidth="1"/>
    <col min="4626" max="4626" width="12.7109375" style="1" customWidth="1"/>
    <col min="4627" max="4628" width="11.5703125" style="1" customWidth="1"/>
    <col min="4629" max="4861" width="10.5703125" style="1"/>
    <col min="4862" max="4862" width="6.85546875" style="1" customWidth="1"/>
    <col min="4863" max="4863" width="33.140625" style="1" bestFit="1" customWidth="1"/>
    <col min="4864" max="4881" width="11.5703125" style="1" customWidth="1"/>
    <col min="4882" max="4882" width="12.7109375" style="1" customWidth="1"/>
    <col min="4883" max="4884" width="11.5703125" style="1" customWidth="1"/>
    <col min="4885" max="5117" width="10.5703125" style="1"/>
    <col min="5118" max="5118" width="6.85546875" style="1" customWidth="1"/>
    <col min="5119" max="5119" width="33.140625" style="1" bestFit="1" customWidth="1"/>
    <col min="5120" max="5137" width="11.5703125" style="1" customWidth="1"/>
    <col min="5138" max="5138" width="12.7109375" style="1" customWidth="1"/>
    <col min="5139" max="5140" width="11.5703125" style="1" customWidth="1"/>
    <col min="5141" max="5373" width="10.5703125" style="1"/>
    <col min="5374" max="5374" width="6.85546875" style="1" customWidth="1"/>
    <col min="5375" max="5375" width="33.140625" style="1" bestFit="1" customWidth="1"/>
    <col min="5376" max="5393" width="11.5703125" style="1" customWidth="1"/>
    <col min="5394" max="5394" width="12.7109375" style="1" customWidth="1"/>
    <col min="5395" max="5396" width="11.5703125" style="1" customWidth="1"/>
    <col min="5397" max="5629" width="10.5703125" style="1"/>
    <col min="5630" max="5630" width="6.85546875" style="1" customWidth="1"/>
    <col min="5631" max="5631" width="33.140625" style="1" bestFit="1" customWidth="1"/>
    <col min="5632" max="5649" width="11.5703125" style="1" customWidth="1"/>
    <col min="5650" max="5650" width="12.7109375" style="1" customWidth="1"/>
    <col min="5651" max="5652" width="11.5703125" style="1" customWidth="1"/>
    <col min="5653" max="5885" width="10.5703125" style="1"/>
    <col min="5886" max="5886" width="6.85546875" style="1" customWidth="1"/>
    <col min="5887" max="5887" width="33.140625" style="1" bestFit="1" customWidth="1"/>
    <col min="5888" max="5905" width="11.5703125" style="1" customWidth="1"/>
    <col min="5906" max="5906" width="12.7109375" style="1" customWidth="1"/>
    <col min="5907" max="5908" width="11.5703125" style="1" customWidth="1"/>
    <col min="5909" max="6141" width="10.5703125" style="1"/>
    <col min="6142" max="6142" width="6.85546875" style="1" customWidth="1"/>
    <col min="6143" max="6143" width="33.140625" style="1" bestFit="1" customWidth="1"/>
    <col min="6144" max="6161" width="11.5703125" style="1" customWidth="1"/>
    <col min="6162" max="6162" width="12.7109375" style="1" customWidth="1"/>
    <col min="6163" max="6164" width="11.5703125" style="1" customWidth="1"/>
    <col min="6165" max="6397" width="10.5703125" style="1"/>
    <col min="6398" max="6398" width="6.85546875" style="1" customWidth="1"/>
    <col min="6399" max="6399" width="33.140625" style="1" bestFit="1" customWidth="1"/>
    <col min="6400" max="6417" width="11.5703125" style="1" customWidth="1"/>
    <col min="6418" max="6418" width="12.7109375" style="1" customWidth="1"/>
    <col min="6419" max="6420" width="11.5703125" style="1" customWidth="1"/>
    <col min="6421" max="6653" width="10.5703125" style="1"/>
    <col min="6654" max="6654" width="6.85546875" style="1" customWidth="1"/>
    <col min="6655" max="6655" width="33.140625" style="1" bestFit="1" customWidth="1"/>
    <col min="6656" max="6673" width="11.5703125" style="1" customWidth="1"/>
    <col min="6674" max="6674" width="12.7109375" style="1" customWidth="1"/>
    <col min="6675" max="6676" width="11.5703125" style="1" customWidth="1"/>
    <col min="6677" max="6909" width="10.5703125" style="1"/>
    <col min="6910" max="6910" width="6.85546875" style="1" customWidth="1"/>
    <col min="6911" max="6911" width="33.140625" style="1" bestFit="1" customWidth="1"/>
    <col min="6912" max="6929" width="11.5703125" style="1" customWidth="1"/>
    <col min="6930" max="6930" width="12.7109375" style="1" customWidth="1"/>
    <col min="6931" max="6932" width="11.5703125" style="1" customWidth="1"/>
    <col min="6933" max="7165" width="10.5703125" style="1"/>
    <col min="7166" max="7166" width="6.85546875" style="1" customWidth="1"/>
    <col min="7167" max="7167" width="33.140625" style="1" bestFit="1" customWidth="1"/>
    <col min="7168" max="7185" width="11.5703125" style="1" customWidth="1"/>
    <col min="7186" max="7186" width="12.7109375" style="1" customWidth="1"/>
    <col min="7187" max="7188" width="11.5703125" style="1" customWidth="1"/>
    <col min="7189" max="7421" width="10.5703125" style="1"/>
    <col min="7422" max="7422" width="6.85546875" style="1" customWidth="1"/>
    <col min="7423" max="7423" width="33.140625" style="1" bestFit="1" customWidth="1"/>
    <col min="7424" max="7441" width="11.5703125" style="1" customWidth="1"/>
    <col min="7442" max="7442" width="12.7109375" style="1" customWidth="1"/>
    <col min="7443" max="7444" width="11.5703125" style="1" customWidth="1"/>
    <col min="7445" max="7677" width="10.5703125" style="1"/>
    <col min="7678" max="7678" width="6.85546875" style="1" customWidth="1"/>
    <col min="7679" max="7679" width="33.140625" style="1" bestFit="1" customWidth="1"/>
    <col min="7680" max="7697" width="11.5703125" style="1" customWidth="1"/>
    <col min="7698" max="7698" width="12.7109375" style="1" customWidth="1"/>
    <col min="7699" max="7700" width="11.5703125" style="1" customWidth="1"/>
    <col min="7701" max="7933" width="10.5703125" style="1"/>
    <col min="7934" max="7934" width="6.85546875" style="1" customWidth="1"/>
    <col min="7935" max="7935" width="33.140625" style="1" bestFit="1" customWidth="1"/>
    <col min="7936" max="7953" width="11.5703125" style="1" customWidth="1"/>
    <col min="7954" max="7954" width="12.7109375" style="1" customWidth="1"/>
    <col min="7955" max="7956" width="11.5703125" style="1" customWidth="1"/>
    <col min="7957" max="8189" width="10.5703125" style="1"/>
    <col min="8190" max="8190" width="6.85546875" style="1" customWidth="1"/>
    <col min="8191" max="8191" width="33.140625" style="1" bestFit="1" customWidth="1"/>
    <col min="8192" max="8209" width="11.5703125" style="1" customWidth="1"/>
    <col min="8210" max="8210" width="12.7109375" style="1" customWidth="1"/>
    <col min="8211" max="8212" width="11.5703125" style="1" customWidth="1"/>
    <col min="8213" max="8445" width="10.5703125" style="1"/>
    <col min="8446" max="8446" width="6.85546875" style="1" customWidth="1"/>
    <col min="8447" max="8447" width="33.140625" style="1" bestFit="1" customWidth="1"/>
    <col min="8448" max="8465" width="11.5703125" style="1" customWidth="1"/>
    <col min="8466" max="8466" width="12.7109375" style="1" customWidth="1"/>
    <col min="8467" max="8468" width="11.5703125" style="1" customWidth="1"/>
    <col min="8469" max="8701" width="10.5703125" style="1"/>
    <col min="8702" max="8702" width="6.85546875" style="1" customWidth="1"/>
    <col min="8703" max="8703" width="33.140625" style="1" bestFit="1" customWidth="1"/>
    <col min="8704" max="8721" width="11.5703125" style="1" customWidth="1"/>
    <col min="8722" max="8722" width="12.7109375" style="1" customWidth="1"/>
    <col min="8723" max="8724" width="11.5703125" style="1" customWidth="1"/>
    <col min="8725" max="8957" width="10.5703125" style="1"/>
    <col min="8958" max="8958" width="6.85546875" style="1" customWidth="1"/>
    <col min="8959" max="8959" width="33.140625" style="1" bestFit="1" customWidth="1"/>
    <col min="8960" max="8977" width="11.5703125" style="1" customWidth="1"/>
    <col min="8978" max="8978" width="12.7109375" style="1" customWidth="1"/>
    <col min="8979" max="8980" width="11.5703125" style="1" customWidth="1"/>
    <col min="8981" max="9213" width="10.5703125" style="1"/>
    <col min="9214" max="9214" width="6.85546875" style="1" customWidth="1"/>
    <col min="9215" max="9215" width="33.140625" style="1" bestFit="1" customWidth="1"/>
    <col min="9216" max="9233" width="11.5703125" style="1" customWidth="1"/>
    <col min="9234" max="9234" width="12.7109375" style="1" customWidth="1"/>
    <col min="9235" max="9236" width="11.5703125" style="1" customWidth="1"/>
    <col min="9237" max="9469" width="10.5703125" style="1"/>
    <col min="9470" max="9470" width="6.85546875" style="1" customWidth="1"/>
    <col min="9471" max="9471" width="33.140625" style="1" bestFit="1" customWidth="1"/>
    <col min="9472" max="9489" width="11.5703125" style="1" customWidth="1"/>
    <col min="9490" max="9490" width="12.7109375" style="1" customWidth="1"/>
    <col min="9491" max="9492" width="11.5703125" style="1" customWidth="1"/>
    <col min="9493" max="9725" width="10.5703125" style="1"/>
    <col min="9726" max="9726" width="6.85546875" style="1" customWidth="1"/>
    <col min="9727" max="9727" width="33.140625" style="1" bestFit="1" customWidth="1"/>
    <col min="9728" max="9745" width="11.5703125" style="1" customWidth="1"/>
    <col min="9746" max="9746" width="12.7109375" style="1" customWidth="1"/>
    <col min="9747" max="9748" width="11.5703125" style="1" customWidth="1"/>
    <col min="9749" max="9981" width="10.5703125" style="1"/>
    <col min="9982" max="9982" width="6.85546875" style="1" customWidth="1"/>
    <col min="9983" max="9983" width="33.140625" style="1" bestFit="1" customWidth="1"/>
    <col min="9984" max="10001" width="11.5703125" style="1" customWidth="1"/>
    <col min="10002" max="10002" width="12.7109375" style="1" customWidth="1"/>
    <col min="10003" max="10004" width="11.5703125" style="1" customWidth="1"/>
    <col min="10005" max="10237" width="10.5703125" style="1"/>
    <col min="10238" max="10238" width="6.85546875" style="1" customWidth="1"/>
    <col min="10239" max="10239" width="33.140625" style="1" bestFit="1" customWidth="1"/>
    <col min="10240" max="10257" width="11.5703125" style="1" customWidth="1"/>
    <col min="10258" max="10258" width="12.7109375" style="1" customWidth="1"/>
    <col min="10259" max="10260" width="11.5703125" style="1" customWidth="1"/>
    <col min="10261" max="10493" width="10.5703125" style="1"/>
    <col min="10494" max="10494" width="6.85546875" style="1" customWidth="1"/>
    <col min="10495" max="10495" width="33.140625" style="1" bestFit="1" customWidth="1"/>
    <col min="10496" max="10513" width="11.5703125" style="1" customWidth="1"/>
    <col min="10514" max="10514" width="12.7109375" style="1" customWidth="1"/>
    <col min="10515" max="10516" width="11.5703125" style="1" customWidth="1"/>
    <col min="10517" max="10749" width="10.5703125" style="1"/>
    <col min="10750" max="10750" width="6.85546875" style="1" customWidth="1"/>
    <col min="10751" max="10751" width="33.140625" style="1" bestFit="1" customWidth="1"/>
    <col min="10752" max="10769" width="11.5703125" style="1" customWidth="1"/>
    <col min="10770" max="10770" width="12.7109375" style="1" customWidth="1"/>
    <col min="10771" max="10772" width="11.5703125" style="1" customWidth="1"/>
    <col min="10773" max="11005" width="10.5703125" style="1"/>
    <col min="11006" max="11006" width="6.85546875" style="1" customWidth="1"/>
    <col min="11007" max="11007" width="33.140625" style="1" bestFit="1" customWidth="1"/>
    <col min="11008" max="11025" width="11.5703125" style="1" customWidth="1"/>
    <col min="11026" max="11026" width="12.7109375" style="1" customWidth="1"/>
    <col min="11027" max="11028" width="11.5703125" style="1" customWidth="1"/>
    <col min="11029" max="11261" width="10.5703125" style="1"/>
    <col min="11262" max="11262" width="6.85546875" style="1" customWidth="1"/>
    <col min="11263" max="11263" width="33.140625" style="1" bestFit="1" customWidth="1"/>
    <col min="11264" max="11281" width="11.5703125" style="1" customWidth="1"/>
    <col min="11282" max="11282" width="12.7109375" style="1" customWidth="1"/>
    <col min="11283" max="11284" width="11.5703125" style="1" customWidth="1"/>
    <col min="11285" max="11517" width="10.5703125" style="1"/>
    <col min="11518" max="11518" width="6.85546875" style="1" customWidth="1"/>
    <col min="11519" max="11519" width="33.140625" style="1" bestFit="1" customWidth="1"/>
    <col min="11520" max="11537" width="11.5703125" style="1" customWidth="1"/>
    <col min="11538" max="11538" width="12.7109375" style="1" customWidth="1"/>
    <col min="11539" max="11540" width="11.5703125" style="1" customWidth="1"/>
    <col min="11541" max="11773" width="10.5703125" style="1"/>
    <col min="11774" max="11774" width="6.85546875" style="1" customWidth="1"/>
    <col min="11775" max="11775" width="33.140625" style="1" bestFit="1" customWidth="1"/>
    <col min="11776" max="11793" width="11.5703125" style="1" customWidth="1"/>
    <col min="11794" max="11794" width="12.7109375" style="1" customWidth="1"/>
    <col min="11795" max="11796" width="11.5703125" style="1" customWidth="1"/>
    <col min="11797" max="12029" width="10.5703125" style="1"/>
    <col min="12030" max="12030" width="6.85546875" style="1" customWidth="1"/>
    <col min="12031" max="12031" width="33.140625" style="1" bestFit="1" customWidth="1"/>
    <col min="12032" max="12049" width="11.5703125" style="1" customWidth="1"/>
    <col min="12050" max="12050" width="12.7109375" style="1" customWidth="1"/>
    <col min="12051" max="12052" width="11.5703125" style="1" customWidth="1"/>
    <col min="12053" max="12285" width="10.5703125" style="1"/>
    <col min="12286" max="12286" width="6.85546875" style="1" customWidth="1"/>
    <col min="12287" max="12287" width="33.140625" style="1" bestFit="1" customWidth="1"/>
    <col min="12288" max="12305" width="11.5703125" style="1" customWidth="1"/>
    <col min="12306" max="12306" width="12.7109375" style="1" customWidth="1"/>
    <col min="12307" max="12308" width="11.5703125" style="1" customWidth="1"/>
    <col min="12309" max="12541" width="10.5703125" style="1"/>
    <col min="12542" max="12542" width="6.85546875" style="1" customWidth="1"/>
    <col min="12543" max="12543" width="33.140625" style="1" bestFit="1" customWidth="1"/>
    <col min="12544" max="12561" width="11.5703125" style="1" customWidth="1"/>
    <col min="12562" max="12562" width="12.7109375" style="1" customWidth="1"/>
    <col min="12563" max="12564" width="11.5703125" style="1" customWidth="1"/>
    <col min="12565" max="12797" width="10.5703125" style="1"/>
    <col min="12798" max="12798" width="6.85546875" style="1" customWidth="1"/>
    <col min="12799" max="12799" width="33.140625" style="1" bestFit="1" customWidth="1"/>
    <col min="12800" max="12817" width="11.5703125" style="1" customWidth="1"/>
    <col min="12818" max="12818" width="12.7109375" style="1" customWidth="1"/>
    <col min="12819" max="12820" width="11.5703125" style="1" customWidth="1"/>
    <col min="12821" max="13053" width="10.5703125" style="1"/>
    <col min="13054" max="13054" width="6.85546875" style="1" customWidth="1"/>
    <col min="13055" max="13055" width="33.140625" style="1" bestFit="1" customWidth="1"/>
    <col min="13056" max="13073" width="11.5703125" style="1" customWidth="1"/>
    <col min="13074" max="13074" width="12.7109375" style="1" customWidth="1"/>
    <col min="13075" max="13076" width="11.5703125" style="1" customWidth="1"/>
    <col min="13077" max="13309" width="10.5703125" style="1"/>
    <col min="13310" max="13310" width="6.85546875" style="1" customWidth="1"/>
    <col min="13311" max="13311" width="33.140625" style="1" bestFit="1" customWidth="1"/>
    <col min="13312" max="13329" width="11.5703125" style="1" customWidth="1"/>
    <col min="13330" max="13330" width="12.7109375" style="1" customWidth="1"/>
    <col min="13331" max="13332" width="11.5703125" style="1" customWidth="1"/>
    <col min="13333" max="13565" width="10.5703125" style="1"/>
    <col min="13566" max="13566" width="6.85546875" style="1" customWidth="1"/>
    <col min="13567" max="13567" width="33.140625" style="1" bestFit="1" customWidth="1"/>
    <col min="13568" max="13585" width="11.5703125" style="1" customWidth="1"/>
    <col min="13586" max="13586" width="12.7109375" style="1" customWidth="1"/>
    <col min="13587" max="13588" width="11.5703125" style="1" customWidth="1"/>
    <col min="13589" max="13821" width="10.5703125" style="1"/>
    <col min="13822" max="13822" width="6.85546875" style="1" customWidth="1"/>
    <col min="13823" max="13823" width="33.140625" style="1" bestFit="1" customWidth="1"/>
    <col min="13824" max="13841" width="11.5703125" style="1" customWidth="1"/>
    <col min="13842" max="13842" width="12.7109375" style="1" customWidth="1"/>
    <col min="13843" max="13844" width="11.5703125" style="1" customWidth="1"/>
    <col min="13845" max="14077" width="10.5703125" style="1"/>
    <col min="14078" max="14078" width="6.85546875" style="1" customWidth="1"/>
    <col min="14079" max="14079" width="33.140625" style="1" bestFit="1" customWidth="1"/>
    <col min="14080" max="14097" width="11.5703125" style="1" customWidth="1"/>
    <col min="14098" max="14098" width="12.7109375" style="1" customWidth="1"/>
    <col min="14099" max="14100" width="11.5703125" style="1" customWidth="1"/>
    <col min="14101" max="14333" width="10.5703125" style="1"/>
    <col min="14334" max="14334" width="6.85546875" style="1" customWidth="1"/>
    <col min="14335" max="14335" width="33.140625" style="1" bestFit="1" customWidth="1"/>
    <col min="14336" max="14353" width="11.5703125" style="1" customWidth="1"/>
    <col min="14354" max="14354" width="12.7109375" style="1" customWidth="1"/>
    <col min="14355" max="14356" width="11.5703125" style="1" customWidth="1"/>
    <col min="14357" max="14589" width="10.5703125" style="1"/>
    <col min="14590" max="14590" width="6.85546875" style="1" customWidth="1"/>
    <col min="14591" max="14591" width="33.140625" style="1" bestFit="1" customWidth="1"/>
    <col min="14592" max="14609" width="11.5703125" style="1" customWidth="1"/>
    <col min="14610" max="14610" width="12.7109375" style="1" customWidth="1"/>
    <col min="14611" max="14612" width="11.5703125" style="1" customWidth="1"/>
    <col min="14613" max="14845" width="10.5703125" style="1"/>
    <col min="14846" max="14846" width="6.85546875" style="1" customWidth="1"/>
    <col min="14847" max="14847" width="33.140625" style="1" bestFit="1" customWidth="1"/>
    <col min="14848" max="14865" width="11.5703125" style="1" customWidth="1"/>
    <col min="14866" max="14866" width="12.7109375" style="1" customWidth="1"/>
    <col min="14867" max="14868" width="11.5703125" style="1" customWidth="1"/>
    <col min="14869" max="15101" width="10.5703125" style="1"/>
    <col min="15102" max="15102" width="6.85546875" style="1" customWidth="1"/>
    <col min="15103" max="15103" width="33.140625" style="1" bestFit="1" customWidth="1"/>
    <col min="15104" max="15121" width="11.5703125" style="1" customWidth="1"/>
    <col min="15122" max="15122" width="12.7109375" style="1" customWidth="1"/>
    <col min="15123" max="15124" width="11.5703125" style="1" customWidth="1"/>
    <col min="15125" max="15357" width="10.5703125" style="1"/>
    <col min="15358" max="15358" width="6.85546875" style="1" customWidth="1"/>
    <col min="15359" max="15359" width="33.140625" style="1" bestFit="1" customWidth="1"/>
    <col min="15360" max="15377" width="11.5703125" style="1" customWidth="1"/>
    <col min="15378" max="15378" width="12.7109375" style="1" customWidth="1"/>
    <col min="15379" max="15380" width="11.5703125" style="1" customWidth="1"/>
    <col min="15381" max="15613" width="10.5703125" style="1"/>
    <col min="15614" max="15614" width="6.85546875" style="1" customWidth="1"/>
    <col min="15615" max="15615" width="33.140625" style="1" bestFit="1" customWidth="1"/>
    <col min="15616" max="15633" width="11.5703125" style="1" customWidth="1"/>
    <col min="15634" max="15634" width="12.7109375" style="1" customWidth="1"/>
    <col min="15635" max="15636" width="11.5703125" style="1" customWidth="1"/>
    <col min="15637" max="15869" width="10.5703125" style="1"/>
    <col min="15870" max="15870" width="6.85546875" style="1" customWidth="1"/>
    <col min="15871" max="15871" width="33.140625" style="1" bestFit="1" customWidth="1"/>
    <col min="15872" max="15889" width="11.5703125" style="1" customWidth="1"/>
    <col min="15890" max="15890" width="12.7109375" style="1" customWidth="1"/>
    <col min="15891" max="15892" width="11.5703125" style="1" customWidth="1"/>
    <col min="15893" max="16125" width="10.5703125" style="1"/>
    <col min="16126" max="16126" width="6.85546875" style="1" customWidth="1"/>
    <col min="16127" max="16127" width="33.140625" style="1" bestFit="1" customWidth="1"/>
    <col min="16128" max="16145" width="11.5703125" style="1" customWidth="1"/>
    <col min="16146" max="16146" width="12.7109375" style="1" customWidth="1"/>
    <col min="16147" max="16148" width="11.5703125" style="1" customWidth="1"/>
    <col min="16149" max="16384" width="10.5703125" style="1"/>
  </cols>
  <sheetData>
    <row r="1" spans="1:27">
      <c r="A1" s="107" t="s">
        <v>0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9"/>
    </row>
    <row r="2" spans="1:27">
      <c r="A2" s="110" t="str">
        <f>[1]Input!B3</f>
        <v>FPUC, FPUC - Common, FPUC - Indiantown, Florida Division of Chesapeake Utilities Corporation, FPUC - Ft Meade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2"/>
    </row>
    <row r="3" spans="1:27">
      <c r="A3" s="107" t="s">
        <v>1</v>
      </c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09"/>
    </row>
    <row r="4" spans="1:27">
      <c r="A4" s="110" t="s">
        <v>2</v>
      </c>
      <c r="B4" s="111"/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1"/>
      <c r="N4" s="111"/>
      <c r="O4" s="111"/>
      <c r="P4" s="111"/>
      <c r="Q4" s="112"/>
    </row>
    <row r="5" spans="1:27">
      <c r="A5" s="2"/>
      <c r="B5" s="38"/>
      <c r="C5" s="39"/>
      <c r="D5" s="38"/>
      <c r="E5" s="40"/>
      <c r="F5" s="38"/>
      <c r="G5" s="38"/>
      <c r="H5" s="40"/>
      <c r="I5" s="38"/>
      <c r="J5" s="38"/>
      <c r="K5" s="40"/>
      <c r="L5" s="41"/>
      <c r="M5" s="41"/>
      <c r="N5" s="40"/>
      <c r="O5" s="38"/>
      <c r="P5" s="38"/>
      <c r="Q5" s="42"/>
    </row>
    <row r="6" spans="1:27" s="36" customFormat="1">
      <c r="A6" s="3"/>
      <c r="B6" s="43"/>
      <c r="C6" s="44"/>
      <c r="D6" s="45"/>
      <c r="E6" s="46"/>
      <c r="F6" s="44"/>
      <c r="G6" s="45"/>
      <c r="H6" s="46"/>
      <c r="I6" s="44"/>
      <c r="J6" s="45"/>
      <c r="K6" s="46"/>
      <c r="L6" s="47"/>
      <c r="M6" s="48"/>
      <c r="N6" s="46"/>
      <c r="O6" s="49" t="s">
        <v>3</v>
      </c>
      <c r="P6" s="45"/>
      <c r="Q6" s="46"/>
      <c r="R6" s="50"/>
      <c r="S6" s="50"/>
      <c r="T6" s="50"/>
      <c r="U6" s="50"/>
      <c r="V6" s="50"/>
      <c r="W6" s="50"/>
      <c r="X6" s="50"/>
      <c r="Y6" s="50"/>
      <c r="Z6" s="50"/>
    </row>
    <row r="7" spans="1:27" s="36" customFormat="1">
      <c r="A7" s="4"/>
      <c r="B7" s="51"/>
      <c r="C7" s="52">
        <f>[1]Input!C1</f>
        <v>2018</v>
      </c>
      <c r="D7" s="53">
        <f>+C7</f>
        <v>2018</v>
      </c>
      <c r="E7" s="54">
        <f>+D7</f>
        <v>2018</v>
      </c>
      <c r="F7" s="52">
        <f>+E7+1</f>
        <v>2019</v>
      </c>
      <c r="G7" s="53">
        <f>+F7</f>
        <v>2019</v>
      </c>
      <c r="H7" s="54">
        <f>+G7</f>
        <v>2019</v>
      </c>
      <c r="I7" s="52">
        <f>+H7+1</f>
        <v>2020</v>
      </c>
      <c r="J7" s="53">
        <f>+I7</f>
        <v>2020</v>
      </c>
      <c r="K7" s="54">
        <f>+J7</f>
        <v>2020</v>
      </c>
      <c r="L7" s="55">
        <f>+K7+1</f>
        <v>2021</v>
      </c>
      <c r="M7" s="56">
        <f>+L7</f>
        <v>2021</v>
      </c>
      <c r="N7" s="54">
        <f>+M7</f>
        <v>2021</v>
      </c>
      <c r="O7" s="57"/>
      <c r="P7" s="87"/>
      <c r="Q7" s="58"/>
      <c r="R7" s="113">
        <v>2022</v>
      </c>
      <c r="S7" s="114"/>
      <c r="T7" s="114"/>
      <c r="U7" s="114"/>
      <c r="V7" s="115"/>
      <c r="W7" s="113">
        <v>2023</v>
      </c>
      <c r="X7" s="114"/>
      <c r="Y7" s="114"/>
      <c r="Z7" s="114"/>
      <c r="AA7" s="115"/>
    </row>
    <row r="8" spans="1:27" s="36" customFormat="1">
      <c r="A8" s="5"/>
      <c r="B8" s="59"/>
      <c r="C8" s="60" t="s">
        <v>4</v>
      </c>
      <c r="D8" s="88" t="s">
        <v>5</v>
      </c>
      <c r="E8" s="61" t="s">
        <v>6</v>
      </c>
      <c r="F8" s="60" t="s">
        <v>4</v>
      </c>
      <c r="G8" s="88" t="s">
        <v>5</v>
      </c>
      <c r="H8" s="61" t="s">
        <v>6</v>
      </c>
      <c r="I8" s="60" t="s">
        <v>4</v>
      </c>
      <c r="J8" s="88" t="s">
        <v>5</v>
      </c>
      <c r="K8" s="61" t="s">
        <v>6</v>
      </c>
      <c r="L8" s="62" t="s">
        <v>4</v>
      </c>
      <c r="M8" s="89" t="s">
        <v>5</v>
      </c>
      <c r="N8" s="61" t="s">
        <v>6</v>
      </c>
      <c r="O8" s="60" t="s">
        <v>4</v>
      </c>
      <c r="P8" s="88" t="s">
        <v>7</v>
      </c>
      <c r="Q8" s="61" t="s">
        <v>4</v>
      </c>
      <c r="R8" s="79" t="s">
        <v>38</v>
      </c>
      <c r="S8" s="80" t="s">
        <v>38</v>
      </c>
      <c r="T8" s="81" t="s">
        <v>39</v>
      </c>
      <c r="U8" s="80" t="s">
        <v>39</v>
      </c>
      <c r="V8" s="82" t="s">
        <v>40</v>
      </c>
      <c r="W8" s="79" t="s">
        <v>38</v>
      </c>
      <c r="X8" s="80" t="s">
        <v>38</v>
      </c>
      <c r="Y8" s="81" t="s">
        <v>39</v>
      </c>
      <c r="Z8" s="80" t="s">
        <v>39</v>
      </c>
      <c r="AA8" s="82" t="s">
        <v>40</v>
      </c>
    </row>
    <row r="9" spans="1:27" s="36" customFormat="1">
      <c r="A9" s="63" t="s">
        <v>8</v>
      </c>
      <c r="B9" s="64" t="s">
        <v>9</v>
      </c>
      <c r="C9" s="65" t="s">
        <v>10</v>
      </c>
      <c r="D9" s="66" t="s">
        <v>11</v>
      </c>
      <c r="E9" s="67" t="s">
        <v>12</v>
      </c>
      <c r="F9" s="65" t="s">
        <v>10</v>
      </c>
      <c r="G9" s="66" t="s">
        <v>11</v>
      </c>
      <c r="H9" s="67" t="s">
        <v>12</v>
      </c>
      <c r="I9" s="65" t="s">
        <v>10</v>
      </c>
      <c r="J9" s="66" t="s">
        <v>11</v>
      </c>
      <c r="K9" s="67" t="s">
        <v>12</v>
      </c>
      <c r="L9" s="68" t="s">
        <v>10</v>
      </c>
      <c r="M9" s="69" t="s">
        <v>11</v>
      </c>
      <c r="N9" s="67" t="s">
        <v>12</v>
      </c>
      <c r="O9" s="65" t="s">
        <v>10</v>
      </c>
      <c r="P9" s="66" t="s">
        <v>11</v>
      </c>
      <c r="Q9" s="67" t="s">
        <v>13</v>
      </c>
      <c r="R9" s="83" t="s">
        <v>41</v>
      </c>
      <c r="S9" s="84" t="s">
        <v>42</v>
      </c>
      <c r="T9" s="85" t="s">
        <v>41</v>
      </c>
      <c r="U9" s="84" t="s">
        <v>42</v>
      </c>
      <c r="V9" s="86"/>
      <c r="W9" s="83" t="s">
        <v>41</v>
      </c>
      <c r="X9" s="84" t="s">
        <v>42</v>
      </c>
      <c r="Y9" s="85" t="s">
        <v>41</v>
      </c>
      <c r="Z9" s="84" t="s">
        <v>42</v>
      </c>
      <c r="AA9" s="86"/>
    </row>
    <row r="10" spans="1:27" hidden="1">
      <c r="A10" s="6">
        <v>3010</v>
      </c>
      <c r="B10" s="7" t="str">
        <f>'[1]Exh K p1 - Con'!B9</f>
        <v>Organization</v>
      </c>
      <c r="C10" s="8">
        <f>-'[1]Exh G 2018 - Con'!$N9</f>
        <v>0</v>
      </c>
      <c r="D10" s="90">
        <f>-'[1]Exh K p1 - Con'!E9</f>
        <v>0</v>
      </c>
      <c r="E10" s="10" t="str">
        <f>IF(ISERROR(D10/C10),"",IF(D10/C10=0,"",D10/C10))</f>
        <v/>
      </c>
      <c r="F10" s="8">
        <f>-'[1]Exh G 2019 - Con'!$N9</f>
        <v>0</v>
      </c>
      <c r="G10" s="90">
        <f>-'[1]Exh K p1 - Con'!I9</f>
        <v>0</v>
      </c>
      <c r="H10" s="10" t="str">
        <f>IF(ISERROR(G10/F10),"",IF(G10/F10=0,"",G10/F10))</f>
        <v/>
      </c>
      <c r="I10" s="8">
        <f>-'[1]Exh G 2020 - Con'!$N9</f>
        <v>0</v>
      </c>
      <c r="J10" s="90">
        <f>-'[1]Exh K p1 - Con'!M9</f>
        <v>0</v>
      </c>
      <c r="K10" s="10" t="str">
        <f>IF(ISERROR(J10/I10),"",IF(J10/I10=0,"",J10/I10))</f>
        <v/>
      </c>
      <c r="L10" s="11">
        <f>-'[1]Exh G 2021 - Con'!$N9</f>
        <v>0</v>
      </c>
      <c r="M10" s="91">
        <f>-'[1]Exh K p1 - Con'!Q9</f>
        <v>0</v>
      </c>
      <c r="N10" s="10" t="str">
        <f>IF(ISERROR(M10/L10),"",IF(M10/L10=0,"",M10/L10))</f>
        <v/>
      </c>
      <c r="O10" s="13">
        <f t="shared" ref="O10:O48" si="0">ROUND((C10+F10+I10+L10),0)</f>
        <v>0</v>
      </c>
      <c r="P10" s="14">
        <f t="shared" ref="P10:P48" si="1">ROUND((D10+G10+J10+M10),0)</f>
        <v>0</v>
      </c>
      <c r="Q10" s="10" t="str">
        <f>IF(ISERROR(P10/O10),"",IF(P10/O10=0,"",P10/O10))</f>
        <v/>
      </c>
      <c r="R10" s="71"/>
      <c r="S10" s="77"/>
      <c r="T10" s="72"/>
      <c r="U10" s="77"/>
      <c r="V10" s="73"/>
      <c r="W10" s="71"/>
      <c r="X10" s="77"/>
      <c r="Y10" s="72"/>
      <c r="Z10" s="77"/>
      <c r="AA10" s="73"/>
    </row>
    <row r="11" spans="1:27" hidden="1">
      <c r="A11" s="15" t="s">
        <v>14</v>
      </c>
      <c r="B11" s="7" t="str">
        <f>'[1]Exh K p1 - Con'!B10</f>
        <v>Miscellaneous Intangible Plant</v>
      </c>
      <c r="C11" s="8">
        <f>-'[1]Exh G 2018 - Con'!$N10</f>
        <v>0</v>
      </c>
      <c r="D11" s="90">
        <f>-'[1]Exh K p1 - Con'!E10</f>
        <v>0</v>
      </c>
      <c r="E11" s="16" t="str">
        <f t="shared" ref="E11:E48" si="2">IF(ISERROR(D11/C11),"",IF(D11/C11=0,"",D11/C11))</f>
        <v/>
      </c>
      <c r="F11" s="8">
        <f>-'[1]Exh G 2019 - Con'!$N10</f>
        <v>0</v>
      </c>
      <c r="G11" s="90">
        <f>-'[1]Exh K p1 - Con'!I10</f>
        <v>0</v>
      </c>
      <c r="H11" s="16" t="str">
        <f t="shared" ref="H11:H48" si="3">IF(ISERROR(G11/F11),"",IF(G11/F11=0,"",G11/F11))</f>
        <v/>
      </c>
      <c r="I11" s="8">
        <f>-'[1]Exh G 2020 - Con'!$N10</f>
        <v>0</v>
      </c>
      <c r="J11" s="90">
        <f>-'[1]Exh K p1 - Con'!M10</f>
        <v>0</v>
      </c>
      <c r="K11" s="16" t="str">
        <f t="shared" ref="K11:K48" si="4">IF(ISERROR(J11/I11),"",IF(J11/I11=0,"",J11/I11))</f>
        <v/>
      </c>
      <c r="L11" s="11">
        <f>-'[1]Exh G 2021 - Con'!$N10</f>
        <v>0</v>
      </c>
      <c r="M11" s="91">
        <f>-'[1]Exh K p1 - Con'!Q10</f>
        <v>0</v>
      </c>
      <c r="N11" s="16" t="str">
        <f t="shared" ref="N11:N48" si="5">IF(ISERROR(M11/L11),"",IF(M11/L11=0,"",M11/L11))</f>
        <v/>
      </c>
      <c r="O11" s="17">
        <f t="shared" si="0"/>
        <v>0</v>
      </c>
      <c r="P11" s="92">
        <f t="shared" si="1"/>
        <v>0</v>
      </c>
      <c r="Q11" s="16" t="str">
        <f t="shared" ref="Q11:Q48" si="6">IF(ISERROR(P11/O11),"",IF(P11/O11=0,"",P11/O11))</f>
        <v/>
      </c>
      <c r="R11" s="71"/>
      <c r="S11" s="77"/>
      <c r="T11" s="72"/>
      <c r="U11" s="77"/>
      <c r="V11" s="73"/>
      <c r="W11" s="71"/>
      <c r="X11" s="77"/>
      <c r="Y11" s="72"/>
      <c r="Z11" s="77"/>
      <c r="AA11" s="73"/>
    </row>
    <row r="12" spans="1:27" hidden="1">
      <c r="A12" s="15" t="s">
        <v>15</v>
      </c>
      <c r="B12" s="7" t="str">
        <f>'[1]Exh K p1 - Con'!B11</f>
        <v>Miscellaneous Intangible Plant</v>
      </c>
      <c r="C12" s="8">
        <f>-'[1]Exh G 2018 - Con'!$N11</f>
        <v>0</v>
      </c>
      <c r="D12" s="90">
        <f>-'[1]Exh K p1 - Con'!E11</f>
        <v>0</v>
      </c>
      <c r="E12" s="16" t="str">
        <f t="shared" si="2"/>
        <v/>
      </c>
      <c r="F12" s="8">
        <f>-'[1]Exh G 2019 - Con'!$N11</f>
        <v>0</v>
      </c>
      <c r="G12" s="90">
        <f>-'[1]Exh K p1 - Con'!I11</f>
        <v>0</v>
      </c>
      <c r="H12" s="16" t="str">
        <f t="shared" si="3"/>
        <v/>
      </c>
      <c r="I12" s="8">
        <f>-'[1]Exh G 2020 - Con'!$N11</f>
        <v>0</v>
      </c>
      <c r="J12" s="90">
        <f>-'[1]Exh K p1 - Con'!M11</f>
        <v>0</v>
      </c>
      <c r="K12" s="16" t="str">
        <f t="shared" si="4"/>
        <v/>
      </c>
      <c r="L12" s="11">
        <f>-'[1]Exh G 2021 - Con'!$N11</f>
        <v>0</v>
      </c>
      <c r="M12" s="91">
        <f>-'[1]Exh K p1 - Con'!Q11</f>
        <v>0</v>
      </c>
      <c r="N12" s="16" t="str">
        <f t="shared" si="5"/>
        <v/>
      </c>
      <c r="O12" s="17">
        <f t="shared" si="0"/>
        <v>0</v>
      </c>
      <c r="P12" s="92">
        <f t="shared" si="1"/>
        <v>0</v>
      </c>
      <c r="Q12" s="16" t="str">
        <f t="shared" si="6"/>
        <v/>
      </c>
      <c r="R12" s="71"/>
      <c r="S12" s="77"/>
      <c r="T12" s="72"/>
      <c r="U12" s="77"/>
      <c r="V12" s="73"/>
      <c r="W12" s="71"/>
      <c r="X12" s="77"/>
      <c r="Y12" s="72"/>
      <c r="Z12" s="77"/>
      <c r="AA12" s="73"/>
    </row>
    <row r="13" spans="1:27" hidden="1">
      <c r="A13" s="15" t="s">
        <v>16</v>
      </c>
      <c r="B13" s="7" t="str">
        <f>'[1]Exh K p1 - Con'!B12</f>
        <v>Land</v>
      </c>
      <c r="C13" s="8">
        <f>-'[1]Exh G 2018 - Con'!$N12</f>
        <v>0</v>
      </c>
      <c r="D13" s="90">
        <f>-'[1]Exh K p1 - Con'!E12</f>
        <v>0</v>
      </c>
      <c r="E13" s="16" t="str">
        <f t="shared" si="2"/>
        <v/>
      </c>
      <c r="F13" s="8">
        <f>-'[1]Exh G 2019 - Con'!$N12</f>
        <v>0</v>
      </c>
      <c r="G13" s="90">
        <f>-'[1]Exh K p1 - Con'!I12</f>
        <v>0</v>
      </c>
      <c r="H13" s="16" t="str">
        <f t="shared" si="3"/>
        <v/>
      </c>
      <c r="I13" s="8">
        <f>-'[1]Exh G 2020 - Con'!$N12</f>
        <v>0</v>
      </c>
      <c r="J13" s="90">
        <f>-'[1]Exh K p1 - Con'!M12</f>
        <v>0</v>
      </c>
      <c r="K13" s="16" t="str">
        <f t="shared" si="4"/>
        <v/>
      </c>
      <c r="L13" s="11">
        <f>-'[1]Exh G 2021 - Con'!$N12</f>
        <v>0</v>
      </c>
      <c r="M13" s="91">
        <f>-'[1]Exh K p1 - Con'!Q12</f>
        <v>0</v>
      </c>
      <c r="N13" s="16" t="str">
        <f t="shared" si="5"/>
        <v/>
      </c>
      <c r="O13" s="17">
        <f t="shared" si="0"/>
        <v>0</v>
      </c>
      <c r="P13" s="92">
        <f t="shared" si="1"/>
        <v>0</v>
      </c>
      <c r="Q13" s="16" t="str">
        <f t="shared" si="6"/>
        <v/>
      </c>
      <c r="R13" s="71"/>
      <c r="S13" s="77"/>
      <c r="T13" s="72"/>
      <c r="U13" s="77"/>
      <c r="V13" s="73"/>
      <c r="W13" s="71"/>
      <c r="X13" s="77"/>
      <c r="Y13" s="72"/>
      <c r="Z13" s="77"/>
      <c r="AA13" s="73"/>
    </row>
    <row r="14" spans="1:27" hidden="1">
      <c r="A14" s="15">
        <v>3741</v>
      </c>
      <c r="B14" s="7" t="str">
        <f>'[1]Exh K p1 - Con'!B13</f>
        <v>Land Rights</v>
      </c>
      <c r="C14" s="8">
        <f>-'[1]Exh G 2018 - Con'!$N13</f>
        <v>0</v>
      </c>
      <c r="D14" s="90">
        <f>-'[1]Exh K p1 - Con'!E13</f>
        <v>0</v>
      </c>
      <c r="E14" s="16" t="str">
        <f t="shared" si="2"/>
        <v/>
      </c>
      <c r="F14" s="8">
        <f>-'[1]Exh G 2019 - Con'!$N13</f>
        <v>0</v>
      </c>
      <c r="G14" s="90">
        <f>-'[1]Exh K p1 - Con'!I13</f>
        <v>0</v>
      </c>
      <c r="H14" s="16" t="str">
        <f t="shared" si="3"/>
        <v/>
      </c>
      <c r="I14" s="8">
        <f>-'[1]Exh G 2020 - Con'!$N13</f>
        <v>0</v>
      </c>
      <c r="J14" s="90">
        <f>-'[1]Exh K p1 - Con'!M13</f>
        <v>0</v>
      </c>
      <c r="K14" s="16" t="str">
        <f t="shared" si="4"/>
        <v/>
      </c>
      <c r="L14" s="11">
        <f>-'[1]Exh G 2021 - Con'!$N13</f>
        <v>0</v>
      </c>
      <c r="M14" s="91">
        <f>-'[1]Exh K p1 - Con'!Q13</f>
        <v>0</v>
      </c>
      <c r="N14" s="16" t="str">
        <f t="shared" si="5"/>
        <v/>
      </c>
      <c r="O14" s="17">
        <f t="shared" si="0"/>
        <v>0</v>
      </c>
      <c r="P14" s="92">
        <f t="shared" si="1"/>
        <v>0</v>
      </c>
      <c r="Q14" s="16" t="str">
        <f t="shared" si="6"/>
        <v/>
      </c>
      <c r="R14" s="71"/>
      <c r="S14" s="77"/>
      <c r="T14" s="72"/>
      <c r="U14" s="77"/>
      <c r="V14" s="73"/>
      <c r="W14" s="71"/>
      <c r="X14" s="77"/>
      <c r="Y14" s="72"/>
      <c r="Z14" s="77"/>
      <c r="AA14" s="73"/>
    </row>
    <row r="15" spans="1:27" hidden="1">
      <c r="A15" s="15" t="s">
        <v>17</v>
      </c>
      <c r="B15" s="7" t="str">
        <f>'[1]Exh K p1 - Con'!B14</f>
        <v>Structures &amp; Improvements</v>
      </c>
      <c r="C15" s="8">
        <f>-'[1]Exh G 2018 - Con'!$N14</f>
        <v>0</v>
      </c>
      <c r="D15" s="90">
        <f>-'[1]Exh K p1 - Con'!E14</f>
        <v>0</v>
      </c>
      <c r="E15" s="16" t="str">
        <f t="shared" si="2"/>
        <v/>
      </c>
      <c r="F15" s="8">
        <f>-'[1]Exh G 2019 - Con'!$N14</f>
        <v>0</v>
      </c>
      <c r="G15" s="90">
        <f>-'[1]Exh K p1 - Con'!I14</f>
        <v>0</v>
      </c>
      <c r="H15" s="16" t="str">
        <f t="shared" si="3"/>
        <v/>
      </c>
      <c r="I15" s="19">
        <f>-'[1]Exh G 2020 - Con'!$N14+'[1]Exh K Adj'!B5</f>
        <v>480460.81999999995</v>
      </c>
      <c r="J15" s="90">
        <f>-'[1]Exh K p1 - Con'!M14</f>
        <v>-8200</v>
      </c>
      <c r="K15" s="16">
        <f t="shared" si="4"/>
        <v>-1.7066948351792767E-2</v>
      </c>
      <c r="L15" s="11">
        <f>-'[1]Exh G 2021 - Con'!$N14</f>
        <v>0</v>
      </c>
      <c r="M15" s="91">
        <f>-'[1]Exh K p1 - Con'!Q14</f>
        <v>0</v>
      </c>
      <c r="N15" s="16" t="str">
        <f t="shared" si="5"/>
        <v/>
      </c>
      <c r="O15" s="17">
        <f t="shared" si="0"/>
        <v>480461</v>
      </c>
      <c r="P15" s="92">
        <f t="shared" si="1"/>
        <v>-8200</v>
      </c>
      <c r="Q15" s="16">
        <f t="shared" si="6"/>
        <v>-1.7066941957828003E-2</v>
      </c>
      <c r="R15" s="71"/>
      <c r="S15" s="77"/>
      <c r="T15" s="72"/>
      <c r="U15" s="77"/>
      <c r="V15" s="73"/>
      <c r="W15" s="71"/>
      <c r="X15" s="77"/>
      <c r="Y15" s="72"/>
      <c r="Z15" s="77"/>
      <c r="AA15" s="73"/>
    </row>
    <row r="16" spans="1:27" hidden="1">
      <c r="A16" s="15">
        <v>3761</v>
      </c>
      <c r="B16" s="7" t="str">
        <f>'[1]Exh K p1 - Con'!B15</f>
        <v>Mains - Plastic</v>
      </c>
      <c r="C16" s="8">
        <f>-'[1]Exh G 2018 - Con'!$N15</f>
        <v>140510.66999999998</v>
      </c>
      <c r="D16" s="90">
        <f>-'[1]Exh K p1 - Con'!E15</f>
        <v>-306421.94</v>
      </c>
      <c r="E16" s="16">
        <f t="shared" si="2"/>
        <v>-2.1807734601222815</v>
      </c>
      <c r="F16" s="8">
        <f>-'[1]Exh G 2019 - Con'!$N15</f>
        <v>197487.72</v>
      </c>
      <c r="G16" s="93">
        <f>-'[1]Exh K p1 - Con'!I15+'[1]Exh K Adj'!D6</f>
        <v>-183588.25</v>
      </c>
      <c r="H16" s="16">
        <f t="shared" si="3"/>
        <v>-0.92961856058695702</v>
      </c>
      <c r="I16" s="19">
        <f>-'[1]Exh G 2020 - Con'!$N15+'[1]Exh K Adj'!B9+'[1]Exh K Adj'!B10</f>
        <v>38977.17</v>
      </c>
      <c r="J16" s="93">
        <f>-'[1]Exh K p1 - Con'!M15+'[1]Exh K Adj'!D7</f>
        <v>-209276.07</v>
      </c>
      <c r="K16" s="16">
        <f t="shared" si="4"/>
        <v>-5.369196121729721</v>
      </c>
      <c r="L16" s="11">
        <f>-'[1]Exh G 2021 - Con'!$N15</f>
        <v>116344.78</v>
      </c>
      <c r="M16" s="91">
        <f>-'[1]Exh K p1 - Con'!Q15</f>
        <v>-66823.199999999997</v>
      </c>
      <c r="N16" s="16">
        <f t="shared" si="5"/>
        <v>-0.57435494742437088</v>
      </c>
      <c r="O16" s="17">
        <f t="shared" si="0"/>
        <v>493320</v>
      </c>
      <c r="P16" s="92">
        <f t="shared" si="1"/>
        <v>-766109</v>
      </c>
      <c r="Q16" s="16">
        <f t="shared" si="6"/>
        <v>-1.5529656206924511</v>
      </c>
      <c r="R16" s="71"/>
      <c r="S16" s="77"/>
      <c r="T16" s="72"/>
      <c r="U16" s="77"/>
      <c r="V16" s="73"/>
      <c r="W16" s="71"/>
      <c r="X16" s="77"/>
      <c r="Y16" s="72"/>
      <c r="Z16" s="77"/>
      <c r="AA16" s="73"/>
    </row>
    <row r="17" spans="1:27" hidden="1">
      <c r="A17" s="15">
        <v>3762</v>
      </c>
      <c r="B17" s="7" t="str">
        <f>'[1]Exh K p1 - Con'!B16</f>
        <v>Mains - Other</v>
      </c>
      <c r="C17" s="8">
        <f>-'[1]Exh G 2018 - Con'!$N16</f>
        <v>417220.29</v>
      </c>
      <c r="D17" s="90">
        <f>-'[1]Exh K p1 - Con'!E16</f>
        <v>-406979.41000000003</v>
      </c>
      <c r="E17" s="16">
        <f t="shared" si="2"/>
        <v>-0.97545450150566759</v>
      </c>
      <c r="F17" s="8">
        <f>-'[1]Exh G 2019 - Con'!$N16</f>
        <v>386560.69</v>
      </c>
      <c r="G17" s="93">
        <f>-'[1]Exh K p1 - Con'!I16+'[1]Exh K Adj'!D8</f>
        <v>-436912.81</v>
      </c>
      <c r="H17" s="16">
        <f t="shared" si="3"/>
        <v>-1.1302567004420445</v>
      </c>
      <c r="I17" s="8">
        <f>-'[1]Exh G 2020 - Con'!$N16</f>
        <v>219489.84000000003</v>
      </c>
      <c r="J17" s="93">
        <f>-'[1]Exh K p1 - Con'!M16+'[1]Exh K Adj'!D11+'[1]Exh K Adj'!D12</f>
        <v>-567810.07999999996</v>
      </c>
      <c r="K17" s="16">
        <f t="shared" si="4"/>
        <v>-2.5869538198214546</v>
      </c>
      <c r="L17" s="11">
        <f>-'[1]Exh G 2021 - Con'!$N16</f>
        <v>114295.11</v>
      </c>
      <c r="M17" s="93">
        <f>-'[1]Exh K p1 - Con'!Q16+'[1]Exh K Adj'!D13</f>
        <v>-472820.07999999996</v>
      </c>
      <c r="N17" s="16">
        <f t="shared" si="5"/>
        <v>-4.1368356004032014</v>
      </c>
      <c r="O17" s="17">
        <f t="shared" si="0"/>
        <v>1137566</v>
      </c>
      <c r="P17" s="92">
        <f t="shared" si="1"/>
        <v>-1884522</v>
      </c>
      <c r="Q17" s="16">
        <f t="shared" si="6"/>
        <v>-1.6566265166152996</v>
      </c>
      <c r="R17" s="71"/>
      <c r="S17" s="77"/>
      <c r="T17" s="72"/>
      <c r="U17" s="77"/>
      <c r="V17" s="73"/>
      <c r="W17" s="71"/>
      <c r="X17" s="77"/>
      <c r="Y17" s="72"/>
      <c r="Z17" s="77"/>
      <c r="AA17" s="73"/>
    </row>
    <row r="18" spans="1:27" hidden="1">
      <c r="A18" s="15" t="s">
        <v>18</v>
      </c>
      <c r="B18" s="7" t="str">
        <f>'[1]Exh K p1 - Con'!B17</f>
        <v>Mains - GRIP</v>
      </c>
      <c r="C18" s="8">
        <f>-'[1]Exh G 2018 - Con'!$N17</f>
        <v>0</v>
      </c>
      <c r="D18" s="90">
        <f>-'[1]Exh K p1 - Con'!E17</f>
        <v>0</v>
      </c>
      <c r="E18" s="16" t="str">
        <f t="shared" si="2"/>
        <v/>
      </c>
      <c r="F18" s="8">
        <f>-'[1]Exh G 2019 - Con'!$N17</f>
        <v>13355.5</v>
      </c>
      <c r="G18" s="90">
        <f>-'[1]Exh K p1 - Con'!I17</f>
        <v>0</v>
      </c>
      <c r="H18" s="16" t="str">
        <f t="shared" si="3"/>
        <v/>
      </c>
      <c r="I18" s="11">
        <f>-'[1]Exh G 2020 - Con'!$N17</f>
        <v>0</v>
      </c>
      <c r="J18" s="91">
        <f>-'[1]Exh K p1 - Con'!M17</f>
        <v>0</v>
      </c>
      <c r="K18" s="16" t="str">
        <f t="shared" si="4"/>
        <v/>
      </c>
      <c r="L18" s="11">
        <f>-'[1]Exh G 2021 - Con'!$N17</f>
        <v>0</v>
      </c>
      <c r="M18" s="91">
        <f>-'[1]Exh K p1 - Con'!Q17</f>
        <v>0</v>
      </c>
      <c r="N18" s="16" t="str">
        <f t="shared" si="5"/>
        <v/>
      </c>
      <c r="O18" s="17">
        <f t="shared" si="0"/>
        <v>13356</v>
      </c>
      <c r="P18" s="92">
        <f t="shared" si="1"/>
        <v>0</v>
      </c>
      <c r="Q18" s="16" t="str">
        <f t="shared" si="6"/>
        <v/>
      </c>
      <c r="R18" s="71"/>
      <c r="S18" s="77"/>
      <c r="T18" s="72"/>
      <c r="U18" s="77"/>
      <c r="V18" s="73"/>
      <c r="W18" s="71"/>
      <c r="X18" s="77"/>
      <c r="Y18" s="72"/>
      <c r="Z18" s="77"/>
      <c r="AA18" s="73"/>
    </row>
    <row r="19" spans="1:27" hidden="1">
      <c r="A19" s="15" t="s">
        <v>19</v>
      </c>
      <c r="B19" s="7" t="str">
        <f>'[1]Exh K p1 - Con'!B18</f>
        <v>Meas. &amp; Reg. Station Equip - General</v>
      </c>
      <c r="C19" s="19">
        <f>-'[1]Exh G 2018 - Con'!$N18+'[1]Exh K Adj'!B16</f>
        <v>27403.8</v>
      </c>
      <c r="D19" s="91">
        <f>-'[1]Exh K p1 - Con'!E18</f>
        <v>-7863.79</v>
      </c>
      <c r="E19" s="16">
        <f t="shared" si="2"/>
        <v>-0.28695983768674416</v>
      </c>
      <c r="F19" s="8">
        <f>-'[1]Exh G 2019 - Con'!$N18</f>
        <v>1542.81</v>
      </c>
      <c r="G19" s="93">
        <f>-'[1]Exh K p1 - Con'!I18+'[1]Exh K Adj'!D14</f>
        <v>-6435</v>
      </c>
      <c r="H19" s="16">
        <f t="shared" si="3"/>
        <v>-4.1709607793571468</v>
      </c>
      <c r="I19" s="8">
        <f>-'[1]Exh G 2020 - Con'!$N18</f>
        <v>0</v>
      </c>
      <c r="J19" s="93">
        <f>-'[1]Exh K p1 - Con'!M18+'[1]Exh K Adj'!D43</f>
        <v>-799</v>
      </c>
      <c r="K19" s="16" t="str">
        <f t="shared" si="4"/>
        <v/>
      </c>
      <c r="L19" s="19">
        <f>-'[1]Exh G 2021 - Con'!$N18+'[1]Exh K Adj'!B15</f>
        <v>6850.95</v>
      </c>
      <c r="M19" s="91">
        <f>-'[1]Exh K p1 - Con'!Q18</f>
        <v>-16564.919999999998</v>
      </c>
      <c r="N19" s="16">
        <f t="shared" si="5"/>
        <v>-2.417901166991439</v>
      </c>
      <c r="O19" s="17">
        <f t="shared" si="0"/>
        <v>35798</v>
      </c>
      <c r="P19" s="92">
        <f t="shared" si="1"/>
        <v>-31663</v>
      </c>
      <c r="Q19" s="16">
        <f t="shared" si="6"/>
        <v>-0.88449075367338958</v>
      </c>
      <c r="R19" s="71"/>
      <c r="S19" s="77"/>
      <c r="T19" s="72"/>
      <c r="U19" s="77"/>
      <c r="V19" s="73"/>
      <c r="W19" s="71"/>
      <c r="X19" s="77"/>
      <c r="Y19" s="72"/>
      <c r="Z19" s="77"/>
      <c r="AA19" s="73"/>
    </row>
    <row r="20" spans="1:27" ht="25.5" hidden="1">
      <c r="A20" s="15" t="s">
        <v>20</v>
      </c>
      <c r="B20" s="7" t="str">
        <f>'[1]Exh K p1 - Con'!B19</f>
        <v>Meas. &amp; Reg. Station Equip - City Gate</v>
      </c>
      <c r="C20" s="11">
        <f>-'[1]Exh G 2018 - Con'!$N19</f>
        <v>0</v>
      </c>
      <c r="D20" s="91">
        <f>-'[1]Exh K p1 - Con'!E19</f>
        <v>-47765.01</v>
      </c>
      <c r="E20" s="16" t="str">
        <f t="shared" si="2"/>
        <v/>
      </c>
      <c r="F20" s="19">
        <f>-'[1]Exh G 2019 - Con'!$N19+'[1]Exh K Adj'!B17</f>
        <v>61470.75</v>
      </c>
      <c r="G20" s="93">
        <f>-'[1]Exh K p1 - Con'!I19+'[1]Exh K Adj'!D18</f>
        <v>-132558.47999999998</v>
      </c>
      <c r="H20" s="16">
        <f t="shared" si="3"/>
        <v>-2.1564480667634602</v>
      </c>
      <c r="I20" s="8">
        <f>-'[1]Exh G 2020 - Con'!$N19</f>
        <v>0</v>
      </c>
      <c r="J20" s="93">
        <f>-'[1]Exh K p1 - Con'!M19+'[1]Exh K Adj'!D44</f>
        <v>800</v>
      </c>
      <c r="K20" s="16" t="str">
        <f t="shared" si="4"/>
        <v/>
      </c>
      <c r="L20" s="11">
        <f>-'[1]Exh G 2021 - Con'!$N19</f>
        <v>0</v>
      </c>
      <c r="M20" s="91">
        <f>-'[1]Exh K p1 - Con'!Q19</f>
        <v>0</v>
      </c>
      <c r="N20" s="16" t="str">
        <f t="shared" si="5"/>
        <v/>
      </c>
      <c r="O20" s="17">
        <f t="shared" si="0"/>
        <v>61471</v>
      </c>
      <c r="P20" s="92">
        <f t="shared" si="1"/>
        <v>-179523</v>
      </c>
      <c r="Q20" s="16">
        <f t="shared" si="6"/>
        <v>-2.9204502936343966</v>
      </c>
      <c r="R20" s="71"/>
      <c r="S20" s="77"/>
      <c r="T20" s="72"/>
      <c r="U20" s="77"/>
      <c r="V20" s="73"/>
      <c r="W20" s="71"/>
      <c r="X20" s="77"/>
      <c r="Y20" s="72"/>
      <c r="Z20" s="77"/>
      <c r="AA20" s="73"/>
    </row>
    <row r="21" spans="1:27" hidden="1">
      <c r="A21" s="15">
        <v>3801</v>
      </c>
      <c r="B21" s="7" t="str">
        <f>'[1]Exh K p1 - Con'!B20</f>
        <v>Services - Plastic</v>
      </c>
      <c r="C21" s="8">
        <f>-'[1]Exh G 2018 - Con'!$N20</f>
        <v>301683.04000000004</v>
      </c>
      <c r="D21" s="90">
        <f>-'[1]Exh K p1 - Con'!E20</f>
        <v>-324877.83</v>
      </c>
      <c r="E21" s="16">
        <f t="shared" si="2"/>
        <v>-1.0768846336207696</v>
      </c>
      <c r="F21" s="8">
        <f>-'[1]Exh G 2019 - Con'!$N20</f>
        <v>339686.29999999993</v>
      </c>
      <c r="G21" s="90">
        <f>-'[1]Exh K p1 - Con'!I20</f>
        <v>-397877.62999999995</v>
      </c>
      <c r="H21" s="16">
        <f t="shared" si="3"/>
        <v>-1.1713090283594012</v>
      </c>
      <c r="I21" s="19">
        <f>-'[1]Exh G 2020 - Con'!$N20+'[1]Exh K Adj'!B19</f>
        <v>522740.49</v>
      </c>
      <c r="J21" s="90">
        <f>-'[1]Exh K p1 - Con'!M20</f>
        <v>-437101.88</v>
      </c>
      <c r="K21" s="16">
        <f t="shared" si="4"/>
        <v>-0.83617375803431648</v>
      </c>
      <c r="L21" s="19">
        <f>-'[1]Exh G 2021 - Con'!$N20+'[1]Exh K Adj'!B20</f>
        <v>642590.77000000014</v>
      </c>
      <c r="M21" s="91">
        <f>-'[1]Exh K p1 - Con'!Q20</f>
        <v>-111855.65</v>
      </c>
      <c r="N21" s="16">
        <f t="shared" si="5"/>
        <v>-0.17406980495533725</v>
      </c>
      <c r="O21" s="17">
        <f t="shared" si="0"/>
        <v>1806701</v>
      </c>
      <c r="P21" s="92">
        <f t="shared" si="1"/>
        <v>-1271713</v>
      </c>
      <c r="Q21" s="16">
        <f t="shared" si="6"/>
        <v>-0.70388680805512371</v>
      </c>
      <c r="R21" s="71"/>
      <c r="S21" s="77"/>
      <c r="T21" s="72"/>
      <c r="U21" s="77"/>
      <c r="V21" s="73"/>
      <c r="W21" s="71"/>
      <c r="X21" s="77"/>
      <c r="Y21" s="72"/>
      <c r="Z21" s="77"/>
      <c r="AA21" s="73"/>
    </row>
    <row r="22" spans="1:27" hidden="1">
      <c r="A22" s="15">
        <v>3802</v>
      </c>
      <c r="B22" s="7" t="str">
        <f>'[1]Exh K p1 - Con'!B21</f>
        <v>Services - Other</v>
      </c>
      <c r="C22" s="8">
        <f>-'[1]Exh G 2018 - Con'!$N21</f>
        <v>112654.55</v>
      </c>
      <c r="D22" s="90">
        <f>-'[1]Exh K p1 - Con'!E21</f>
        <v>-263339.03000000003</v>
      </c>
      <c r="E22" s="16">
        <f t="shared" si="2"/>
        <v>-2.3375800622345038</v>
      </c>
      <c r="F22" s="8">
        <f>-'[1]Exh G 2019 - Con'!$N21</f>
        <v>72249.549999999988</v>
      </c>
      <c r="G22" s="90">
        <f>-'[1]Exh K p1 - Con'!I21</f>
        <v>-354722</v>
      </c>
      <c r="H22" s="16">
        <f t="shared" si="3"/>
        <v>-4.9096776381306189</v>
      </c>
      <c r="I22" s="8">
        <f>-'[1]Exh G 2020 - Con'!$N21</f>
        <v>51439.479999999996</v>
      </c>
      <c r="J22" s="90">
        <f>-'[1]Exh K p1 - Con'!M21</f>
        <v>-100012.23000000001</v>
      </c>
      <c r="K22" s="16">
        <f t="shared" si="4"/>
        <v>-1.9442698487620795</v>
      </c>
      <c r="L22" s="11">
        <f>-'[1]Exh G 2021 - Con'!$N21</f>
        <v>13954.89</v>
      </c>
      <c r="M22" s="93">
        <f>-'[1]Exh K p1 - Con'!Q21-'[1]Exh K Adj'!D13</f>
        <v>-252747.91</v>
      </c>
      <c r="N22" s="16">
        <f t="shared" si="5"/>
        <v>-18.111780888276439</v>
      </c>
      <c r="O22" s="17">
        <f t="shared" si="0"/>
        <v>250298</v>
      </c>
      <c r="P22" s="92">
        <f t="shared" si="1"/>
        <v>-970821</v>
      </c>
      <c r="Q22" s="16">
        <f t="shared" si="6"/>
        <v>-3.8786606365212668</v>
      </c>
      <c r="R22" s="71"/>
      <c r="S22" s="77"/>
      <c r="T22" s="72"/>
      <c r="U22" s="77"/>
      <c r="V22" s="73"/>
      <c r="W22" s="71"/>
      <c r="X22" s="77"/>
      <c r="Y22" s="72"/>
      <c r="Z22" s="77"/>
      <c r="AA22" s="73"/>
    </row>
    <row r="23" spans="1:27" hidden="1">
      <c r="A23" s="15" t="s">
        <v>21</v>
      </c>
      <c r="B23" s="7" t="str">
        <f>'[1]Exh K p1 - Con'!B22</f>
        <v>Services - GRIP</v>
      </c>
      <c r="C23" s="8">
        <f>-'[1]Exh G 2018 - Con'!$N22</f>
        <v>0</v>
      </c>
      <c r="D23" s="90">
        <f>-'[1]Exh K p1 - Con'!E22</f>
        <v>0</v>
      </c>
      <c r="E23" s="16" t="str">
        <f t="shared" si="2"/>
        <v/>
      </c>
      <c r="F23" s="8">
        <f>-'[1]Exh G 2019 - Con'!$N22</f>
        <v>0</v>
      </c>
      <c r="G23" s="90">
        <f>-'[1]Exh K p1 - Con'!I22</f>
        <v>0</v>
      </c>
      <c r="H23" s="16" t="str">
        <f t="shared" si="3"/>
        <v/>
      </c>
      <c r="I23" s="8">
        <f>-'[1]Exh G 2020 - Con'!$N22</f>
        <v>0</v>
      </c>
      <c r="J23" s="90">
        <f>-'[1]Exh K p1 - Con'!M22</f>
        <v>0</v>
      </c>
      <c r="K23" s="16" t="str">
        <f t="shared" si="4"/>
        <v/>
      </c>
      <c r="L23" s="11">
        <f>-'[1]Exh G 2021 - Con'!$N22</f>
        <v>0</v>
      </c>
      <c r="M23" s="91">
        <f>-'[1]Exh K p1 - Con'!Q22</f>
        <v>0</v>
      </c>
      <c r="N23" s="16" t="str">
        <f t="shared" si="5"/>
        <v/>
      </c>
      <c r="O23" s="17">
        <f t="shared" si="0"/>
        <v>0</v>
      </c>
      <c r="P23" s="92">
        <f t="shared" si="1"/>
        <v>0</v>
      </c>
      <c r="Q23" s="16" t="str">
        <f t="shared" si="6"/>
        <v/>
      </c>
      <c r="R23" s="71"/>
      <c r="S23" s="77"/>
      <c r="T23" s="72"/>
      <c r="U23" s="77"/>
      <c r="V23" s="73"/>
      <c r="W23" s="71"/>
      <c r="X23" s="77"/>
      <c r="Y23" s="72"/>
      <c r="Z23" s="77"/>
      <c r="AA23" s="73"/>
    </row>
    <row r="24" spans="1:27" hidden="1">
      <c r="A24" s="15" t="s">
        <v>22</v>
      </c>
      <c r="B24" s="7" t="str">
        <f>'[1]Exh K p1 - Con'!B23</f>
        <v>Meters</v>
      </c>
      <c r="C24" s="8">
        <f>-'[1]Exh G 2018 - Con'!$N23</f>
        <v>0</v>
      </c>
      <c r="D24" s="90">
        <f>-'[1]Exh K p1 - Con'!E23</f>
        <v>0</v>
      </c>
      <c r="E24" s="16" t="str">
        <f t="shared" si="2"/>
        <v/>
      </c>
      <c r="F24" s="8">
        <f>-'[1]Exh G 2019 - Con'!$N23</f>
        <v>1118445.6099999999</v>
      </c>
      <c r="G24" s="93">
        <f>-'[1]Exh K p1 - Con'!I23+'[1]Exh K Adj'!D22+'[1]Exh K Adj'!D23+'[1]Exh K Adj'!D24</f>
        <v>-4811.8900000000003</v>
      </c>
      <c r="H24" s="16">
        <f t="shared" si="3"/>
        <v>-4.3023012983170461E-3</v>
      </c>
      <c r="I24" s="8">
        <f>-'[1]Exh G 2020 - Con'!$N23</f>
        <v>233414.30000000002</v>
      </c>
      <c r="J24" s="93">
        <f>-'[1]Exh K p1 - Con'!M23+'[1]Exh K Adj'!D25+'[1]Exh K Adj'!D26</f>
        <v>-39827.490000000005</v>
      </c>
      <c r="K24" s="16">
        <f t="shared" si="4"/>
        <v>-0.17063003423526324</v>
      </c>
      <c r="L24" s="11">
        <f>-'[1]Exh G 2021 - Con'!$N23</f>
        <v>163483.97999999998</v>
      </c>
      <c r="M24" s="93">
        <f>-'[1]Exh K p1 - Con'!Q23+'[1]Exh K Adj'!D27+'[1]Exh K Adj'!D28+'[1]Exh K Adj'!D29+'[1]Exh K Adj'!D30</f>
        <v>-88703.56</v>
      </c>
      <c r="N24" s="16">
        <f t="shared" si="5"/>
        <v>-0.54258258209764654</v>
      </c>
      <c r="O24" s="17">
        <f t="shared" si="0"/>
        <v>1515344</v>
      </c>
      <c r="P24" s="92">
        <f t="shared" si="1"/>
        <v>-133343</v>
      </c>
      <c r="Q24" s="16">
        <f t="shared" si="6"/>
        <v>-8.7995201089653571E-2</v>
      </c>
      <c r="R24" s="71"/>
      <c r="S24" s="77"/>
      <c r="T24" s="72"/>
      <c r="U24" s="77"/>
      <c r="V24" s="73"/>
      <c r="W24" s="71"/>
      <c r="X24" s="77"/>
      <c r="Y24" s="72"/>
      <c r="Z24" s="77"/>
      <c r="AA24" s="73"/>
    </row>
    <row r="25" spans="1:27" hidden="1">
      <c r="A25" s="15">
        <v>3811</v>
      </c>
      <c r="B25" s="7" t="str">
        <f>'[1]Exh K p1 - Con'!B24</f>
        <v>Meters - AMR Equipment</v>
      </c>
      <c r="C25" s="8">
        <f>-'[1]Exh G 2018 - Con'!$N24</f>
        <v>0</v>
      </c>
      <c r="D25" s="90">
        <f>-'[1]Exh K p1 - Con'!E24</f>
        <v>0</v>
      </c>
      <c r="E25" s="16" t="str">
        <f t="shared" si="2"/>
        <v/>
      </c>
      <c r="F25" s="8">
        <f>-'[1]Exh G 2019 - Con'!$N24</f>
        <v>0</v>
      </c>
      <c r="G25" s="90">
        <f>-'[1]Exh K p1 - Con'!I24</f>
        <v>0</v>
      </c>
      <c r="H25" s="16" t="str">
        <f t="shared" si="3"/>
        <v/>
      </c>
      <c r="I25" s="8">
        <f>-'[1]Exh G 2020 - Con'!$N24</f>
        <v>0</v>
      </c>
      <c r="J25" s="90">
        <f>-'[1]Exh K p1 - Con'!M24</f>
        <v>0</v>
      </c>
      <c r="K25" s="16" t="str">
        <f t="shared" si="4"/>
        <v/>
      </c>
      <c r="L25" s="11">
        <f>-'[1]Exh G 2021 - Con'!$N24</f>
        <v>0</v>
      </c>
      <c r="M25" s="91">
        <f>-'[1]Exh K p1 - Con'!Q24</f>
        <v>0</v>
      </c>
      <c r="N25" s="16" t="str">
        <f t="shared" si="5"/>
        <v/>
      </c>
      <c r="O25" s="17">
        <f t="shared" si="0"/>
        <v>0</v>
      </c>
      <c r="P25" s="92">
        <f t="shared" si="1"/>
        <v>0</v>
      </c>
      <c r="Q25" s="16" t="str">
        <f t="shared" si="6"/>
        <v/>
      </c>
      <c r="R25" s="71"/>
      <c r="S25" s="77"/>
      <c r="T25" s="72"/>
      <c r="U25" s="77"/>
      <c r="V25" s="73"/>
      <c r="W25" s="71"/>
      <c r="X25" s="77"/>
      <c r="Y25" s="72"/>
      <c r="Z25" s="77"/>
      <c r="AA25" s="73"/>
    </row>
    <row r="26" spans="1:27" hidden="1">
      <c r="A26" s="15" t="s">
        <v>23</v>
      </c>
      <c r="B26" s="7" t="str">
        <f>'[1]Exh K p1 - Con'!B25</f>
        <v>Meter Installations</v>
      </c>
      <c r="C26" s="8">
        <f>-'[1]Exh G 2018 - Con'!$N25</f>
        <v>3251.25</v>
      </c>
      <c r="D26" s="90">
        <f>-'[1]Exh K p1 - Con'!E25</f>
        <v>-61426.6</v>
      </c>
      <c r="E26" s="16">
        <f t="shared" si="2"/>
        <v>-18.893225682429833</v>
      </c>
      <c r="F26" s="8">
        <f>-'[1]Exh G 2019 - Con'!$N25</f>
        <v>17343.55</v>
      </c>
      <c r="G26" s="93">
        <f>-'[1]Exh K p1 - Con'!I25+'[1]Exh K Adj'!D31+'[1]Exh K Adj'!D32</f>
        <v>-41213.39</v>
      </c>
      <c r="H26" s="16">
        <f t="shared" si="3"/>
        <v>-2.3762949338514896</v>
      </c>
      <c r="I26" s="11">
        <f>-'[1]Exh G 2020 - Con'!$N25</f>
        <v>0</v>
      </c>
      <c r="J26" s="93">
        <f>-'[1]Exh K p1 - Con'!M25+'[1]Exh K Adj'!D33+'[1]Exh K Adj'!D34</f>
        <v>-0.45000000000000284</v>
      </c>
      <c r="K26" s="16" t="str">
        <f t="shared" si="4"/>
        <v/>
      </c>
      <c r="L26" s="11">
        <f>-'[1]Exh G 2021 - Con'!$N25</f>
        <v>0</v>
      </c>
      <c r="M26" s="93">
        <f>-'[1]Exh K p1 - Con'!Q25+'[1]Exh K Adj'!D35+'[1]Exh K Adj'!D36+'[1]Exh K Adj'!D37+'[1]Exh K Adj'!D38</f>
        <v>8004.5799999999854</v>
      </c>
      <c r="N26" s="16" t="str">
        <f t="shared" si="5"/>
        <v/>
      </c>
      <c r="O26" s="17">
        <f t="shared" si="0"/>
        <v>20595</v>
      </c>
      <c r="P26" s="92">
        <f t="shared" si="1"/>
        <v>-94636</v>
      </c>
      <c r="Q26" s="16">
        <f t="shared" si="6"/>
        <v>-4.5950958970623939</v>
      </c>
      <c r="R26" s="71"/>
      <c r="S26" s="77"/>
      <c r="T26" s="72"/>
      <c r="U26" s="77"/>
      <c r="V26" s="73"/>
      <c r="W26" s="71"/>
      <c r="X26" s="77"/>
      <c r="Y26" s="72"/>
      <c r="Z26" s="77"/>
      <c r="AA26" s="73"/>
    </row>
    <row r="27" spans="1:27" hidden="1">
      <c r="A27" s="15">
        <v>3821</v>
      </c>
      <c r="B27" s="7" t="str">
        <f>'[1]Exh K p1 - Con'!B26</f>
        <v>Meter Installations - MTU/DCU</v>
      </c>
      <c r="C27" s="8">
        <f>-'[1]Exh G 2018 - Con'!$N26</f>
        <v>0</v>
      </c>
      <c r="D27" s="90">
        <f>-'[1]Exh K p1 - Con'!E26</f>
        <v>0</v>
      </c>
      <c r="E27" s="16" t="str">
        <f t="shared" si="2"/>
        <v/>
      </c>
      <c r="F27" s="8">
        <f>-'[1]Exh G 2019 - Con'!$N26</f>
        <v>0</v>
      </c>
      <c r="G27" s="90">
        <f>-'[1]Exh K p1 - Con'!I26</f>
        <v>0</v>
      </c>
      <c r="H27" s="16" t="str">
        <f t="shared" si="3"/>
        <v/>
      </c>
      <c r="I27" s="8">
        <f>-'[1]Exh G 2020 - Con'!$N26</f>
        <v>0</v>
      </c>
      <c r="J27" s="90">
        <f>-'[1]Exh K p1 - Con'!M26</f>
        <v>0</v>
      </c>
      <c r="K27" s="16" t="str">
        <f t="shared" si="4"/>
        <v/>
      </c>
      <c r="L27" s="11">
        <f>-'[1]Exh G 2021 - Con'!$N26</f>
        <v>0</v>
      </c>
      <c r="M27" s="91">
        <f>-'[1]Exh K p1 - Con'!Q26</f>
        <v>0</v>
      </c>
      <c r="N27" s="16" t="str">
        <f t="shared" si="5"/>
        <v/>
      </c>
      <c r="O27" s="17">
        <f t="shared" si="0"/>
        <v>0</v>
      </c>
      <c r="P27" s="92">
        <f t="shared" si="1"/>
        <v>0</v>
      </c>
      <c r="Q27" s="16" t="str">
        <f t="shared" si="6"/>
        <v/>
      </c>
      <c r="R27" s="71"/>
      <c r="S27" s="77"/>
      <c r="T27" s="72"/>
      <c r="U27" s="77"/>
      <c r="V27" s="73"/>
      <c r="W27" s="71"/>
      <c r="X27" s="77"/>
      <c r="Y27" s="72"/>
      <c r="Z27" s="77"/>
      <c r="AA27" s="73"/>
    </row>
    <row r="28" spans="1:27" hidden="1">
      <c r="A28" s="15" t="s">
        <v>24</v>
      </c>
      <c r="B28" s="7" t="str">
        <f>'[1]Exh K p1 - Con'!B27</f>
        <v>Regulators</v>
      </c>
      <c r="C28" s="8">
        <f>-'[1]Exh G 2018 - Con'!$N27</f>
        <v>30425.42</v>
      </c>
      <c r="D28" s="90">
        <f>-'[1]Exh K p1 - Con'!E27</f>
        <v>0</v>
      </c>
      <c r="E28" s="16" t="str">
        <f t="shared" si="2"/>
        <v/>
      </c>
      <c r="F28" s="8">
        <f>-'[1]Exh G 2019 - Con'!$N27</f>
        <v>84573.91</v>
      </c>
      <c r="G28" s="93">
        <f>-'[1]Exh K p1 - Con'!I27+'[1]Exh K Adj'!D39</f>
        <v>-4938</v>
      </c>
      <c r="H28" s="16">
        <f t="shared" si="3"/>
        <v>-5.8386800373779572E-2</v>
      </c>
      <c r="I28" s="8">
        <f>-'[1]Exh G 2020 - Con'!$N27</f>
        <v>11591.15</v>
      </c>
      <c r="J28" s="90">
        <f>-'[1]Exh K p1 - Con'!M27</f>
        <v>-34.64</v>
      </c>
      <c r="K28" s="16">
        <f t="shared" si="4"/>
        <v>-2.9884869059584253E-3</v>
      </c>
      <c r="L28" s="11">
        <f>-'[1]Exh G 2021 - Con'!$N27</f>
        <v>8670.17</v>
      </c>
      <c r="M28" s="91">
        <f>-'[1]Exh K p1 - Con'!Q27</f>
        <v>0</v>
      </c>
      <c r="N28" s="16" t="str">
        <f t="shared" si="5"/>
        <v/>
      </c>
      <c r="O28" s="17">
        <f t="shared" si="0"/>
        <v>135261</v>
      </c>
      <c r="P28" s="92">
        <f t="shared" si="1"/>
        <v>-4973</v>
      </c>
      <c r="Q28" s="16">
        <f t="shared" si="6"/>
        <v>-3.676595618840612E-2</v>
      </c>
      <c r="R28" s="71"/>
      <c r="S28" s="77"/>
      <c r="T28" s="72"/>
      <c r="U28" s="77"/>
      <c r="V28" s="73"/>
      <c r="W28" s="71"/>
      <c r="X28" s="77"/>
      <c r="Y28" s="72"/>
      <c r="Z28" s="77"/>
      <c r="AA28" s="73"/>
    </row>
    <row r="29" spans="1:27" hidden="1">
      <c r="A29" s="15" t="s">
        <v>25</v>
      </c>
      <c r="B29" s="7" t="str">
        <f>'[1]Exh K p1 - Con'!B28</f>
        <v>Regulator Installations</v>
      </c>
      <c r="C29" s="8">
        <f>-'[1]Exh G 2018 - Con'!$N28</f>
        <v>1500.6</v>
      </c>
      <c r="D29" s="90">
        <f>-'[1]Exh K p1 - Con'!E28</f>
        <v>0</v>
      </c>
      <c r="E29" s="16" t="str">
        <f t="shared" si="2"/>
        <v/>
      </c>
      <c r="F29" s="8">
        <f>-'[1]Exh G 2019 - Con'!$N28</f>
        <v>0</v>
      </c>
      <c r="G29" s="90">
        <f>-'[1]Exh K p1 - Con'!I28</f>
        <v>0</v>
      </c>
      <c r="H29" s="16" t="str">
        <f t="shared" si="3"/>
        <v/>
      </c>
      <c r="I29" s="8">
        <f>-'[1]Exh G 2020 - Con'!$N28</f>
        <v>0</v>
      </c>
      <c r="J29" s="90">
        <f>-'[1]Exh K p1 - Con'!M28</f>
        <v>0</v>
      </c>
      <c r="K29" s="16" t="str">
        <f t="shared" si="4"/>
        <v/>
      </c>
      <c r="L29" s="11">
        <f>-'[1]Exh G 2021 - Con'!$N28</f>
        <v>0</v>
      </c>
      <c r="M29" s="91">
        <f>-'[1]Exh K p1 - Con'!Q28</f>
        <v>0</v>
      </c>
      <c r="N29" s="16" t="str">
        <f t="shared" si="5"/>
        <v/>
      </c>
      <c r="O29" s="17">
        <f t="shared" si="0"/>
        <v>1501</v>
      </c>
      <c r="P29" s="92">
        <f t="shared" si="1"/>
        <v>0</v>
      </c>
      <c r="Q29" s="16" t="str">
        <f t="shared" si="6"/>
        <v/>
      </c>
      <c r="R29" s="71"/>
      <c r="S29" s="77"/>
      <c r="T29" s="72"/>
      <c r="U29" s="77"/>
      <c r="V29" s="73"/>
      <c r="W29" s="71"/>
      <c r="X29" s="77"/>
      <c r="Y29" s="72"/>
      <c r="Z29" s="77"/>
      <c r="AA29" s="73"/>
    </row>
    <row r="30" spans="1:27" hidden="1">
      <c r="A30" s="15" t="s">
        <v>26</v>
      </c>
      <c r="B30" s="7" t="str">
        <f>'[1]Exh K p1 - Con'!B29</f>
        <v>Indust. Meas. &amp; Reg. Station Equip.</v>
      </c>
      <c r="C30" s="8">
        <f>-'[1]Exh G 2018 - Con'!$N29</f>
        <v>0</v>
      </c>
      <c r="D30" s="90">
        <f>-'[1]Exh K p1 - Con'!E29</f>
        <v>0</v>
      </c>
      <c r="E30" s="16" t="str">
        <f t="shared" si="2"/>
        <v/>
      </c>
      <c r="F30" s="8">
        <f>-'[1]Exh G 2019 - Con'!$N29</f>
        <v>0</v>
      </c>
      <c r="G30" s="90">
        <f>-'[1]Exh K p1 - Con'!I29</f>
        <v>0</v>
      </c>
      <c r="H30" s="16" t="str">
        <f t="shared" si="3"/>
        <v/>
      </c>
      <c r="I30" s="11">
        <f>-'[1]Exh G 2020 - Con'!$N29</f>
        <v>0</v>
      </c>
      <c r="J30" s="93">
        <f>-'[1]Exh K p1 - Con'!M29+'[1]Exh K Adj'!D40</f>
        <v>0</v>
      </c>
      <c r="K30" s="16" t="str">
        <f t="shared" si="4"/>
        <v/>
      </c>
      <c r="L30" s="11">
        <f>-'[1]Exh G 2021 - Con'!$N29</f>
        <v>0</v>
      </c>
      <c r="M30" s="91">
        <f>-'[1]Exh K p1 - Con'!Q29</f>
        <v>0</v>
      </c>
      <c r="N30" s="16" t="str">
        <f t="shared" si="5"/>
        <v/>
      </c>
      <c r="O30" s="17">
        <f t="shared" si="0"/>
        <v>0</v>
      </c>
      <c r="P30" s="92">
        <f t="shared" si="1"/>
        <v>0</v>
      </c>
      <c r="Q30" s="16" t="str">
        <f t="shared" si="6"/>
        <v/>
      </c>
      <c r="R30" s="71"/>
      <c r="S30" s="77"/>
      <c r="T30" s="72"/>
      <c r="U30" s="77"/>
      <c r="V30" s="73"/>
      <c r="W30" s="71"/>
      <c r="X30" s="77"/>
      <c r="Y30" s="72"/>
      <c r="Z30" s="77"/>
      <c r="AA30" s="73"/>
    </row>
    <row r="31" spans="1:27" hidden="1">
      <c r="A31" s="15" t="s">
        <v>27</v>
      </c>
      <c r="B31" s="7" t="str">
        <f>'[1]Exh K p1 - Con'!B30</f>
        <v>Other Equipment</v>
      </c>
      <c r="C31" s="8">
        <f>-'[1]Exh G 2018 - Con'!$N30</f>
        <v>0</v>
      </c>
      <c r="D31" s="90">
        <f>-'[1]Exh K p1 - Con'!E30</f>
        <v>0</v>
      </c>
      <c r="E31" s="16" t="str">
        <f t="shared" si="2"/>
        <v/>
      </c>
      <c r="F31" s="8">
        <f>-'[1]Exh G 2019 - Con'!$N30</f>
        <v>0</v>
      </c>
      <c r="G31" s="90">
        <f>-'[1]Exh K p1 - Con'!I30</f>
        <v>0</v>
      </c>
      <c r="H31" s="16" t="str">
        <f t="shared" si="3"/>
        <v/>
      </c>
      <c r="I31" s="8">
        <f>-'[1]Exh G 2020 - Con'!$N30</f>
        <v>89547.169999999984</v>
      </c>
      <c r="J31" s="90">
        <f>-'[1]Exh K p1 - Con'!M30</f>
        <v>0</v>
      </c>
      <c r="K31" s="16" t="str">
        <f t="shared" si="4"/>
        <v/>
      </c>
      <c r="L31" s="11">
        <f>-'[1]Exh G 2021 - Con'!$N30</f>
        <v>0</v>
      </c>
      <c r="M31" s="91">
        <f>-'[1]Exh K p1 - Con'!Q30</f>
        <v>0</v>
      </c>
      <c r="N31" s="16" t="str">
        <f t="shared" si="5"/>
        <v/>
      </c>
      <c r="O31" s="17">
        <f t="shared" si="0"/>
        <v>89547</v>
      </c>
      <c r="P31" s="92">
        <f t="shared" si="1"/>
        <v>0</v>
      </c>
      <c r="Q31" s="16" t="str">
        <f t="shared" si="6"/>
        <v/>
      </c>
      <c r="R31" s="71"/>
      <c r="S31" s="77"/>
      <c r="T31" s="72"/>
      <c r="U31" s="77"/>
      <c r="V31" s="73"/>
      <c r="W31" s="71"/>
      <c r="X31" s="77"/>
      <c r="Y31" s="72"/>
      <c r="Z31" s="77"/>
      <c r="AA31" s="73"/>
    </row>
    <row r="32" spans="1:27" hidden="1">
      <c r="A32" s="15" t="s">
        <v>28</v>
      </c>
      <c r="B32" s="7" t="str">
        <f>'[1]Exh K p1 - Con'!B31</f>
        <v>Land &amp; Land Rights</v>
      </c>
      <c r="C32" s="8">
        <f>-'[1]Exh G 2018 - Con'!$N31</f>
        <v>0</v>
      </c>
      <c r="D32" s="90">
        <f>-'[1]Exh K p1 - Con'!E31</f>
        <v>0</v>
      </c>
      <c r="E32" s="16" t="str">
        <f t="shared" si="2"/>
        <v/>
      </c>
      <c r="F32" s="8">
        <f>-'[1]Exh G 2019 - Con'!$N31</f>
        <v>0</v>
      </c>
      <c r="G32" s="90">
        <f>-'[1]Exh K p1 - Con'!I31</f>
        <v>0</v>
      </c>
      <c r="H32" s="16" t="str">
        <f t="shared" si="3"/>
        <v/>
      </c>
      <c r="I32" s="8">
        <f>-'[1]Exh G 2020 - Con'!$N31</f>
        <v>0</v>
      </c>
      <c r="J32" s="90">
        <f>-'[1]Exh K p1 - Con'!M31</f>
        <v>0</v>
      </c>
      <c r="K32" s="16" t="str">
        <f t="shared" si="4"/>
        <v/>
      </c>
      <c r="L32" s="11">
        <f>-'[1]Exh G 2021 - Con'!$N31</f>
        <v>3545163.46</v>
      </c>
      <c r="M32" s="91">
        <f>-'[1]Exh K p1 - Con'!Q31</f>
        <v>0</v>
      </c>
      <c r="N32" s="16" t="str">
        <f t="shared" si="5"/>
        <v/>
      </c>
      <c r="O32" s="17">
        <f t="shared" si="0"/>
        <v>3545163</v>
      </c>
      <c r="P32" s="92">
        <f t="shared" si="1"/>
        <v>0</v>
      </c>
      <c r="Q32" s="16" t="str">
        <f t="shared" si="6"/>
        <v/>
      </c>
      <c r="R32" s="71"/>
      <c r="S32" s="77"/>
      <c r="T32" s="72"/>
      <c r="U32" s="77"/>
      <c r="V32" s="73"/>
      <c r="W32" s="71"/>
      <c r="X32" s="77"/>
      <c r="Y32" s="72"/>
      <c r="Z32" s="77"/>
      <c r="AA32" s="73"/>
    </row>
    <row r="33" spans="1:27" hidden="1">
      <c r="A33" s="15" t="s">
        <v>29</v>
      </c>
      <c r="B33" s="7" t="str">
        <f>'[1]Exh K p1 - Con'!B32</f>
        <v>Structures &amp; Improvements</v>
      </c>
      <c r="C33" s="8">
        <f>-'[1]Exh G 2018 - Con'!$N32</f>
        <v>0</v>
      </c>
      <c r="D33" s="90">
        <f>-'[1]Exh K p1 - Con'!E32</f>
        <v>0</v>
      </c>
      <c r="E33" s="16" t="str">
        <f t="shared" si="2"/>
        <v/>
      </c>
      <c r="F33" s="8">
        <f>-'[1]Exh G 2019 - Con'!$N32</f>
        <v>84753.7</v>
      </c>
      <c r="G33" s="90">
        <f>-'[1]Exh K p1 - Con'!I32</f>
        <v>0</v>
      </c>
      <c r="H33" s="16" t="str">
        <f t="shared" si="3"/>
        <v/>
      </c>
      <c r="I33" s="8">
        <f>-'[1]Exh G 2020 - Con'!$N32</f>
        <v>101949.61000000002</v>
      </c>
      <c r="J33" s="90">
        <f>-'[1]Exh K p1 - Con'!M32</f>
        <v>0</v>
      </c>
      <c r="K33" s="16" t="str">
        <f t="shared" si="4"/>
        <v/>
      </c>
      <c r="L33" s="11">
        <f>-'[1]Exh G 2021 - Con'!$N32</f>
        <v>0</v>
      </c>
      <c r="M33" s="91">
        <f>-'[1]Exh K p1 - Con'!Q32</f>
        <v>0</v>
      </c>
      <c r="N33" s="16" t="str">
        <f t="shared" si="5"/>
        <v/>
      </c>
      <c r="O33" s="17">
        <f t="shared" si="0"/>
        <v>186703</v>
      </c>
      <c r="P33" s="92">
        <f t="shared" si="1"/>
        <v>0</v>
      </c>
      <c r="Q33" s="16" t="str">
        <f t="shared" si="6"/>
        <v/>
      </c>
      <c r="R33" s="71"/>
      <c r="S33" s="77"/>
      <c r="T33" s="72"/>
      <c r="U33" s="77"/>
      <c r="V33" s="73"/>
      <c r="W33" s="71"/>
      <c r="X33" s="77"/>
      <c r="Y33" s="72"/>
      <c r="Z33" s="77"/>
      <c r="AA33" s="73"/>
    </row>
    <row r="34" spans="1:27" hidden="1">
      <c r="A34" s="15">
        <v>3910</v>
      </c>
      <c r="B34" s="7" t="str">
        <f>'[1]Exh K p1 - Con'!B33</f>
        <v>Office Furniture</v>
      </c>
      <c r="C34" s="8">
        <f>-'[1]Exh G 2018 - Con'!$N33</f>
        <v>20651.25</v>
      </c>
      <c r="D34" s="90">
        <f>-'[1]Exh K p1 - Con'!E33</f>
        <v>0</v>
      </c>
      <c r="E34" s="16" t="str">
        <f t="shared" si="2"/>
        <v/>
      </c>
      <c r="F34" s="8">
        <f>-'[1]Exh G 2019 - Con'!$N33</f>
        <v>117964</v>
      </c>
      <c r="G34" s="90">
        <f>-'[1]Exh K p1 - Con'!I33</f>
        <v>0</v>
      </c>
      <c r="H34" s="16" t="str">
        <f t="shared" si="3"/>
        <v/>
      </c>
      <c r="I34" s="8">
        <f>-'[1]Exh G 2020 - Con'!$N33</f>
        <v>50480.710000000006</v>
      </c>
      <c r="J34" s="90">
        <f>-'[1]Exh K p1 - Con'!M33</f>
        <v>0</v>
      </c>
      <c r="K34" s="16" t="str">
        <f t="shared" si="4"/>
        <v/>
      </c>
      <c r="L34" s="11">
        <f>-'[1]Exh G 2021 - Con'!$N33</f>
        <v>29119.200000000001</v>
      </c>
      <c r="M34" s="91">
        <f>-'[1]Exh K p1 - Con'!Q33</f>
        <v>0</v>
      </c>
      <c r="N34" s="16" t="str">
        <f t="shared" si="5"/>
        <v/>
      </c>
      <c r="O34" s="17">
        <f t="shared" si="0"/>
        <v>218215</v>
      </c>
      <c r="P34" s="92">
        <f t="shared" si="1"/>
        <v>0</v>
      </c>
      <c r="Q34" s="16" t="str">
        <f t="shared" si="6"/>
        <v/>
      </c>
      <c r="R34" s="71"/>
      <c r="S34" s="77"/>
      <c r="T34" s="72"/>
      <c r="U34" s="77"/>
      <c r="V34" s="73"/>
      <c r="W34" s="71"/>
      <c r="X34" s="77"/>
      <c r="Y34" s="72"/>
      <c r="Z34" s="77"/>
      <c r="AA34" s="73"/>
    </row>
    <row r="35" spans="1:27" hidden="1">
      <c r="A35" s="15">
        <v>3912</v>
      </c>
      <c r="B35" s="7" t="str">
        <f>'[1]Exh K p1 - Con'!B34</f>
        <v>Office Equipment</v>
      </c>
      <c r="C35" s="8">
        <f>-'[1]Exh G 2018 - Con'!$N34</f>
        <v>0</v>
      </c>
      <c r="D35" s="90">
        <f>-'[1]Exh K p1 - Con'!E34</f>
        <v>0</v>
      </c>
      <c r="E35" s="16" t="str">
        <f t="shared" si="2"/>
        <v/>
      </c>
      <c r="F35" s="8">
        <f>-'[1]Exh G 2019 - Con'!$N34</f>
        <v>0</v>
      </c>
      <c r="G35" s="90">
        <f>-'[1]Exh K p1 - Con'!I34</f>
        <v>0</v>
      </c>
      <c r="H35" s="16" t="str">
        <f t="shared" si="3"/>
        <v/>
      </c>
      <c r="I35" s="8">
        <f>-'[1]Exh G 2020 - Con'!$N34</f>
        <v>740055.60999999987</v>
      </c>
      <c r="J35" s="90">
        <f>-'[1]Exh K p1 - Con'!M34</f>
        <v>0</v>
      </c>
      <c r="K35" s="16" t="str">
        <f t="shared" si="4"/>
        <v/>
      </c>
      <c r="L35" s="11">
        <f>-'[1]Exh G 2021 - Con'!$N34</f>
        <v>148350.79999999999</v>
      </c>
      <c r="M35" s="91">
        <f>-'[1]Exh K p1 - Con'!Q34</f>
        <v>0</v>
      </c>
      <c r="N35" s="16" t="str">
        <f t="shared" si="5"/>
        <v/>
      </c>
      <c r="O35" s="17">
        <f t="shared" si="0"/>
        <v>888406</v>
      </c>
      <c r="P35" s="92">
        <f t="shared" si="1"/>
        <v>0</v>
      </c>
      <c r="Q35" s="16" t="str">
        <f t="shared" si="6"/>
        <v/>
      </c>
      <c r="R35" s="71"/>
      <c r="S35" s="77"/>
      <c r="T35" s="72"/>
      <c r="U35" s="77"/>
      <c r="V35" s="73"/>
      <c r="W35" s="71"/>
      <c r="X35" s="77"/>
      <c r="Y35" s="72"/>
      <c r="Z35" s="77"/>
      <c r="AA35" s="73"/>
    </row>
    <row r="36" spans="1:27" hidden="1">
      <c r="A36" s="15">
        <v>3913</v>
      </c>
      <c r="B36" s="7" t="str">
        <f>'[1]Exh K p1 - Con'!B35</f>
        <v>Computer Equipment</v>
      </c>
      <c r="C36" s="8">
        <f>-'[1]Exh G 2018 - Con'!$N35</f>
        <v>0</v>
      </c>
      <c r="D36" s="90">
        <f>-'[1]Exh K p1 - Con'!E35</f>
        <v>0</v>
      </c>
      <c r="E36" s="16" t="str">
        <f t="shared" si="2"/>
        <v/>
      </c>
      <c r="F36" s="8">
        <f>-'[1]Exh G 2019 - Con'!$N35</f>
        <v>364655.66000000003</v>
      </c>
      <c r="G36" s="90">
        <f>-'[1]Exh K p1 - Con'!I35</f>
        <v>18000</v>
      </c>
      <c r="H36" s="16">
        <f t="shared" si="3"/>
        <v>4.9361636125434052E-2</v>
      </c>
      <c r="I36" s="8">
        <f>-'[1]Exh G 2020 - Con'!$N35</f>
        <v>55494.500000000007</v>
      </c>
      <c r="J36" s="90">
        <f>-'[1]Exh K p1 - Con'!M35</f>
        <v>0</v>
      </c>
      <c r="K36" s="16" t="str">
        <f t="shared" si="4"/>
        <v/>
      </c>
      <c r="L36" s="11">
        <f>-'[1]Exh G 2021 - Con'!$N35</f>
        <v>1749.84</v>
      </c>
      <c r="M36" s="91">
        <f>-'[1]Exh K p1 - Con'!Q35</f>
        <v>0</v>
      </c>
      <c r="N36" s="16" t="str">
        <f t="shared" si="5"/>
        <v/>
      </c>
      <c r="O36" s="17">
        <f t="shared" si="0"/>
        <v>421900</v>
      </c>
      <c r="P36" s="92">
        <f t="shared" si="1"/>
        <v>18000</v>
      </c>
      <c r="Q36" s="16">
        <f t="shared" si="6"/>
        <v>4.2664138421426877E-2</v>
      </c>
      <c r="R36" s="71"/>
      <c r="S36" s="77"/>
      <c r="T36" s="72"/>
      <c r="U36" s="77"/>
      <c r="V36" s="73"/>
      <c r="W36" s="71"/>
      <c r="X36" s="77"/>
      <c r="Y36" s="72"/>
      <c r="Z36" s="77"/>
      <c r="AA36" s="73"/>
    </row>
    <row r="37" spans="1:27" hidden="1">
      <c r="A37" s="15">
        <v>3914</v>
      </c>
      <c r="B37" s="7" t="str">
        <f>'[1]Exh K p1 - Con'!B36</f>
        <v>Computer Software</v>
      </c>
      <c r="C37" s="8">
        <f>-'[1]Exh G 2018 - Con'!$N36</f>
        <v>0</v>
      </c>
      <c r="D37" s="90">
        <f>-'[1]Exh K p1 - Con'!E36</f>
        <v>0</v>
      </c>
      <c r="E37" s="16" t="str">
        <f t="shared" si="2"/>
        <v/>
      </c>
      <c r="F37" s="8">
        <f>-'[1]Exh G 2019 - Con'!$N36</f>
        <v>12311.25</v>
      </c>
      <c r="G37" s="90">
        <f>-'[1]Exh K p1 - Con'!I36</f>
        <v>0</v>
      </c>
      <c r="H37" s="16" t="str">
        <f t="shared" si="3"/>
        <v/>
      </c>
      <c r="I37" s="8">
        <f>-'[1]Exh G 2020 - Con'!$N36</f>
        <v>2584297.69</v>
      </c>
      <c r="J37" s="90">
        <f>-'[1]Exh K p1 - Con'!M36</f>
        <v>0</v>
      </c>
      <c r="K37" s="16" t="str">
        <f t="shared" si="4"/>
        <v/>
      </c>
      <c r="L37" s="11">
        <f>-'[1]Exh G 2021 - Con'!$N36</f>
        <v>28394.57</v>
      </c>
      <c r="M37" s="91">
        <f>-'[1]Exh K p1 - Con'!Q36</f>
        <v>0</v>
      </c>
      <c r="N37" s="16" t="str">
        <f t="shared" si="5"/>
        <v/>
      </c>
      <c r="O37" s="17">
        <f t="shared" si="0"/>
        <v>2625004</v>
      </c>
      <c r="P37" s="92">
        <f t="shared" si="1"/>
        <v>0</v>
      </c>
      <c r="Q37" s="16" t="str">
        <f t="shared" si="6"/>
        <v/>
      </c>
      <c r="R37" s="71"/>
      <c r="S37" s="77"/>
      <c r="T37" s="72"/>
      <c r="U37" s="77"/>
      <c r="V37" s="73"/>
      <c r="W37" s="71"/>
      <c r="X37" s="77"/>
      <c r="Y37" s="72"/>
      <c r="Z37" s="77"/>
      <c r="AA37" s="73"/>
    </row>
    <row r="38" spans="1:27" s="36" customFormat="1">
      <c r="A38" s="15">
        <v>3921</v>
      </c>
      <c r="B38" s="32" t="str">
        <f>'[1]Exh K p1 - Con'!B37</f>
        <v>Transportation - Cars</v>
      </c>
      <c r="C38" s="33">
        <f>-'[1]Exh G 2018 - Con'!$N37</f>
        <v>45858.61</v>
      </c>
      <c r="D38" s="94">
        <f>-'[1]Exh K p1 - Con'!E37</f>
        <v>0</v>
      </c>
      <c r="E38" s="31" t="str">
        <f t="shared" si="2"/>
        <v/>
      </c>
      <c r="F38" s="33">
        <f>-'[1]Exh G 2019 - Con'!$N37</f>
        <v>19778.849999999999</v>
      </c>
      <c r="G38" s="95">
        <f>-'[1]Exh K p1 - Con'!I37-'[1]Exh L - Con 2023'!F21</f>
        <v>8800</v>
      </c>
      <c r="H38" s="31">
        <f t="shared" si="3"/>
        <v>0.44491969957808469</v>
      </c>
      <c r="I38" s="33">
        <f>-'[1]Exh G 2020 - Con'!$N37</f>
        <v>0</v>
      </c>
      <c r="J38" s="95">
        <f>-'[1]Exh K p1 - Con'!M37-'[1]Exh L - Con 2023'!F20</f>
        <v>7000</v>
      </c>
      <c r="K38" s="31" t="str">
        <f t="shared" si="4"/>
        <v/>
      </c>
      <c r="L38" s="34">
        <f>-'[1]Exh G 2021 - Con'!$N37</f>
        <v>0</v>
      </c>
      <c r="M38" s="96">
        <f>-'[1]Exh K p1 - Con'!Q37</f>
        <v>0</v>
      </c>
      <c r="N38" s="31" t="str">
        <f t="shared" si="5"/>
        <v/>
      </c>
      <c r="O38" s="35">
        <f t="shared" si="0"/>
        <v>65637</v>
      </c>
      <c r="P38" s="97">
        <f t="shared" si="1"/>
        <v>15800</v>
      </c>
      <c r="Q38" s="31">
        <f t="shared" si="6"/>
        <v>0.2407178877767113</v>
      </c>
      <c r="R38" s="71">
        <v>58922</v>
      </c>
      <c r="S38" s="77">
        <f>ROUND(ROUND(Q38,2)*R38,-3)</f>
        <v>14000</v>
      </c>
      <c r="T38" s="72"/>
      <c r="U38" s="77"/>
      <c r="V38" s="70">
        <f>S38+U38</f>
        <v>14000</v>
      </c>
      <c r="W38" s="71"/>
      <c r="X38" s="77"/>
      <c r="Y38" s="72"/>
      <c r="Z38" s="77"/>
      <c r="AA38" s="70"/>
    </row>
    <row r="39" spans="1:27" s="36" customFormat="1" ht="25.5">
      <c r="A39" s="15">
        <v>3922</v>
      </c>
      <c r="B39" s="32" t="str">
        <f>'[1]Exh K p1 - Con'!B38</f>
        <v>Transportation - Light Trucks &amp; Vans</v>
      </c>
      <c r="C39" s="33">
        <f>-'[1]Exh G 2018 - Con'!$N38</f>
        <v>1222787.55</v>
      </c>
      <c r="D39" s="94">
        <f>-'[1]Exh K p1 - Con'!E38</f>
        <v>198087.3</v>
      </c>
      <c r="E39" s="31">
        <f t="shared" si="2"/>
        <v>0.16199649726561247</v>
      </c>
      <c r="F39" s="33">
        <f>-'[1]Exh G 2019 - Con'!$N38</f>
        <v>228907.79000000004</v>
      </c>
      <c r="G39" s="94">
        <f>-'[1]Exh K p1 - Con'!I38</f>
        <v>21305.8</v>
      </c>
      <c r="H39" s="31">
        <f t="shared" si="3"/>
        <v>9.3075906241548156E-2</v>
      </c>
      <c r="I39" s="33">
        <f>-'[1]Exh G 2020 - Con'!$N38</f>
        <v>129559.45999999999</v>
      </c>
      <c r="J39" s="94">
        <f>-'[1]Exh K p1 - Con'!M38</f>
        <v>18953</v>
      </c>
      <c r="K39" s="31">
        <f t="shared" si="4"/>
        <v>0.14628804411503415</v>
      </c>
      <c r="L39" s="34">
        <f>-'[1]Exh G 2021 - Con'!$N38</f>
        <v>415435.84000000008</v>
      </c>
      <c r="M39" s="95">
        <f>-'[1]Exh K p1 - Con'!Q38-'[1]Exh L - Con 2023'!F194</f>
        <v>245786.88</v>
      </c>
      <c r="N39" s="31">
        <f t="shared" si="5"/>
        <v>0.5916361958563805</v>
      </c>
      <c r="O39" s="35">
        <f t="shared" si="0"/>
        <v>1996691</v>
      </c>
      <c r="P39" s="97">
        <f t="shared" si="1"/>
        <v>484133</v>
      </c>
      <c r="Q39" s="31">
        <f t="shared" si="6"/>
        <v>0.24246766274801659</v>
      </c>
      <c r="R39" s="74">
        <v>213072</v>
      </c>
      <c r="S39" s="78">
        <f>ROUND(ROUND(Q39,2)*R39,-3)</f>
        <v>51000</v>
      </c>
      <c r="T39" s="75">
        <v>44305</v>
      </c>
      <c r="U39" s="78">
        <f>ROUND(ROUND(Q39,2)*T39,-3)</f>
        <v>11000</v>
      </c>
      <c r="V39" s="76">
        <f>S39+U39</f>
        <v>62000</v>
      </c>
      <c r="W39" s="74">
        <v>307828</v>
      </c>
      <c r="X39" s="78">
        <f>ROUND(ROUND(Q39,2)*W39,-3)</f>
        <v>74000</v>
      </c>
      <c r="Y39" s="75">
        <v>52079</v>
      </c>
      <c r="Z39" s="78">
        <f>ROUND(ROUND(Q39,2)*Y39,-3)</f>
        <v>12000</v>
      </c>
      <c r="AA39" s="76">
        <f>X39+Z39</f>
        <v>86000</v>
      </c>
    </row>
    <row r="40" spans="1:27">
      <c r="A40" s="15">
        <v>3923</v>
      </c>
      <c r="B40" s="7" t="str">
        <f>'[1]Exh K p1 - Con'!B39</f>
        <v>Transportation - Heavy Trucks &amp; Vans</v>
      </c>
      <c r="C40" s="8">
        <f>-'[1]Exh G 2018 - Con'!$N39</f>
        <v>0</v>
      </c>
      <c r="D40" s="90">
        <f>-'[1]Exh K p1 - Con'!E39</f>
        <v>0</v>
      </c>
      <c r="E40" s="16" t="str">
        <f t="shared" si="2"/>
        <v/>
      </c>
      <c r="F40" s="8">
        <f>-'[1]Exh G 2019 - Con'!$N39</f>
        <v>0</v>
      </c>
      <c r="G40" s="90">
        <f>-'[1]Exh K p1 - Con'!I39</f>
        <v>0</v>
      </c>
      <c r="H40" s="16" t="str">
        <f t="shared" si="3"/>
        <v/>
      </c>
      <c r="I40" s="8">
        <f>-'[1]Exh G 2020 - Con'!$N39</f>
        <v>0</v>
      </c>
      <c r="J40" s="90">
        <f>-'[1]Exh K p1 - Con'!M39</f>
        <v>0</v>
      </c>
      <c r="K40" s="16" t="str">
        <f t="shared" si="4"/>
        <v/>
      </c>
      <c r="L40" s="11">
        <f>-'[1]Exh G 2021 - Con'!$N39</f>
        <v>0</v>
      </c>
      <c r="M40" s="91">
        <f>-'[1]Exh K p1 - Con'!Q39</f>
        <v>0</v>
      </c>
      <c r="N40" s="16" t="str">
        <f t="shared" si="5"/>
        <v/>
      </c>
      <c r="O40" s="17">
        <f t="shared" si="0"/>
        <v>0</v>
      </c>
      <c r="P40" s="92">
        <f t="shared" si="1"/>
        <v>0</v>
      </c>
      <c r="Q40" s="16" t="str">
        <f t="shared" si="6"/>
        <v/>
      </c>
    </row>
    <row r="41" spans="1:27">
      <c r="A41" s="98">
        <v>3924</v>
      </c>
      <c r="B41" s="99" t="str">
        <f>'[1]Exh K p1 - Con'!B40</f>
        <v>Transportation - Trailers</v>
      </c>
      <c r="C41" s="100">
        <f>-'[1]Exh G 2018 - Con'!$N40</f>
        <v>17685.04</v>
      </c>
      <c r="D41" s="101">
        <f>-'[1]Exh K p1 - Con'!E40</f>
        <v>0</v>
      </c>
      <c r="E41" s="102" t="str">
        <f t="shared" si="2"/>
        <v/>
      </c>
      <c r="F41" s="100">
        <f>-'[1]Exh G 2019 - Con'!$N40</f>
        <v>7855.94</v>
      </c>
      <c r="G41" s="101">
        <f>-'[1]Exh K p1 - Con'!I40</f>
        <v>0</v>
      </c>
      <c r="H41" s="102" t="str">
        <f t="shared" si="3"/>
        <v/>
      </c>
      <c r="I41" s="100">
        <f>-'[1]Exh G 2020 - Con'!$N40</f>
        <v>0</v>
      </c>
      <c r="J41" s="101">
        <f>-'[1]Exh K p1 - Con'!M40</f>
        <v>0</v>
      </c>
      <c r="K41" s="102" t="str">
        <f t="shared" si="4"/>
        <v/>
      </c>
      <c r="L41" s="103">
        <f>-'[1]Exh G 2021 - Con'!$N40</f>
        <v>0</v>
      </c>
      <c r="M41" s="104">
        <f>-'[1]Exh K p1 - Con'!Q40</f>
        <v>0</v>
      </c>
      <c r="N41" s="102" t="str">
        <f t="shared" si="5"/>
        <v/>
      </c>
      <c r="O41" s="105">
        <f t="shared" si="0"/>
        <v>25541</v>
      </c>
      <c r="P41" s="106">
        <f t="shared" si="1"/>
        <v>0</v>
      </c>
      <c r="Q41" s="102" t="str">
        <f t="shared" si="6"/>
        <v/>
      </c>
    </row>
    <row r="42" spans="1:27" hidden="1">
      <c r="A42" s="15" t="s">
        <v>30</v>
      </c>
      <c r="B42" s="7" t="str">
        <f>'[1]Exh K p1 - Con'!B41</f>
        <v>Stores Equipment</v>
      </c>
      <c r="C42" s="8">
        <f>-'[1]Exh G 2018 - Con'!$N41</f>
        <v>0</v>
      </c>
      <c r="D42" s="9">
        <f>-'[1]Exh K p1 - Con'!E41</f>
        <v>0</v>
      </c>
      <c r="E42" s="16" t="str">
        <f t="shared" si="2"/>
        <v/>
      </c>
      <c r="F42" s="8">
        <f>-'[1]Exh G 2019 - Con'!$N41</f>
        <v>7116.59</v>
      </c>
      <c r="G42" s="9">
        <f>-'[1]Exh K p1 - Con'!I41</f>
        <v>0</v>
      </c>
      <c r="H42" s="16" t="str">
        <f t="shared" si="3"/>
        <v/>
      </c>
      <c r="I42" s="8">
        <f>-'[1]Exh G 2020 - Con'!$N41</f>
        <v>0</v>
      </c>
      <c r="J42" s="9">
        <f>-'[1]Exh K p1 - Con'!M41</f>
        <v>0</v>
      </c>
      <c r="K42" s="16" t="str">
        <f t="shared" si="4"/>
        <v/>
      </c>
      <c r="L42" s="11">
        <f>-'[1]Exh G 2021 - Con'!$N41</f>
        <v>0</v>
      </c>
      <c r="M42" s="12">
        <f>-'[1]Exh K p1 - Con'!Q41</f>
        <v>0</v>
      </c>
      <c r="N42" s="16" t="str">
        <f t="shared" si="5"/>
        <v/>
      </c>
      <c r="O42" s="17">
        <f t="shared" si="0"/>
        <v>7117</v>
      </c>
      <c r="P42" s="18">
        <f t="shared" si="1"/>
        <v>0</v>
      </c>
      <c r="Q42" s="16" t="str">
        <f t="shared" si="6"/>
        <v/>
      </c>
    </row>
    <row r="43" spans="1:27" hidden="1">
      <c r="A43" s="15" t="s">
        <v>31</v>
      </c>
      <c r="B43" s="7" t="str">
        <f>'[1]Exh K p1 - Con'!B42</f>
        <v>Tools, Shop &amp; Garage Equipment</v>
      </c>
      <c r="C43" s="8">
        <f>-'[1]Exh G 2018 - Con'!$N42</f>
        <v>0</v>
      </c>
      <c r="D43" s="9">
        <f>-'[1]Exh K p1 - Con'!E42</f>
        <v>0</v>
      </c>
      <c r="E43" s="16" t="str">
        <f t="shared" si="2"/>
        <v/>
      </c>
      <c r="F43" s="8">
        <f>-'[1]Exh G 2019 - Con'!$N42</f>
        <v>319243.81999999995</v>
      </c>
      <c r="G43" s="9">
        <f>-'[1]Exh K p1 - Con'!I42</f>
        <v>0</v>
      </c>
      <c r="H43" s="16" t="str">
        <f t="shared" si="3"/>
        <v/>
      </c>
      <c r="I43" s="8">
        <f>-'[1]Exh G 2020 - Con'!$N42</f>
        <v>93283.25</v>
      </c>
      <c r="J43" s="9">
        <f>-'[1]Exh K p1 - Con'!M42</f>
        <v>0</v>
      </c>
      <c r="K43" s="16" t="str">
        <f t="shared" si="4"/>
        <v/>
      </c>
      <c r="L43" s="11">
        <f>-'[1]Exh G 2021 - Con'!$N42</f>
        <v>21726.35</v>
      </c>
      <c r="M43" s="12">
        <f>-'[1]Exh K p1 - Con'!Q42</f>
        <v>0</v>
      </c>
      <c r="N43" s="16" t="str">
        <f t="shared" si="5"/>
        <v/>
      </c>
      <c r="O43" s="17">
        <f t="shared" si="0"/>
        <v>434253</v>
      </c>
      <c r="P43" s="18">
        <f t="shared" si="1"/>
        <v>0</v>
      </c>
      <c r="Q43" s="16" t="str">
        <f t="shared" si="6"/>
        <v/>
      </c>
    </row>
    <row r="44" spans="1:27" hidden="1">
      <c r="A44" s="15" t="s">
        <v>32</v>
      </c>
      <c r="B44" s="7" t="str">
        <f>'[1]Exh K p1 - Con'!B43</f>
        <v>Laboratory Equipment</v>
      </c>
      <c r="C44" s="8">
        <f>-'[1]Exh G 2018 - Con'!$N43</f>
        <v>0</v>
      </c>
      <c r="D44" s="9">
        <f>-'[1]Exh K p1 - Con'!E43</f>
        <v>0</v>
      </c>
      <c r="E44" s="16" t="str">
        <f t="shared" si="2"/>
        <v/>
      </c>
      <c r="F44" s="8">
        <f>-'[1]Exh G 2019 - Con'!$N43</f>
        <v>0</v>
      </c>
      <c r="G44" s="9">
        <f>-'[1]Exh K p1 - Con'!I43</f>
        <v>0</v>
      </c>
      <c r="H44" s="16" t="str">
        <f t="shared" si="3"/>
        <v/>
      </c>
      <c r="I44" s="8">
        <f>-'[1]Exh G 2020 - Con'!$N43</f>
        <v>0</v>
      </c>
      <c r="J44" s="9">
        <f>-'[1]Exh K p1 - Con'!M43</f>
        <v>0</v>
      </c>
      <c r="K44" s="16" t="str">
        <f t="shared" si="4"/>
        <v/>
      </c>
      <c r="L44" s="11">
        <f>-'[1]Exh G 2021 - Con'!$N43</f>
        <v>0</v>
      </c>
      <c r="M44" s="12">
        <f>-'[1]Exh K p1 - Con'!Q43</f>
        <v>0</v>
      </c>
      <c r="N44" s="16" t="str">
        <f t="shared" si="5"/>
        <v/>
      </c>
      <c r="O44" s="17">
        <f t="shared" si="0"/>
        <v>0</v>
      </c>
      <c r="P44" s="18">
        <f t="shared" si="1"/>
        <v>0</v>
      </c>
      <c r="Q44" s="16" t="str">
        <f t="shared" si="6"/>
        <v/>
      </c>
    </row>
    <row r="45" spans="1:27" hidden="1">
      <c r="A45" s="15" t="s">
        <v>33</v>
      </c>
      <c r="B45" s="7" t="str">
        <f>'[1]Exh K p1 - Con'!B44</f>
        <v>Power Operated Equipment</v>
      </c>
      <c r="C45" s="8">
        <f>-'[1]Exh G 2018 - Con'!$N44</f>
        <v>0</v>
      </c>
      <c r="D45" s="9">
        <f>-'[1]Exh K p1 - Con'!E44</f>
        <v>0</v>
      </c>
      <c r="E45" s="16" t="str">
        <f t="shared" si="2"/>
        <v/>
      </c>
      <c r="F45" s="8">
        <f>-'[1]Exh G 2019 - Con'!$N44</f>
        <v>40024.42</v>
      </c>
      <c r="G45" s="9">
        <f>-'[1]Exh K p1 - Con'!I44</f>
        <v>4800</v>
      </c>
      <c r="H45" s="16">
        <f t="shared" si="3"/>
        <v>0.11992678469794191</v>
      </c>
      <c r="I45" s="8">
        <f>-'[1]Exh G 2020 - Con'!$N44</f>
        <v>21532.58</v>
      </c>
      <c r="J45" s="9">
        <f>-'[1]Exh K p1 - Con'!M44</f>
        <v>0</v>
      </c>
      <c r="K45" s="16" t="str">
        <f t="shared" si="4"/>
        <v/>
      </c>
      <c r="L45" s="11">
        <f>-'[1]Exh G 2021 - Con'!$N44</f>
        <v>60902.39</v>
      </c>
      <c r="M45" s="12">
        <f>-'[1]Exh K p1 - Con'!Q44</f>
        <v>0</v>
      </c>
      <c r="N45" s="16" t="str">
        <f t="shared" si="5"/>
        <v/>
      </c>
      <c r="O45" s="17">
        <f t="shared" si="0"/>
        <v>122459</v>
      </c>
      <c r="P45" s="18">
        <f t="shared" si="1"/>
        <v>4800</v>
      </c>
      <c r="Q45" s="16">
        <f t="shared" si="6"/>
        <v>3.9196792395822272E-2</v>
      </c>
    </row>
    <row r="46" spans="1:27" hidden="1">
      <c r="A46" s="15" t="s">
        <v>34</v>
      </c>
      <c r="B46" s="7" t="str">
        <f>'[1]Exh K p1 - Con'!B45</f>
        <v>Communications Equipment</v>
      </c>
      <c r="C46" s="8">
        <f>-'[1]Exh G 2018 - Con'!$N45</f>
        <v>0</v>
      </c>
      <c r="D46" s="9">
        <f>-'[1]Exh K p1 - Con'!E45</f>
        <v>0</v>
      </c>
      <c r="E46" s="16" t="str">
        <f t="shared" si="2"/>
        <v/>
      </c>
      <c r="F46" s="8">
        <f>-'[1]Exh G 2019 - Con'!$N45</f>
        <v>195703.27000000002</v>
      </c>
      <c r="G46" s="9">
        <f>-'[1]Exh K p1 - Con'!I45</f>
        <v>0</v>
      </c>
      <c r="H46" s="16" t="str">
        <f t="shared" si="3"/>
        <v/>
      </c>
      <c r="I46" s="8">
        <f>-'[1]Exh G 2020 - Con'!$N45</f>
        <v>558711.25999999989</v>
      </c>
      <c r="J46" s="9">
        <f>-'[1]Exh K p1 - Con'!M45</f>
        <v>0</v>
      </c>
      <c r="K46" s="16" t="str">
        <f t="shared" si="4"/>
        <v/>
      </c>
      <c r="L46" s="11">
        <f>-'[1]Exh G 2021 - Con'!$N45</f>
        <v>90946.14</v>
      </c>
      <c r="M46" s="12">
        <f>-'[1]Exh K p1 - Con'!Q45</f>
        <v>0</v>
      </c>
      <c r="N46" s="16" t="str">
        <f t="shared" si="5"/>
        <v/>
      </c>
      <c r="O46" s="17">
        <f t="shared" si="0"/>
        <v>845361</v>
      </c>
      <c r="P46" s="18">
        <f t="shared" si="1"/>
        <v>0</v>
      </c>
      <c r="Q46" s="16" t="str">
        <f t="shared" si="6"/>
        <v/>
      </c>
    </row>
    <row r="47" spans="1:27" hidden="1">
      <c r="A47" s="15" t="s">
        <v>35</v>
      </c>
      <c r="B47" s="7" t="str">
        <f>'[1]Exh K p1 - Con'!B46</f>
        <v>Miscellaneous Equipment</v>
      </c>
      <c r="C47" s="8">
        <f>-'[1]Exh G 2018 - Con'!$N46</f>
        <v>0</v>
      </c>
      <c r="D47" s="9">
        <f>-'[1]Exh K p1 - Con'!E46</f>
        <v>0</v>
      </c>
      <c r="E47" s="16" t="str">
        <f t="shared" si="2"/>
        <v/>
      </c>
      <c r="F47" s="8">
        <f>-'[1]Exh G 2019 - Con'!$N46</f>
        <v>54625.86</v>
      </c>
      <c r="G47" s="9">
        <f>-'[1]Exh K p1 - Con'!I46</f>
        <v>0</v>
      </c>
      <c r="H47" s="16" t="str">
        <f t="shared" si="3"/>
        <v/>
      </c>
      <c r="I47" s="8">
        <f>-'[1]Exh G 2020 - Con'!$N46</f>
        <v>31574.06</v>
      </c>
      <c r="J47" s="9">
        <f>-'[1]Exh K p1 - Con'!M46</f>
        <v>0</v>
      </c>
      <c r="K47" s="16" t="str">
        <f t="shared" si="4"/>
        <v/>
      </c>
      <c r="L47" s="11">
        <f>-'[1]Exh G 2021 - Con'!$N46</f>
        <v>0</v>
      </c>
      <c r="M47" s="12">
        <f>-'[1]Exh K p1 - Con'!Q46</f>
        <v>0</v>
      </c>
      <c r="N47" s="16" t="str">
        <f t="shared" si="5"/>
        <v/>
      </c>
      <c r="O47" s="17">
        <f t="shared" si="0"/>
        <v>86200</v>
      </c>
      <c r="P47" s="18">
        <f t="shared" si="1"/>
        <v>0</v>
      </c>
      <c r="Q47" s="16" t="str">
        <f t="shared" si="6"/>
        <v/>
      </c>
    </row>
    <row r="48" spans="1:27" hidden="1">
      <c r="A48" s="15" t="s">
        <v>36</v>
      </c>
      <c r="B48" s="7" t="str">
        <f>'[1]Exh K p1 - Con'!B47</f>
        <v>Other Tangible Property</v>
      </c>
      <c r="C48" s="8">
        <f>-'[1]Exh G 2018 - Con'!$N47</f>
        <v>0</v>
      </c>
      <c r="D48" s="9">
        <f>-'[1]Exh K p1 - Con'!E47</f>
        <v>0</v>
      </c>
      <c r="E48" s="16" t="str">
        <f t="shared" si="2"/>
        <v/>
      </c>
      <c r="F48" s="8">
        <f>-'[1]Exh G 2019 - Con'!$N47</f>
        <v>0</v>
      </c>
      <c r="G48" s="9">
        <f>-'[1]Exh K p1 - Con'!I47</f>
        <v>0</v>
      </c>
      <c r="H48" s="16" t="str">
        <f t="shared" si="3"/>
        <v/>
      </c>
      <c r="I48" s="8">
        <f>-'[1]Exh G 2020 - Con'!$N47</f>
        <v>24970.339999999997</v>
      </c>
      <c r="J48" s="9">
        <f>-'[1]Exh K p1 - Con'!M47</f>
        <v>0</v>
      </c>
      <c r="K48" s="16" t="str">
        <f t="shared" si="4"/>
        <v/>
      </c>
      <c r="L48" s="11">
        <f>-'[1]Exh G 2021 - Con'!$N47</f>
        <v>0</v>
      </c>
      <c r="M48" s="12">
        <f>-'[1]Exh K p1 - Con'!Q47</f>
        <v>0</v>
      </c>
      <c r="N48" s="16" t="str">
        <f t="shared" si="5"/>
        <v/>
      </c>
      <c r="O48" s="17">
        <f t="shared" si="0"/>
        <v>24970</v>
      </c>
      <c r="P48" s="18">
        <f t="shared" si="1"/>
        <v>0</v>
      </c>
      <c r="Q48" s="16" t="str">
        <f t="shared" si="6"/>
        <v/>
      </c>
    </row>
    <row r="49" spans="1:17" hidden="1">
      <c r="A49" s="20"/>
      <c r="B49" s="21" t="s">
        <v>37</v>
      </c>
      <c r="C49" s="22">
        <f>SUM(C10:C48)</f>
        <v>2341632.0700000003</v>
      </c>
      <c r="D49" s="23">
        <f>SUM(D10:D48)</f>
        <v>-1220586.3100000003</v>
      </c>
      <c r="E49" s="24"/>
      <c r="F49" s="22">
        <f>SUM(F10:F48)</f>
        <v>3745657.5399999996</v>
      </c>
      <c r="G49" s="23">
        <f>SUM(G10:G48)</f>
        <v>-1510151.6499999997</v>
      </c>
      <c r="H49" s="24"/>
      <c r="I49" s="22">
        <f>SUM(I10:I48)</f>
        <v>6039569.4899999984</v>
      </c>
      <c r="J49" s="23">
        <f>SUM(J10:J48)</f>
        <v>-1336308.8399999996</v>
      </c>
      <c r="K49" s="24"/>
      <c r="L49" s="25">
        <f>SUM(L10:L48)</f>
        <v>5407979.2399999984</v>
      </c>
      <c r="M49" s="26">
        <f>SUM(M10:M48)</f>
        <v>-755723.8600000001</v>
      </c>
      <c r="N49" s="24"/>
      <c r="O49" s="22">
        <f>SUM(O10:O48)</f>
        <v>17534839</v>
      </c>
      <c r="P49" s="23">
        <f>SUM(P10:P48)</f>
        <v>-4822770</v>
      </c>
      <c r="Q49" s="24"/>
    </row>
  </sheetData>
  <mergeCells count="6">
    <mergeCell ref="W7:AA7"/>
    <mergeCell ref="A1:Q1"/>
    <mergeCell ref="A2:Q2"/>
    <mergeCell ref="A3:Q3"/>
    <mergeCell ref="A4:Q4"/>
    <mergeCell ref="R7:V7"/>
  </mergeCells>
  <printOptions horizontalCentered="1"/>
  <pageMargins left="0.5" right="0.5" top="0.5" bottom="0.5" header="0.5" footer="0.3"/>
  <pageSetup scale="52" orientation="landscape" r:id="rId1"/>
  <headerFooter alignWithMargins="0">
    <oddHeader>&amp;L&amp;"Arial Narrow,Bold"Exhibit I. &amp;P/&amp;N&amp;R&amp;"Arial Narrow,Bold"Attachment 2  Revised 05/17/2019</oddHeader>
    <oddFooter>&amp;A</oddFooter>
  </headerFooter>
</worksheet>
</file>

<file path=customXML/item4.xml>��< ? x m l   v e r s i o n = " 1 . 0 "   e n c o d i n g = " u t f - 1 6 " ? >  
 < p r o p e r t i e s   x m l n s = " h t t p : / / w w w . i m a n a g e . c o m / w o r k / x m l s c h e m a " >  
     < d o c u m e n t i d > A C T I V E ! 1 5 6 7 6 7 7 9 . 1 < / d o c u m e n t i d >  
     < s e n d e r i d > K E A B E T < / s e n d e r i d >  
     < s e n d e r e m a i l > B K E A T I N G @ G U N S T E R . C O M < / s e n d e r e m a i l >  
     < l a s t m o d i f i e d > 2 0 2 2 - 0 5 - 0 3 T 1 4 : 4 2 : 3 0 . 0 0 0 0 0 0 0 - 0 4 : 0 0 < / l a s t m o d i f i e d >  
     < d a t a b a s e > A C T I V E < / d a t a b a s e >  
 < / p r o p e r t i e s > 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99F7E995E85A64A9A36603D373C4C4E" ma:contentTypeVersion="14" ma:contentTypeDescription="Create a new document." ma:contentTypeScope="" ma:versionID="a56f25e186a1e3bee5aa5a62e9b0a503">
  <xsd:schema xmlns:xsd="http://www.w3.org/2001/XMLSchema" xmlns:xs="http://www.w3.org/2001/XMLSchema" xmlns:p="http://schemas.microsoft.com/office/2006/metadata/properties" xmlns:ns1="http://schemas.microsoft.com/sharepoint/v3" xmlns:ns3="04a173e0-7aa7-42c1-9671-d51c936ed6bd" xmlns:ns4="83b6c62d-4a98-49b6-b429-58bb6c635135" targetNamespace="http://schemas.microsoft.com/office/2006/metadata/properties" ma:root="true" ma:fieldsID="8433f7fefcf2bb22a658bae187e64cde" ns1:_="" ns3:_="" ns4:_="">
    <xsd:import namespace="http://schemas.microsoft.com/sharepoint/v3"/>
    <xsd:import namespace="04a173e0-7aa7-42c1-9671-d51c936ed6bd"/>
    <xsd:import namespace="83b6c62d-4a98-49b6-b429-58bb6c63513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1:_ip_UnifiedCompliancePolicyProperties" minOccurs="0"/>
                <xsd:element ref="ns1:_ip_UnifiedCompliancePolicyUIAction" minOccurs="0"/>
                <xsd:element ref="ns3:MediaServiceAutoKeyPoints" minOccurs="0"/>
                <xsd:element ref="ns3:MediaServiceKeyPoints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7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8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4a173e0-7aa7-42c1-9671-d51c936ed6b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21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b6c62d-4a98-49b6-b429-58bb6c63513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D8AC226-5549-4430-95B9-17966BF228DB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sharepoint/v3"/>
    <ds:schemaRef ds:uri="http://schemas.openxmlformats.org/package/2006/metadata/core-properties"/>
    <ds:schemaRef ds:uri="http://purl.org/dc/terms/"/>
    <ds:schemaRef ds:uri="04a173e0-7aa7-42c1-9671-d51c936ed6bd"/>
    <ds:schemaRef ds:uri="83b6c62d-4a98-49b6-b429-58bb6c635135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57BE4277-5F00-4C3C-BB0F-0FDE6EDA990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DFDB990-67CC-4CA0-8766-C2E4D44691A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04a173e0-7aa7-42c1-9671-d51c936ed6bd"/>
    <ds:schemaRef ds:uri="83b6c62d-4a98-49b6-b429-58bb6c63513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Exh K - Con</vt:lpstr>
      <vt:lpstr>'Exh K - Con'!Print_Area</vt:lpstr>
    </vt:vector>
  </TitlesOfParts>
  <Company>Chesapeake Utilities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Maitre, Bety</dc:creator>
  <cp:lastModifiedBy>Onsomu, Philip</cp:lastModifiedBy>
  <dcterms:created xsi:type="dcterms:W3CDTF">2022-02-28T21:19:53Z</dcterms:created>
  <dcterms:modified xsi:type="dcterms:W3CDTF">2022-05-03T18:42:30Z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0x010100199F7E995E85A64A9A36603D373C4C4E</vt:lpwstr>
  </property>
</Properties>
</file>