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ate Proceedings\2022 Natural Gas 20220067-GU\MFR Backup\G Schedules\G-1 Rate Base\G1- Utility Plant\"/>
    </mc:Choice>
  </mc:AlternateContent>
  <bookViews>
    <workbookView xWindow="0" yWindow="0" windowWidth="19200" windowHeight="5250" activeTab="1"/>
  </bookViews>
  <sheets>
    <sheet name="Total CFG additions 2022" sheetId="7" r:id="rId1"/>
    <sheet name="CFG Ops 2022" sheetId="1" r:id="rId2"/>
    <sheet name="CF BIS 2022" sheetId="2" r:id="rId3"/>
    <sheet name="Dep Study Adjustments 2022" sheetId="3" r:id="rId4"/>
    <sheet name="mgmt adjustments 2022" sheetId="4" r:id="rId5"/>
    <sheet name="AMR adjustments 2022" sheetId="5" r:id="rId6"/>
    <sheet name="Total CFG additions 2023" sheetId="8" r:id="rId7"/>
    <sheet name="CFG Ops 2023" sheetId="9" r:id="rId8"/>
    <sheet name="CF BIS 2023" sheetId="10" r:id="rId9"/>
    <sheet name="Dep Study Adjustments 2023" sheetId="11" r:id="rId10"/>
    <sheet name="mgmt adjustments 2023" sheetId="12" r:id="rId11"/>
    <sheet name="AMR 2023" sheetId="13" r:id="rId12"/>
  </sheets>
  <externalReferences>
    <externalReference r:id="rId1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5" i="9" l="1"/>
  <c r="M55" i="9"/>
  <c r="J55" i="9"/>
  <c r="I55" i="9"/>
  <c r="F55" i="9"/>
  <c r="E55" i="9"/>
  <c r="P52" i="9"/>
  <c r="P51" i="9"/>
  <c r="P50" i="9"/>
  <c r="P49" i="9"/>
  <c r="P48" i="9"/>
  <c r="P47" i="9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O21" i="9"/>
  <c r="O55" i="9" s="1"/>
  <c r="N21" i="9"/>
  <c r="M21" i="9"/>
  <c r="L21" i="9"/>
  <c r="L55" i="9" s="1"/>
  <c r="K21" i="9"/>
  <c r="K55" i="9" s="1"/>
  <c r="J21" i="9"/>
  <c r="I21" i="9"/>
  <c r="H21" i="9"/>
  <c r="H55" i="9" s="1"/>
  <c r="G21" i="9"/>
  <c r="G55" i="9" s="1"/>
  <c r="F21" i="9"/>
  <c r="E21" i="9"/>
  <c r="D21" i="9"/>
  <c r="D55" i="9" s="1"/>
  <c r="P20" i="9"/>
  <c r="P19" i="9"/>
  <c r="P18" i="9"/>
  <c r="P17" i="9"/>
  <c r="P16" i="9"/>
  <c r="A16" i="9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P15" i="9"/>
  <c r="B8" i="9"/>
  <c r="B6" i="9"/>
  <c r="P34" i="7"/>
  <c r="P55" i="7"/>
  <c r="P60" i="7" s="1"/>
  <c r="P55" i="9" l="1"/>
  <c r="P21" i="9"/>
  <c r="M55" i="1"/>
  <c r="I55" i="1"/>
  <c r="E55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O38" i="1"/>
  <c r="P38" i="1" s="1"/>
  <c r="O37" i="1"/>
  <c r="P37" i="1" s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O21" i="1"/>
  <c r="O55" i="1" s="1"/>
  <c r="N21" i="1"/>
  <c r="N55" i="1" s="1"/>
  <c r="M21" i="1"/>
  <c r="L21" i="1"/>
  <c r="L55" i="1" s="1"/>
  <c r="K21" i="1"/>
  <c r="K55" i="1" s="1"/>
  <c r="J21" i="1"/>
  <c r="J55" i="1" s="1"/>
  <c r="I21" i="1"/>
  <c r="H21" i="1"/>
  <c r="H55" i="1" s="1"/>
  <c r="G21" i="1"/>
  <c r="G55" i="1" s="1"/>
  <c r="F21" i="1"/>
  <c r="F55" i="1" s="1"/>
  <c r="E21" i="1"/>
  <c r="D21" i="1"/>
  <c r="D55" i="1" s="1"/>
  <c r="P20" i="1"/>
  <c r="P19" i="1"/>
  <c r="P18" i="1"/>
  <c r="P17" i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P16" i="1"/>
  <c r="A16" i="1"/>
  <c r="P15" i="1"/>
  <c r="B8" i="1"/>
  <c r="B6" i="1"/>
  <c r="P21" i="1" l="1"/>
  <c r="P55" i="1" s="1"/>
  <c r="O55" i="13" l="1"/>
  <c r="N55" i="13"/>
  <c r="M55" i="13"/>
  <c r="L55" i="13"/>
  <c r="K55" i="13"/>
  <c r="J55" i="13"/>
  <c r="I55" i="13"/>
  <c r="H55" i="13"/>
  <c r="G55" i="13"/>
  <c r="F55" i="13"/>
  <c r="E55" i="13"/>
  <c r="D55" i="13"/>
  <c r="P52" i="13"/>
  <c r="P51" i="13"/>
  <c r="P50" i="13"/>
  <c r="P49" i="13"/>
  <c r="P48" i="13"/>
  <c r="P47" i="13"/>
  <c r="P46" i="13"/>
  <c r="P45" i="13"/>
  <c r="P44" i="13"/>
  <c r="P43" i="13"/>
  <c r="P42" i="13"/>
  <c r="P41" i="13"/>
  <c r="P40" i="13"/>
  <c r="P39" i="13"/>
  <c r="P38" i="13"/>
  <c r="P37" i="13"/>
  <c r="P36" i="13"/>
  <c r="P35" i="13"/>
  <c r="P33" i="13"/>
  <c r="P32" i="13"/>
  <c r="P31" i="13"/>
  <c r="P30" i="13"/>
  <c r="P29" i="13"/>
  <c r="P28" i="13"/>
  <c r="P27" i="13"/>
  <c r="P26" i="13"/>
  <c r="P25" i="13"/>
  <c r="P24" i="13"/>
  <c r="P23" i="13"/>
  <c r="P22" i="13"/>
  <c r="P21" i="13"/>
  <c r="P20" i="13"/>
  <c r="P19" i="13"/>
  <c r="P18" i="13"/>
  <c r="P17" i="13"/>
  <c r="A17" i="13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P16" i="13"/>
  <c r="A16" i="13"/>
  <c r="P15" i="13"/>
  <c r="P55" i="13" s="1"/>
  <c r="B8" i="13"/>
  <c r="B6" i="13"/>
  <c r="O55" i="12"/>
  <c r="N55" i="12"/>
  <c r="M55" i="12"/>
  <c r="L55" i="12"/>
  <c r="K55" i="12"/>
  <c r="J55" i="12"/>
  <c r="I55" i="12"/>
  <c r="H55" i="12"/>
  <c r="G55" i="12"/>
  <c r="F55" i="12"/>
  <c r="E55" i="12"/>
  <c r="D55" i="12"/>
  <c r="P52" i="12"/>
  <c r="P51" i="12"/>
  <c r="P50" i="12"/>
  <c r="P49" i="12"/>
  <c r="P48" i="12"/>
  <c r="P47" i="12"/>
  <c r="P46" i="12"/>
  <c r="P45" i="12"/>
  <c r="P44" i="12"/>
  <c r="P43" i="12"/>
  <c r="P42" i="12"/>
  <c r="P41" i="12"/>
  <c r="P40" i="12"/>
  <c r="P39" i="12"/>
  <c r="P38" i="12"/>
  <c r="P37" i="12"/>
  <c r="P36" i="12"/>
  <c r="P35" i="12"/>
  <c r="P33" i="12"/>
  <c r="P32" i="12"/>
  <c r="P31" i="12"/>
  <c r="P30" i="12"/>
  <c r="P29" i="12"/>
  <c r="P28" i="12"/>
  <c r="P27" i="12"/>
  <c r="P26" i="12"/>
  <c r="P25" i="12"/>
  <c r="P24" i="12"/>
  <c r="P23" i="12"/>
  <c r="P22" i="12"/>
  <c r="P21" i="12"/>
  <c r="P20" i="12"/>
  <c r="P19" i="12"/>
  <c r="P18" i="12"/>
  <c r="P17" i="12"/>
  <c r="P16" i="12"/>
  <c r="A16" i="12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P15" i="12"/>
  <c r="P55" i="12" s="1"/>
  <c r="B8" i="12"/>
  <c r="B6" i="12"/>
  <c r="O55" i="11"/>
  <c r="N55" i="11"/>
  <c r="M55" i="11"/>
  <c r="L55" i="11"/>
  <c r="K55" i="11"/>
  <c r="J55" i="11"/>
  <c r="I55" i="11"/>
  <c r="H55" i="11"/>
  <c r="G55" i="11"/>
  <c r="F55" i="11"/>
  <c r="E55" i="11"/>
  <c r="D55" i="11"/>
  <c r="P52" i="11"/>
  <c r="P51" i="11"/>
  <c r="P50" i="11"/>
  <c r="P49" i="11"/>
  <c r="P48" i="11"/>
  <c r="P47" i="11"/>
  <c r="P46" i="11"/>
  <c r="P45" i="11"/>
  <c r="P44" i="11"/>
  <c r="P43" i="11"/>
  <c r="P42" i="11"/>
  <c r="P41" i="11"/>
  <c r="P40" i="11"/>
  <c r="P39" i="11"/>
  <c r="P38" i="11"/>
  <c r="P37" i="11"/>
  <c r="P36" i="11"/>
  <c r="P35" i="11"/>
  <c r="P33" i="11"/>
  <c r="P32" i="11"/>
  <c r="P31" i="11"/>
  <c r="P30" i="11"/>
  <c r="P29" i="11"/>
  <c r="P28" i="11"/>
  <c r="P27" i="11"/>
  <c r="P26" i="11"/>
  <c r="P25" i="11"/>
  <c r="P24" i="11"/>
  <c r="P23" i="11"/>
  <c r="P22" i="11"/>
  <c r="P21" i="11"/>
  <c r="P20" i="11"/>
  <c r="P19" i="11"/>
  <c r="P18" i="11"/>
  <c r="P17" i="11"/>
  <c r="P16" i="11"/>
  <c r="A16" i="1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P15" i="11"/>
  <c r="P55" i="11" s="1"/>
  <c r="B8" i="11"/>
  <c r="B6" i="11"/>
  <c r="O55" i="10"/>
  <c r="N55" i="10"/>
  <c r="M55" i="10"/>
  <c r="L55" i="10"/>
  <c r="K55" i="10"/>
  <c r="J55" i="10"/>
  <c r="I55" i="10"/>
  <c r="H55" i="10"/>
  <c r="G55" i="10"/>
  <c r="F55" i="10"/>
  <c r="E55" i="10"/>
  <c r="D55" i="10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36" i="10"/>
  <c r="P35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A16" i="10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P15" i="10"/>
  <c r="B8" i="10"/>
  <c r="B6" i="10"/>
  <c r="O52" i="8"/>
  <c r="N52" i="8"/>
  <c r="M52" i="8"/>
  <c r="L52" i="8"/>
  <c r="K52" i="8"/>
  <c r="J52" i="8"/>
  <c r="I52" i="8"/>
  <c r="H52" i="8"/>
  <c r="G52" i="8"/>
  <c r="F52" i="8"/>
  <c r="E52" i="8"/>
  <c r="D52" i="8"/>
  <c r="O51" i="8"/>
  <c r="N51" i="8"/>
  <c r="M51" i="8"/>
  <c r="L51" i="8"/>
  <c r="K51" i="8"/>
  <c r="J51" i="8"/>
  <c r="I51" i="8"/>
  <c r="H51" i="8"/>
  <c r="G51" i="8"/>
  <c r="F51" i="8"/>
  <c r="E51" i="8"/>
  <c r="D51" i="8"/>
  <c r="O50" i="8"/>
  <c r="N50" i="8"/>
  <c r="M50" i="8"/>
  <c r="L50" i="8"/>
  <c r="K50" i="8"/>
  <c r="J50" i="8"/>
  <c r="I50" i="8"/>
  <c r="H50" i="8"/>
  <c r="G50" i="8"/>
  <c r="F50" i="8"/>
  <c r="E50" i="8"/>
  <c r="D50" i="8"/>
  <c r="O49" i="8"/>
  <c r="N49" i="8"/>
  <c r="M49" i="8"/>
  <c r="L49" i="8"/>
  <c r="K49" i="8"/>
  <c r="J49" i="8"/>
  <c r="I49" i="8"/>
  <c r="H49" i="8"/>
  <c r="G49" i="8"/>
  <c r="F49" i="8"/>
  <c r="E49" i="8"/>
  <c r="D49" i="8"/>
  <c r="O48" i="8"/>
  <c r="N48" i="8"/>
  <c r="M48" i="8"/>
  <c r="L48" i="8"/>
  <c r="K48" i="8"/>
  <c r="J48" i="8"/>
  <c r="I48" i="8"/>
  <c r="H48" i="8"/>
  <c r="G48" i="8"/>
  <c r="F48" i="8"/>
  <c r="E48" i="8"/>
  <c r="D48" i="8"/>
  <c r="O47" i="8"/>
  <c r="N47" i="8"/>
  <c r="M47" i="8"/>
  <c r="L47" i="8"/>
  <c r="K47" i="8"/>
  <c r="J47" i="8"/>
  <c r="I47" i="8"/>
  <c r="H47" i="8"/>
  <c r="G47" i="8"/>
  <c r="F47" i="8"/>
  <c r="E47" i="8"/>
  <c r="D47" i="8"/>
  <c r="O46" i="8"/>
  <c r="N46" i="8"/>
  <c r="M46" i="8"/>
  <c r="L46" i="8"/>
  <c r="K46" i="8"/>
  <c r="J46" i="8"/>
  <c r="I46" i="8"/>
  <c r="H46" i="8"/>
  <c r="G46" i="8"/>
  <c r="F46" i="8"/>
  <c r="E46" i="8"/>
  <c r="D46" i="8"/>
  <c r="O45" i="8"/>
  <c r="N45" i="8"/>
  <c r="M45" i="8"/>
  <c r="L45" i="8"/>
  <c r="K45" i="8"/>
  <c r="J45" i="8"/>
  <c r="I45" i="8"/>
  <c r="H45" i="8"/>
  <c r="G45" i="8"/>
  <c r="F45" i="8"/>
  <c r="E45" i="8"/>
  <c r="D45" i="8"/>
  <c r="O44" i="8"/>
  <c r="N44" i="8"/>
  <c r="M44" i="8"/>
  <c r="L44" i="8"/>
  <c r="K44" i="8"/>
  <c r="J44" i="8"/>
  <c r="I44" i="8"/>
  <c r="H44" i="8"/>
  <c r="G44" i="8"/>
  <c r="F44" i="8"/>
  <c r="E44" i="8"/>
  <c r="D44" i="8"/>
  <c r="O43" i="8"/>
  <c r="N43" i="8"/>
  <c r="M43" i="8"/>
  <c r="L43" i="8"/>
  <c r="K43" i="8"/>
  <c r="J43" i="8"/>
  <c r="I43" i="8"/>
  <c r="H43" i="8"/>
  <c r="G43" i="8"/>
  <c r="F43" i="8"/>
  <c r="E43" i="8"/>
  <c r="D43" i="8"/>
  <c r="O42" i="8"/>
  <c r="N42" i="8"/>
  <c r="M42" i="8"/>
  <c r="L42" i="8"/>
  <c r="K42" i="8"/>
  <c r="J42" i="8"/>
  <c r="I42" i="8"/>
  <c r="H42" i="8"/>
  <c r="G42" i="8"/>
  <c r="F42" i="8"/>
  <c r="E42" i="8"/>
  <c r="D42" i="8"/>
  <c r="O41" i="8"/>
  <c r="N41" i="8"/>
  <c r="M41" i="8"/>
  <c r="L41" i="8"/>
  <c r="K41" i="8"/>
  <c r="J41" i="8"/>
  <c r="I41" i="8"/>
  <c r="H41" i="8"/>
  <c r="G41" i="8"/>
  <c r="F41" i="8"/>
  <c r="E41" i="8"/>
  <c r="D41" i="8"/>
  <c r="O40" i="8"/>
  <c r="N40" i="8"/>
  <c r="M40" i="8"/>
  <c r="L40" i="8"/>
  <c r="K40" i="8"/>
  <c r="J40" i="8"/>
  <c r="I40" i="8"/>
  <c r="H40" i="8"/>
  <c r="G40" i="8"/>
  <c r="F40" i="8"/>
  <c r="E40" i="8"/>
  <c r="D40" i="8"/>
  <c r="O39" i="8"/>
  <c r="N39" i="8"/>
  <c r="M39" i="8"/>
  <c r="L39" i="8"/>
  <c r="K39" i="8"/>
  <c r="J39" i="8"/>
  <c r="I39" i="8"/>
  <c r="H39" i="8"/>
  <c r="G39" i="8"/>
  <c r="F39" i="8"/>
  <c r="E39" i="8"/>
  <c r="D39" i="8"/>
  <c r="O38" i="8"/>
  <c r="N38" i="8"/>
  <c r="M38" i="8"/>
  <c r="L38" i="8"/>
  <c r="K38" i="8"/>
  <c r="J38" i="8"/>
  <c r="I38" i="8"/>
  <c r="H38" i="8"/>
  <c r="G38" i="8"/>
  <c r="F38" i="8"/>
  <c r="E38" i="8"/>
  <c r="D38" i="8"/>
  <c r="O37" i="8"/>
  <c r="N37" i="8"/>
  <c r="M37" i="8"/>
  <c r="L37" i="8"/>
  <c r="K37" i="8"/>
  <c r="J37" i="8"/>
  <c r="I37" i="8"/>
  <c r="H37" i="8"/>
  <c r="G37" i="8"/>
  <c r="F37" i="8"/>
  <c r="E37" i="8"/>
  <c r="D37" i="8"/>
  <c r="O36" i="8"/>
  <c r="N36" i="8"/>
  <c r="M36" i="8"/>
  <c r="L36" i="8"/>
  <c r="K36" i="8"/>
  <c r="J36" i="8"/>
  <c r="I36" i="8"/>
  <c r="H36" i="8"/>
  <c r="G36" i="8"/>
  <c r="F36" i="8"/>
  <c r="E36" i="8"/>
  <c r="D36" i="8"/>
  <c r="O35" i="8"/>
  <c r="N35" i="8"/>
  <c r="M35" i="8"/>
  <c r="L35" i="8"/>
  <c r="K35" i="8"/>
  <c r="J35" i="8"/>
  <c r="I35" i="8"/>
  <c r="H35" i="8"/>
  <c r="G35" i="8"/>
  <c r="F35" i="8"/>
  <c r="E35" i="8"/>
  <c r="D35" i="8"/>
  <c r="O34" i="8"/>
  <c r="N34" i="8"/>
  <c r="M34" i="8"/>
  <c r="L34" i="8"/>
  <c r="K34" i="8"/>
  <c r="J34" i="8"/>
  <c r="I34" i="8"/>
  <c r="H34" i="8"/>
  <c r="G34" i="8"/>
  <c r="F34" i="8"/>
  <c r="E34" i="8"/>
  <c r="D34" i="8"/>
  <c r="O33" i="8"/>
  <c r="N33" i="8"/>
  <c r="M33" i="8"/>
  <c r="L33" i="8"/>
  <c r="K33" i="8"/>
  <c r="J33" i="8"/>
  <c r="I33" i="8"/>
  <c r="H33" i="8"/>
  <c r="G33" i="8"/>
  <c r="F33" i="8"/>
  <c r="E33" i="8"/>
  <c r="D33" i="8"/>
  <c r="O32" i="8"/>
  <c r="N32" i="8"/>
  <c r="M32" i="8"/>
  <c r="L32" i="8"/>
  <c r="K32" i="8"/>
  <c r="J32" i="8"/>
  <c r="I32" i="8"/>
  <c r="H32" i="8"/>
  <c r="G32" i="8"/>
  <c r="F32" i="8"/>
  <c r="E32" i="8"/>
  <c r="D32" i="8"/>
  <c r="O31" i="8"/>
  <c r="N31" i="8"/>
  <c r="M31" i="8"/>
  <c r="L31" i="8"/>
  <c r="K31" i="8"/>
  <c r="J31" i="8"/>
  <c r="I31" i="8"/>
  <c r="H31" i="8"/>
  <c r="G31" i="8"/>
  <c r="F31" i="8"/>
  <c r="E31" i="8"/>
  <c r="D31" i="8"/>
  <c r="O30" i="8"/>
  <c r="N30" i="8"/>
  <c r="M30" i="8"/>
  <c r="L30" i="8"/>
  <c r="K30" i="8"/>
  <c r="J30" i="8"/>
  <c r="I30" i="8"/>
  <c r="H30" i="8"/>
  <c r="G30" i="8"/>
  <c r="F30" i="8"/>
  <c r="E30" i="8"/>
  <c r="D30" i="8"/>
  <c r="O29" i="8"/>
  <c r="N29" i="8"/>
  <c r="M29" i="8"/>
  <c r="L29" i="8"/>
  <c r="K29" i="8"/>
  <c r="J29" i="8"/>
  <c r="I29" i="8"/>
  <c r="H29" i="8"/>
  <c r="G29" i="8"/>
  <c r="F29" i="8"/>
  <c r="E29" i="8"/>
  <c r="D29" i="8"/>
  <c r="O28" i="8"/>
  <c r="N28" i="8"/>
  <c r="M28" i="8"/>
  <c r="L28" i="8"/>
  <c r="K28" i="8"/>
  <c r="J28" i="8"/>
  <c r="I28" i="8"/>
  <c r="H28" i="8"/>
  <c r="G28" i="8"/>
  <c r="F28" i="8"/>
  <c r="E28" i="8"/>
  <c r="D28" i="8"/>
  <c r="O27" i="8"/>
  <c r="N27" i="8"/>
  <c r="M27" i="8"/>
  <c r="L27" i="8"/>
  <c r="K27" i="8"/>
  <c r="J27" i="8"/>
  <c r="I27" i="8"/>
  <c r="H27" i="8"/>
  <c r="G27" i="8"/>
  <c r="F27" i="8"/>
  <c r="E27" i="8"/>
  <c r="D27" i="8"/>
  <c r="O26" i="8"/>
  <c r="N26" i="8"/>
  <c r="M26" i="8"/>
  <c r="L26" i="8"/>
  <c r="K26" i="8"/>
  <c r="J26" i="8"/>
  <c r="I26" i="8"/>
  <c r="H26" i="8"/>
  <c r="G26" i="8"/>
  <c r="F26" i="8"/>
  <c r="E26" i="8"/>
  <c r="D26" i="8"/>
  <c r="O25" i="8"/>
  <c r="N25" i="8"/>
  <c r="M25" i="8"/>
  <c r="L25" i="8"/>
  <c r="K25" i="8"/>
  <c r="J25" i="8"/>
  <c r="I25" i="8"/>
  <c r="H25" i="8"/>
  <c r="G25" i="8"/>
  <c r="F25" i="8"/>
  <c r="E25" i="8"/>
  <c r="D25" i="8"/>
  <c r="O24" i="8"/>
  <c r="N24" i="8"/>
  <c r="M24" i="8"/>
  <c r="L24" i="8"/>
  <c r="K24" i="8"/>
  <c r="J24" i="8"/>
  <c r="I24" i="8"/>
  <c r="H24" i="8"/>
  <c r="G24" i="8"/>
  <c r="F24" i="8"/>
  <c r="E24" i="8"/>
  <c r="D24" i="8"/>
  <c r="O23" i="8"/>
  <c r="N23" i="8"/>
  <c r="M23" i="8"/>
  <c r="L23" i="8"/>
  <c r="K23" i="8"/>
  <c r="J23" i="8"/>
  <c r="I23" i="8"/>
  <c r="H23" i="8"/>
  <c r="G23" i="8"/>
  <c r="F23" i="8"/>
  <c r="E23" i="8"/>
  <c r="D23" i="8"/>
  <c r="O22" i="8"/>
  <c r="N22" i="8"/>
  <c r="M22" i="8"/>
  <c r="L22" i="8"/>
  <c r="K22" i="8"/>
  <c r="J22" i="8"/>
  <c r="I22" i="8"/>
  <c r="H22" i="8"/>
  <c r="G22" i="8"/>
  <c r="F22" i="8"/>
  <c r="E22" i="8"/>
  <c r="D22" i="8"/>
  <c r="O21" i="8"/>
  <c r="N21" i="8"/>
  <c r="M21" i="8"/>
  <c r="L21" i="8"/>
  <c r="K21" i="8"/>
  <c r="J21" i="8"/>
  <c r="I21" i="8"/>
  <c r="H21" i="8"/>
  <c r="G21" i="8"/>
  <c r="F21" i="8"/>
  <c r="E21" i="8"/>
  <c r="D21" i="8"/>
  <c r="O20" i="8"/>
  <c r="N20" i="8"/>
  <c r="M20" i="8"/>
  <c r="L20" i="8"/>
  <c r="K20" i="8"/>
  <c r="J20" i="8"/>
  <c r="I20" i="8"/>
  <c r="H20" i="8"/>
  <c r="G20" i="8"/>
  <c r="F20" i="8"/>
  <c r="E20" i="8"/>
  <c r="D20" i="8"/>
  <c r="O19" i="8"/>
  <c r="N19" i="8"/>
  <c r="M19" i="8"/>
  <c r="L19" i="8"/>
  <c r="K19" i="8"/>
  <c r="J19" i="8"/>
  <c r="I19" i="8"/>
  <c r="H19" i="8"/>
  <c r="G19" i="8"/>
  <c r="F19" i="8"/>
  <c r="E19" i="8"/>
  <c r="D19" i="8"/>
  <c r="O18" i="8"/>
  <c r="N18" i="8"/>
  <c r="M18" i="8"/>
  <c r="L18" i="8"/>
  <c r="K18" i="8"/>
  <c r="J18" i="8"/>
  <c r="I18" i="8"/>
  <c r="H18" i="8"/>
  <c r="G18" i="8"/>
  <c r="F18" i="8"/>
  <c r="E18" i="8"/>
  <c r="D18" i="8"/>
  <c r="O17" i="8"/>
  <c r="N17" i="8"/>
  <c r="M17" i="8"/>
  <c r="L17" i="8"/>
  <c r="K17" i="8"/>
  <c r="J17" i="8"/>
  <c r="I17" i="8"/>
  <c r="H17" i="8"/>
  <c r="G17" i="8"/>
  <c r="F17" i="8"/>
  <c r="E17" i="8"/>
  <c r="D17" i="8"/>
  <c r="O16" i="8"/>
  <c r="N16" i="8"/>
  <c r="M16" i="8"/>
  <c r="L16" i="8"/>
  <c r="K16" i="8"/>
  <c r="J16" i="8"/>
  <c r="I16" i="8"/>
  <c r="H16" i="8"/>
  <c r="G16" i="8"/>
  <c r="F16" i="8"/>
  <c r="E16" i="8"/>
  <c r="D16" i="8"/>
  <c r="A16" i="8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O15" i="8"/>
  <c r="N15" i="8"/>
  <c r="M15" i="8"/>
  <c r="L15" i="8"/>
  <c r="L55" i="8" s="1"/>
  <c r="K15" i="8"/>
  <c r="J15" i="8"/>
  <c r="I15" i="8"/>
  <c r="H15" i="8"/>
  <c r="G15" i="8"/>
  <c r="F15" i="8"/>
  <c r="E15" i="8"/>
  <c r="D15" i="8"/>
  <c r="B8" i="8"/>
  <c r="B6" i="8"/>
  <c r="G55" i="8" l="1"/>
  <c r="K55" i="8"/>
  <c r="O55" i="8"/>
  <c r="P55" i="10"/>
  <c r="H55" i="8"/>
  <c r="E55" i="8"/>
  <c r="I55" i="8"/>
  <c r="M55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F55" i="8"/>
  <c r="J55" i="8"/>
  <c r="N55" i="8"/>
  <c r="D55" i="8"/>
  <c r="P55" i="8" l="1"/>
  <c r="O52" i="7" l="1"/>
  <c r="N52" i="7"/>
  <c r="M52" i="7"/>
  <c r="L52" i="7"/>
  <c r="K52" i="7"/>
  <c r="J52" i="7"/>
  <c r="I52" i="7"/>
  <c r="H52" i="7"/>
  <c r="G52" i="7"/>
  <c r="F52" i="7"/>
  <c r="E52" i="7"/>
  <c r="D52" i="7"/>
  <c r="P52" i="7" s="1"/>
  <c r="O51" i="7"/>
  <c r="N51" i="7"/>
  <c r="M51" i="7"/>
  <c r="L51" i="7"/>
  <c r="K51" i="7"/>
  <c r="J51" i="7"/>
  <c r="I51" i="7"/>
  <c r="H51" i="7"/>
  <c r="G51" i="7"/>
  <c r="F51" i="7"/>
  <c r="E51" i="7"/>
  <c r="D51" i="7"/>
  <c r="P51" i="7" s="1"/>
  <c r="O50" i="7"/>
  <c r="N50" i="7"/>
  <c r="M50" i="7"/>
  <c r="L50" i="7"/>
  <c r="K50" i="7"/>
  <c r="J50" i="7"/>
  <c r="I50" i="7"/>
  <c r="H50" i="7"/>
  <c r="G50" i="7"/>
  <c r="F50" i="7"/>
  <c r="E50" i="7"/>
  <c r="D50" i="7"/>
  <c r="P50" i="7" s="1"/>
  <c r="O49" i="7"/>
  <c r="N49" i="7"/>
  <c r="M49" i="7"/>
  <c r="L49" i="7"/>
  <c r="K49" i="7"/>
  <c r="J49" i="7"/>
  <c r="I49" i="7"/>
  <c r="H49" i="7"/>
  <c r="G49" i="7"/>
  <c r="F49" i="7"/>
  <c r="E49" i="7"/>
  <c r="D49" i="7"/>
  <c r="P49" i="7" s="1"/>
  <c r="O48" i="7"/>
  <c r="N48" i="7"/>
  <c r="M48" i="7"/>
  <c r="L48" i="7"/>
  <c r="K48" i="7"/>
  <c r="J48" i="7"/>
  <c r="I48" i="7"/>
  <c r="H48" i="7"/>
  <c r="G48" i="7"/>
  <c r="F48" i="7"/>
  <c r="E48" i="7"/>
  <c r="D48" i="7"/>
  <c r="P48" i="7" s="1"/>
  <c r="O47" i="7"/>
  <c r="N47" i="7"/>
  <c r="M47" i="7"/>
  <c r="L47" i="7"/>
  <c r="K47" i="7"/>
  <c r="J47" i="7"/>
  <c r="I47" i="7"/>
  <c r="H47" i="7"/>
  <c r="G47" i="7"/>
  <c r="F47" i="7"/>
  <c r="E47" i="7"/>
  <c r="D47" i="7"/>
  <c r="P47" i="7" s="1"/>
  <c r="O46" i="7"/>
  <c r="N46" i="7"/>
  <c r="M46" i="7"/>
  <c r="L46" i="7"/>
  <c r="K46" i="7"/>
  <c r="J46" i="7"/>
  <c r="I46" i="7"/>
  <c r="H46" i="7"/>
  <c r="G46" i="7"/>
  <c r="F46" i="7"/>
  <c r="E46" i="7"/>
  <c r="D46" i="7"/>
  <c r="P46" i="7" s="1"/>
  <c r="O45" i="7"/>
  <c r="N45" i="7"/>
  <c r="M45" i="7"/>
  <c r="L45" i="7"/>
  <c r="K45" i="7"/>
  <c r="J45" i="7"/>
  <c r="I45" i="7"/>
  <c r="H45" i="7"/>
  <c r="G45" i="7"/>
  <c r="F45" i="7"/>
  <c r="E45" i="7"/>
  <c r="D45" i="7"/>
  <c r="P45" i="7" s="1"/>
  <c r="O44" i="7"/>
  <c r="N44" i="7"/>
  <c r="M44" i="7"/>
  <c r="L44" i="7"/>
  <c r="K44" i="7"/>
  <c r="J44" i="7"/>
  <c r="I44" i="7"/>
  <c r="H44" i="7"/>
  <c r="G44" i="7"/>
  <c r="F44" i="7"/>
  <c r="E44" i="7"/>
  <c r="D44" i="7"/>
  <c r="P44" i="7" s="1"/>
  <c r="O43" i="7"/>
  <c r="N43" i="7"/>
  <c r="M43" i="7"/>
  <c r="L43" i="7"/>
  <c r="K43" i="7"/>
  <c r="J43" i="7"/>
  <c r="I43" i="7"/>
  <c r="H43" i="7"/>
  <c r="G43" i="7"/>
  <c r="F43" i="7"/>
  <c r="E43" i="7"/>
  <c r="D43" i="7"/>
  <c r="O42" i="7"/>
  <c r="N42" i="7"/>
  <c r="M42" i="7"/>
  <c r="L42" i="7"/>
  <c r="K42" i="7"/>
  <c r="J42" i="7"/>
  <c r="I42" i="7"/>
  <c r="H42" i="7"/>
  <c r="G42" i="7"/>
  <c r="F42" i="7"/>
  <c r="E42" i="7"/>
  <c r="D42" i="7"/>
  <c r="P42" i="7" s="1"/>
  <c r="O41" i="7"/>
  <c r="N41" i="7"/>
  <c r="M41" i="7"/>
  <c r="L41" i="7"/>
  <c r="K41" i="7"/>
  <c r="J41" i="7"/>
  <c r="I41" i="7"/>
  <c r="H41" i="7"/>
  <c r="G41" i="7"/>
  <c r="F41" i="7"/>
  <c r="E41" i="7"/>
  <c r="D41" i="7"/>
  <c r="O40" i="7"/>
  <c r="N40" i="7"/>
  <c r="M40" i="7"/>
  <c r="L40" i="7"/>
  <c r="K40" i="7"/>
  <c r="J40" i="7"/>
  <c r="I40" i="7"/>
  <c r="H40" i="7"/>
  <c r="G40" i="7"/>
  <c r="F40" i="7"/>
  <c r="E40" i="7"/>
  <c r="D40" i="7"/>
  <c r="O39" i="7"/>
  <c r="N39" i="7"/>
  <c r="M39" i="7"/>
  <c r="L39" i="7"/>
  <c r="K39" i="7"/>
  <c r="J39" i="7"/>
  <c r="I39" i="7"/>
  <c r="H39" i="7"/>
  <c r="G39" i="7"/>
  <c r="F39" i="7"/>
  <c r="E39" i="7"/>
  <c r="D39" i="7"/>
  <c r="P39" i="7" s="1"/>
  <c r="O38" i="7"/>
  <c r="N38" i="7"/>
  <c r="M38" i="7"/>
  <c r="L38" i="7"/>
  <c r="K38" i="7"/>
  <c r="J38" i="7"/>
  <c r="I38" i="7"/>
  <c r="H38" i="7"/>
  <c r="G38" i="7"/>
  <c r="F38" i="7"/>
  <c r="E38" i="7"/>
  <c r="D38" i="7"/>
  <c r="P38" i="7" s="1"/>
  <c r="O37" i="7"/>
  <c r="N37" i="7"/>
  <c r="M37" i="7"/>
  <c r="L37" i="7"/>
  <c r="K37" i="7"/>
  <c r="J37" i="7"/>
  <c r="I37" i="7"/>
  <c r="H37" i="7"/>
  <c r="G37" i="7"/>
  <c r="F37" i="7"/>
  <c r="E37" i="7"/>
  <c r="D37" i="7"/>
  <c r="P37" i="7" s="1"/>
  <c r="O36" i="7"/>
  <c r="N36" i="7"/>
  <c r="M36" i="7"/>
  <c r="L36" i="7"/>
  <c r="K36" i="7"/>
  <c r="J36" i="7"/>
  <c r="I36" i="7"/>
  <c r="H36" i="7"/>
  <c r="G36" i="7"/>
  <c r="F36" i="7"/>
  <c r="E36" i="7"/>
  <c r="D36" i="7"/>
  <c r="P36" i="7" s="1"/>
  <c r="O35" i="7"/>
  <c r="N35" i="7"/>
  <c r="M35" i="7"/>
  <c r="L35" i="7"/>
  <c r="K35" i="7"/>
  <c r="J35" i="7"/>
  <c r="I35" i="7"/>
  <c r="H35" i="7"/>
  <c r="G35" i="7"/>
  <c r="F35" i="7"/>
  <c r="E35" i="7"/>
  <c r="D35" i="7"/>
  <c r="P35" i="7" s="1"/>
  <c r="O34" i="7"/>
  <c r="N34" i="7"/>
  <c r="M34" i="7"/>
  <c r="L34" i="7"/>
  <c r="K34" i="7"/>
  <c r="J34" i="7"/>
  <c r="I34" i="7"/>
  <c r="H34" i="7"/>
  <c r="G34" i="7"/>
  <c r="F34" i="7"/>
  <c r="E34" i="7"/>
  <c r="D34" i="7"/>
  <c r="O33" i="7"/>
  <c r="N33" i="7"/>
  <c r="M33" i="7"/>
  <c r="L33" i="7"/>
  <c r="K33" i="7"/>
  <c r="J33" i="7"/>
  <c r="I33" i="7"/>
  <c r="H33" i="7"/>
  <c r="G33" i="7"/>
  <c r="F33" i="7"/>
  <c r="E33" i="7"/>
  <c r="D33" i="7"/>
  <c r="P33" i="7" s="1"/>
  <c r="O32" i="7"/>
  <c r="N32" i="7"/>
  <c r="M32" i="7"/>
  <c r="L32" i="7"/>
  <c r="K32" i="7"/>
  <c r="J32" i="7"/>
  <c r="I32" i="7"/>
  <c r="H32" i="7"/>
  <c r="G32" i="7"/>
  <c r="F32" i="7"/>
  <c r="E32" i="7"/>
  <c r="D32" i="7"/>
  <c r="P32" i="7" s="1"/>
  <c r="O31" i="7"/>
  <c r="N31" i="7"/>
  <c r="M31" i="7"/>
  <c r="L31" i="7"/>
  <c r="K31" i="7"/>
  <c r="J31" i="7"/>
  <c r="I31" i="7"/>
  <c r="H31" i="7"/>
  <c r="G31" i="7"/>
  <c r="F31" i="7"/>
  <c r="E31" i="7"/>
  <c r="D31" i="7"/>
  <c r="P31" i="7" s="1"/>
  <c r="O30" i="7"/>
  <c r="N30" i="7"/>
  <c r="M30" i="7"/>
  <c r="L30" i="7"/>
  <c r="K30" i="7"/>
  <c r="J30" i="7"/>
  <c r="I30" i="7"/>
  <c r="H30" i="7"/>
  <c r="G30" i="7"/>
  <c r="F30" i="7"/>
  <c r="E30" i="7"/>
  <c r="D30" i="7"/>
  <c r="P30" i="7" s="1"/>
  <c r="O29" i="7"/>
  <c r="N29" i="7"/>
  <c r="M29" i="7"/>
  <c r="L29" i="7"/>
  <c r="K29" i="7"/>
  <c r="J29" i="7"/>
  <c r="I29" i="7"/>
  <c r="H29" i="7"/>
  <c r="G29" i="7"/>
  <c r="F29" i="7"/>
  <c r="E29" i="7"/>
  <c r="D29" i="7"/>
  <c r="P29" i="7" s="1"/>
  <c r="O28" i="7"/>
  <c r="N28" i="7"/>
  <c r="M28" i="7"/>
  <c r="L28" i="7"/>
  <c r="K28" i="7"/>
  <c r="J28" i="7"/>
  <c r="I28" i="7"/>
  <c r="H28" i="7"/>
  <c r="G28" i="7"/>
  <c r="F28" i="7"/>
  <c r="E28" i="7"/>
  <c r="D28" i="7"/>
  <c r="O27" i="7"/>
  <c r="N27" i="7"/>
  <c r="M27" i="7"/>
  <c r="L27" i="7"/>
  <c r="K27" i="7"/>
  <c r="J27" i="7"/>
  <c r="I27" i="7"/>
  <c r="H27" i="7"/>
  <c r="G27" i="7"/>
  <c r="F27" i="7"/>
  <c r="E27" i="7"/>
  <c r="D27" i="7"/>
  <c r="P27" i="7" s="1"/>
  <c r="O26" i="7"/>
  <c r="N26" i="7"/>
  <c r="M26" i="7"/>
  <c r="L26" i="7"/>
  <c r="K26" i="7"/>
  <c r="J26" i="7"/>
  <c r="I26" i="7"/>
  <c r="H26" i="7"/>
  <c r="G26" i="7"/>
  <c r="F26" i="7"/>
  <c r="E26" i="7"/>
  <c r="D26" i="7"/>
  <c r="P26" i="7" s="1"/>
  <c r="O25" i="7"/>
  <c r="N25" i="7"/>
  <c r="M25" i="7"/>
  <c r="L25" i="7"/>
  <c r="K25" i="7"/>
  <c r="J25" i="7"/>
  <c r="I25" i="7"/>
  <c r="H25" i="7"/>
  <c r="G25" i="7"/>
  <c r="F25" i="7"/>
  <c r="E25" i="7"/>
  <c r="D25" i="7"/>
  <c r="P25" i="7" s="1"/>
  <c r="O24" i="7"/>
  <c r="N24" i="7"/>
  <c r="M24" i="7"/>
  <c r="L24" i="7"/>
  <c r="K24" i="7"/>
  <c r="J24" i="7"/>
  <c r="I24" i="7"/>
  <c r="H24" i="7"/>
  <c r="G24" i="7"/>
  <c r="F24" i="7"/>
  <c r="E24" i="7"/>
  <c r="D24" i="7"/>
  <c r="P24" i="7" s="1"/>
  <c r="O23" i="7"/>
  <c r="N23" i="7"/>
  <c r="M23" i="7"/>
  <c r="L23" i="7"/>
  <c r="K23" i="7"/>
  <c r="J23" i="7"/>
  <c r="I23" i="7"/>
  <c r="H23" i="7"/>
  <c r="G23" i="7"/>
  <c r="F23" i="7"/>
  <c r="E23" i="7"/>
  <c r="D23" i="7"/>
  <c r="O22" i="7"/>
  <c r="N22" i="7"/>
  <c r="M22" i="7"/>
  <c r="L22" i="7"/>
  <c r="K22" i="7"/>
  <c r="J22" i="7"/>
  <c r="I22" i="7"/>
  <c r="H22" i="7"/>
  <c r="G22" i="7"/>
  <c r="F22" i="7"/>
  <c r="E22" i="7"/>
  <c r="D22" i="7"/>
  <c r="P22" i="7" s="1"/>
  <c r="O21" i="7"/>
  <c r="N21" i="7"/>
  <c r="M21" i="7"/>
  <c r="L21" i="7"/>
  <c r="K21" i="7"/>
  <c r="J21" i="7"/>
  <c r="I21" i="7"/>
  <c r="H21" i="7"/>
  <c r="G21" i="7"/>
  <c r="F21" i="7"/>
  <c r="E21" i="7"/>
  <c r="D21" i="7"/>
  <c r="O20" i="7"/>
  <c r="N20" i="7"/>
  <c r="M20" i="7"/>
  <c r="L20" i="7"/>
  <c r="K20" i="7"/>
  <c r="J20" i="7"/>
  <c r="I20" i="7"/>
  <c r="H20" i="7"/>
  <c r="G20" i="7"/>
  <c r="F20" i="7"/>
  <c r="E20" i="7"/>
  <c r="D20" i="7"/>
  <c r="P20" i="7" s="1"/>
  <c r="O19" i="7"/>
  <c r="N19" i="7"/>
  <c r="M19" i="7"/>
  <c r="L19" i="7"/>
  <c r="K19" i="7"/>
  <c r="J19" i="7"/>
  <c r="I19" i="7"/>
  <c r="H19" i="7"/>
  <c r="G19" i="7"/>
  <c r="F19" i="7"/>
  <c r="E19" i="7"/>
  <c r="D19" i="7"/>
  <c r="P19" i="7" s="1"/>
  <c r="O18" i="7"/>
  <c r="N18" i="7"/>
  <c r="M18" i="7"/>
  <c r="L18" i="7"/>
  <c r="K18" i="7"/>
  <c r="J18" i="7"/>
  <c r="I18" i="7"/>
  <c r="H18" i="7"/>
  <c r="G18" i="7"/>
  <c r="F18" i="7"/>
  <c r="E18" i="7"/>
  <c r="D18" i="7"/>
  <c r="P18" i="7" s="1"/>
  <c r="O17" i="7"/>
  <c r="N17" i="7"/>
  <c r="M17" i="7"/>
  <c r="L17" i="7"/>
  <c r="K17" i="7"/>
  <c r="J17" i="7"/>
  <c r="I17" i="7"/>
  <c r="H17" i="7"/>
  <c r="G17" i="7"/>
  <c r="F17" i="7"/>
  <c r="E17" i="7"/>
  <c r="D17" i="7"/>
  <c r="O16" i="7"/>
  <c r="N16" i="7"/>
  <c r="M16" i="7"/>
  <c r="L16" i="7"/>
  <c r="K16" i="7"/>
  <c r="J16" i="7"/>
  <c r="I16" i="7"/>
  <c r="H16" i="7"/>
  <c r="G16" i="7"/>
  <c r="F16" i="7"/>
  <c r="E16" i="7"/>
  <c r="D16" i="7"/>
  <c r="O15" i="7"/>
  <c r="O55" i="7" s="1"/>
  <c r="N15" i="7"/>
  <c r="N55" i="7" s="1"/>
  <c r="M15" i="7"/>
  <c r="M55" i="7" s="1"/>
  <c r="L15" i="7"/>
  <c r="K15" i="7"/>
  <c r="K55" i="7" s="1"/>
  <c r="J15" i="7"/>
  <c r="J55" i="7" s="1"/>
  <c r="I15" i="7"/>
  <c r="I55" i="7" s="1"/>
  <c r="H15" i="7"/>
  <c r="G15" i="7"/>
  <c r="G55" i="7" s="1"/>
  <c r="F15" i="7"/>
  <c r="F55" i="7" s="1"/>
  <c r="E15" i="7"/>
  <c r="E55" i="7" s="1"/>
  <c r="D15" i="7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3" i="5"/>
  <c r="P32" i="5"/>
  <c r="P31" i="5"/>
  <c r="P30" i="5"/>
  <c r="P29" i="5"/>
  <c r="P28" i="5"/>
  <c r="P27" i="5"/>
  <c r="P26" i="5"/>
  <c r="P25" i="5"/>
  <c r="P24" i="5"/>
  <c r="P23" i="5"/>
  <c r="P22" i="5"/>
  <c r="O55" i="5"/>
  <c r="N55" i="5"/>
  <c r="M55" i="5"/>
  <c r="L55" i="5"/>
  <c r="K55" i="5"/>
  <c r="J55" i="5"/>
  <c r="I55" i="5"/>
  <c r="H55" i="5"/>
  <c r="G55" i="5"/>
  <c r="F55" i="5"/>
  <c r="E55" i="5"/>
  <c r="D55" i="5"/>
  <c r="P20" i="5"/>
  <c r="P19" i="5"/>
  <c r="P18" i="5"/>
  <c r="P17" i="5"/>
  <c r="P16" i="5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P15" i="5"/>
  <c r="B8" i="5"/>
  <c r="B6" i="5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3" i="4"/>
  <c r="P32" i="4"/>
  <c r="P31" i="4"/>
  <c r="P30" i="4"/>
  <c r="P29" i="4"/>
  <c r="P28" i="4"/>
  <c r="P27" i="4"/>
  <c r="P26" i="4"/>
  <c r="P25" i="4"/>
  <c r="P24" i="4"/>
  <c r="P23" i="4"/>
  <c r="P22" i="4"/>
  <c r="O55" i="4"/>
  <c r="N55" i="4"/>
  <c r="M55" i="4"/>
  <c r="L55" i="4"/>
  <c r="K55" i="4"/>
  <c r="J55" i="4"/>
  <c r="I55" i="4"/>
  <c r="H55" i="4"/>
  <c r="G55" i="4"/>
  <c r="F55" i="4"/>
  <c r="E55" i="4"/>
  <c r="D55" i="4"/>
  <c r="P20" i="4"/>
  <c r="P19" i="4"/>
  <c r="P18" i="4"/>
  <c r="P17" i="4"/>
  <c r="A17" i="4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P16" i="4"/>
  <c r="A16" i="4"/>
  <c r="P15" i="4"/>
  <c r="B8" i="4"/>
  <c r="B6" i="4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3" i="3"/>
  <c r="P32" i="3"/>
  <c r="P31" i="3"/>
  <c r="P30" i="3"/>
  <c r="P29" i="3"/>
  <c r="P28" i="3"/>
  <c r="P27" i="3"/>
  <c r="P26" i="3"/>
  <c r="P25" i="3"/>
  <c r="P24" i="3"/>
  <c r="P23" i="3"/>
  <c r="P22" i="3"/>
  <c r="O55" i="3"/>
  <c r="N55" i="3"/>
  <c r="M55" i="3"/>
  <c r="L55" i="3"/>
  <c r="K55" i="3"/>
  <c r="J55" i="3"/>
  <c r="I55" i="3"/>
  <c r="H55" i="3"/>
  <c r="G55" i="3"/>
  <c r="F55" i="3"/>
  <c r="E55" i="3"/>
  <c r="D55" i="3"/>
  <c r="P20" i="3"/>
  <c r="P19" i="3"/>
  <c r="P18" i="3"/>
  <c r="P17" i="3"/>
  <c r="P16" i="3"/>
  <c r="A16" i="3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P15" i="3"/>
  <c r="B8" i="3"/>
  <c r="B6" i="3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3" i="2"/>
  <c r="P32" i="2"/>
  <c r="P31" i="2"/>
  <c r="P30" i="2"/>
  <c r="P29" i="2"/>
  <c r="P28" i="2"/>
  <c r="P27" i="2"/>
  <c r="P26" i="2"/>
  <c r="P25" i="2"/>
  <c r="P24" i="2"/>
  <c r="P23" i="2"/>
  <c r="P22" i="2"/>
  <c r="O55" i="2"/>
  <c r="N55" i="2"/>
  <c r="M55" i="2"/>
  <c r="L55" i="2"/>
  <c r="K55" i="2"/>
  <c r="J55" i="2"/>
  <c r="I55" i="2"/>
  <c r="H55" i="2"/>
  <c r="G55" i="2"/>
  <c r="F55" i="2"/>
  <c r="E55" i="2"/>
  <c r="D55" i="2"/>
  <c r="P20" i="2"/>
  <c r="P19" i="2"/>
  <c r="P18" i="2"/>
  <c r="P17" i="2"/>
  <c r="A17" i="2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P16" i="2"/>
  <c r="A16" i="2"/>
  <c r="P15" i="2"/>
  <c r="B8" i="2"/>
  <c r="B6" i="2"/>
  <c r="A16" i="7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B8" i="7"/>
  <c r="B6" i="7"/>
  <c r="L55" i="7" l="1"/>
  <c r="P23" i="7"/>
  <c r="P28" i="7"/>
  <c r="P43" i="7"/>
  <c r="P16" i="7"/>
  <c r="P40" i="7"/>
  <c r="P41" i="7"/>
  <c r="P17" i="7"/>
  <c r="H55" i="7"/>
  <c r="P15" i="7"/>
  <c r="D55" i="7"/>
  <c r="P21" i="5"/>
  <c r="P55" i="5" s="1"/>
  <c r="P21" i="4"/>
  <c r="P55" i="4" s="1"/>
  <c r="P21" i="3"/>
  <c r="P55" i="3" s="1"/>
  <c r="P21" i="2"/>
  <c r="P55" i="2" s="1"/>
  <c r="P21" i="7"/>
</calcChain>
</file>

<file path=xl/sharedStrings.xml><?xml version="1.0" encoding="utf-8"?>
<sst xmlns="http://schemas.openxmlformats.org/spreadsheetml/2006/main" count="1124" uniqueCount="99">
  <si>
    <t>Schedule</t>
  </si>
  <si>
    <t>G-1</t>
  </si>
  <si>
    <t>PROVIDED BY JENN CLAUSIUS</t>
  </si>
  <si>
    <t>Monthly Plant Additions</t>
  </si>
  <si>
    <t>Page 24 of 28</t>
  </si>
  <si>
    <t/>
  </si>
  <si>
    <t>Florida Public Service Commission</t>
  </si>
  <si>
    <t xml:space="preserve">Explanation: </t>
  </si>
  <si>
    <t>Provide the monthly plant additions by</t>
  </si>
  <si>
    <t>Type of Data Shown:</t>
  </si>
  <si>
    <t>account for the historic base year + 1.</t>
  </si>
  <si>
    <t>Historic Base Year + 1:     12/31/2022</t>
  </si>
  <si>
    <t>Company:</t>
  </si>
  <si>
    <t xml:space="preserve">Witness: </t>
  </si>
  <si>
    <t>Docket No.:</t>
  </si>
  <si>
    <t>Florida Public Utilities</t>
  </si>
  <si>
    <t xml:space="preserve"> </t>
  </si>
  <si>
    <t>Line</t>
  </si>
  <si>
    <t>A/C</t>
  </si>
  <si>
    <t>No.</t>
  </si>
  <si>
    <t>Description</t>
  </si>
  <si>
    <t>TOTAL</t>
  </si>
  <si>
    <t>301</t>
  </si>
  <si>
    <t>ORGANIZATION</t>
  </si>
  <si>
    <t>302</t>
  </si>
  <si>
    <t>FRANCHISES &amp; CONSENTS</t>
  </si>
  <si>
    <t>MISC INTAGIBLE PLANT</t>
  </si>
  <si>
    <t>STRUCTURES &amp; IMPROVEMENTS</t>
  </si>
  <si>
    <t>374</t>
  </si>
  <si>
    <t>LAND &amp; LAND RIGHTS</t>
  </si>
  <si>
    <t>375</t>
  </si>
  <si>
    <t>MAINS - PLASTICS</t>
  </si>
  <si>
    <t>MAINS - STEEL</t>
  </si>
  <si>
    <t>376G</t>
  </si>
  <si>
    <t>MAINS - GRIP</t>
  </si>
  <si>
    <t>378</t>
  </si>
  <si>
    <t>MEAS &amp; REG STATION EQUIP-GEN</t>
  </si>
  <si>
    <t>379</t>
  </si>
  <si>
    <t>MEAS &amp; REG STATION EQUIP-GATE</t>
  </si>
  <si>
    <t>SERVICES - PLASTIC</t>
  </si>
  <si>
    <t>SERVICES - OTHER</t>
  </si>
  <si>
    <t>380G</t>
  </si>
  <si>
    <t>SERVICES - GRIP</t>
  </si>
  <si>
    <t>381</t>
  </si>
  <si>
    <t>METERS</t>
  </si>
  <si>
    <t>METERS - AMR EQUIPMENT</t>
  </si>
  <si>
    <t>382</t>
  </si>
  <si>
    <t>METER &amp; REGULATOR INST.</t>
  </si>
  <si>
    <t>METER INSTALLATIONS - MTU/DCU</t>
  </si>
  <si>
    <t>383</t>
  </si>
  <si>
    <t>HOUSE REGULATORS</t>
  </si>
  <si>
    <t>384</t>
  </si>
  <si>
    <t>HOUSE REG-INST</t>
  </si>
  <si>
    <t>385</t>
  </si>
  <si>
    <t>IND MEAS &amp; REG STAT EQUIP</t>
  </si>
  <si>
    <t>387</t>
  </si>
  <si>
    <t>OTHER EQUIPMENT</t>
  </si>
  <si>
    <t>389</t>
  </si>
  <si>
    <t>390</t>
  </si>
  <si>
    <t>OFFICE FURN &amp; EQUIPMENT</t>
  </si>
  <si>
    <t>COMPUTER AND PERIPHERY</t>
  </si>
  <si>
    <t>COMPUTER HARDWARE</t>
  </si>
  <si>
    <t>FURNITURE AND FIXTURES</t>
  </si>
  <si>
    <t>SYSTEM SOFTWARE</t>
  </si>
  <si>
    <t>TRANSPORTATION EQUIPMENT</t>
  </si>
  <si>
    <t>AUTOS &amp; TRUCKS (UP TO 1/2 TON)</t>
  </si>
  <si>
    <t>AUTOS &amp; TRUCKS</t>
  </si>
  <si>
    <t>TRANSPORTATION - OTHER</t>
  </si>
  <si>
    <t>393</t>
  </si>
  <si>
    <t>STORES EQUIP</t>
  </si>
  <si>
    <t>394</t>
  </si>
  <si>
    <t>TOOLS, SHOP, GARAGE EQUIP</t>
  </si>
  <si>
    <t>396</t>
  </si>
  <si>
    <t>POWER OPERATED EQUIPMENT</t>
  </si>
  <si>
    <t>397</t>
  </si>
  <si>
    <t>COMMUNICATION EQUIPMENT</t>
  </si>
  <si>
    <t>398</t>
  </si>
  <si>
    <t>MISC EQUIP</t>
  </si>
  <si>
    <t>TOTAL ADDITIONS</t>
  </si>
  <si>
    <t>Supporting Schedules:  G-6 p.1</t>
  </si>
  <si>
    <t>Recap Schedules:  G-1 p.23</t>
  </si>
  <si>
    <t>Large Project Adjustments</t>
  </si>
  <si>
    <t>376 Mains Plastic</t>
  </si>
  <si>
    <t>376 Mains GRIP</t>
  </si>
  <si>
    <t>378 M&amp;R Station Eq - General</t>
  </si>
  <si>
    <t>380 Services GRIP</t>
  </si>
  <si>
    <t>389 Land and Land Rights</t>
  </si>
  <si>
    <t>390 Structures and Improvements</t>
  </si>
  <si>
    <t>PROVIDED BY ??</t>
  </si>
  <si>
    <t>PROVIDED BY JOE ABBA</t>
  </si>
  <si>
    <t>PROVIDED BY BETY MAITRE</t>
  </si>
  <si>
    <t>Central Florida Gas</t>
  </si>
  <si>
    <t>Provide the monthly plant additions</t>
  </si>
  <si>
    <t>by account for the projected test year.</t>
  </si>
  <si>
    <t>Projected Test Year:      12/31/2023</t>
  </si>
  <si>
    <t>Witness:</t>
  </si>
  <si>
    <t>Recap Schedules:  G-1 p.26</t>
  </si>
  <si>
    <t>3761 Mains</t>
  </si>
  <si>
    <t>Page 27 of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</si>
</sst>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[$-409]mmm\-yy;@"/>
    <numFmt numFmtId="166" formatCode="_(&quot;$&quot;* #,##0_);_(&quot;$&quot;* \(#,##0\);_(&quot;$&quot;* &quot;-&quot;??_);_(@_)"/>
    <numFmt numFmtId="167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</font>
    <font>
      <sz val="12"/>
      <name val="Arial"/>
      <family val="2"/>
    </font>
    <font>
      <b/>
      <i/>
      <sz val="12"/>
      <color rgb="FFFF0000"/>
      <name val="Arial"/>
      <family val="2"/>
    </font>
    <font>
      <sz val="12"/>
      <color rgb="FFFF0000"/>
      <name val="Arial"/>
      <family val="2"/>
    </font>
    <font>
      <i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" fillId="0" borderId="0"/>
    <xf numFmtId="0" fontId="2" fillId="0" borderId="0"/>
    <xf numFmtId="5" fontId="2" fillId="0" borderId="0"/>
  </cellStyleXfs>
  <cellXfs count="54">
    <xf numFmtId="0" fontId="0" fillId="0" borderId="0" xfId="0"/>
    <xf numFmtId="164" fontId="3" fillId="0" borderId="0" xfId="3" applyFont="1" applyAlignment="1" applyProtection="1">
      <alignment horizontal="left"/>
    </xf>
    <xf numFmtId="164" fontId="3" fillId="0" borderId="0" xfId="3" applyFont="1"/>
    <xf numFmtId="0" fontId="4" fillId="0" borderId="0" xfId="3" quotePrefix="1" applyNumberFormat="1" applyFont="1" applyAlignment="1">
      <alignment horizontal="left"/>
    </xf>
    <xf numFmtId="0" fontId="3" fillId="0" borderId="0" xfId="0" applyFont="1" applyAlignment="1">
      <alignment vertical="center"/>
    </xf>
    <xf numFmtId="164" fontId="3" fillId="0" borderId="0" xfId="3" applyFont="1" applyAlignment="1">
      <alignment horizontal="left"/>
    </xf>
    <xf numFmtId="164" fontId="3" fillId="0" borderId="0" xfId="3" applyFont="1" applyAlignment="1" applyProtection="1">
      <alignment horizontal="right"/>
    </xf>
    <xf numFmtId="164" fontId="3" fillId="0" borderId="1" xfId="3" applyFont="1" applyBorder="1" applyAlignment="1" applyProtection="1">
      <alignment horizontal="left"/>
    </xf>
    <xf numFmtId="164" fontId="3" fillId="0" borderId="1" xfId="3" applyFont="1" applyBorder="1" applyAlignment="1" applyProtection="1">
      <alignment horizontal="fill"/>
    </xf>
    <xf numFmtId="164" fontId="3" fillId="0" borderId="0" xfId="3" applyFont="1" applyBorder="1" applyAlignment="1" applyProtection="1">
      <alignment horizontal="left"/>
    </xf>
    <xf numFmtId="164" fontId="3" fillId="0" borderId="0" xfId="3" applyFont="1" applyBorder="1" applyAlignment="1" applyProtection="1">
      <alignment horizontal="fill"/>
    </xf>
    <xf numFmtId="164" fontId="3" fillId="0" borderId="0" xfId="3" quotePrefix="1" applyFont="1" applyAlignment="1" applyProtection="1">
      <alignment horizontal="left"/>
    </xf>
    <xf numFmtId="37" fontId="3" fillId="0" borderId="0" xfId="4" applyNumberFormat="1" applyFont="1" applyProtection="1"/>
    <xf numFmtId="164" fontId="3" fillId="0" borderId="0" xfId="3" quotePrefix="1" applyFont="1" applyAlignment="1">
      <alignment horizontal="left"/>
    </xf>
    <xf numFmtId="0" fontId="5" fillId="0" borderId="0" xfId="3" quotePrefix="1" applyNumberFormat="1" applyFont="1" applyAlignment="1">
      <alignment horizontal="left"/>
    </xf>
    <xf numFmtId="164" fontId="3" fillId="0" borderId="0" xfId="3" applyFont="1" applyAlignment="1" applyProtection="1">
      <alignment horizontal="left"/>
      <protection locked="0"/>
    </xf>
    <xf numFmtId="164" fontId="3" fillId="0" borderId="0" xfId="3" applyFont="1" applyAlignment="1" applyProtection="1">
      <alignment horizontal="center"/>
    </xf>
    <xf numFmtId="5" fontId="3" fillId="0" borderId="0" xfId="5" applyFont="1" applyBorder="1" applyAlignment="1" applyProtection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66" fontId="3" fillId="0" borderId="0" xfId="2" applyNumberFormat="1" applyFont="1" applyProtection="1">
      <protection locked="0"/>
    </xf>
    <xf numFmtId="166" fontId="3" fillId="0" borderId="0" xfId="2" applyNumberFormat="1" applyFont="1" applyProtection="1"/>
    <xf numFmtId="167" fontId="3" fillId="0" borderId="0" xfId="1" applyNumberFormat="1" applyFont="1" applyProtection="1">
      <protection locked="0"/>
    </xf>
    <xf numFmtId="167" fontId="3" fillId="0" borderId="0" xfId="1" applyNumberFormat="1" applyFont="1" applyProtection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167" fontId="3" fillId="0" borderId="0" xfId="1" applyNumberFormat="1" applyFont="1" applyFill="1" applyProtection="1">
      <protection locked="0"/>
    </xf>
    <xf numFmtId="0" fontId="3" fillId="2" borderId="0" xfId="0" applyFont="1" applyFill="1" applyAlignment="1"/>
    <xf numFmtId="167" fontId="3" fillId="2" borderId="0" xfId="1" applyNumberFormat="1" applyFont="1" applyFill="1" applyProtection="1">
      <protection locked="0"/>
    </xf>
    <xf numFmtId="167" fontId="3" fillId="2" borderId="0" xfId="1" applyNumberFormat="1" applyFont="1" applyFill="1" applyProtection="1"/>
    <xf numFmtId="0" fontId="3" fillId="3" borderId="0" xfId="0" applyFont="1" applyFill="1" applyAlignment="1"/>
    <xf numFmtId="167" fontId="3" fillId="3" borderId="0" xfId="1" applyNumberFormat="1" applyFont="1" applyFill="1" applyProtection="1">
      <protection locked="0"/>
    </xf>
    <xf numFmtId="167" fontId="3" fillId="3" borderId="0" xfId="1" applyNumberFormat="1" applyFont="1" applyFill="1" applyProtection="1"/>
    <xf numFmtId="0" fontId="3" fillId="0" borderId="0" xfId="3" applyNumberFormat="1" applyFont="1" applyAlignment="1" applyProtection="1">
      <alignment horizontal="left"/>
    </xf>
    <xf numFmtId="0" fontId="3" fillId="0" borderId="0" xfId="3" applyNumberFormat="1" applyFont="1" applyBorder="1" applyAlignment="1">
      <alignment horizontal="center"/>
    </xf>
    <xf numFmtId="37" fontId="3" fillId="0" borderId="0" xfId="3" applyNumberFormat="1" applyFont="1" applyProtection="1">
      <protection locked="0"/>
    </xf>
    <xf numFmtId="37" fontId="3" fillId="0" borderId="0" xfId="3" applyNumberFormat="1" applyFont="1" applyProtection="1"/>
    <xf numFmtId="37" fontId="3" fillId="0" borderId="0" xfId="3" applyNumberFormat="1" applyFont="1" applyAlignment="1" applyProtection="1">
      <alignment horizontal="fill"/>
    </xf>
    <xf numFmtId="166" fontId="3" fillId="0" borderId="2" xfId="2" applyNumberFormat="1" applyFont="1" applyBorder="1" applyProtection="1">
      <protection locked="0"/>
    </xf>
    <xf numFmtId="164" fontId="3" fillId="0" borderId="0" xfId="3" applyFont="1" applyAlignment="1" applyProtection="1">
      <alignment horizontal="fill"/>
    </xf>
    <xf numFmtId="37" fontId="3" fillId="0" borderId="0" xfId="3" applyNumberFormat="1" applyFont="1" applyAlignment="1" applyProtection="1">
      <alignment horizontal="left"/>
    </xf>
    <xf numFmtId="164" fontId="3" fillId="0" borderId="0" xfId="3" applyNumberFormat="1" applyFont="1" applyAlignment="1" applyProtection="1">
      <alignment horizontal="left"/>
    </xf>
    <xf numFmtId="0" fontId="6" fillId="0" borderId="3" xfId="3" quotePrefix="1" applyNumberFormat="1" applyFont="1" applyBorder="1" applyAlignment="1">
      <alignment horizontal="left"/>
    </xf>
    <xf numFmtId="166" fontId="3" fillId="0" borderId="0" xfId="2" applyNumberFormat="1" applyFont="1" applyFill="1" applyProtection="1">
      <protection locked="0"/>
    </xf>
    <xf numFmtId="37" fontId="3" fillId="0" borderId="0" xfId="3" applyNumberFormat="1" applyFont="1" applyFill="1" applyProtection="1">
      <protection locked="0"/>
    </xf>
    <xf numFmtId="167" fontId="5" fillId="0" borderId="0" xfId="1" applyNumberFormat="1" applyFont="1" applyProtection="1">
      <protection locked="0"/>
    </xf>
    <xf numFmtId="5" fontId="3" fillId="0" borderId="0" xfId="5" applyFont="1" applyBorder="1" applyAlignment="1" applyProtection="1">
      <alignment horizontal="left"/>
    </xf>
    <xf numFmtId="167" fontId="5" fillId="0" borderId="0" xfId="1" applyNumberFormat="1" applyFont="1" applyFill="1" applyProtection="1">
      <protection locked="0"/>
    </xf>
    <xf numFmtId="167" fontId="3" fillId="0" borderId="0" xfId="1" applyNumberFormat="1" applyFont="1" applyAlignment="1" applyProtection="1"/>
    <xf numFmtId="166" fontId="3" fillId="4" borderId="2" xfId="2" applyNumberFormat="1" applyFont="1" applyFill="1" applyBorder="1" applyProtection="1">
      <protection locked="0"/>
    </xf>
    <xf numFmtId="5" fontId="3" fillId="0" borderId="0" xfId="5" applyFont="1" applyAlignment="1" applyProtection="1">
      <alignment horizontal="left"/>
    </xf>
    <xf numFmtId="5" fontId="3" fillId="0" borderId="1" xfId="5" applyFont="1" applyBorder="1" applyAlignment="1" applyProtection="1">
      <alignment horizontal="left"/>
    </xf>
  </cellXfs>
  <cellStyles count="6">
    <cellStyle name="Comma" xfId="1" builtinId="3"/>
    <cellStyle name="Currency" xfId="2" builtinId="4"/>
    <cellStyle name="Normal" xfId="0" builtinId="0"/>
    <cellStyle name="Normal 2" xfId="4"/>
    <cellStyle name="Normal 4" xfId="5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externalLink" Target="externalLinks/externalLink1.xml" Id="rId13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calcChain" Target="calcChain.xml" Id="rId17" /><Relationship Type="http://schemas.openxmlformats.org/officeDocument/2006/relationships/worksheet" Target="worksheets/sheet2.xml" Id="rId2" /><Relationship Type="http://schemas.openxmlformats.org/officeDocument/2006/relationships/sharedStrings" Target="sharedStrings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5.xml" Id="rId5" /><Relationship Type="http://schemas.openxmlformats.org/officeDocument/2006/relationships/styles" Target="styles.xml" Id="rId15" /><Relationship Type="http://schemas.openxmlformats.org/officeDocument/2006/relationships/worksheet" Target="worksheets/sheet10.xml" Id="rId10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theme" Target="theme/theme1.xml" Id="rId14" /><Relationship Type="http://schemas.openxmlformats.org/officeDocument/2006/relationships/customXml" Target="/customXML/item.xml" Id="imanage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54429</xdr:colOff>
      <xdr:row>13</xdr:row>
      <xdr:rowOff>68036</xdr:rowOff>
    </xdr:from>
    <xdr:to>
      <xdr:col>19</xdr:col>
      <xdr:colOff>40823</xdr:colOff>
      <xdr:row>17</xdr:row>
      <xdr:rowOff>149679</xdr:rowOff>
    </xdr:to>
    <xdr:sp macro="" textlink="">
      <xdr:nvSpPr>
        <xdr:cNvPr id="2" name="TextBox 1"/>
        <xdr:cNvSpPr txBox="1"/>
      </xdr:nvSpPr>
      <xdr:spPr>
        <a:xfrm>
          <a:off x="18056679" y="2585357"/>
          <a:ext cx="2884715" cy="8436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 i="1"/>
            <a:t>To G-1 24 CF</a:t>
          </a:r>
        </a:p>
      </xdr:txBody>
    </xdr:sp>
    <xdr:clientData/>
  </xdr:twoCellAnchor>
  <xdr:twoCellAnchor>
    <xdr:from>
      <xdr:col>16</xdr:col>
      <xdr:colOff>693964</xdr:colOff>
      <xdr:row>19</xdr:row>
      <xdr:rowOff>0</xdr:rowOff>
    </xdr:from>
    <xdr:to>
      <xdr:col>16</xdr:col>
      <xdr:colOff>830036</xdr:colOff>
      <xdr:row>53</xdr:row>
      <xdr:rowOff>149679</xdr:rowOff>
    </xdr:to>
    <xdr:cxnSp macro="">
      <xdr:nvCxnSpPr>
        <xdr:cNvPr id="4" name="Straight Arrow Connector 3"/>
        <xdr:cNvCxnSpPr/>
      </xdr:nvCxnSpPr>
      <xdr:spPr>
        <a:xfrm flipH="1">
          <a:off x="18696214" y="3660321"/>
          <a:ext cx="136072" cy="662667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16</xdr:row>
      <xdr:rowOff>0</xdr:rowOff>
    </xdr:from>
    <xdr:to>
      <xdr:col>18</xdr:col>
      <xdr:colOff>952501</xdr:colOff>
      <xdr:row>20</xdr:row>
      <xdr:rowOff>81643</xdr:rowOff>
    </xdr:to>
    <xdr:sp macro="" textlink="">
      <xdr:nvSpPr>
        <xdr:cNvPr id="2" name="TextBox 1"/>
        <xdr:cNvSpPr txBox="1"/>
      </xdr:nvSpPr>
      <xdr:spPr>
        <a:xfrm>
          <a:off x="18002250" y="3088821"/>
          <a:ext cx="2884715" cy="8436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 i="1"/>
            <a:t>To G-1 27 CF</a:t>
          </a:r>
        </a:p>
      </xdr:txBody>
    </xdr:sp>
    <xdr:clientData/>
  </xdr:twoCellAnchor>
  <xdr:twoCellAnchor>
    <xdr:from>
      <xdr:col>16</xdr:col>
      <xdr:colOff>666750</xdr:colOff>
      <xdr:row>20</xdr:row>
      <xdr:rowOff>149679</xdr:rowOff>
    </xdr:from>
    <xdr:to>
      <xdr:col>16</xdr:col>
      <xdr:colOff>666750</xdr:colOff>
      <xdr:row>52</xdr:row>
      <xdr:rowOff>176893</xdr:rowOff>
    </xdr:to>
    <xdr:cxnSp macro="">
      <xdr:nvCxnSpPr>
        <xdr:cNvPr id="4" name="Straight Arrow Connector 3"/>
        <xdr:cNvCxnSpPr/>
      </xdr:nvCxnSpPr>
      <xdr:spPr>
        <a:xfrm>
          <a:off x="18669000" y="4000500"/>
          <a:ext cx="0" cy="612321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Rate%20Proceedings/2022%20Natural%20Gas/MFR's/G-1%20Schedules%20Proforma%20rate%20ba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-1"/>
      <sheetName val="G1-1 FN"/>
      <sheetName val="G1-1 CF"/>
      <sheetName val="G1-1 FI"/>
      <sheetName val="G1-1 FT"/>
      <sheetName val="G1-2 "/>
      <sheetName val="G1-2 FC a and b"/>
      <sheetName val="G1-2 FC c 2022"/>
      <sheetName val="G1-2 FC d 2023"/>
      <sheetName val="G1-2 FN"/>
      <sheetName val="G1-2 CF"/>
      <sheetName val="G1-2 FI"/>
      <sheetName val="G1-2 FT"/>
      <sheetName val="G1-3"/>
      <sheetName val="G1-3 FC a and b"/>
      <sheetName val="G1-3 FC c 2022"/>
      <sheetName val="G1-3 FC d 2023"/>
      <sheetName val="G1-3 FN"/>
      <sheetName val="G1-3 CF"/>
      <sheetName val="G1-3 FI"/>
      <sheetName val="G1-3 FT"/>
      <sheetName val="G1-4"/>
      <sheetName val="G1-4 FN"/>
      <sheetName val="G1-4 CF"/>
      <sheetName val="G1-4 FI"/>
      <sheetName val="G1-4 FT"/>
      <sheetName val="G1-4 a"/>
      <sheetName val="G1-4 FN a"/>
      <sheetName val="G1-4 CF a"/>
      <sheetName val="G1-4 FI a "/>
      <sheetName val="G1-4 FT a"/>
      <sheetName val="G1-5 "/>
      <sheetName val="G1-5a FC"/>
      <sheetName val="G1-5 FN"/>
      <sheetName val="G1-5 CF"/>
      <sheetName val="G1-5 FI"/>
      <sheetName val="G1-5 FT"/>
      <sheetName val="G1-6 "/>
      <sheetName val="G1-6b FC"/>
      <sheetName val="G1-6 FN"/>
      <sheetName val="G1-6 CF"/>
      <sheetName val="G1-6 FI"/>
      <sheetName val="G1-6 FT"/>
      <sheetName val="G1-7  "/>
      <sheetName val="G1-7 FC"/>
      <sheetName val="G1-7 FN"/>
      <sheetName val="G1-7 CF"/>
      <sheetName val="G1-7 FI"/>
      <sheetName val="G1-7 FT"/>
      <sheetName val="G1-8"/>
      <sheetName val="G1-8 FC"/>
      <sheetName val="G1-8 FN"/>
      <sheetName val="G1-8 CF"/>
      <sheetName val="G1-8 FI"/>
      <sheetName val="G1-8 FT"/>
      <sheetName val="G1-9"/>
      <sheetName val="G1-9 FN"/>
      <sheetName val="G1-9 CF"/>
      <sheetName val="G1-9 FI"/>
      <sheetName val="G1-9 FT"/>
      <sheetName val="G1-10"/>
      <sheetName val="G1-10 FN"/>
      <sheetName val="G1-10 CF"/>
      <sheetName val="G1-10 FI"/>
      <sheetName val="G1-10 FT"/>
      <sheetName val="G1-11"/>
      <sheetName val="G1-11 FN"/>
      <sheetName val="G1-11 FN Cost of Removal"/>
      <sheetName val="G1-11 FN Salvage"/>
      <sheetName val="G1-11 CF"/>
      <sheetName val="G1-11 CF Cost of Removal"/>
      <sheetName val="G1-11 CF Salvage "/>
      <sheetName val="G1-11 FI"/>
      <sheetName val="G1-11 FI Cost of Removal"/>
      <sheetName val="G1-11 FI Salvage "/>
      <sheetName val="G1-11 FT"/>
      <sheetName val="G1-11 FT Cost of Removal"/>
      <sheetName val="G1-11 FT Salvage "/>
      <sheetName val="G1-12"/>
      <sheetName val="G1-12 FN"/>
      <sheetName val="G1-12 FN Cost of Removal"/>
      <sheetName val="G1-12 FN Salvage "/>
      <sheetName val="G1-12 CF"/>
      <sheetName val="G1-12 CF Cost of Removal"/>
      <sheetName val="G1-12 CF Salvage"/>
      <sheetName val="G1-12 FI"/>
      <sheetName val="G1-12 FI Cost of Removal"/>
      <sheetName val="G1-12 FI Salvage"/>
      <sheetName val="G1-12 FT"/>
      <sheetName val="G1-12 FT Cost of Removal"/>
      <sheetName val="G1-12 FT Salvage"/>
      <sheetName val="G1-13"/>
      <sheetName val="G1-13 FN"/>
      <sheetName val="G1-13 CF"/>
      <sheetName val="G1-13 FI"/>
      <sheetName val="G1-13 FT"/>
      <sheetName val="G1-14"/>
      <sheetName val="G1-14 FN"/>
      <sheetName val="G1-14 CF"/>
      <sheetName val="G1-14 FI"/>
      <sheetName val="G1-14 FT"/>
      <sheetName val="G1-15a FC Common"/>
      <sheetName val="G1-15b Corp"/>
      <sheetName val="G1-16a FC Common"/>
      <sheetName val="G1-16b Corp"/>
      <sheetName val="G1-17"/>
      <sheetName val="G1-18a FC Common"/>
      <sheetName val="G1-18b Corp "/>
      <sheetName val="G1-19a FC"/>
      <sheetName val="G1-19b Corp"/>
      <sheetName val="G1-20"/>
      <sheetName val="G1-21a FC"/>
      <sheetName val="G1-21b Corp"/>
      <sheetName val="G1-22a FC"/>
      <sheetName val="G1-22b CORP"/>
      <sheetName val="G1-23"/>
      <sheetName val="G1-23 FN"/>
      <sheetName val="G1-23 CF"/>
      <sheetName val="G1-23 FI"/>
      <sheetName val="G1-23 FT"/>
      <sheetName val="G1-24"/>
      <sheetName val="G1-24 FN"/>
      <sheetName val="G1-24 CF"/>
      <sheetName val="G1-24 FI"/>
      <sheetName val="G1-24 FT"/>
      <sheetName val="G1-25"/>
      <sheetName val="G1-25 FN"/>
      <sheetName val="G1-25 CF"/>
      <sheetName val="G1-25 FI"/>
      <sheetName val="G1-25 FT"/>
      <sheetName val="G1-26"/>
      <sheetName val="G1-26 FN"/>
      <sheetName val="G1-26 CF"/>
      <sheetName val="G1-26 FI"/>
      <sheetName val="G1-26 FT"/>
      <sheetName val="G1-27"/>
      <sheetName val="G1-27 FN"/>
      <sheetName val="G1-27 CF"/>
      <sheetName val="G1-27 FI"/>
      <sheetName val="G1-27 FT"/>
      <sheetName val="G1-28"/>
      <sheetName val="G1-28 FN"/>
      <sheetName val="G1-28 CF"/>
      <sheetName val="G1-28 FI"/>
      <sheetName val="G1-28 FT"/>
    </sheetNames>
    <sheetDataSet>
      <sheetData sheetId="0">
        <row r="6">
          <cell r="B6" t="str">
            <v>Florida Public Utilities Company Consolidated 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P68"/>
  <sheetViews>
    <sheetView topLeftCell="A30" zoomScale="70" zoomScaleNormal="70" workbookViewId="0">
      <selection activeCell="F46" sqref="F46"/>
    </sheetView>
  </sheetViews>
  <sheetFormatPr defaultColWidth="14.42578125" defaultRowHeight="15" x14ac:dyDescent="0.2"/>
  <cols>
    <col min="1" max="1" width="11.42578125" style="5" customWidth="1"/>
    <col min="2" max="2" width="11.42578125" style="2" customWidth="1"/>
    <col min="3" max="3" width="56.7109375" style="2" customWidth="1"/>
    <col min="4" max="14" width="14.42578125" style="2"/>
    <col min="15" max="16" width="15.5703125" style="2" bestFit="1" customWidth="1"/>
    <col min="17" max="256" width="14.42578125" style="2"/>
    <col min="257" max="258" width="11.42578125" style="2" customWidth="1"/>
    <col min="259" max="259" width="56.7109375" style="2" customWidth="1"/>
    <col min="260" max="270" width="14.42578125" style="2"/>
    <col min="271" max="271" width="14.42578125" style="2" customWidth="1"/>
    <col min="272" max="512" width="14.42578125" style="2"/>
    <col min="513" max="514" width="11.42578125" style="2" customWidth="1"/>
    <col min="515" max="515" width="56.7109375" style="2" customWidth="1"/>
    <col min="516" max="526" width="14.42578125" style="2"/>
    <col min="527" max="527" width="14.42578125" style="2" customWidth="1"/>
    <col min="528" max="768" width="14.42578125" style="2"/>
    <col min="769" max="770" width="11.42578125" style="2" customWidth="1"/>
    <col min="771" max="771" width="56.7109375" style="2" customWidth="1"/>
    <col min="772" max="782" width="14.42578125" style="2"/>
    <col min="783" max="783" width="14.42578125" style="2" customWidth="1"/>
    <col min="784" max="1024" width="14.42578125" style="2"/>
    <col min="1025" max="1026" width="11.42578125" style="2" customWidth="1"/>
    <col min="1027" max="1027" width="56.7109375" style="2" customWidth="1"/>
    <col min="1028" max="1038" width="14.42578125" style="2"/>
    <col min="1039" max="1039" width="14.42578125" style="2" customWidth="1"/>
    <col min="1040" max="1280" width="14.42578125" style="2"/>
    <col min="1281" max="1282" width="11.42578125" style="2" customWidth="1"/>
    <col min="1283" max="1283" width="56.7109375" style="2" customWidth="1"/>
    <col min="1284" max="1294" width="14.42578125" style="2"/>
    <col min="1295" max="1295" width="14.42578125" style="2" customWidth="1"/>
    <col min="1296" max="1536" width="14.42578125" style="2"/>
    <col min="1537" max="1538" width="11.42578125" style="2" customWidth="1"/>
    <col min="1539" max="1539" width="56.7109375" style="2" customWidth="1"/>
    <col min="1540" max="1550" width="14.42578125" style="2"/>
    <col min="1551" max="1551" width="14.42578125" style="2" customWidth="1"/>
    <col min="1552" max="1792" width="14.42578125" style="2"/>
    <col min="1793" max="1794" width="11.42578125" style="2" customWidth="1"/>
    <col min="1795" max="1795" width="56.7109375" style="2" customWidth="1"/>
    <col min="1796" max="1806" width="14.42578125" style="2"/>
    <col min="1807" max="1807" width="14.42578125" style="2" customWidth="1"/>
    <col min="1808" max="2048" width="14.42578125" style="2"/>
    <col min="2049" max="2050" width="11.42578125" style="2" customWidth="1"/>
    <col min="2051" max="2051" width="56.7109375" style="2" customWidth="1"/>
    <col min="2052" max="2062" width="14.42578125" style="2"/>
    <col min="2063" max="2063" width="14.42578125" style="2" customWidth="1"/>
    <col min="2064" max="2304" width="14.42578125" style="2"/>
    <col min="2305" max="2306" width="11.42578125" style="2" customWidth="1"/>
    <col min="2307" max="2307" width="56.7109375" style="2" customWidth="1"/>
    <col min="2308" max="2318" width="14.42578125" style="2"/>
    <col min="2319" max="2319" width="14.42578125" style="2" customWidth="1"/>
    <col min="2320" max="2560" width="14.42578125" style="2"/>
    <col min="2561" max="2562" width="11.42578125" style="2" customWidth="1"/>
    <col min="2563" max="2563" width="56.7109375" style="2" customWidth="1"/>
    <col min="2564" max="2574" width="14.42578125" style="2"/>
    <col min="2575" max="2575" width="14.42578125" style="2" customWidth="1"/>
    <col min="2576" max="2816" width="14.42578125" style="2"/>
    <col min="2817" max="2818" width="11.42578125" style="2" customWidth="1"/>
    <col min="2819" max="2819" width="56.7109375" style="2" customWidth="1"/>
    <col min="2820" max="2830" width="14.42578125" style="2"/>
    <col min="2831" max="2831" width="14.42578125" style="2" customWidth="1"/>
    <col min="2832" max="3072" width="14.42578125" style="2"/>
    <col min="3073" max="3074" width="11.42578125" style="2" customWidth="1"/>
    <col min="3075" max="3075" width="56.7109375" style="2" customWidth="1"/>
    <col min="3076" max="3086" width="14.42578125" style="2"/>
    <col min="3087" max="3087" width="14.42578125" style="2" customWidth="1"/>
    <col min="3088" max="3328" width="14.42578125" style="2"/>
    <col min="3329" max="3330" width="11.42578125" style="2" customWidth="1"/>
    <col min="3331" max="3331" width="56.7109375" style="2" customWidth="1"/>
    <col min="3332" max="3342" width="14.42578125" style="2"/>
    <col min="3343" max="3343" width="14.42578125" style="2" customWidth="1"/>
    <col min="3344" max="3584" width="14.42578125" style="2"/>
    <col min="3585" max="3586" width="11.42578125" style="2" customWidth="1"/>
    <col min="3587" max="3587" width="56.7109375" style="2" customWidth="1"/>
    <col min="3588" max="3598" width="14.42578125" style="2"/>
    <col min="3599" max="3599" width="14.42578125" style="2" customWidth="1"/>
    <col min="3600" max="3840" width="14.42578125" style="2"/>
    <col min="3841" max="3842" width="11.42578125" style="2" customWidth="1"/>
    <col min="3843" max="3843" width="56.7109375" style="2" customWidth="1"/>
    <col min="3844" max="3854" width="14.42578125" style="2"/>
    <col min="3855" max="3855" width="14.42578125" style="2" customWidth="1"/>
    <col min="3856" max="4096" width="14.42578125" style="2"/>
    <col min="4097" max="4098" width="11.42578125" style="2" customWidth="1"/>
    <col min="4099" max="4099" width="56.7109375" style="2" customWidth="1"/>
    <col min="4100" max="4110" width="14.42578125" style="2"/>
    <col min="4111" max="4111" width="14.42578125" style="2" customWidth="1"/>
    <col min="4112" max="4352" width="14.42578125" style="2"/>
    <col min="4353" max="4354" width="11.42578125" style="2" customWidth="1"/>
    <col min="4355" max="4355" width="56.7109375" style="2" customWidth="1"/>
    <col min="4356" max="4366" width="14.42578125" style="2"/>
    <col min="4367" max="4367" width="14.42578125" style="2" customWidth="1"/>
    <col min="4368" max="4608" width="14.42578125" style="2"/>
    <col min="4609" max="4610" width="11.42578125" style="2" customWidth="1"/>
    <col min="4611" max="4611" width="56.7109375" style="2" customWidth="1"/>
    <col min="4612" max="4622" width="14.42578125" style="2"/>
    <col min="4623" max="4623" width="14.42578125" style="2" customWidth="1"/>
    <col min="4624" max="4864" width="14.42578125" style="2"/>
    <col min="4865" max="4866" width="11.42578125" style="2" customWidth="1"/>
    <col min="4867" max="4867" width="56.7109375" style="2" customWidth="1"/>
    <col min="4868" max="4878" width="14.42578125" style="2"/>
    <col min="4879" max="4879" width="14.42578125" style="2" customWidth="1"/>
    <col min="4880" max="5120" width="14.42578125" style="2"/>
    <col min="5121" max="5122" width="11.42578125" style="2" customWidth="1"/>
    <col min="5123" max="5123" width="56.7109375" style="2" customWidth="1"/>
    <col min="5124" max="5134" width="14.42578125" style="2"/>
    <col min="5135" max="5135" width="14.42578125" style="2" customWidth="1"/>
    <col min="5136" max="5376" width="14.42578125" style="2"/>
    <col min="5377" max="5378" width="11.42578125" style="2" customWidth="1"/>
    <col min="5379" max="5379" width="56.7109375" style="2" customWidth="1"/>
    <col min="5380" max="5390" width="14.42578125" style="2"/>
    <col min="5391" max="5391" width="14.42578125" style="2" customWidth="1"/>
    <col min="5392" max="5632" width="14.42578125" style="2"/>
    <col min="5633" max="5634" width="11.42578125" style="2" customWidth="1"/>
    <col min="5635" max="5635" width="56.7109375" style="2" customWidth="1"/>
    <col min="5636" max="5646" width="14.42578125" style="2"/>
    <col min="5647" max="5647" width="14.42578125" style="2" customWidth="1"/>
    <col min="5648" max="5888" width="14.42578125" style="2"/>
    <col min="5889" max="5890" width="11.42578125" style="2" customWidth="1"/>
    <col min="5891" max="5891" width="56.7109375" style="2" customWidth="1"/>
    <col min="5892" max="5902" width="14.42578125" style="2"/>
    <col min="5903" max="5903" width="14.42578125" style="2" customWidth="1"/>
    <col min="5904" max="6144" width="14.42578125" style="2"/>
    <col min="6145" max="6146" width="11.42578125" style="2" customWidth="1"/>
    <col min="6147" max="6147" width="56.7109375" style="2" customWidth="1"/>
    <col min="6148" max="6158" width="14.42578125" style="2"/>
    <col min="6159" max="6159" width="14.42578125" style="2" customWidth="1"/>
    <col min="6160" max="6400" width="14.42578125" style="2"/>
    <col min="6401" max="6402" width="11.42578125" style="2" customWidth="1"/>
    <col min="6403" max="6403" width="56.7109375" style="2" customWidth="1"/>
    <col min="6404" max="6414" width="14.42578125" style="2"/>
    <col min="6415" max="6415" width="14.42578125" style="2" customWidth="1"/>
    <col min="6416" max="6656" width="14.42578125" style="2"/>
    <col min="6657" max="6658" width="11.42578125" style="2" customWidth="1"/>
    <col min="6659" max="6659" width="56.7109375" style="2" customWidth="1"/>
    <col min="6660" max="6670" width="14.42578125" style="2"/>
    <col min="6671" max="6671" width="14.42578125" style="2" customWidth="1"/>
    <col min="6672" max="6912" width="14.42578125" style="2"/>
    <col min="6913" max="6914" width="11.42578125" style="2" customWidth="1"/>
    <col min="6915" max="6915" width="56.7109375" style="2" customWidth="1"/>
    <col min="6916" max="6926" width="14.42578125" style="2"/>
    <col min="6927" max="6927" width="14.42578125" style="2" customWidth="1"/>
    <col min="6928" max="7168" width="14.42578125" style="2"/>
    <col min="7169" max="7170" width="11.42578125" style="2" customWidth="1"/>
    <col min="7171" max="7171" width="56.7109375" style="2" customWidth="1"/>
    <col min="7172" max="7182" width="14.42578125" style="2"/>
    <col min="7183" max="7183" width="14.42578125" style="2" customWidth="1"/>
    <col min="7184" max="7424" width="14.42578125" style="2"/>
    <col min="7425" max="7426" width="11.42578125" style="2" customWidth="1"/>
    <col min="7427" max="7427" width="56.7109375" style="2" customWidth="1"/>
    <col min="7428" max="7438" width="14.42578125" style="2"/>
    <col min="7439" max="7439" width="14.42578125" style="2" customWidth="1"/>
    <col min="7440" max="7680" width="14.42578125" style="2"/>
    <col min="7681" max="7682" width="11.42578125" style="2" customWidth="1"/>
    <col min="7683" max="7683" width="56.7109375" style="2" customWidth="1"/>
    <col min="7684" max="7694" width="14.42578125" style="2"/>
    <col min="7695" max="7695" width="14.42578125" style="2" customWidth="1"/>
    <col min="7696" max="7936" width="14.42578125" style="2"/>
    <col min="7937" max="7938" width="11.42578125" style="2" customWidth="1"/>
    <col min="7939" max="7939" width="56.7109375" style="2" customWidth="1"/>
    <col min="7940" max="7950" width="14.42578125" style="2"/>
    <col min="7951" max="7951" width="14.42578125" style="2" customWidth="1"/>
    <col min="7952" max="8192" width="14.42578125" style="2"/>
    <col min="8193" max="8194" width="11.42578125" style="2" customWidth="1"/>
    <col min="8195" max="8195" width="56.7109375" style="2" customWidth="1"/>
    <col min="8196" max="8206" width="14.42578125" style="2"/>
    <col min="8207" max="8207" width="14.42578125" style="2" customWidth="1"/>
    <col min="8208" max="8448" width="14.42578125" style="2"/>
    <col min="8449" max="8450" width="11.42578125" style="2" customWidth="1"/>
    <col min="8451" max="8451" width="56.7109375" style="2" customWidth="1"/>
    <col min="8452" max="8462" width="14.42578125" style="2"/>
    <col min="8463" max="8463" width="14.42578125" style="2" customWidth="1"/>
    <col min="8464" max="8704" width="14.42578125" style="2"/>
    <col min="8705" max="8706" width="11.42578125" style="2" customWidth="1"/>
    <col min="8707" max="8707" width="56.7109375" style="2" customWidth="1"/>
    <col min="8708" max="8718" width="14.42578125" style="2"/>
    <col min="8719" max="8719" width="14.42578125" style="2" customWidth="1"/>
    <col min="8720" max="8960" width="14.42578125" style="2"/>
    <col min="8961" max="8962" width="11.42578125" style="2" customWidth="1"/>
    <col min="8963" max="8963" width="56.7109375" style="2" customWidth="1"/>
    <col min="8964" max="8974" width="14.42578125" style="2"/>
    <col min="8975" max="8975" width="14.42578125" style="2" customWidth="1"/>
    <col min="8976" max="9216" width="14.42578125" style="2"/>
    <col min="9217" max="9218" width="11.42578125" style="2" customWidth="1"/>
    <col min="9219" max="9219" width="56.7109375" style="2" customWidth="1"/>
    <col min="9220" max="9230" width="14.42578125" style="2"/>
    <col min="9231" max="9231" width="14.42578125" style="2" customWidth="1"/>
    <col min="9232" max="9472" width="14.42578125" style="2"/>
    <col min="9473" max="9474" width="11.42578125" style="2" customWidth="1"/>
    <col min="9475" max="9475" width="56.7109375" style="2" customWidth="1"/>
    <col min="9476" max="9486" width="14.42578125" style="2"/>
    <col min="9487" max="9487" width="14.42578125" style="2" customWidth="1"/>
    <col min="9488" max="9728" width="14.42578125" style="2"/>
    <col min="9729" max="9730" width="11.42578125" style="2" customWidth="1"/>
    <col min="9731" max="9731" width="56.7109375" style="2" customWidth="1"/>
    <col min="9732" max="9742" width="14.42578125" style="2"/>
    <col min="9743" max="9743" width="14.42578125" style="2" customWidth="1"/>
    <col min="9744" max="9984" width="14.42578125" style="2"/>
    <col min="9985" max="9986" width="11.42578125" style="2" customWidth="1"/>
    <col min="9987" max="9987" width="56.7109375" style="2" customWidth="1"/>
    <col min="9988" max="9998" width="14.42578125" style="2"/>
    <col min="9999" max="9999" width="14.42578125" style="2" customWidth="1"/>
    <col min="10000" max="10240" width="14.42578125" style="2"/>
    <col min="10241" max="10242" width="11.42578125" style="2" customWidth="1"/>
    <col min="10243" max="10243" width="56.7109375" style="2" customWidth="1"/>
    <col min="10244" max="10254" width="14.42578125" style="2"/>
    <col min="10255" max="10255" width="14.42578125" style="2" customWidth="1"/>
    <col min="10256" max="10496" width="14.42578125" style="2"/>
    <col min="10497" max="10498" width="11.42578125" style="2" customWidth="1"/>
    <col min="10499" max="10499" width="56.7109375" style="2" customWidth="1"/>
    <col min="10500" max="10510" width="14.42578125" style="2"/>
    <col min="10511" max="10511" width="14.42578125" style="2" customWidth="1"/>
    <col min="10512" max="10752" width="14.42578125" style="2"/>
    <col min="10753" max="10754" width="11.42578125" style="2" customWidth="1"/>
    <col min="10755" max="10755" width="56.7109375" style="2" customWidth="1"/>
    <col min="10756" max="10766" width="14.42578125" style="2"/>
    <col min="10767" max="10767" width="14.42578125" style="2" customWidth="1"/>
    <col min="10768" max="11008" width="14.42578125" style="2"/>
    <col min="11009" max="11010" width="11.42578125" style="2" customWidth="1"/>
    <col min="11011" max="11011" width="56.7109375" style="2" customWidth="1"/>
    <col min="11012" max="11022" width="14.42578125" style="2"/>
    <col min="11023" max="11023" width="14.42578125" style="2" customWidth="1"/>
    <col min="11024" max="11264" width="14.42578125" style="2"/>
    <col min="11265" max="11266" width="11.42578125" style="2" customWidth="1"/>
    <col min="11267" max="11267" width="56.7109375" style="2" customWidth="1"/>
    <col min="11268" max="11278" width="14.42578125" style="2"/>
    <col min="11279" max="11279" width="14.42578125" style="2" customWidth="1"/>
    <col min="11280" max="11520" width="14.42578125" style="2"/>
    <col min="11521" max="11522" width="11.42578125" style="2" customWidth="1"/>
    <col min="11523" max="11523" width="56.7109375" style="2" customWidth="1"/>
    <col min="11524" max="11534" width="14.42578125" style="2"/>
    <col min="11535" max="11535" width="14.42578125" style="2" customWidth="1"/>
    <col min="11536" max="11776" width="14.42578125" style="2"/>
    <col min="11777" max="11778" width="11.42578125" style="2" customWidth="1"/>
    <col min="11779" max="11779" width="56.7109375" style="2" customWidth="1"/>
    <col min="11780" max="11790" width="14.42578125" style="2"/>
    <col min="11791" max="11791" width="14.42578125" style="2" customWidth="1"/>
    <col min="11792" max="12032" width="14.42578125" style="2"/>
    <col min="12033" max="12034" width="11.42578125" style="2" customWidth="1"/>
    <col min="12035" max="12035" width="56.7109375" style="2" customWidth="1"/>
    <col min="12036" max="12046" width="14.42578125" style="2"/>
    <col min="12047" max="12047" width="14.42578125" style="2" customWidth="1"/>
    <col min="12048" max="12288" width="14.42578125" style="2"/>
    <col min="12289" max="12290" width="11.42578125" style="2" customWidth="1"/>
    <col min="12291" max="12291" width="56.7109375" style="2" customWidth="1"/>
    <col min="12292" max="12302" width="14.42578125" style="2"/>
    <col min="12303" max="12303" width="14.42578125" style="2" customWidth="1"/>
    <col min="12304" max="12544" width="14.42578125" style="2"/>
    <col min="12545" max="12546" width="11.42578125" style="2" customWidth="1"/>
    <col min="12547" max="12547" width="56.7109375" style="2" customWidth="1"/>
    <col min="12548" max="12558" width="14.42578125" style="2"/>
    <col min="12559" max="12559" width="14.42578125" style="2" customWidth="1"/>
    <col min="12560" max="12800" width="14.42578125" style="2"/>
    <col min="12801" max="12802" width="11.42578125" style="2" customWidth="1"/>
    <col min="12803" max="12803" width="56.7109375" style="2" customWidth="1"/>
    <col min="12804" max="12814" width="14.42578125" style="2"/>
    <col min="12815" max="12815" width="14.42578125" style="2" customWidth="1"/>
    <col min="12816" max="13056" width="14.42578125" style="2"/>
    <col min="13057" max="13058" width="11.42578125" style="2" customWidth="1"/>
    <col min="13059" max="13059" width="56.7109375" style="2" customWidth="1"/>
    <col min="13060" max="13070" width="14.42578125" style="2"/>
    <col min="13071" max="13071" width="14.42578125" style="2" customWidth="1"/>
    <col min="13072" max="13312" width="14.42578125" style="2"/>
    <col min="13313" max="13314" width="11.42578125" style="2" customWidth="1"/>
    <col min="13315" max="13315" width="56.7109375" style="2" customWidth="1"/>
    <col min="13316" max="13326" width="14.42578125" style="2"/>
    <col min="13327" max="13327" width="14.42578125" style="2" customWidth="1"/>
    <col min="13328" max="13568" width="14.42578125" style="2"/>
    <col min="13569" max="13570" width="11.42578125" style="2" customWidth="1"/>
    <col min="13571" max="13571" width="56.7109375" style="2" customWidth="1"/>
    <col min="13572" max="13582" width="14.42578125" style="2"/>
    <col min="13583" max="13583" width="14.42578125" style="2" customWidth="1"/>
    <col min="13584" max="13824" width="14.42578125" style="2"/>
    <col min="13825" max="13826" width="11.42578125" style="2" customWidth="1"/>
    <col min="13827" max="13827" width="56.7109375" style="2" customWidth="1"/>
    <col min="13828" max="13838" width="14.42578125" style="2"/>
    <col min="13839" max="13839" width="14.42578125" style="2" customWidth="1"/>
    <col min="13840" max="14080" width="14.42578125" style="2"/>
    <col min="14081" max="14082" width="11.42578125" style="2" customWidth="1"/>
    <col min="14083" max="14083" width="56.7109375" style="2" customWidth="1"/>
    <col min="14084" max="14094" width="14.42578125" style="2"/>
    <col min="14095" max="14095" width="14.42578125" style="2" customWidth="1"/>
    <col min="14096" max="14336" width="14.42578125" style="2"/>
    <col min="14337" max="14338" width="11.42578125" style="2" customWidth="1"/>
    <col min="14339" max="14339" width="56.7109375" style="2" customWidth="1"/>
    <col min="14340" max="14350" width="14.42578125" style="2"/>
    <col min="14351" max="14351" width="14.42578125" style="2" customWidth="1"/>
    <col min="14352" max="14592" width="14.42578125" style="2"/>
    <col min="14593" max="14594" width="11.42578125" style="2" customWidth="1"/>
    <col min="14595" max="14595" width="56.7109375" style="2" customWidth="1"/>
    <col min="14596" max="14606" width="14.42578125" style="2"/>
    <col min="14607" max="14607" width="14.42578125" style="2" customWidth="1"/>
    <col min="14608" max="14848" width="14.42578125" style="2"/>
    <col min="14849" max="14850" width="11.42578125" style="2" customWidth="1"/>
    <col min="14851" max="14851" width="56.7109375" style="2" customWidth="1"/>
    <col min="14852" max="14862" width="14.42578125" style="2"/>
    <col min="14863" max="14863" width="14.42578125" style="2" customWidth="1"/>
    <col min="14864" max="15104" width="14.42578125" style="2"/>
    <col min="15105" max="15106" width="11.42578125" style="2" customWidth="1"/>
    <col min="15107" max="15107" width="56.7109375" style="2" customWidth="1"/>
    <col min="15108" max="15118" width="14.42578125" style="2"/>
    <col min="15119" max="15119" width="14.42578125" style="2" customWidth="1"/>
    <col min="15120" max="15360" width="14.42578125" style="2"/>
    <col min="15361" max="15362" width="11.42578125" style="2" customWidth="1"/>
    <col min="15363" max="15363" width="56.7109375" style="2" customWidth="1"/>
    <col min="15364" max="15374" width="14.42578125" style="2"/>
    <col min="15375" max="15375" width="14.42578125" style="2" customWidth="1"/>
    <col min="15376" max="15616" width="14.42578125" style="2"/>
    <col min="15617" max="15618" width="11.42578125" style="2" customWidth="1"/>
    <col min="15619" max="15619" width="56.7109375" style="2" customWidth="1"/>
    <col min="15620" max="15630" width="14.42578125" style="2"/>
    <col min="15631" max="15631" width="14.42578125" style="2" customWidth="1"/>
    <col min="15632" max="15872" width="14.42578125" style="2"/>
    <col min="15873" max="15874" width="11.42578125" style="2" customWidth="1"/>
    <col min="15875" max="15875" width="56.7109375" style="2" customWidth="1"/>
    <col min="15876" max="15886" width="14.42578125" style="2"/>
    <col min="15887" max="15887" width="14.42578125" style="2" customWidth="1"/>
    <col min="15888" max="16128" width="14.42578125" style="2"/>
    <col min="16129" max="16130" width="11.42578125" style="2" customWidth="1"/>
    <col min="16131" max="16131" width="56.7109375" style="2" customWidth="1"/>
    <col min="16132" max="16142" width="14.42578125" style="2"/>
    <col min="16143" max="16143" width="14.42578125" style="2" customWidth="1"/>
    <col min="16144" max="16384" width="14.42578125" style="2"/>
  </cols>
  <sheetData>
    <row r="1" spans="1:16" x14ac:dyDescent="0.2">
      <c r="A1" s="1" t="s">
        <v>0</v>
      </c>
      <c r="B1" s="2" t="s">
        <v>1</v>
      </c>
      <c r="C1" s="44" t="s">
        <v>2</v>
      </c>
      <c r="F1" s="4" t="s">
        <v>3</v>
      </c>
      <c r="G1" s="5"/>
      <c r="H1" s="5"/>
      <c r="I1" s="1"/>
      <c r="J1" s="5"/>
      <c r="K1" s="5"/>
      <c r="L1" s="5"/>
      <c r="M1" s="1" t="s">
        <v>4</v>
      </c>
      <c r="P1" s="6" t="s">
        <v>5</v>
      </c>
    </row>
    <row r="2" spans="1:16" ht="15.75" thickBot="1" x14ac:dyDescent="0.25">
      <c r="A2" s="7"/>
      <c r="B2" s="8"/>
      <c r="C2" s="8"/>
      <c r="D2" s="8"/>
      <c r="E2" s="8"/>
      <c r="F2" s="7"/>
      <c r="G2" s="7"/>
      <c r="H2" s="7"/>
      <c r="I2" s="7"/>
      <c r="J2" s="7"/>
      <c r="K2" s="7"/>
      <c r="L2" s="7"/>
      <c r="M2" s="7"/>
      <c r="N2" s="8"/>
      <c r="O2" s="8"/>
      <c r="P2" s="8"/>
    </row>
    <row r="3" spans="1:16" x14ac:dyDescent="0.2">
      <c r="A3" s="9"/>
      <c r="B3" s="10"/>
      <c r="C3" s="10"/>
      <c r="D3" s="10"/>
      <c r="E3" s="10"/>
      <c r="F3" s="9"/>
      <c r="G3" s="9"/>
      <c r="H3" s="9"/>
      <c r="I3" s="9"/>
      <c r="J3" s="9"/>
      <c r="K3" s="9"/>
      <c r="L3" s="9"/>
      <c r="M3" s="9"/>
      <c r="N3" s="10"/>
      <c r="O3" s="10"/>
      <c r="P3" s="10"/>
    </row>
    <row r="4" spans="1:16" x14ac:dyDescent="0.2">
      <c r="A4" s="1" t="s">
        <v>6</v>
      </c>
      <c r="F4" s="5" t="s">
        <v>7</v>
      </c>
      <c r="G4" s="4" t="s">
        <v>8</v>
      </c>
      <c r="H4" s="5"/>
      <c r="I4" s="1"/>
      <c r="J4" s="5"/>
      <c r="K4" s="5"/>
      <c r="L4" s="5"/>
      <c r="M4" s="4" t="s">
        <v>9</v>
      </c>
      <c r="N4" s="1"/>
    </row>
    <row r="5" spans="1:16" x14ac:dyDescent="0.2">
      <c r="F5" s="5"/>
      <c r="G5" s="4" t="s">
        <v>10</v>
      </c>
      <c r="H5" s="5"/>
      <c r="I5" s="1"/>
      <c r="J5" s="5"/>
      <c r="K5" s="5"/>
      <c r="L5" s="5"/>
      <c r="M5" s="4" t="s">
        <v>11</v>
      </c>
      <c r="N5" s="11"/>
    </row>
    <row r="6" spans="1:16" x14ac:dyDescent="0.2">
      <c r="A6" s="1" t="s">
        <v>12</v>
      </c>
      <c r="B6" s="12" t="str">
        <f>'[1]G1-1'!B6</f>
        <v>Florida Public Utilities Company Consolidated Gas</v>
      </c>
      <c r="C6" s="1"/>
      <c r="F6" s="5"/>
      <c r="G6" s="5"/>
      <c r="H6" s="5"/>
      <c r="I6" s="5"/>
      <c r="J6" s="5"/>
      <c r="K6" s="5"/>
      <c r="L6" s="5"/>
      <c r="M6" s="4" t="s">
        <v>13</v>
      </c>
      <c r="N6" s="1"/>
      <c r="O6" s="13"/>
    </row>
    <row r="7" spans="1:16" x14ac:dyDescent="0.2">
      <c r="B7" s="12"/>
    </row>
    <row r="8" spans="1:16" x14ac:dyDescent="0.2">
      <c r="A8" s="1" t="s">
        <v>14</v>
      </c>
      <c r="B8" s="12">
        <f>'[1]G1-1'!B8</f>
        <v>0</v>
      </c>
      <c r="C8" s="14" t="s">
        <v>15</v>
      </c>
    </row>
    <row r="9" spans="1:16" ht="15.75" thickBo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">
      <c r="G10" s="1" t="s">
        <v>16</v>
      </c>
      <c r="H10" s="1" t="s">
        <v>16</v>
      </c>
      <c r="I10" s="1" t="s">
        <v>16</v>
      </c>
      <c r="J10" s="1" t="s">
        <v>16</v>
      </c>
      <c r="K10" s="15" t="s">
        <v>16</v>
      </c>
      <c r="N10" s="1" t="s">
        <v>16</v>
      </c>
    </row>
    <row r="11" spans="1:16" x14ac:dyDescent="0.2">
      <c r="A11" s="1" t="s">
        <v>17</v>
      </c>
      <c r="B11" s="16" t="s">
        <v>18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6" x14ac:dyDescent="0.2">
      <c r="A12" s="1" t="s">
        <v>19</v>
      </c>
      <c r="B12" s="16" t="s">
        <v>19</v>
      </c>
      <c r="C12" s="16" t="s">
        <v>20</v>
      </c>
      <c r="D12" s="18">
        <v>44562</v>
      </c>
      <c r="E12" s="18">
        <v>44593</v>
      </c>
      <c r="F12" s="18">
        <v>44621</v>
      </c>
      <c r="G12" s="18">
        <v>44652</v>
      </c>
      <c r="H12" s="18">
        <v>44682</v>
      </c>
      <c r="I12" s="18">
        <v>44713</v>
      </c>
      <c r="J12" s="18">
        <v>44743</v>
      </c>
      <c r="K12" s="18">
        <v>44774</v>
      </c>
      <c r="L12" s="18">
        <v>44805</v>
      </c>
      <c r="M12" s="18">
        <v>44835</v>
      </c>
      <c r="N12" s="18">
        <v>44866</v>
      </c>
      <c r="O12" s="18">
        <v>44896</v>
      </c>
      <c r="P12" s="16" t="s">
        <v>21</v>
      </c>
    </row>
    <row r="13" spans="1:16" ht="15.75" thickBo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">
      <c r="A15" s="19">
        <v>1</v>
      </c>
      <c r="B15" s="20" t="s">
        <v>22</v>
      </c>
      <c r="C15" s="21" t="s">
        <v>23</v>
      </c>
      <c r="D15" s="22">
        <f>+'CFG Ops 2022'!D15+'CF BIS 2022'!D15+'Dep Study Adjustments 2022'!D15+'mgmt adjustments 2022'!D15+'AMR adjustments 2022'!D15</f>
        <v>0</v>
      </c>
      <c r="E15" s="22">
        <f>+'CFG Ops 2022'!E15+'CF BIS 2022'!E15+'Dep Study Adjustments 2022'!E15+'mgmt adjustments 2022'!E15+'AMR adjustments 2022'!E15</f>
        <v>0</v>
      </c>
      <c r="F15" s="22">
        <f>+'CFG Ops 2022'!F15+'CF BIS 2022'!F15+'Dep Study Adjustments 2022'!F15+'mgmt adjustments 2022'!F15+'AMR adjustments 2022'!F15</f>
        <v>0</v>
      </c>
      <c r="G15" s="22">
        <f>+'CFG Ops 2022'!G15+'CF BIS 2022'!G15+'Dep Study Adjustments 2022'!G15+'mgmt adjustments 2022'!G15+'AMR adjustments 2022'!G15</f>
        <v>0</v>
      </c>
      <c r="H15" s="22">
        <f>+'CFG Ops 2022'!H15+'CF BIS 2022'!H15+'Dep Study Adjustments 2022'!H15+'mgmt adjustments 2022'!H15+'AMR adjustments 2022'!H15</f>
        <v>0</v>
      </c>
      <c r="I15" s="22">
        <f>+'CFG Ops 2022'!I15+'CF BIS 2022'!I15+'Dep Study Adjustments 2022'!I15+'mgmt adjustments 2022'!I15+'AMR adjustments 2022'!I15</f>
        <v>0</v>
      </c>
      <c r="J15" s="22">
        <f>+'CFG Ops 2022'!J15+'CF BIS 2022'!J15+'Dep Study Adjustments 2022'!J15+'mgmt adjustments 2022'!J15+'AMR adjustments 2022'!J15</f>
        <v>0</v>
      </c>
      <c r="K15" s="22">
        <f>+'CFG Ops 2022'!K15+'CF BIS 2022'!K15+'Dep Study Adjustments 2022'!K15+'mgmt adjustments 2022'!K15+'AMR adjustments 2022'!K15</f>
        <v>0</v>
      </c>
      <c r="L15" s="22">
        <f>+'CFG Ops 2022'!L15+'CF BIS 2022'!L15+'Dep Study Adjustments 2022'!L15+'mgmt adjustments 2022'!L15+'AMR adjustments 2022'!L15</f>
        <v>0</v>
      </c>
      <c r="M15" s="22">
        <f>+'CFG Ops 2022'!M15+'CF BIS 2022'!M15+'Dep Study Adjustments 2022'!M15+'mgmt adjustments 2022'!M15+'AMR adjustments 2022'!M15</f>
        <v>0</v>
      </c>
      <c r="N15" s="22">
        <f>+'CFG Ops 2022'!N15+'CF BIS 2022'!N15+'Dep Study Adjustments 2022'!N15+'mgmt adjustments 2022'!N15+'AMR adjustments 2022'!N15</f>
        <v>0</v>
      </c>
      <c r="O15" s="22">
        <f>+'CFG Ops 2022'!O15+'CF BIS 2022'!O15+'Dep Study Adjustments 2022'!O15+'mgmt adjustments 2022'!O15+'AMR adjustments 2022'!O15</f>
        <v>0</v>
      </c>
      <c r="P15" s="23">
        <f t="shared" ref="P15:P52" si="0">SUM(D15:O15)</f>
        <v>0</v>
      </c>
    </row>
    <row r="16" spans="1:16" x14ac:dyDescent="0.2">
      <c r="A16" s="19">
        <f>+A15+1</f>
        <v>2</v>
      </c>
      <c r="B16" s="20" t="s">
        <v>24</v>
      </c>
      <c r="C16" s="21" t="s">
        <v>25</v>
      </c>
      <c r="D16" s="24">
        <f>+'CFG Ops 2022'!D16+'CF BIS 2022'!D16+'Dep Study Adjustments 2022'!D16+'mgmt adjustments 2022'!D16+'AMR adjustments 2022'!D16</f>
        <v>0</v>
      </c>
      <c r="E16" s="24">
        <f>+'CFG Ops 2022'!E16+'CF BIS 2022'!E16+'Dep Study Adjustments 2022'!E16+'mgmt adjustments 2022'!E16+'AMR adjustments 2022'!E16</f>
        <v>0</v>
      </c>
      <c r="F16" s="24">
        <f>+'CFG Ops 2022'!F16+'CF BIS 2022'!F16+'Dep Study Adjustments 2022'!F16+'mgmt adjustments 2022'!F16+'AMR adjustments 2022'!F16</f>
        <v>0</v>
      </c>
      <c r="G16" s="24">
        <f>+'CFG Ops 2022'!G16+'CF BIS 2022'!G16+'Dep Study Adjustments 2022'!G16+'mgmt adjustments 2022'!G16+'AMR adjustments 2022'!G16</f>
        <v>0</v>
      </c>
      <c r="H16" s="24">
        <f>+'CFG Ops 2022'!H16+'CF BIS 2022'!H16+'Dep Study Adjustments 2022'!H16+'mgmt adjustments 2022'!H16+'AMR adjustments 2022'!H16</f>
        <v>0</v>
      </c>
      <c r="I16" s="24">
        <f>+'CFG Ops 2022'!I16+'CF BIS 2022'!I16+'Dep Study Adjustments 2022'!I16+'mgmt adjustments 2022'!I16+'AMR adjustments 2022'!I16</f>
        <v>0</v>
      </c>
      <c r="J16" s="24">
        <f>+'CFG Ops 2022'!J16+'CF BIS 2022'!J16+'Dep Study Adjustments 2022'!J16+'mgmt adjustments 2022'!J16+'AMR adjustments 2022'!J16</f>
        <v>0</v>
      </c>
      <c r="K16" s="24">
        <f>+'CFG Ops 2022'!K16+'CF BIS 2022'!K16+'Dep Study Adjustments 2022'!K16+'mgmt adjustments 2022'!K16+'AMR adjustments 2022'!K16</f>
        <v>0</v>
      </c>
      <c r="L16" s="24">
        <f>+'CFG Ops 2022'!L16+'CF BIS 2022'!L16+'Dep Study Adjustments 2022'!L16+'mgmt adjustments 2022'!L16+'AMR adjustments 2022'!L16</f>
        <v>0</v>
      </c>
      <c r="M16" s="24">
        <f>+'CFG Ops 2022'!M16+'CF BIS 2022'!M16+'Dep Study Adjustments 2022'!M16+'mgmt adjustments 2022'!M16+'AMR adjustments 2022'!M16</f>
        <v>0</v>
      </c>
      <c r="N16" s="24">
        <f>+'CFG Ops 2022'!N16+'CF BIS 2022'!N16+'Dep Study Adjustments 2022'!N16+'mgmt adjustments 2022'!N16+'AMR adjustments 2022'!N16</f>
        <v>0</v>
      </c>
      <c r="O16" s="24">
        <f>+'CFG Ops 2022'!O16+'CF BIS 2022'!O16+'Dep Study Adjustments 2022'!O16+'mgmt adjustments 2022'!O16+'AMR adjustments 2022'!O16</f>
        <v>0</v>
      </c>
      <c r="P16" s="25">
        <f t="shared" si="0"/>
        <v>0</v>
      </c>
    </row>
    <row r="17" spans="1:16" x14ac:dyDescent="0.2">
      <c r="A17" s="19">
        <f t="shared" ref="A17:A52" si="1">+A16+1</f>
        <v>3</v>
      </c>
      <c r="B17" s="20">
        <v>303</v>
      </c>
      <c r="C17" s="21" t="s">
        <v>26</v>
      </c>
      <c r="D17" s="24">
        <f>+'CFG Ops 2022'!D17+'CF BIS 2022'!D17+'Dep Study Adjustments 2022'!D17+'mgmt adjustments 2022'!D17+'AMR adjustments 2022'!D17</f>
        <v>0</v>
      </c>
      <c r="E17" s="24">
        <f>+'CFG Ops 2022'!E17+'CF BIS 2022'!E17+'Dep Study Adjustments 2022'!E17+'mgmt adjustments 2022'!E17+'AMR adjustments 2022'!E17</f>
        <v>0</v>
      </c>
      <c r="F17" s="24">
        <f>+'CFG Ops 2022'!F17+'CF BIS 2022'!F17+'Dep Study Adjustments 2022'!F17+'mgmt adjustments 2022'!F17+'AMR adjustments 2022'!F17</f>
        <v>0</v>
      </c>
      <c r="G17" s="24">
        <f>+'CFG Ops 2022'!G17+'CF BIS 2022'!G17+'Dep Study Adjustments 2022'!G17+'mgmt adjustments 2022'!G17+'AMR adjustments 2022'!G17</f>
        <v>0</v>
      </c>
      <c r="H17" s="24">
        <f>+'CFG Ops 2022'!H17+'CF BIS 2022'!H17+'Dep Study Adjustments 2022'!H17+'mgmt adjustments 2022'!H17+'AMR adjustments 2022'!H17</f>
        <v>0</v>
      </c>
      <c r="I17" s="24">
        <f>+'CFG Ops 2022'!I17+'CF BIS 2022'!I17+'Dep Study Adjustments 2022'!I17+'mgmt adjustments 2022'!I17+'AMR adjustments 2022'!I17</f>
        <v>0</v>
      </c>
      <c r="J17" s="24">
        <f>+'CFG Ops 2022'!J17+'CF BIS 2022'!J17+'Dep Study Adjustments 2022'!J17+'mgmt adjustments 2022'!J17+'AMR adjustments 2022'!J17</f>
        <v>0</v>
      </c>
      <c r="K17" s="24">
        <f>+'CFG Ops 2022'!K17+'CF BIS 2022'!K17+'Dep Study Adjustments 2022'!K17+'mgmt adjustments 2022'!K17+'AMR adjustments 2022'!K17</f>
        <v>0</v>
      </c>
      <c r="L17" s="24">
        <f>+'CFG Ops 2022'!L17+'CF BIS 2022'!L17+'Dep Study Adjustments 2022'!L17+'mgmt adjustments 2022'!L17+'AMR adjustments 2022'!L17</f>
        <v>0</v>
      </c>
      <c r="M17" s="24">
        <f>+'CFG Ops 2022'!M17+'CF BIS 2022'!M17+'Dep Study Adjustments 2022'!M17+'mgmt adjustments 2022'!M17+'AMR adjustments 2022'!M17</f>
        <v>0</v>
      </c>
      <c r="N17" s="24">
        <f>+'CFG Ops 2022'!N17+'CF BIS 2022'!N17+'Dep Study Adjustments 2022'!N17+'mgmt adjustments 2022'!N17+'AMR adjustments 2022'!N17</f>
        <v>0</v>
      </c>
      <c r="O17" s="24">
        <f>+'CFG Ops 2022'!O17+'CF BIS 2022'!O17+'Dep Study Adjustments 2022'!O17+'mgmt adjustments 2022'!O17+'AMR adjustments 2022'!O17</f>
        <v>0</v>
      </c>
      <c r="P17" s="25">
        <f t="shared" si="0"/>
        <v>0</v>
      </c>
    </row>
    <row r="18" spans="1:16" x14ac:dyDescent="0.2">
      <c r="A18" s="19">
        <f t="shared" si="1"/>
        <v>4</v>
      </c>
      <c r="B18" s="20">
        <v>305</v>
      </c>
      <c r="C18" s="21" t="s">
        <v>27</v>
      </c>
      <c r="D18" s="24">
        <f>+'CFG Ops 2022'!D18+'CF BIS 2022'!D18+'Dep Study Adjustments 2022'!D18+'mgmt adjustments 2022'!D18+'AMR adjustments 2022'!D18</f>
        <v>0</v>
      </c>
      <c r="E18" s="24">
        <f>+'CFG Ops 2022'!E18+'CF BIS 2022'!E18+'Dep Study Adjustments 2022'!E18+'mgmt adjustments 2022'!E18+'AMR adjustments 2022'!E18</f>
        <v>0</v>
      </c>
      <c r="F18" s="24">
        <f>+'CFG Ops 2022'!F18+'CF BIS 2022'!F18+'Dep Study Adjustments 2022'!F18+'mgmt adjustments 2022'!F18+'AMR adjustments 2022'!F18</f>
        <v>0</v>
      </c>
      <c r="G18" s="24">
        <f>+'CFG Ops 2022'!G18+'CF BIS 2022'!G18+'Dep Study Adjustments 2022'!G18+'mgmt adjustments 2022'!G18+'AMR adjustments 2022'!G18</f>
        <v>0</v>
      </c>
      <c r="H18" s="24">
        <f>+'CFG Ops 2022'!H18+'CF BIS 2022'!H18+'Dep Study Adjustments 2022'!H18+'mgmt adjustments 2022'!H18+'AMR adjustments 2022'!H18</f>
        <v>0</v>
      </c>
      <c r="I18" s="24">
        <f>+'CFG Ops 2022'!I18+'CF BIS 2022'!I18+'Dep Study Adjustments 2022'!I18+'mgmt adjustments 2022'!I18+'AMR adjustments 2022'!I18</f>
        <v>0</v>
      </c>
      <c r="J18" s="24">
        <f>+'CFG Ops 2022'!J18+'CF BIS 2022'!J18+'Dep Study Adjustments 2022'!J18+'mgmt adjustments 2022'!J18+'AMR adjustments 2022'!J18</f>
        <v>0</v>
      </c>
      <c r="K18" s="24">
        <f>+'CFG Ops 2022'!K18+'CF BIS 2022'!K18+'Dep Study Adjustments 2022'!K18+'mgmt adjustments 2022'!K18+'AMR adjustments 2022'!K18</f>
        <v>0</v>
      </c>
      <c r="L18" s="24">
        <f>+'CFG Ops 2022'!L18+'CF BIS 2022'!L18+'Dep Study Adjustments 2022'!L18+'mgmt adjustments 2022'!L18+'AMR adjustments 2022'!L18</f>
        <v>0</v>
      </c>
      <c r="M18" s="24">
        <f>+'CFG Ops 2022'!M18+'CF BIS 2022'!M18+'Dep Study Adjustments 2022'!M18+'mgmt adjustments 2022'!M18+'AMR adjustments 2022'!M18</f>
        <v>0</v>
      </c>
      <c r="N18" s="24">
        <f>+'CFG Ops 2022'!N18+'CF BIS 2022'!N18+'Dep Study Adjustments 2022'!N18+'mgmt adjustments 2022'!N18+'AMR adjustments 2022'!N18</f>
        <v>0</v>
      </c>
      <c r="O18" s="24">
        <f>+'CFG Ops 2022'!O18+'CF BIS 2022'!O18+'Dep Study Adjustments 2022'!O18+'mgmt adjustments 2022'!O18+'AMR adjustments 2022'!O18</f>
        <v>0</v>
      </c>
      <c r="P18" s="25">
        <f t="shared" si="0"/>
        <v>0</v>
      </c>
    </row>
    <row r="19" spans="1:16" x14ac:dyDescent="0.2">
      <c r="A19" s="19">
        <f t="shared" si="1"/>
        <v>5</v>
      </c>
      <c r="B19" s="20" t="s">
        <v>28</v>
      </c>
      <c r="C19" s="21" t="s">
        <v>29</v>
      </c>
      <c r="D19" s="24">
        <f>+'CFG Ops 2022'!D19+'CF BIS 2022'!D19+'Dep Study Adjustments 2022'!D19+'mgmt adjustments 2022'!D19+'AMR adjustments 2022'!D19</f>
        <v>0</v>
      </c>
      <c r="E19" s="24">
        <f>+'CFG Ops 2022'!E19+'CF BIS 2022'!E19+'Dep Study Adjustments 2022'!E19+'mgmt adjustments 2022'!E19+'AMR adjustments 2022'!E19</f>
        <v>0</v>
      </c>
      <c r="F19" s="24">
        <f>+'CFG Ops 2022'!F19+'CF BIS 2022'!F19+'Dep Study Adjustments 2022'!F19+'mgmt adjustments 2022'!F19+'AMR adjustments 2022'!F19</f>
        <v>0</v>
      </c>
      <c r="G19" s="24">
        <f>+'CFG Ops 2022'!G19+'CF BIS 2022'!G19+'Dep Study Adjustments 2022'!G19+'mgmt adjustments 2022'!G19+'AMR adjustments 2022'!G19</f>
        <v>0</v>
      </c>
      <c r="H19" s="24">
        <f>+'CFG Ops 2022'!H19+'CF BIS 2022'!H19+'Dep Study Adjustments 2022'!H19+'mgmt adjustments 2022'!H19+'AMR adjustments 2022'!H19</f>
        <v>0</v>
      </c>
      <c r="I19" s="24">
        <f>+'CFG Ops 2022'!I19+'CF BIS 2022'!I19+'Dep Study Adjustments 2022'!I19+'mgmt adjustments 2022'!I19+'AMR adjustments 2022'!I19</f>
        <v>0</v>
      </c>
      <c r="J19" s="24">
        <f>+'CFG Ops 2022'!J19+'CF BIS 2022'!J19+'Dep Study Adjustments 2022'!J19+'mgmt adjustments 2022'!J19+'AMR adjustments 2022'!J19</f>
        <v>0</v>
      </c>
      <c r="K19" s="24">
        <f>+'CFG Ops 2022'!K19+'CF BIS 2022'!K19+'Dep Study Adjustments 2022'!K19+'mgmt adjustments 2022'!K19+'AMR adjustments 2022'!K19</f>
        <v>0</v>
      </c>
      <c r="L19" s="24">
        <f>+'CFG Ops 2022'!L19+'CF BIS 2022'!L19+'Dep Study Adjustments 2022'!L19+'mgmt adjustments 2022'!L19+'AMR adjustments 2022'!L19</f>
        <v>0</v>
      </c>
      <c r="M19" s="24">
        <f>+'CFG Ops 2022'!M19+'CF BIS 2022'!M19+'Dep Study Adjustments 2022'!M19+'mgmt adjustments 2022'!M19+'AMR adjustments 2022'!M19</f>
        <v>0</v>
      </c>
      <c r="N19" s="24">
        <f>+'CFG Ops 2022'!N19+'CF BIS 2022'!N19+'Dep Study Adjustments 2022'!N19+'mgmt adjustments 2022'!N19+'AMR adjustments 2022'!N19</f>
        <v>0</v>
      </c>
      <c r="O19" s="24">
        <f>+'CFG Ops 2022'!O19+'CF BIS 2022'!O19+'Dep Study Adjustments 2022'!O19+'mgmt adjustments 2022'!O19+'AMR adjustments 2022'!O19</f>
        <v>0</v>
      </c>
      <c r="P19" s="25">
        <f t="shared" si="0"/>
        <v>0</v>
      </c>
    </row>
    <row r="20" spans="1:16" x14ac:dyDescent="0.2">
      <c r="A20" s="19">
        <f t="shared" si="1"/>
        <v>6</v>
      </c>
      <c r="B20" s="20" t="s">
        <v>30</v>
      </c>
      <c r="C20" s="21" t="s">
        <v>27</v>
      </c>
      <c r="D20" s="24">
        <f>+'CFG Ops 2022'!D20+'CF BIS 2022'!D20+'Dep Study Adjustments 2022'!D20+'mgmt adjustments 2022'!D20+'AMR adjustments 2022'!D20</f>
        <v>0</v>
      </c>
      <c r="E20" s="24">
        <f>+'CFG Ops 2022'!E20+'CF BIS 2022'!E20+'Dep Study Adjustments 2022'!E20+'mgmt adjustments 2022'!E20+'AMR adjustments 2022'!E20</f>
        <v>0</v>
      </c>
      <c r="F20" s="24">
        <f>+'CFG Ops 2022'!F20+'CF BIS 2022'!F20+'Dep Study Adjustments 2022'!F20+'mgmt adjustments 2022'!F20+'AMR adjustments 2022'!F20</f>
        <v>0</v>
      </c>
      <c r="G20" s="24">
        <f>+'CFG Ops 2022'!G20+'CF BIS 2022'!G20+'Dep Study Adjustments 2022'!G20+'mgmt adjustments 2022'!G20+'AMR adjustments 2022'!G20</f>
        <v>0</v>
      </c>
      <c r="H20" s="24">
        <f>+'CFG Ops 2022'!H20+'CF BIS 2022'!H20+'Dep Study Adjustments 2022'!H20+'mgmt adjustments 2022'!H20+'AMR adjustments 2022'!H20</f>
        <v>0</v>
      </c>
      <c r="I20" s="24">
        <f>+'CFG Ops 2022'!I20+'CF BIS 2022'!I20+'Dep Study Adjustments 2022'!I20+'mgmt adjustments 2022'!I20+'AMR adjustments 2022'!I20</f>
        <v>0</v>
      </c>
      <c r="J20" s="24">
        <f>+'CFG Ops 2022'!J20+'CF BIS 2022'!J20+'Dep Study Adjustments 2022'!J20+'mgmt adjustments 2022'!J20+'AMR adjustments 2022'!J20</f>
        <v>0</v>
      </c>
      <c r="K20" s="24">
        <f>+'CFG Ops 2022'!K20+'CF BIS 2022'!K20+'Dep Study Adjustments 2022'!K20+'mgmt adjustments 2022'!K20+'AMR adjustments 2022'!K20</f>
        <v>0</v>
      </c>
      <c r="L20" s="24">
        <f>+'CFG Ops 2022'!L20+'CF BIS 2022'!L20+'Dep Study Adjustments 2022'!L20+'mgmt adjustments 2022'!L20+'AMR adjustments 2022'!L20</f>
        <v>0</v>
      </c>
      <c r="M20" s="24">
        <f>+'CFG Ops 2022'!M20+'CF BIS 2022'!M20+'Dep Study Adjustments 2022'!M20+'mgmt adjustments 2022'!M20+'AMR adjustments 2022'!M20</f>
        <v>0</v>
      </c>
      <c r="N20" s="24">
        <f>+'CFG Ops 2022'!N20+'CF BIS 2022'!N20+'Dep Study Adjustments 2022'!N20+'mgmt adjustments 2022'!N20+'AMR adjustments 2022'!N20</f>
        <v>0</v>
      </c>
      <c r="O20" s="24">
        <f>+'CFG Ops 2022'!O20+'CF BIS 2022'!O20+'Dep Study Adjustments 2022'!O20+'mgmt adjustments 2022'!O20+'AMR adjustments 2022'!O20</f>
        <v>0</v>
      </c>
      <c r="P20" s="25">
        <f t="shared" si="0"/>
        <v>0</v>
      </c>
    </row>
    <row r="21" spans="1:16" x14ac:dyDescent="0.2">
      <c r="A21" s="19">
        <f t="shared" si="1"/>
        <v>7</v>
      </c>
      <c r="B21" s="26">
        <v>3761</v>
      </c>
      <c r="C21" s="27" t="s">
        <v>31</v>
      </c>
      <c r="D21" s="24">
        <f>+'CFG Ops 2022'!D21+'CF BIS 2022'!D21+'Dep Study Adjustments 2022'!D21+'mgmt adjustments 2022'!D21+'AMR adjustments 2022'!D21</f>
        <v>46650.850000001999</v>
      </c>
      <c r="E21" s="24">
        <f>+'CFG Ops 2022'!E21+'CF BIS 2022'!E21+'Dep Study Adjustments 2022'!E21+'mgmt adjustments 2022'!E21+'AMR adjustments 2022'!E21</f>
        <v>53449.21999999501</v>
      </c>
      <c r="F21" s="24">
        <f>+'CFG Ops 2022'!F21+'CF BIS 2022'!F21+'Dep Study Adjustments 2022'!F21+'mgmt adjustments 2022'!F21+'AMR adjustments 2022'!F21</f>
        <v>340009.49000000197</v>
      </c>
      <c r="G21" s="24">
        <f>+'CFG Ops 2022'!G21+'CF BIS 2022'!G21+'Dep Study Adjustments 2022'!G21+'mgmt adjustments 2022'!G21+'AMR adjustments 2022'!G21</f>
        <v>80642.70000000202</v>
      </c>
      <c r="H21" s="24">
        <f>+'CFG Ops 2022'!H21+'CF BIS 2022'!H21+'Dep Study Adjustments 2022'!H21+'mgmt adjustments 2022'!H21+'AMR adjustments 2022'!H21</f>
        <v>80642.70000000202</v>
      </c>
      <c r="I21" s="24">
        <f>+'CFG Ops 2022'!I21+'CF BIS 2022'!I21+'Dep Study Adjustments 2022'!I21+'mgmt adjustments 2022'!I21+'AMR adjustments 2022'!I21</f>
        <v>360404.57999999495</v>
      </c>
      <c r="J21" s="24">
        <f>+'CFG Ops 2022'!J21+'CF BIS 2022'!J21+'Dep Study Adjustments 2022'!J21+'mgmt adjustments 2022'!J21+'AMR adjustments 2022'!J21</f>
        <v>87441.070000002044</v>
      </c>
      <c r="K21" s="24">
        <f>+'CFG Ops 2022'!K21+'CF BIS 2022'!K21+'Dep Study Adjustments 2022'!K21+'mgmt adjustments 2022'!K21+'AMR adjustments 2022'!K21</f>
        <v>87441.070000002044</v>
      </c>
      <c r="L21" s="24">
        <f>+'CFG Ops 2022'!L21+'CF BIS 2022'!L21+'Dep Study Adjustments 2022'!L21+'mgmt adjustments 2022'!L21+'AMR adjustments 2022'!L21</f>
        <v>323910.51999999507</v>
      </c>
      <c r="M21" s="24">
        <f>+'CFG Ops 2022'!M21+'CF BIS 2022'!M21+'Dep Study Adjustments 2022'!M21+'mgmt adjustments 2022'!M21+'AMR adjustments 2022'!M21</f>
        <v>87441.070000002044</v>
      </c>
      <c r="N21" s="24">
        <f>+'CFG Ops 2022'!N21+'CF BIS 2022'!N21+'Dep Study Adjustments 2022'!N21+'mgmt adjustments 2022'!N21+'AMR adjustments 2022'!N21</f>
        <v>80642.70000000202</v>
      </c>
      <c r="O21" s="24">
        <f>+'CFG Ops 2022'!O21+'CF BIS 2022'!O21+'Dep Study Adjustments 2022'!O21+'mgmt adjustments 2022'!O21+'AMR adjustments 2022'!O21</f>
        <v>398692.59000000206</v>
      </c>
      <c r="P21" s="25">
        <f t="shared" si="0"/>
        <v>2027368.5600000033</v>
      </c>
    </row>
    <row r="22" spans="1:16" x14ac:dyDescent="0.2">
      <c r="A22" s="19">
        <f t="shared" si="1"/>
        <v>8</v>
      </c>
      <c r="B22" s="26">
        <v>3762</v>
      </c>
      <c r="C22" s="27" t="s">
        <v>32</v>
      </c>
      <c r="D22" s="24">
        <f>+'CFG Ops 2022'!D22+'CF BIS 2022'!D22+'Dep Study Adjustments 2022'!D22+'mgmt adjustments 2022'!D22+'AMR adjustments 2022'!D22</f>
        <v>0</v>
      </c>
      <c r="E22" s="24">
        <f>+'CFG Ops 2022'!E22+'CF BIS 2022'!E22+'Dep Study Adjustments 2022'!E22+'mgmt adjustments 2022'!E22+'AMR adjustments 2022'!E22</f>
        <v>0</v>
      </c>
      <c r="F22" s="24">
        <f>+'CFG Ops 2022'!F22+'CF BIS 2022'!F22+'Dep Study Adjustments 2022'!F22+'mgmt adjustments 2022'!F22+'AMR adjustments 2022'!F22</f>
        <v>28843.989999999998</v>
      </c>
      <c r="G22" s="24">
        <f>+'CFG Ops 2022'!G22+'CF BIS 2022'!G22+'Dep Study Adjustments 2022'!G22+'mgmt adjustments 2022'!G22+'AMR adjustments 2022'!G22</f>
        <v>0</v>
      </c>
      <c r="H22" s="24">
        <f>+'CFG Ops 2022'!H22+'CF BIS 2022'!H22+'Dep Study Adjustments 2022'!H22+'mgmt adjustments 2022'!H22+'AMR adjustments 2022'!H22</f>
        <v>0</v>
      </c>
      <c r="I22" s="24">
        <f>+'CFG Ops 2022'!I22+'CF BIS 2022'!I22+'Dep Study Adjustments 2022'!I22+'mgmt adjustments 2022'!I22+'AMR adjustments 2022'!I22</f>
        <v>28844.010000000002</v>
      </c>
      <c r="J22" s="24">
        <f>+'CFG Ops 2022'!J22+'CF BIS 2022'!J22+'Dep Study Adjustments 2022'!J22+'mgmt adjustments 2022'!J22+'AMR adjustments 2022'!J22</f>
        <v>0</v>
      </c>
      <c r="K22" s="24">
        <f>+'CFG Ops 2022'!K22+'CF BIS 2022'!K22+'Dep Study Adjustments 2022'!K22+'mgmt adjustments 2022'!K22+'AMR adjustments 2022'!K22</f>
        <v>0</v>
      </c>
      <c r="L22" s="24">
        <f>+'CFG Ops 2022'!L22+'CF BIS 2022'!L22+'Dep Study Adjustments 2022'!L22+'mgmt adjustments 2022'!L22+'AMR adjustments 2022'!L22</f>
        <v>0</v>
      </c>
      <c r="M22" s="24">
        <f>+'CFG Ops 2022'!M22+'CF BIS 2022'!M22+'Dep Study Adjustments 2022'!M22+'mgmt adjustments 2022'!M22+'AMR adjustments 2022'!M22</f>
        <v>0</v>
      </c>
      <c r="N22" s="24">
        <f>+'CFG Ops 2022'!N22+'CF BIS 2022'!N22+'Dep Study Adjustments 2022'!N22+'mgmt adjustments 2022'!N22+'AMR adjustments 2022'!N22</f>
        <v>0</v>
      </c>
      <c r="O22" s="24">
        <f>+'CFG Ops 2022'!O22+'CF BIS 2022'!O22+'Dep Study Adjustments 2022'!O22+'mgmt adjustments 2022'!O22+'AMR adjustments 2022'!O22</f>
        <v>0</v>
      </c>
      <c r="P22" s="25">
        <f t="shared" si="0"/>
        <v>57688</v>
      </c>
    </row>
    <row r="23" spans="1:16" x14ac:dyDescent="0.2">
      <c r="A23" s="19">
        <f t="shared" si="1"/>
        <v>9</v>
      </c>
      <c r="B23" s="26" t="s">
        <v>33</v>
      </c>
      <c r="C23" s="27" t="s">
        <v>34</v>
      </c>
      <c r="D23" s="24">
        <f>+'CFG Ops 2022'!D23+'CF BIS 2022'!D23+'Dep Study Adjustments 2022'!D23+'mgmt adjustments 2022'!D23+'AMR adjustments 2022'!D23</f>
        <v>0</v>
      </c>
      <c r="E23" s="24">
        <f>+'CFG Ops 2022'!E23+'CF BIS 2022'!E23+'Dep Study Adjustments 2022'!E23+'mgmt adjustments 2022'!E23+'AMR adjustments 2022'!E23</f>
        <v>0</v>
      </c>
      <c r="F23" s="24">
        <f>+'CFG Ops 2022'!F23+'CF BIS 2022'!F23+'Dep Study Adjustments 2022'!F23+'mgmt adjustments 2022'!F23+'AMR adjustments 2022'!F23</f>
        <v>0</v>
      </c>
      <c r="G23" s="24">
        <f>+'CFG Ops 2022'!G23+'CF BIS 2022'!G23+'Dep Study Adjustments 2022'!G23+'mgmt adjustments 2022'!G23+'AMR adjustments 2022'!G23</f>
        <v>0</v>
      </c>
      <c r="H23" s="24">
        <f>+'CFG Ops 2022'!H23+'CF BIS 2022'!H23+'Dep Study Adjustments 2022'!H23+'mgmt adjustments 2022'!H23+'AMR adjustments 2022'!H23</f>
        <v>0</v>
      </c>
      <c r="I23" s="24">
        <f>+'CFG Ops 2022'!I23+'CF BIS 2022'!I23+'Dep Study Adjustments 2022'!I23+'mgmt adjustments 2022'!I23+'AMR adjustments 2022'!I23</f>
        <v>0</v>
      </c>
      <c r="J23" s="24">
        <f>+'CFG Ops 2022'!J23+'CF BIS 2022'!J23+'Dep Study Adjustments 2022'!J23+'mgmt adjustments 2022'!J23+'AMR adjustments 2022'!J23</f>
        <v>0</v>
      </c>
      <c r="K23" s="24">
        <f>+'CFG Ops 2022'!K23+'CF BIS 2022'!K23+'Dep Study Adjustments 2022'!K23+'mgmt adjustments 2022'!K23+'AMR adjustments 2022'!K23</f>
        <v>0</v>
      </c>
      <c r="L23" s="24">
        <f>+'CFG Ops 2022'!L23+'CF BIS 2022'!L23+'Dep Study Adjustments 2022'!L23+'mgmt adjustments 2022'!L23+'AMR adjustments 2022'!L23</f>
        <v>0</v>
      </c>
      <c r="M23" s="24">
        <f>+'CFG Ops 2022'!M23+'CF BIS 2022'!M23+'Dep Study Adjustments 2022'!M23+'mgmt adjustments 2022'!M23+'AMR adjustments 2022'!M23</f>
        <v>0</v>
      </c>
      <c r="N23" s="28">
        <f>+'CFG Ops 2022'!N23+'CF BIS 2022'!N23+'Dep Study Adjustments 2022'!N23+'mgmt adjustments 2022'!N23+'AMR adjustments 2022'!N23</f>
        <v>0</v>
      </c>
      <c r="O23" s="24">
        <f>+'CFG Ops 2022'!O23+'CF BIS 2022'!O23+'Dep Study Adjustments 2022'!O23+'mgmt adjustments 2022'!O23+'AMR adjustments 2022'!O23</f>
        <v>0</v>
      </c>
      <c r="P23" s="25">
        <f t="shared" si="0"/>
        <v>0</v>
      </c>
    </row>
    <row r="24" spans="1:16" x14ac:dyDescent="0.2">
      <c r="A24" s="19">
        <f t="shared" si="1"/>
        <v>10</v>
      </c>
      <c r="B24" s="20" t="s">
        <v>35</v>
      </c>
      <c r="C24" s="21" t="s">
        <v>36</v>
      </c>
      <c r="D24" s="24">
        <f>+'CFG Ops 2022'!D24+'CF BIS 2022'!D24+'Dep Study Adjustments 2022'!D24+'mgmt adjustments 2022'!D24+'AMR adjustments 2022'!D24</f>
        <v>28782</v>
      </c>
      <c r="E24" s="24">
        <f>+'CFG Ops 2022'!E24+'CF BIS 2022'!E24+'Dep Study Adjustments 2022'!E24+'mgmt adjustments 2022'!E24+'AMR adjustments 2022'!E24</f>
        <v>38376</v>
      </c>
      <c r="F24" s="24">
        <f>+'CFG Ops 2022'!F24+'CF BIS 2022'!F24+'Dep Study Adjustments 2022'!F24+'mgmt adjustments 2022'!F24+'AMR adjustments 2022'!F24</f>
        <v>47970</v>
      </c>
      <c r="G24" s="24">
        <f>+'CFG Ops 2022'!G24+'CF BIS 2022'!G24+'Dep Study Adjustments 2022'!G24+'mgmt adjustments 2022'!G24+'AMR adjustments 2022'!G24</f>
        <v>76752</v>
      </c>
      <c r="H24" s="24">
        <f>+'CFG Ops 2022'!H24+'CF BIS 2022'!H24+'Dep Study Adjustments 2022'!H24+'mgmt adjustments 2022'!H24+'AMR adjustments 2022'!H24</f>
        <v>76752</v>
      </c>
      <c r="I24" s="24">
        <f>+'CFG Ops 2022'!I24+'CF BIS 2022'!I24+'Dep Study Adjustments 2022'!I24+'mgmt adjustments 2022'!I24+'AMR adjustments 2022'!I24</f>
        <v>76752</v>
      </c>
      <c r="J24" s="24">
        <f>+'CFG Ops 2022'!J24+'CF BIS 2022'!J24+'Dep Study Adjustments 2022'!J24+'mgmt adjustments 2022'!J24+'AMR adjustments 2022'!J24</f>
        <v>86346</v>
      </c>
      <c r="K24" s="24">
        <f>+'CFG Ops 2022'!K24+'CF BIS 2022'!K24+'Dep Study Adjustments 2022'!K24+'mgmt adjustments 2022'!K24+'AMR adjustments 2022'!K24</f>
        <v>86346</v>
      </c>
      <c r="L24" s="24">
        <f>+'CFG Ops 2022'!L24+'CF BIS 2022'!L24+'Dep Study Adjustments 2022'!L24+'mgmt adjustments 2022'!L24+'AMR adjustments 2022'!L24</f>
        <v>86346</v>
      </c>
      <c r="M24" s="24">
        <f>+'CFG Ops 2022'!M24+'CF BIS 2022'!M24+'Dep Study Adjustments 2022'!M24+'mgmt adjustments 2022'!M24+'AMR adjustments 2022'!M24</f>
        <v>86346</v>
      </c>
      <c r="N24" s="24">
        <f>+'CFG Ops 2022'!N24+'CF BIS 2022'!N24+'Dep Study Adjustments 2022'!N24+'mgmt adjustments 2022'!N24+'AMR adjustments 2022'!N24</f>
        <v>76752</v>
      </c>
      <c r="O24" s="24">
        <f>+'CFG Ops 2022'!O24+'CF BIS 2022'!O24+'Dep Study Adjustments 2022'!O24+'mgmt adjustments 2022'!O24+'AMR adjustments 2022'!O24</f>
        <v>191880</v>
      </c>
      <c r="P24" s="25">
        <f t="shared" si="0"/>
        <v>959400</v>
      </c>
    </row>
    <row r="25" spans="1:16" x14ac:dyDescent="0.2">
      <c r="A25" s="19">
        <f t="shared" si="1"/>
        <v>11</v>
      </c>
      <c r="B25" s="20" t="s">
        <v>37</v>
      </c>
      <c r="C25" s="21" t="s">
        <v>38</v>
      </c>
      <c r="D25" s="24">
        <f>+'CFG Ops 2022'!D25+'CF BIS 2022'!D25+'Dep Study Adjustments 2022'!D25+'mgmt adjustments 2022'!D25+'AMR adjustments 2022'!D25</f>
        <v>0</v>
      </c>
      <c r="E25" s="24">
        <f>+'CFG Ops 2022'!E25+'CF BIS 2022'!E25+'Dep Study Adjustments 2022'!E25+'mgmt adjustments 2022'!E25+'AMR adjustments 2022'!E25</f>
        <v>0</v>
      </c>
      <c r="F25" s="24">
        <f>+'CFG Ops 2022'!F25+'CF BIS 2022'!F25+'Dep Study Adjustments 2022'!F25+'mgmt adjustments 2022'!F25+'AMR adjustments 2022'!F25</f>
        <v>17068.91</v>
      </c>
      <c r="G25" s="24">
        <f>+'CFG Ops 2022'!G25+'CF BIS 2022'!G25+'Dep Study Adjustments 2022'!G25+'mgmt adjustments 2022'!G25+'AMR adjustments 2022'!G25</f>
        <v>0</v>
      </c>
      <c r="H25" s="24">
        <f>+'CFG Ops 2022'!H25+'CF BIS 2022'!H25+'Dep Study Adjustments 2022'!H25+'mgmt adjustments 2022'!H25+'AMR adjustments 2022'!H25</f>
        <v>0</v>
      </c>
      <c r="I25" s="24">
        <f>+'CFG Ops 2022'!I25+'CF BIS 2022'!I25+'Dep Study Adjustments 2022'!I25+'mgmt adjustments 2022'!I25+'AMR adjustments 2022'!I25</f>
        <v>17068.89</v>
      </c>
      <c r="J25" s="24">
        <f>+'CFG Ops 2022'!J25+'CF BIS 2022'!J25+'Dep Study Adjustments 2022'!J25+'mgmt adjustments 2022'!J25+'AMR adjustments 2022'!J25</f>
        <v>0</v>
      </c>
      <c r="K25" s="24">
        <f>+'CFG Ops 2022'!K25+'CF BIS 2022'!K25+'Dep Study Adjustments 2022'!K25+'mgmt adjustments 2022'!K25+'AMR adjustments 2022'!K25</f>
        <v>0</v>
      </c>
      <c r="L25" s="24">
        <f>+'CFG Ops 2022'!L25+'CF BIS 2022'!L25+'Dep Study Adjustments 2022'!L25+'mgmt adjustments 2022'!L25+'AMR adjustments 2022'!L25</f>
        <v>0</v>
      </c>
      <c r="M25" s="24">
        <f>+'CFG Ops 2022'!M25+'CF BIS 2022'!M25+'Dep Study Adjustments 2022'!M25+'mgmt adjustments 2022'!M25+'AMR adjustments 2022'!M25</f>
        <v>0</v>
      </c>
      <c r="N25" s="24">
        <f>+'CFG Ops 2022'!N25+'CF BIS 2022'!N25+'Dep Study Adjustments 2022'!N25+'mgmt adjustments 2022'!N25+'AMR adjustments 2022'!N25</f>
        <v>0</v>
      </c>
      <c r="O25" s="24">
        <f>+'CFG Ops 2022'!O25+'CF BIS 2022'!O25+'Dep Study Adjustments 2022'!O25+'mgmt adjustments 2022'!O25+'AMR adjustments 2022'!O25</f>
        <v>0</v>
      </c>
      <c r="P25" s="25">
        <f t="shared" si="0"/>
        <v>34137.800000000003</v>
      </c>
    </row>
    <row r="26" spans="1:16" x14ac:dyDescent="0.2">
      <c r="A26" s="19">
        <f t="shared" si="1"/>
        <v>12</v>
      </c>
      <c r="B26" s="20">
        <v>3801</v>
      </c>
      <c r="C26" s="21" t="s">
        <v>39</v>
      </c>
      <c r="D26" s="24">
        <f>+'CFG Ops 2022'!D26+'CF BIS 2022'!D26+'Dep Study Adjustments 2022'!D26+'mgmt adjustments 2022'!D26+'AMR adjustments 2022'!D26</f>
        <v>23505.985247182311</v>
      </c>
      <c r="E26" s="24">
        <f>+'CFG Ops 2022'!E26+'CF BIS 2022'!E26+'Dep Study Adjustments 2022'!E26+'mgmt adjustments 2022'!E26+'AMR adjustments 2022'!E26</f>
        <v>30809.203471824025</v>
      </c>
      <c r="F26" s="24">
        <f>+'CFG Ops 2022'!F26+'CF BIS 2022'!F26+'Dep Study Adjustments 2022'!F26+'mgmt adjustments 2022'!F26+'AMR adjustments 2022'!F26</f>
        <v>38112.421696462836</v>
      </c>
      <c r="G26" s="24">
        <f>+'CFG Ops 2022'!G26+'CF BIS 2022'!G26+'Dep Study Adjustments 2022'!G26+'mgmt adjustments 2022'!G26+'AMR adjustments 2022'!G26</f>
        <v>60022.076370377326</v>
      </c>
      <c r="H26" s="24">
        <f>+'CFG Ops 2022'!H26+'CF BIS 2022'!H26+'Dep Study Adjustments 2022'!H26+'mgmt adjustments 2022'!H26+'AMR adjustments 2022'!H26</f>
        <v>60022.076370379276</v>
      </c>
      <c r="I26" s="24">
        <f>+'CFG Ops 2022'!I26+'CF BIS 2022'!I26+'Dep Study Adjustments 2022'!I26+'mgmt adjustments 2022'!I26+'AMR adjustments 2022'!I26</f>
        <v>60022.076370377326</v>
      </c>
      <c r="J26" s="24">
        <f>+'CFG Ops 2022'!J26+'CF BIS 2022'!J26+'Dep Study Adjustments 2022'!J26+'mgmt adjustments 2022'!J26+'AMR adjustments 2022'!J26</f>
        <v>67325.294595018087</v>
      </c>
      <c r="K26" s="24">
        <f>+'CFG Ops 2022'!K26+'CF BIS 2022'!K26+'Dep Study Adjustments 2022'!K26+'mgmt adjustments 2022'!K26+'AMR adjustments 2022'!K26</f>
        <v>67325.294595018087</v>
      </c>
      <c r="L26" s="24">
        <f>+'CFG Ops 2022'!L26+'CF BIS 2022'!L26+'Dep Study Adjustments 2022'!L26+'mgmt adjustments 2022'!L26+'AMR adjustments 2022'!L26</f>
        <v>67325.294595016137</v>
      </c>
      <c r="M26" s="24">
        <f>+'CFG Ops 2022'!M26+'CF BIS 2022'!M26+'Dep Study Adjustments 2022'!M26+'mgmt adjustments 2022'!M26+'AMR adjustments 2022'!M26</f>
        <v>67325.294595018087</v>
      </c>
      <c r="N26" s="24">
        <f>+'CFG Ops 2022'!N26+'CF BIS 2022'!N26+'Dep Study Adjustments 2022'!N26+'mgmt adjustments 2022'!N26+'AMR adjustments 2022'!N26</f>
        <v>60022.076370377326</v>
      </c>
      <c r="O26" s="24">
        <f>+'CFG Ops 2022'!O26+'CF BIS 2022'!O26+'Dep Study Adjustments 2022'!O26+'mgmt adjustments 2022'!O26+'AMR adjustments 2022'!O26</f>
        <v>147660.69506604501</v>
      </c>
      <c r="P26" s="25">
        <f t="shared" si="0"/>
        <v>749477.78934309585</v>
      </c>
    </row>
    <row r="27" spans="1:16" x14ac:dyDescent="0.2">
      <c r="A27" s="19">
        <f t="shared" si="1"/>
        <v>13</v>
      </c>
      <c r="B27" s="20">
        <v>3802</v>
      </c>
      <c r="C27" s="21" t="s">
        <v>40</v>
      </c>
      <c r="D27" s="24">
        <f>+'CFG Ops 2022'!D27+'CF BIS 2022'!D27+'Dep Study Adjustments 2022'!D27+'mgmt adjustments 2022'!D27+'AMR adjustments 2022'!D27</f>
        <v>0</v>
      </c>
      <c r="E27" s="24">
        <f>+'CFG Ops 2022'!E27+'CF BIS 2022'!E27+'Dep Study Adjustments 2022'!E27+'mgmt adjustments 2022'!E27+'AMR adjustments 2022'!E27</f>
        <v>0</v>
      </c>
      <c r="F27" s="24">
        <f>+'CFG Ops 2022'!F27+'CF BIS 2022'!F27+'Dep Study Adjustments 2022'!F27+'mgmt adjustments 2022'!F27+'AMR adjustments 2022'!F27</f>
        <v>17302.239999999998</v>
      </c>
      <c r="G27" s="24">
        <f>+'CFG Ops 2022'!G27+'CF BIS 2022'!G27+'Dep Study Adjustments 2022'!G27+'mgmt adjustments 2022'!G27+'AMR adjustments 2022'!G27</f>
        <v>0</v>
      </c>
      <c r="H27" s="24">
        <f>+'CFG Ops 2022'!H27+'CF BIS 2022'!H27+'Dep Study Adjustments 2022'!H27+'mgmt adjustments 2022'!H27+'AMR adjustments 2022'!H27</f>
        <v>0</v>
      </c>
      <c r="I27" s="24">
        <f>+'CFG Ops 2022'!I27+'CF BIS 2022'!I27+'Dep Study Adjustments 2022'!I27+'mgmt adjustments 2022'!I27+'AMR adjustments 2022'!I27</f>
        <v>17302.260000000002</v>
      </c>
      <c r="J27" s="24">
        <f>+'CFG Ops 2022'!J27+'CF BIS 2022'!J27+'Dep Study Adjustments 2022'!J27+'mgmt adjustments 2022'!J27+'AMR adjustments 2022'!J27</f>
        <v>0</v>
      </c>
      <c r="K27" s="24">
        <f>+'CFG Ops 2022'!K27+'CF BIS 2022'!K27+'Dep Study Adjustments 2022'!K27+'mgmt adjustments 2022'!K27+'AMR adjustments 2022'!K27</f>
        <v>0</v>
      </c>
      <c r="L27" s="24">
        <f>+'CFG Ops 2022'!L27+'CF BIS 2022'!L27+'Dep Study Adjustments 2022'!L27+'mgmt adjustments 2022'!L27+'AMR adjustments 2022'!L27</f>
        <v>0</v>
      </c>
      <c r="M27" s="24">
        <f>+'CFG Ops 2022'!M27+'CF BIS 2022'!M27+'Dep Study Adjustments 2022'!M27+'mgmt adjustments 2022'!M27+'AMR adjustments 2022'!M27</f>
        <v>0</v>
      </c>
      <c r="N27" s="24">
        <f>+'CFG Ops 2022'!N27+'CF BIS 2022'!N27+'Dep Study Adjustments 2022'!N27+'mgmt adjustments 2022'!N27+'AMR adjustments 2022'!N27</f>
        <v>0</v>
      </c>
      <c r="O27" s="24">
        <f>+'CFG Ops 2022'!O27+'CF BIS 2022'!O27+'Dep Study Adjustments 2022'!O27+'mgmt adjustments 2022'!O27+'AMR adjustments 2022'!O27</f>
        <v>0</v>
      </c>
      <c r="P27" s="25">
        <f t="shared" si="0"/>
        <v>34604.5</v>
      </c>
    </row>
    <row r="28" spans="1:16" x14ac:dyDescent="0.2">
      <c r="A28" s="19">
        <f t="shared" si="1"/>
        <v>14</v>
      </c>
      <c r="B28" s="20" t="s">
        <v>41</v>
      </c>
      <c r="C28" s="21" t="s">
        <v>42</v>
      </c>
      <c r="D28" s="24">
        <f>+'CFG Ops 2022'!D28+'CF BIS 2022'!D28+'Dep Study Adjustments 2022'!D28+'mgmt adjustments 2022'!D28+'AMR adjustments 2022'!D28</f>
        <v>0</v>
      </c>
      <c r="E28" s="24">
        <f>+'CFG Ops 2022'!E28+'CF BIS 2022'!E28+'Dep Study Adjustments 2022'!E28+'mgmt adjustments 2022'!E28+'AMR adjustments 2022'!E28</f>
        <v>0</v>
      </c>
      <c r="F28" s="24">
        <f>+'CFG Ops 2022'!F28+'CF BIS 2022'!F28+'Dep Study Adjustments 2022'!F28+'mgmt adjustments 2022'!F28+'AMR adjustments 2022'!F28</f>
        <v>0</v>
      </c>
      <c r="G28" s="24">
        <f>+'CFG Ops 2022'!G28+'CF BIS 2022'!G28+'Dep Study Adjustments 2022'!G28+'mgmt adjustments 2022'!G28+'AMR adjustments 2022'!G28</f>
        <v>0</v>
      </c>
      <c r="H28" s="24">
        <f>+'CFG Ops 2022'!H28+'CF BIS 2022'!H28+'Dep Study Adjustments 2022'!H28+'mgmt adjustments 2022'!H28+'AMR adjustments 2022'!H28</f>
        <v>0</v>
      </c>
      <c r="I28" s="24">
        <f>+'CFG Ops 2022'!I28+'CF BIS 2022'!I28+'Dep Study Adjustments 2022'!I28+'mgmt adjustments 2022'!I28+'AMR adjustments 2022'!I28</f>
        <v>0</v>
      </c>
      <c r="J28" s="24">
        <f>+'CFG Ops 2022'!J28+'CF BIS 2022'!J28+'Dep Study Adjustments 2022'!J28+'mgmt adjustments 2022'!J28+'AMR adjustments 2022'!J28</f>
        <v>0</v>
      </c>
      <c r="K28" s="24">
        <f>+'CFG Ops 2022'!K28+'CF BIS 2022'!K28+'Dep Study Adjustments 2022'!K28+'mgmt adjustments 2022'!K28+'AMR adjustments 2022'!K28</f>
        <v>0</v>
      </c>
      <c r="L28" s="24">
        <f>+'CFG Ops 2022'!L28+'CF BIS 2022'!L28+'Dep Study Adjustments 2022'!L28+'mgmt adjustments 2022'!L28+'AMR adjustments 2022'!L28</f>
        <v>0</v>
      </c>
      <c r="M28" s="24">
        <f>+'CFG Ops 2022'!M28+'CF BIS 2022'!M28+'Dep Study Adjustments 2022'!M28+'mgmt adjustments 2022'!M28+'AMR adjustments 2022'!M28</f>
        <v>0</v>
      </c>
      <c r="N28" s="24">
        <f>+'CFG Ops 2022'!N28+'CF BIS 2022'!N28+'Dep Study Adjustments 2022'!N28+'mgmt adjustments 2022'!N28+'AMR adjustments 2022'!N28</f>
        <v>0</v>
      </c>
      <c r="O28" s="24">
        <f>+'CFG Ops 2022'!O28+'CF BIS 2022'!O28+'Dep Study Adjustments 2022'!O28+'mgmt adjustments 2022'!O28+'AMR adjustments 2022'!O28</f>
        <v>0</v>
      </c>
      <c r="P28" s="25">
        <f t="shared" si="0"/>
        <v>0</v>
      </c>
    </row>
    <row r="29" spans="1:16" x14ac:dyDescent="0.2">
      <c r="A29" s="19">
        <f t="shared" si="1"/>
        <v>15</v>
      </c>
      <c r="B29" s="20" t="s">
        <v>43</v>
      </c>
      <c r="C29" s="21" t="s">
        <v>44</v>
      </c>
      <c r="D29" s="24">
        <f>+'CFG Ops 2022'!D29+'CF BIS 2022'!D29+'Dep Study Adjustments 2022'!D29+'mgmt adjustments 2022'!D29+'AMR adjustments 2022'!D29</f>
        <v>5304.4008188180096</v>
      </c>
      <c r="E29" s="24">
        <f>+'CFG Ops 2022'!E29+'CF BIS 2022'!E29+'Dep Study Adjustments 2022'!E29+'mgmt adjustments 2022'!E29+'AMR adjustments 2022'!E29</f>
        <v>7014.6445006723025</v>
      </c>
      <c r="F29" s="24">
        <f>+'CFG Ops 2022'!F29+'CF BIS 2022'!F29+'Dep Study Adjustments 2022'!F29+'mgmt adjustments 2022'!F29+'AMR adjustments 2022'!F29</f>
        <v>8724.8881825265962</v>
      </c>
      <c r="G29" s="24">
        <f>+'CFG Ops 2022'!G29+'CF BIS 2022'!G29+'Dep Study Adjustments 2022'!G29+'mgmt adjustments 2022'!G29+'AMR adjustments 2022'!G29</f>
        <v>13855.619228089481</v>
      </c>
      <c r="H29" s="24">
        <f>+'CFG Ops 2022'!H29+'CF BIS 2022'!H29+'Dep Study Adjustments 2022'!H29+'mgmt adjustments 2022'!H29+'AMR adjustments 2022'!H29</f>
        <v>13855.619228089481</v>
      </c>
      <c r="I29" s="24">
        <f>+'CFG Ops 2022'!I29+'CF BIS 2022'!I29+'Dep Study Adjustments 2022'!I29+'mgmt adjustments 2022'!I29+'AMR adjustments 2022'!I29</f>
        <v>13855.619228089481</v>
      </c>
      <c r="J29" s="24">
        <f>+'CFG Ops 2022'!J29+'CF BIS 2022'!J29+'Dep Study Adjustments 2022'!J29+'mgmt adjustments 2022'!J29+'AMR adjustments 2022'!J29</f>
        <v>15565.862909943777</v>
      </c>
      <c r="K29" s="24">
        <f>+'CFG Ops 2022'!K29+'CF BIS 2022'!K29+'Dep Study Adjustments 2022'!K29+'mgmt adjustments 2022'!K29+'AMR adjustments 2022'!K29</f>
        <v>15565.862909943777</v>
      </c>
      <c r="L29" s="24">
        <f>+'CFG Ops 2022'!L29+'CF BIS 2022'!L29+'Dep Study Adjustments 2022'!L29+'mgmt adjustments 2022'!L29+'AMR adjustments 2022'!L29</f>
        <v>15565.862909943777</v>
      </c>
      <c r="M29" s="24">
        <f>+'CFG Ops 2022'!M29+'CF BIS 2022'!M29+'Dep Study Adjustments 2022'!M29+'mgmt adjustments 2022'!M29+'AMR adjustments 2022'!M29</f>
        <v>15565.862909943777</v>
      </c>
      <c r="N29" s="24">
        <f>+'CFG Ops 2022'!N29+'CF BIS 2022'!N29+'Dep Study Adjustments 2022'!N29+'mgmt adjustments 2022'!N29+'AMR adjustments 2022'!N29</f>
        <v>13855.619228089481</v>
      </c>
      <c r="O29" s="24">
        <f>+'CFG Ops 2022'!O29+'CF BIS 2022'!O29+'Dep Study Adjustments 2022'!O29+'mgmt adjustments 2022'!O29+'AMR adjustments 2022'!O29</f>
        <v>34378.543410341023</v>
      </c>
      <c r="P29" s="25">
        <f t="shared" si="0"/>
        <v>173108.40546449099</v>
      </c>
    </row>
    <row r="30" spans="1:16" x14ac:dyDescent="0.2">
      <c r="A30" s="19">
        <f t="shared" si="1"/>
        <v>16</v>
      </c>
      <c r="B30" s="20">
        <v>3811</v>
      </c>
      <c r="C30" s="21" t="s">
        <v>45</v>
      </c>
      <c r="D30" s="24">
        <f>+'CFG Ops 2022'!D30+'CF BIS 2022'!D30+'Dep Study Adjustments 2022'!D30+'mgmt adjustments 2022'!D30+'AMR adjustments 2022'!D30</f>
        <v>0</v>
      </c>
      <c r="E30" s="24">
        <f>+'CFG Ops 2022'!E30+'CF BIS 2022'!E30+'Dep Study Adjustments 2022'!E30+'mgmt adjustments 2022'!E30+'AMR adjustments 2022'!E30</f>
        <v>0</v>
      </c>
      <c r="F30" s="24">
        <f>+'CFG Ops 2022'!F30+'CF BIS 2022'!F30+'Dep Study Adjustments 2022'!F30+'mgmt adjustments 2022'!F30+'AMR adjustments 2022'!F30</f>
        <v>0</v>
      </c>
      <c r="G30" s="24">
        <f>+'CFG Ops 2022'!G30+'CF BIS 2022'!G30+'Dep Study Adjustments 2022'!G30+'mgmt adjustments 2022'!G30+'AMR adjustments 2022'!G30</f>
        <v>0</v>
      </c>
      <c r="H30" s="24">
        <f>+'CFG Ops 2022'!H30+'CF BIS 2022'!H30+'Dep Study Adjustments 2022'!H30+'mgmt adjustments 2022'!H30+'AMR adjustments 2022'!H30</f>
        <v>0</v>
      </c>
      <c r="I30" s="24">
        <f>+'CFG Ops 2022'!I30+'CF BIS 2022'!I30+'Dep Study Adjustments 2022'!I30+'mgmt adjustments 2022'!I30+'AMR adjustments 2022'!I30</f>
        <v>0</v>
      </c>
      <c r="J30" s="24">
        <f>+'CFG Ops 2022'!J30+'CF BIS 2022'!J30+'Dep Study Adjustments 2022'!J30+'mgmt adjustments 2022'!J30+'AMR adjustments 2022'!J30</f>
        <v>0</v>
      </c>
      <c r="K30" s="24">
        <f>+'CFG Ops 2022'!K30+'CF BIS 2022'!K30+'Dep Study Adjustments 2022'!K30+'mgmt adjustments 2022'!K30+'AMR adjustments 2022'!K30</f>
        <v>0</v>
      </c>
      <c r="L30" s="24">
        <f>+'CFG Ops 2022'!L30+'CF BIS 2022'!L30+'Dep Study Adjustments 2022'!L30+'mgmt adjustments 2022'!L30+'AMR adjustments 2022'!L30</f>
        <v>0</v>
      </c>
      <c r="M30" s="24">
        <f>+'CFG Ops 2022'!M30+'CF BIS 2022'!M30+'Dep Study Adjustments 2022'!M30+'mgmt adjustments 2022'!M30+'AMR adjustments 2022'!M30</f>
        <v>0</v>
      </c>
      <c r="N30" s="24">
        <f>+'CFG Ops 2022'!N30+'CF BIS 2022'!N30+'Dep Study Adjustments 2022'!N30+'mgmt adjustments 2022'!N30+'AMR adjustments 2022'!N30</f>
        <v>0</v>
      </c>
      <c r="O30" s="24">
        <f>+'CFG Ops 2022'!O30+'CF BIS 2022'!O30+'Dep Study Adjustments 2022'!O30+'mgmt adjustments 2022'!O30+'AMR adjustments 2022'!O30</f>
        <v>0</v>
      </c>
      <c r="P30" s="25">
        <f t="shared" si="0"/>
        <v>0</v>
      </c>
    </row>
    <row r="31" spans="1:16" x14ac:dyDescent="0.2">
      <c r="A31" s="19">
        <f t="shared" si="1"/>
        <v>17</v>
      </c>
      <c r="B31" s="20" t="s">
        <v>46</v>
      </c>
      <c r="C31" s="21" t="s">
        <v>47</v>
      </c>
      <c r="D31" s="24">
        <f>+'CFG Ops 2022'!D31+'CF BIS 2022'!D31+'Dep Study Adjustments 2022'!D31+'mgmt adjustments 2022'!D31+'AMR adjustments 2022'!D31</f>
        <v>4094.8518102137805</v>
      </c>
      <c r="E31" s="24">
        <f>+'CFG Ops 2022'!E31+'CF BIS 2022'!E31+'Dep Study Adjustments 2022'!E31+'mgmt adjustments 2022'!E31+'AMR adjustments 2022'!E31</f>
        <v>4094.851810215644</v>
      </c>
      <c r="F31" s="24">
        <f>+'CFG Ops 2022'!F31+'CF BIS 2022'!F31+'Dep Study Adjustments 2022'!F31+'mgmt adjustments 2022'!F31+'AMR adjustments 2022'!F31</f>
        <v>4094.8518102137805</v>
      </c>
      <c r="G31" s="24">
        <f>+'CFG Ops 2022'!G31+'CF BIS 2022'!G31+'Dep Study Adjustments 2022'!G31+'mgmt adjustments 2022'!G31+'AMR adjustments 2022'!G31</f>
        <v>4094.851810215644</v>
      </c>
      <c r="H31" s="24">
        <f>+'CFG Ops 2022'!H31+'CF BIS 2022'!H31+'Dep Study Adjustments 2022'!H31+'mgmt adjustments 2022'!H31+'AMR adjustments 2022'!H31</f>
        <v>4094.851810215644</v>
      </c>
      <c r="I31" s="24">
        <f>+'CFG Ops 2022'!I31+'CF BIS 2022'!I31+'Dep Study Adjustments 2022'!I31+'mgmt adjustments 2022'!I31+'AMR adjustments 2022'!I31</f>
        <v>4094.8518102137805</v>
      </c>
      <c r="J31" s="24">
        <f>+'CFG Ops 2022'!J31+'CF BIS 2022'!J31+'Dep Study Adjustments 2022'!J31+'mgmt adjustments 2022'!J31+'AMR adjustments 2022'!J31</f>
        <v>4094.851810215644</v>
      </c>
      <c r="K31" s="24">
        <f>+'CFG Ops 2022'!K31+'CF BIS 2022'!K31+'Dep Study Adjustments 2022'!K31+'mgmt adjustments 2022'!K31+'AMR adjustments 2022'!K31</f>
        <v>4094.8518102137805</v>
      </c>
      <c r="L31" s="24">
        <f>+'CFG Ops 2022'!L31+'CF BIS 2022'!L31+'Dep Study Adjustments 2022'!L31+'mgmt adjustments 2022'!L31+'AMR adjustments 2022'!L31</f>
        <v>4094.851810215644</v>
      </c>
      <c r="M31" s="24">
        <f>+'CFG Ops 2022'!M31+'CF BIS 2022'!M31+'Dep Study Adjustments 2022'!M31+'mgmt adjustments 2022'!M31+'AMR adjustments 2022'!M31</f>
        <v>4094.851810215644</v>
      </c>
      <c r="N31" s="24">
        <f>+'CFG Ops 2022'!N31+'CF BIS 2022'!N31+'Dep Study Adjustments 2022'!N31+'mgmt adjustments 2022'!N31+'AMR adjustments 2022'!N31</f>
        <v>4094.8518102137805</v>
      </c>
      <c r="O31" s="24">
        <f>+'CFG Ops 2022'!O31+'CF BIS 2022'!O31+'Dep Study Adjustments 2022'!O31+'mgmt adjustments 2022'!O31+'AMR adjustments 2022'!O31</f>
        <v>4094.851810215644</v>
      </c>
      <c r="P31" s="25">
        <f t="shared" si="0"/>
        <v>49138.221722578419</v>
      </c>
    </row>
    <row r="32" spans="1:16" x14ac:dyDescent="0.2">
      <c r="A32" s="19">
        <f t="shared" si="1"/>
        <v>18</v>
      </c>
      <c r="B32" s="20">
        <v>3821</v>
      </c>
      <c r="C32" s="27" t="s">
        <v>48</v>
      </c>
      <c r="D32" s="24">
        <f>+'CFG Ops 2022'!D32+'CF BIS 2022'!D32+'Dep Study Adjustments 2022'!D32+'mgmt adjustments 2022'!D32+'AMR adjustments 2022'!D32</f>
        <v>0</v>
      </c>
      <c r="E32" s="24">
        <f>+'CFG Ops 2022'!E32+'CF BIS 2022'!E32+'Dep Study Adjustments 2022'!E32+'mgmt adjustments 2022'!E32+'AMR adjustments 2022'!E32</f>
        <v>0</v>
      </c>
      <c r="F32" s="24">
        <f>+'CFG Ops 2022'!F32+'CF BIS 2022'!F32+'Dep Study Adjustments 2022'!F32+'mgmt adjustments 2022'!F32+'AMR adjustments 2022'!F32</f>
        <v>0</v>
      </c>
      <c r="G32" s="24">
        <f>+'CFG Ops 2022'!G32+'CF BIS 2022'!G32+'Dep Study Adjustments 2022'!G32+'mgmt adjustments 2022'!G32+'AMR adjustments 2022'!G32</f>
        <v>0</v>
      </c>
      <c r="H32" s="24">
        <f>+'CFG Ops 2022'!H32+'CF BIS 2022'!H32+'Dep Study Adjustments 2022'!H32+'mgmt adjustments 2022'!H32+'AMR adjustments 2022'!H32</f>
        <v>0</v>
      </c>
      <c r="I32" s="24">
        <f>+'CFG Ops 2022'!I32+'CF BIS 2022'!I32+'Dep Study Adjustments 2022'!I32+'mgmt adjustments 2022'!I32+'AMR adjustments 2022'!I32</f>
        <v>0</v>
      </c>
      <c r="J32" s="24">
        <f>+'CFG Ops 2022'!J32+'CF BIS 2022'!J32+'Dep Study Adjustments 2022'!J32+'mgmt adjustments 2022'!J32+'AMR adjustments 2022'!J32</f>
        <v>0</v>
      </c>
      <c r="K32" s="24">
        <f>+'CFG Ops 2022'!K32+'CF BIS 2022'!K32+'Dep Study Adjustments 2022'!K32+'mgmt adjustments 2022'!K32+'AMR adjustments 2022'!K32</f>
        <v>0</v>
      </c>
      <c r="L32" s="24">
        <f>+'CFG Ops 2022'!L32+'CF BIS 2022'!L32+'Dep Study Adjustments 2022'!L32+'mgmt adjustments 2022'!L32+'AMR adjustments 2022'!L32</f>
        <v>0</v>
      </c>
      <c r="M32" s="24">
        <f>+'CFG Ops 2022'!M32+'CF BIS 2022'!M32+'Dep Study Adjustments 2022'!M32+'mgmt adjustments 2022'!M32+'AMR adjustments 2022'!M32</f>
        <v>0</v>
      </c>
      <c r="N32" s="24">
        <f>+'CFG Ops 2022'!N32+'CF BIS 2022'!N32+'Dep Study Adjustments 2022'!N32+'mgmt adjustments 2022'!N32+'AMR adjustments 2022'!N32</f>
        <v>0</v>
      </c>
      <c r="O32" s="24">
        <f>+'CFG Ops 2022'!O32+'CF BIS 2022'!O32+'Dep Study Adjustments 2022'!O32+'mgmt adjustments 2022'!O32+'AMR adjustments 2022'!O32</f>
        <v>0</v>
      </c>
      <c r="P32" s="25">
        <f t="shared" si="0"/>
        <v>0</v>
      </c>
    </row>
    <row r="33" spans="1:16" x14ac:dyDescent="0.2">
      <c r="A33" s="19">
        <f t="shared" si="1"/>
        <v>19</v>
      </c>
      <c r="B33" s="20" t="s">
        <v>49</v>
      </c>
      <c r="C33" s="21" t="s">
        <v>50</v>
      </c>
      <c r="D33" s="24">
        <f>+'CFG Ops 2022'!D33+'CF BIS 2022'!D33+'Dep Study Adjustments 2022'!D33+'mgmt adjustments 2022'!D33+'AMR adjustments 2022'!D33</f>
        <v>2598.6404748224782</v>
      </c>
      <c r="E33" s="24">
        <f>+'CFG Ops 2022'!E33+'CF BIS 2022'!E33+'Dep Study Adjustments 2022'!E33+'mgmt adjustments 2022'!E33+'AMR adjustments 2022'!E33</f>
        <v>2598.6404748230693</v>
      </c>
      <c r="F33" s="24">
        <f>+'CFG Ops 2022'!F33+'CF BIS 2022'!F33+'Dep Study Adjustments 2022'!F33+'mgmt adjustments 2022'!F33+'AMR adjustments 2022'!F33</f>
        <v>2598.6404748236605</v>
      </c>
      <c r="G33" s="24">
        <f>+'CFG Ops 2022'!G33+'CF BIS 2022'!G33+'Dep Study Adjustments 2022'!G33+'mgmt adjustments 2022'!G33+'AMR adjustments 2022'!G33</f>
        <v>2598.6404748224782</v>
      </c>
      <c r="H33" s="24">
        <f>+'CFG Ops 2022'!H33+'CF BIS 2022'!H33+'Dep Study Adjustments 2022'!H33+'mgmt adjustments 2022'!H33+'AMR adjustments 2022'!H33</f>
        <v>2598.6404748236605</v>
      </c>
      <c r="I33" s="24">
        <f>+'CFG Ops 2022'!I33+'CF BIS 2022'!I33+'Dep Study Adjustments 2022'!I33+'mgmt adjustments 2022'!I33+'AMR adjustments 2022'!I33</f>
        <v>2598.6404748224782</v>
      </c>
      <c r="J33" s="24">
        <f>+'CFG Ops 2022'!J33+'CF BIS 2022'!J33+'Dep Study Adjustments 2022'!J33+'mgmt adjustments 2022'!J33+'AMR adjustments 2022'!J33</f>
        <v>2598.6404748236605</v>
      </c>
      <c r="K33" s="24">
        <f>+'CFG Ops 2022'!K33+'CF BIS 2022'!K33+'Dep Study Adjustments 2022'!K33+'mgmt adjustments 2022'!K33+'AMR adjustments 2022'!K33</f>
        <v>2598.6404748236605</v>
      </c>
      <c r="L33" s="24">
        <f>+'CFG Ops 2022'!L33+'CF BIS 2022'!L33+'Dep Study Adjustments 2022'!L33+'mgmt adjustments 2022'!L33+'AMR adjustments 2022'!L33</f>
        <v>2598.6404748224782</v>
      </c>
      <c r="M33" s="24">
        <f>+'CFG Ops 2022'!M33+'CF BIS 2022'!M33+'Dep Study Adjustments 2022'!M33+'mgmt adjustments 2022'!M33+'AMR adjustments 2022'!M33</f>
        <v>2598.6404748236605</v>
      </c>
      <c r="N33" s="24">
        <f>+'CFG Ops 2022'!N33+'CF BIS 2022'!N33+'Dep Study Adjustments 2022'!N33+'mgmt adjustments 2022'!N33+'AMR adjustments 2022'!N33</f>
        <v>2598.6404748224782</v>
      </c>
      <c r="O33" s="24">
        <f>+'CFG Ops 2022'!O33+'CF BIS 2022'!O33+'Dep Study Adjustments 2022'!O33+'mgmt adjustments 2022'!O33+'AMR adjustments 2022'!O33</f>
        <v>2598.6404748236605</v>
      </c>
      <c r="P33" s="25">
        <f t="shared" si="0"/>
        <v>31183.685697877419</v>
      </c>
    </row>
    <row r="34" spans="1:16" x14ac:dyDescent="0.2">
      <c r="A34" s="19">
        <f t="shared" si="1"/>
        <v>20</v>
      </c>
      <c r="B34" s="20" t="s">
        <v>51</v>
      </c>
      <c r="C34" s="21" t="s">
        <v>52</v>
      </c>
      <c r="D34" s="24">
        <f>+'CFG Ops 2022'!D34+'CF BIS 2022'!D34+'Dep Study Adjustments 2022'!D34+'mgmt adjustments 2022'!D34+'AMR adjustments 2022'!D34</f>
        <v>454.98353446818373</v>
      </c>
      <c r="E34" s="24">
        <f>+'CFG Ops 2022'!E34+'CF BIS 2022'!E34+'Dep Study Adjustments 2022'!E34+'mgmt adjustments 2022'!E34+'AMR adjustments 2022'!E34</f>
        <v>454.98353446828725</v>
      </c>
      <c r="F34" s="24">
        <f>+'CFG Ops 2022'!F34+'CF BIS 2022'!F34+'Dep Study Adjustments 2022'!F34+'mgmt adjustments 2022'!F34+'AMR adjustments 2022'!F34</f>
        <v>454.98353446839081</v>
      </c>
      <c r="G34" s="24">
        <f>+'CFG Ops 2022'!G34+'CF BIS 2022'!G34+'Dep Study Adjustments 2022'!G34+'mgmt adjustments 2022'!G34+'AMR adjustments 2022'!G34</f>
        <v>454.98353446818373</v>
      </c>
      <c r="H34" s="24">
        <f>+'CFG Ops 2022'!H34+'CF BIS 2022'!H34+'Dep Study Adjustments 2022'!H34+'mgmt adjustments 2022'!H34+'AMR adjustments 2022'!H34</f>
        <v>454.98353446839081</v>
      </c>
      <c r="I34" s="24">
        <f>+'CFG Ops 2022'!I34+'CF BIS 2022'!I34+'Dep Study Adjustments 2022'!I34+'mgmt adjustments 2022'!I34+'AMR adjustments 2022'!I34</f>
        <v>454.98353446818373</v>
      </c>
      <c r="J34" s="24">
        <f>+'CFG Ops 2022'!J34+'CF BIS 2022'!J34+'Dep Study Adjustments 2022'!J34+'mgmt adjustments 2022'!J34+'AMR adjustments 2022'!J34</f>
        <v>454.98353446839081</v>
      </c>
      <c r="K34" s="24">
        <f>+'CFG Ops 2022'!K34+'CF BIS 2022'!K34+'Dep Study Adjustments 2022'!K34+'mgmt adjustments 2022'!K34+'AMR adjustments 2022'!K34</f>
        <v>454.98353446839081</v>
      </c>
      <c r="L34" s="24">
        <f>+'CFG Ops 2022'!L34+'CF BIS 2022'!L34+'Dep Study Adjustments 2022'!L34+'mgmt adjustments 2022'!L34+'AMR adjustments 2022'!L34</f>
        <v>454.98353446818373</v>
      </c>
      <c r="M34" s="24">
        <f>+'CFG Ops 2022'!M34+'CF BIS 2022'!M34+'Dep Study Adjustments 2022'!M34+'mgmt adjustments 2022'!M34+'AMR adjustments 2022'!M34</f>
        <v>454.98353446839081</v>
      </c>
      <c r="N34" s="24">
        <f>+'CFG Ops 2022'!N34+'CF BIS 2022'!N34+'Dep Study Adjustments 2022'!N34+'mgmt adjustments 2022'!N34+'AMR adjustments 2022'!N34</f>
        <v>454.98353446818373</v>
      </c>
      <c r="O34" s="24">
        <f>+'CFG Ops 2022'!O34+'CF BIS 2022'!O34+'Dep Study Adjustments 2022'!O34+'mgmt adjustments 2022'!O34+'AMR adjustments 2022'!O34</f>
        <v>454.98353446839081</v>
      </c>
      <c r="P34" s="25">
        <f t="shared" si="0"/>
        <v>5459.8024136195509</v>
      </c>
    </row>
    <row r="35" spans="1:16" x14ac:dyDescent="0.2">
      <c r="A35" s="19">
        <f t="shared" si="1"/>
        <v>21</v>
      </c>
      <c r="B35" s="20" t="s">
        <v>53</v>
      </c>
      <c r="C35" s="21" t="s">
        <v>54</v>
      </c>
      <c r="D35" s="24">
        <f>+'CFG Ops 2022'!D35+'CF BIS 2022'!D35+'Dep Study Adjustments 2022'!D35+'mgmt adjustments 2022'!D35+'AMR adjustments 2022'!D35</f>
        <v>0</v>
      </c>
      <c r="E35" s="24">
        <f>+'CFG Ops 2022'!E35+'CF BIS 2022'!E35+'Dep Study Adjustments 2022'!E35+'mgmt adjustments 2022'!E35+'AMR adjustments 2022'!E35</f>
        <v>0</v>
      </c>
      <c r="F35" s="24">
        <f>+'CFG Ops 2022'!F35+'CF BIS 2022'!F35+'Dep Study Adjustments 2022'!F35+'mgmt adjustments 2022'!F35+'AMR adjustments 2022'!F35</f>
        <v>0</v>
      </c>
      <c r="G35" s="24">
        <f>+'CFG Ops 2022'!G35+'CF BIS 2022'!G35+'Dep Study Adjustments 2022'!G35+'mgmt adjustments 2022'!G35+'AMR adjustments 2022'!G35</f>
        <v>0</v>
      </c>
      <c r="H35" s="24">
        <f>+'CFG Ops 2022'!H35+'CF BIS 2022'!H35+'Dep Study Adjustments 2022'!H35+'mgmt adjustments 2022'!H35+'AMR adjustments 2022'!H35</f>
        <v>0</v>
      </c>
      <c r="I35" s="24">
        <f>+'CFG Ops 2022'!I35+'CF BIS 2022'!I35+'Dep Study Adjustments 2022'!I35+'mgmt adjustments 2022'!I35+'AMR adjustments 2022'!I35</f>
        <v>0</v>
      </c>
      <c r="J35" s="24">
        <f>+'CFG Ops 2022'!J35+'CF BIS 2022'!J35+'Dep Study Adjustments 2022'!J35+'mgmt adjustments 2022'!J35+'AMR adjustments 2022'!J35</f>
        <v>0</v>
      </c>
      <c r="K35" s="24">
        <f>+'CFG Ops 2022'!K35+'CF BIS 2022'!K35+'Dep Study Adjustments 2022'!K35+'mgmt adjustments 2022'!K35+'AMR adjustments 2022'!K35</f>
        <v>0</v>
      </c>
      <c r="L35" s="24">
        <f>+'CFG Ops 2022'!L35+'CF BIS 2022'!L35+'Dep Study Adjustments 2022'!L35+'mgmt adjustments 2022'!L35+'AMR adjustments 2022'!L35</f>
        <v>0</v>
      </c>
      <c r="M35" s="24">
        <f>+'CFG Ops 2022'!M35+'CF BIS 2022'!M35+'Dep Study Adjustments 2022'!M35+'mgmt adjustments 2022'!M35+'AMR adjustments 2022'!M35</f>
        <v>0</v>
      </c>
      <c r="N35" s="24">
        <f>+'CFG Ops 2022'!N35+'CF BIS 2022'!N35+'Dep Study Adjustments 2022'!N35+'mgmt adjustments 2022'!N35+'AMR adjustments 2022'!N35</f>
        <v>0</v>
      </c>
      <c r="O35" s="24">
        <f>+'CFG Ops 2022'!O35+'CF BIS 2022'!O35+'Dep Study Adjustments 2022'!O35+'mgmt adjustments 2022'!O35+'AMR adjustments 2022'!O35</f>
        <v>0</v>
      </c>
      <c r="P35" s="25">
        <f t="shared" si="0"/>
        <v>0</v>
      </c>
    </row>
    <row r="36" spans="1:16" x14ac:dyDescent="0.2">
      <c r="A36" s="19">
        <f t="shared" si="1"/>
        <v>22</v>
      </c>
      <c r="B36" s="20" t="s">
        <v>55</v>
      </c>
      <c r="C36" s="21" t="s">
        <v>56</v>
      </c>
      <c r="D36" s="24">
        <f>+'CFG Ops 2022'!D36+'CF BIS 2022'!D36+'Dep Study Adjustments 2022'!D36+'mgmt adjustments 2022'!D36+'AMR adjustments 2022'!D36</f>
        <v>12000</v>
      </c>
      <c r="E36" s="24">
        <f>+'CFG Ops 2022'!E36+'CF BIS 2022'!E36+'Dep Study Adjustments 2022'!E36+'mgmt adjustments 2022'!E36+'AMR adjustments 2022'!E36</f>
        <v>16000</v>
      </c>
      <c r="F36" s="24">
        <f>+'CFG Ops 2022'!F36+'CF BIS 2022'!F36+'Dep Study Adjustments 2022'!F36+'mgmt adjustments 2022'!F36+'AMR adjustments 2022'!F36</f>
        <v>20000</v>
      </c>
      <c r="G36" s="24">
        <f>+'CFG Ops 2022'!G36+'CF BIS 2022'!G36+'Dep Study Adjustments 2022'!G36+'mgmt adjustments 2022'!G36+'AMR adjustments 2022'!G36</f>
        <v>32000</v>
      </c>
      <c r="H36" s="24">
        <f>+'CFG Ops 2022'!H36+'CF BIS 2022'!H36+'Dep Study Adjustments 2022'!H36+'mgmt adjustments 2022'!H36+'AMR adjustments 2022'!H36</f>
        <v>32000</v>
      </c>
      <c r="I36" s="24">
        <f>+'CFG Ops 2022'!I36+'CF BIS 2022'!I36+'Dep Study Adjustments 2022'!I36+'mgmt adjustments 2022'!I36+'AMR adjustments 2022'!I36</f>
        <v>32000</v>
      </c>
      <c r="J36" s="24">
        <f>+'CFG Ops 2022'!J36+'CF BIS 2022'!J36+'Dep Study Adjustments 2022'!J36+'mgmt adjustments 2022'!J36+'AMR adjustments 2022'!J36</f>
        <v>36000</v>
      </c>
      <c r="K36" s="24">
        <f>+'CFG Ops 2022'!K36+'CF BIS 2022'!K36+'Dep Study Adjustments 2022'!K36+'mgmt adjustments 2022'!K36+'AMR adjustments 2022'!K36</f>
        <v>36000</v>
      </c>
      <c r="L36" s="24">
        <f>+'CFG Ops 2022'!L36+'CF BIS 2022'!L36+'Dep Study Adjustments 2022'!L36+'mgmt adjustments 2022'!L36+'AMR adjustments 2022'!L36</f>
        <v>36000</v>
      </c>
      <c r="M36" s="24">
        <f>+'CFG Ops 2022'!M36+'CF BIS 2022'!M36+'Dep Study Adjustments 2022'!M36+'mgmt adjustments 2022'!M36+'AMR adjustments 2022'!M36</f>
        <v>36000</v>
      </c>
      <c r="N36" s="24">
        <f>+'CFG Ops 2022'!N36+'CF BIS 2022'!N36+'Dep Study Adjustments 2022'!N36+'mgmt adjustments 2022'!N36+'AMR adjustments 2022'!N36</f>
        <v>32000</v>
      </c>
      <c r="O36" s="24">
        <f>+'CFG Ops 2022'!O36+'CF BIS 2022'!O36+'Dep Study Adjustments 2022'!O36+'mgmt adjustments 2022'!O36+'AMR adjustments 2022'!O36</f>
        <v>80000</v>
      </c>
      <c r="P36" s="25">
        <f t="shared" si="0"/>
        <v>400000</v>
      </c>
    </row>
    <row r="37" spans="1:16" x14ac:dyDescent="0.2">
      <c r="A37" s="19">
        <f t="shared" si="1"/>
        <v>23</v>
      </c>
      <c r="B37" s="20" t="s">
        <v>57</v>
      </c>
      <c r="C37" s="21" t="s">
        <v>29</v>
      </c>
      <c r="D37" s="24">
        <f>+'CFG Ops 2022'!D37+'CF BIS 2022'!D37+'Dep Study Adjustments 2022'!D37+'mgmt adjustments 2022'!D37+'AMR adjustments 2022'!D37</f>
        <v>1950</v>
      </c>
      <c r="E37" s="24">
        <f>+'CFG Ops 2022'!E37+'CF BIS 2022'!E37+'Dep Study Adjustments 2022'!E37+'mgmt adjustments 2022'!E37+'AMR adjustments 2022'!E37</f>
        <v>2600</v>
      </c>
      <c r="F37" s="24">
        <f>+'CFG Ops 2022'!F37+'CF BIS 2022'!F37+'Dep Study Adjustments 2022'!F37+'mgmt adjustments 2022'!F37+'AMR adjustments 2022'!F37</f>
        <v>3250</v>
      </c>
      <c r="G37" s="24">
        <f>+'CFG Ops 2022'!G37+'CF BIS 2022'!G37+'Dep Study Adjustments 2022'!G37+'mgmt adjustments 2022'!G37+'AMR adjustments 2022'!G37</f>
        <v>5200</v>
      </c>
      <c r="H37" s="24">
        <f>+'CFG Ops 2022'!H37+'CF BIS 2022'!H37+'Dep Study Adjustments 2022'!H37+'mgmt adjustments 2022'!H37+'AMR adjustments 2022'!H37</f>
        <v>5200</v>
      </c>
      <c r="I37" s="24">
        <f>+'CFG Ops 2022'!I37+'CF BIS 2022'!I37+'Dep Study Adjustments 2022'!I37+'mgmt adjustments 2022'!I37+'AMR adjustments 2022'!I37</f>
        <v>5200</v>
      </c>
      <c r="J37" s="24">
        <f>+'CFG Ops 2022'!J37+'CF BIS 2022'!J37+'Dep Study Adjustments 2022'!J37+'mgmt adjustments 2022'!J37+'AMR adjustments 2022'!J37</f>
        <v>5850.0000000000073</v>
      </c>
      <c r="K37" s="24">
        <f>+'CFG Ops 2022'!K37+'CF BIS 2022'!K37+'Dep Study Adjustments 2022'!K37+'mgmt adjustments 2022'!K37+'AMR adjustments 2022'!K37</f>
        <v>5850</v>
      </c>
      <c r="L37" s="24">
        <f>+'CFG Ops 2022'!L37+'CF BIS 2022'!L37+'Dep Study Adjustments 2022'!L37+'mgmt adjustments 2022'!L37+'AMR adjustments 2022'!L37</f>
        <v>5850</v>
      </c>
      <c r="M37" s="24">
        <f>+'CFG Ops 2022'!M37+'CF BIS 2022'!M37+'Dep Study Adjustments 2022'!M37+'mgmt adjustments 2022'!M37+'AMR adjustments 2022'!M37</f>
        <v>5850</v>
      </c>
      <c r="N37" s="24">
        <f>+'CFG Ops 2022'!N37+'CF BIS 2022'!N37+'Dep Study Adjustments 2022'!N37+'mgmt adjustments 2022'!N37+'AMR adjustments 2022'!N37</f>
        <v>5200</v>
      </c>
      <c r="O37" s="24">
        <f>+'CFG Ops 2022'!O37+'CF BIS 2022'!O37+'Dep Study Adjustments 2022'!O37+'mgmt adjustments 2022'!O37+'AMR adjustments 2022'!O37</f>
        <v>13000</v>
      </c>
      <c r="P37" s="25">
        <f t="shared" si="0"/>
        <v>65000.000000000007</v>
      </c>
    </row>
    <row r="38" spans="1:16" x14ac:dyDescent="0.2">
      <c r="A38" s="19">
        <f t="shared" si="1"/>
        <v>24</v>
      </c>
      <c r="B38" s="20" t="s">
        <v>58</v>
      </c>
      <c r="C38" s="21" t="s">
        <v>27</v>
      </c>
      <c r="D38" s="24">
        <f>+'CFG Ops 2022'!D38+'CF BIS 2022'!D38+'Dep Study Adjustments 2022'!D38+'mgmt adjustments 2022'!D38+'AMR adjustments 2022'!D38</f>
        <v>0</v>
      </c>
      <c r="E38" s="24">
        <f>+'CFG Ops 2022'!E38+'CF BIS 2022'!E38+'Dep Study Adjustments 2022'!E38+'mgmt adjustments 2022'!E38+'AMR adjustments 2022'!E38</f>
        <v>0</v>
      </c>
      <c r="F38" s="24">
        <f>+'CFG Ops 2022'!F38+'CF BIS 2022'!F38+'Dep Study Adjustments 2022'!F38+'mgmt adjustments 2022'!F38+'AMR adjustments 2022'!F38</f>
        <v>0</v>
      </c>
      <c r="G38" s="24">
        <f>+'CFG Ops 2022'!G38+'CF BIS 2022'!G38+'Dep Study Adjustments 2022'!G38+'mgmt adjustments 2022'!G38+'AMR adjustments 2022'!G38</f>
        <v>0</v>
      </c>
      <c r="H38" s="24">
        <f>+'CFG Ops 2022'!H38+'CF BIS 2022'!H38+'Dep Study Adjustments 2022'!H38+'mgmt adjustments 2022'!H38+'AMR adjustments 2022'!H38</f>
        <v>0</v>
      </c>
      <c r="I38" s="24">
        <f>+'CFG Ops 2022'!I38+'CF BIS 2022'!I38+'Dep Study Adjustments 2022'!I38+'mgmt adjustments 2022'!I38+'AMR adjustments 2022'!I38</f>
        <v>0</v>
      </c>
      <c r="J38" s="24">
        <f>+'CFG Ops 2022'!J38+'CF BIS 2022'!J38+'Dep Study Adjustments 2022'!J38+'mgmt adjustments 2022'!J38+'AMR adjustments 2022'!J38</f>
        <v>0</v>
      </c>
      <c r="K38" s="24">
        <f>+'CFG Ops 2022'!K38+'CF BIS 2022'!K38+'Dep Study Adjustments 2022'!K38+'mgmt adjustments 2022'!K38+'AMR adjustments 2022'!K38</f>
        <v>0</v>
      </c>
      <c r="L38" s="24">
        <f>+'CFG Ops 2022'!L38+'CF BIS 2022'!L38+'Dep Study Adjustments 2022'!L38+'mgmt adjustments 2022'!L38+'AMR adjustments 2022'!L38</f>
        <v>0</v>
      </c>
      <c r="M38" s="24">
        <f>+'CFG Ops 2022'!M38+'CF BIS 2022'!M38+'Dep Study Adjustments 2022'!M38+'mgmt adjustments 2022'!M38+'AMR adjustments 2022'!M38</f>
        <v>0</v>
      </c>
      <c r="N38" s="24">
        <f>+'CFG Ops 2022'!N38+'CF BIS 2022'!N38+'Dep Study Adjustments 2022'!N38+'mgmt adjustments 2022'!N38+'AMR adjustments 2022'!N38</f>
        <v>0</v>
      </c>
      <c r="O38" s="24">
        <f>+'CFG Ops 2022'!O38+'CF BIS 2022'!O38+'Dep Study Adjustments 2022'!O38+'mgmt adjustments 2022'!O38+'AMR adjustments 2022'!O38</f>
        <v>1200000</v>
      </c>
      <c r="P38" s="25">
        <f t="shared" si="0"/>
        <v>1200000</v>
      </c>
    </row>
    <row r="39" spans="1:16" x14ac:dyDescent="0.2">
      <c r="A39" s="19">
        <f t="shared" si="1"/>
        <v>25</v>
      </c>
      <c r="B39" s="20">
        <v>3910</v>
      </c>
      <c r="C39" s="29" t="s">
        <v>59</v>
      </c>
      <c r="D39" s="30">
        <f>+'CFG Ops 2022'!D39+'CF BIS 2022'!D39+'Dep Study Adjustments 2022'!D39+'mgmt adjustments 2022'!D39+'AMR adjustments 2022'!D39</f>
        <v>750.00000000000034</v>
      </c>
      <c r="E39" s="30">
        <f>+'CFG Ops 2022'!E39+'CF BIS 2022'!E39+'Dep Study Adjustments 2022'!E39+'mgmt adjustments 2022'!E39+'AMR adjustments 2022'!E39</f>
        <v>1000.0000000000003</v>
      </c>
      <c r="F39" s="30">
        <f>+'CFG Ops 2022'!F39+'CF BIS 2022'!F39+'Dep Study Adjustments 2022'!F39+'mgmt adjustments 2022'!F39+'AMR adjustments 2022'!F39</f>
        <v>1250.0000000000005</v>
      </c>
      <c r="G39" s="30">
        <f>+'CFG Ops 2022'!G39+'CF BIS 2022'!G39+'Dep Study Adjustments 2022'!G39+'mgmt adjustments 2022'!G39+'AMR adjustments 2022'!G39</f>
        <v>2000.0000000000007</v>
      </c>
      <c r="H39" s="30">
        <f>+'CFG Ops 2022'!H39+'CF BIS 2022'!H39+'Dep Study Adjustments 2022'!H39+'mgmt adjustments 2022'!H39+'AMR adjustments 2022'!H39</f>
        <v>5653.0000000000009</v>
      </c>
      <c r="I39" s="30">
        <f>+'CFG Ops 2022'!I39+'CF BIS 2022'!I39+'Dep Study Adjustments 2022'!I39+'mgmt adjustments 2022'!I39+'AMR adjustments 2022'!I39</f>
        <v>2000.0000000000007</v>
      </c>
      <c r="J39" s="30">
        <f>+'CFG Ops 2022'!J39+'CF BIS 2022'!J39+'Dep Study Adjustments 2022'!J39+'mgmt adjustments 2022'!J39+'AMR adjustments 2022'!J39</f>
        <v>2250.0000000000009</v>
      </c>
      <c r="K39" s="30">
        <f>+'CFG Ops 2022'!K39+'CF BIS 2022'!K39+'Dep Study Adjustments 2022'!K39+'mgmt adjustments 2022'!K39+'AMR adjustments 2022'!K39</f>
        <v>2250.0000000000009</v>
      </c>
      <c r="L39" s="30">
        <f>+'CFG Ops 2022'!L39+'CF BIS 2022'!L39+'Dep Study Adjustments 2022'!L39+'mgmt adjustments 2022'!L39+'AMR adjustments 2022'!L39</f>
        <v>2249.9999999999914</v>
      </c>
      <c r="M39" s="30">
        <f>+'CFG Ops 2022'!M39+'CF BIS 2022'!M39+'Dep Study Adjustments 2022'!M39+'mgmt adjustments 2022'!M39+'AMR adjustments 2022'!M39</f>
        <v>2250.0000000000009</v>
      </c>
      <c r="N39" s="30">
        <f>+'CFG Ops 2022'!N39+'CF BIS 2022'!N39+'Dep Study Adjustments 2022'!N39+'mgmt adjustments 2022'!N39+'AMR adjustments 2022'!N39</f>
        <v>2000.0000000000007</v>
      </c>
      <c r="O39" s="30">
        <f>+'CFG Ops 2022'!O39+'CF BIS 2022'!O39+'Dep Study Adjustments 2022'!O39+'mgmt adjustments 2022'!O39+'AMR adjustments 2022'!O39</f>
        <v>5000.0000000000018</v>
      </c>
      <c r="P39" s="31">
        <f t="shared" si="0"/>
        <v>28653</v>
      </c>
    </row>
    <row r="40" spans="1:16" x14ac:dyDescent="0.2">
      <c r="A40" s="19">
        <f t="shared" si="1"/>
        <v>26</v>
      </c>
      <c r="B40" s="20">
        <v>3911</v>
      </c>
      <c r="C40" s="29" t="s">
        <v>60</v>
      </c>
      <c r="D40" s="30">
        <f>+'CFG Ops 2022'!D40+'CF BIS 2022'!D40+'Dep Study Adjustments 2022'!D40+'mgmt adjustments 2022'!D40+'AMR adjustments 2022'!D40</f>
        <v>0</v>
      </c>
      <c r="E40" s="30">
        <f>+'CFG Ops 2022'!E40+'CF BIS 2022'!E40+'Dep Study Adjustments 2022'!E40+'mgmt adjustments 2022'!E40+'AMR adjustments 2022'!E40</f>
        <v>0</v>
      </c>
      <c r="F40" s="30">
        <f>+'CFG Ops 2022'!F40+'CF BIS 2022'!F40+'Dep Study Adjustments 2022'!F40+'mgmt adjustments 2022'!F40+'AMR adjustments 2022'!F40</f>
        <v>0</v>
      </c>
      <c r="G40" s="30">
        <f>+'CFG Ops 2022'!G40+'CF BIS 2022'!G40+'Dep Study Adjustments 2022'!G40+'mgmt adjustments 2022'!G40+'AMR adjustments 2022'!G40</f>
        <v>0</v>
      </c>
      <c r="H40" s="30">
        <f>+'CFG Ops 2022'!H40+'CF BIS 2022'!H40+'Dep Study Adjustments 2022'!H40+'mgmt adjustments 2022'!H40+'AMR adjustments 2022'!H40</f>
        <v>0</v>
      </c>
      <c r="I40" s="30">
        <f>+'CFG Ops 2022'!I40+'CF BIS 2022'!I40+'Dep Study Adjustments 2022'!I40+'mgmt adjustments 2022'!I40+'AMR adjustments 2022'!I40</f>
        <v>0</v>
      </c>
      <c r="J40" s="30">
        <f>+'CFG Ops 2022'!J40+'CF BIS 2022'!J40+'Dep Study Adjustments 2022'!J40+'mgmt adjustments 2022'!J40+'AMR adjustments 2022'!J40</f>
        <v>0</v>
      </c>
      <c r="K40" s="30">
        <f>+'CFG Ops 2022'!K40+'CF BIS 2022'!K40+'Dep Study Adjustments 2022'!K40+'mgmt adjustments 2022'!K40+'AMR adjustments 2022'!K40</f>
        <v>0</v>
      </c>
      <c r="L40" s="30">
        <f>+'CFG Ops 2022'!L40+'CF BIS 2022'!L40+'Dep Study Adjustments 2022'!L40+'mgmt adjustments 2022'!L40+'AMR adjustments 2022'!L40</f>
        <v>0</v>
      </c>
      <c r="M40" s="30">
        <f>+'CFG Ops 2022'!M40+'CF BIS 2022'!M40+'Dep Study Adjustments 2022'!M40+'mgmt adjustments 2022'!M40+'AMR adjustments 2022'!M40</f>
        <v>0</v>
      </c>
      <c r="N40" s="30">
        <f>+'CFG Ops 2022'!N40+'CF BIS 2022'!N40+'Dep Study Adjustments 2022'!N40+'mgmt adjustments 2022'!N40+'AMR adjustments 2022'!N40</f>
        <v>0</v>
      </c>
      <c r="O40" s="30">
        <f>+'CFG Ops 2022'!O40+'CF BIS 2022'!O40+'Dep Study Adjustments 2022'!O40+'mgmt adjustments 2022'!O40+'AMR adjustments 2022'!O40</f>
        <v>0</v>
      </c>
      <c r="P40" s="31">
        <f t="shared" si="0"/>
        <v>0</v>
      </c>
    </row>
    <row r="41" spans="1:16" x14ac:dyDescent="0.2">
      <c r="A41" s="19">
        <f t="shared" si="1"/>
        <v>27</v>
      </c>
      <c r="B41" s="20">
        <v>3912</v>
      </c>
      <c r="C41" s="29" t="s">
        <v>61</v>
      </c>
      <c r="D41" s="30">
        <f>+'CFG Ops 2022'!D41+'CF BIS 2022'!D41+'Dep Study Adjustments 2022'!D41+'mgmt adjustments 2022'!D41+'AMR adjustments 2022'!D41</f>
        <v>0</v>
      </c>
      <c r="E41" s="30">
        <f>+'CFG Ops 2022'!E41+'CF BIS 2022'!E41+'Dep Study Adjustments 2022'!E41+'mgmt adjustments 2022'!E41+'AMR adjustments 2022'!E41</f>
        <v>0</v>
      </c>
      <c r="F41" s="30">
        <f>+'CFG Ops 2022'!F41+'CF BIS 2022'!F41+'Dep Study Adjustments 2022'!F41+'mgmt adjustments 2022'!F41+'AMR adjustments 2022'!F41</f>
        <v>0</v>
      </c>
      <c r="G41" s="30">
        <f>+'CFG Ops 2022'!G41+'CF BIS 2022'!G41+'Dep Study Adjustments 2022'!G41+'mgmt adjustments 2022'!G41+'AMR adjustments 2022'!G41</f>
        <v>0</v>
      </c>
      <c r="H41" s="30">
        <f>+'CFG Ops 2022'!H41+'CF BIS 2022'!H41+'Dep Study Adjustments 2022'!H41+'mgmt adjustments 2022'!H41+'AMR adjustments 2022'!H41</f>
        <v>0</v>
      </c>
      <c r="I41" s="30">
        <f>+'CFG Ops 2022'!I41+'CF BIS 2022'!I41+'Dep Study Adjustments 2022'!I41+'mgmt adjustments 2022'!I41+'AMR adjustments 2022'!I41</f>
        <v>0</v>
      </c>
      <c r="J41" s="30">
        <f>+'CFG Ops 2022'!J41+'CF BIS 2022'!J41+'Dep Study Adjustments 2022'!J41+'mgmt adjustments 2022'!J41+'AMR adjustments 2022'!J41</f>
        <v>0</v>
      </c>
      <c r="K41" s="30">
        <f>+'CFG Ops 2022'!K41+'CF BIS 2022'!K41+'Dep Study Adjustments 2022'!K41+'mgmt adjustments 2022'!K41+'AMR adjustments 2022'!K41</f>
        <v>0</v>
      </c>
      <c r="L41" s="30">
        <f>+'CFG Ops 2022'!L41+'CF BIS 2022'!L41+'Dep Study Adjustments 2022'!L41+'mgmt adjustments 2022'!L41+'AMR adjustments 2022'!L41</f>
        <v>0</v>
      </c>
      <c r="M41" s="30">
        <f>+'CFG Ops 2022'!M41+'CF BIS 2022'!M41+'Dep Study Adjustments 2022'!M41+'mgmt adjustments 2022'!M41+'AMR adjustments 2022'!M41</f>
        <v>0</v>
      </c>
      <c r="N41" s="30">
        <f>+'CFG Ops 2022'!N41+'CF BIS 2022'!N41+'Dep Study Adjustments 2022'!N41+'mgmt adjustments 2022'!N41+'AMR adjustments 2022'!N41</f>
        <v>0</v>
      </c>
      <c r="O41" s="30">
        <f>+'CFG Ops 2022'!O41+'CF BIS 2022'!O41+'Dep Study Adjustments 2022'!O41+'mgmt adjustments 2022'!O41+'AMR adjustments 2022'!O41</f>
        <v>0</v>
      </c>
      <c r="P41" s="31">
        <f t="shared" si="0"/>
        <v>0</v>
      </c>
    </row>
    <row r="42" spans="1:16" x14ac:dyDescent="0.2">
      <c r="A42" s="19">
        <f t="shared" si="1"/>
        <v>28</v>
      </c>
      <c r="B42" s="20">
        <v>3913</v>
      </c>
      <c r="C42" s="29" t="s">
        <v>62</v>
      </c>
      <c r="D42" s="30">
        <f>+'CFG Ops 2022'!D42+'CF BIS 2022'!D42+'Dep Study Adjustments 2022'!D42+'mgmt adjustments 2022'!D42+'AMR adjustments 2022'!D42</f>
        <v>1500.0000000000007</v>
      </c>
      <c r="E42" s="30">
        <f>+'CFG Ops 2022'!E42+'CF BIS 2022'!E42+'Dep Study Adjustments 2022'!E42+'mgmt adjustments 2022'!E42+'AMR adjustments 2022'!E42</f>
        <v>2000.0000000000007</v>
      </c>
      <c r="F42" s="30">
        <f>+'CFG Ops 2022'!F42+'CF BIS 2022'!F42+'Dep Study Adjustments 2022'!F42+'mgmt adjustments 2022'!F42+'AMR adjustments 2022'!F42</f>
        <v>2500.0000000000009</v>
      </c>
      <c r="G42" s="30">
        <f>+'CFG Ops 2022'!G42+'CF BIS 2022'!G42+'Dep Study Adjustments 2022'!G42+'mgmt adjustments 2022'!G42+'AMR adjustments 2022'!G42</f>
        <v>4000.0000000000014</v>
      </c>
      <c r="H42" s="30">
        <f>+'CFG Ops 2022'!H42+'CF BIS 2022'!H42+'Dep Study Adjustments 2022'!H42+'mgmt adjustments 2022'!H42+'AMR adjustments 2022'!H42</f>
        <v>4000.0000000000014</v>
      </c>
      <c r="I42" s="30">
        <f>+'CFG Ops 2022'!I42+'CF BIS 2022'!I42+'Dep Study Adjustments 2022'!I42+'mgmt adjustments 2022'!I42+'AMR adjustments 2022'!I42</f>
        <v>4000.0000000000014</v>
      </c>
      <c r="J42" s="30">
        <f>+'CFG Ops 2022'!J42+'CF BIS 2022'!J42+'Dep Study Adjustments 2022'!J42+'mgmt adjustments 2022'!J42+'AMR adjustments 2022'!J42</f>
        <v>4500.0000000000018</v>
      </c>
      <c r="K42" s="30">
        <f>+'CFG Ops 2022'!K42+'CF BIS 2022'!K42+'Dep Study Adjustments 2022'!K42+'mgmt adjustments 2022'!K42+'AMR adjustments 2022'!K42</f>
        <v>4500.0000000000018</v>
      </c>
      <c r="L42" s="30">
        <f>+'CFG Ops 2022'!L42+'CF BIS 2022'!L42+'Dep Study Adjustments 2022'!L42+'mgmt adjustments 2022'!L42+'AMR adjustments 2022'!L42</f>
        <v>4499.9999999999827</v>
      </c>
      <c r="M42" s="30">
        <f>+'CFG Ops 2022'!M42+'CF BIS 2022'!M42+'Dep Study Adjustments 2022'!M42+'mgmt adjustments 2022'!M42+'AMR adjustments 2022'!M42</f>
        <v>4500.0000000000018</v>
      </c>
      <c r="N42" s="30">
        <f>+'CFG Ops 2022'!N42+'CF BIS 2022'!N42+'Dep Study Adjustments 2022'!N42+'mgmt adjustments 2022'!N42+'AMR adjustments 2022'!N42</f>
        <v>4000.0000000000014</v>
      </c>
      <c r="O42" s="30">
        <f>+'CFG Ops 2022'!O42+'CF BIS 2022'!O42+'Dep Study Adjustments 2022'!O42+'mgmt adjustments 2022'!O42+'AMR adjustments 2022'!O42</f>
        <v>10000.000000000004</v>
      </c>
      <c r="P42" s="31">
        <f t="shared" si="0"/>
        <v>50000</v>
      </c>
    </row>
    <row r="43" spans="1:16" x14ac:dyDescent="0.2">
      <c r="A43" s="19">
        <f t="shared" si="1"/>
        <v>29</v>
      </c>
      <c r="B43" s="20">
        <v>3914</v>
      </c>
      <c r="C43" s="29" t="s">
        <v>63</v>
      </c>
      <c r="D43" s="30">
        <f>+'CFG Ops 2022'!D43+'CF BIS 2022'!D43+'Dep Study Adjustments 2022'!D43+'mgmt adjustments 2022'!D43+'AMR adjustments 2022'!D43</f>
        <v>0</v>
      </c>
      <c r="E43" s="30">
        <f>+'CFG Ops 2022'!E43+'CF BIS 2022'!E43+'Dep Study Adjustments 2022'!E43+'mgmt adjustments 2022'!E43+'AMR adjustments 2022'!E43</f>
        <v>0</v>
      </c>
      <c r="F43" s="30">
        <f>+'CFG Ops 2022'!F43+'CF BIS 2022'!F43+'Dep Study Adjustments 2022'!F43+'mgmt adjustments 2022'!F43+'AMR adjustments 2022'!F43</f>
        <v>0</v>
      </c>
      <c r="G43" s="30">
        <f>+'CFG Ops 2022'!G43+'CF BIS 2022'!G43+'Dep Study Adjustments 2022'!G43+'mgmt adjustments 2022'!G43+'AMR adjustments 2022'!G43</f>
        <v>0</v>
      </c>
      <c r="H43" s="30">
        <f>+'CFG Ops 2022'!H43+'CF BIS 2022'!H43+'Dep Study Adjustments 2022'!H43+'mgmt adjustments 2022'!H43+'AMR adjustments 2022'!H43</f>
        <v>0</v>
      </c>
      <c r="I43" s="30">
        <f>+'CFG Ops 2022'!I43+'CF BIS 2022'!I43+'Dep Study Adjustments 2022'!I43+'mgmt adjustments 2022'!I43+'AMR adjustments 2022'!I43</f>
        <v>0</v>
      </c>
      <c r="J43" s="30">
        <f>+'CFG Ops 2022'!J43+'CF BIS 2022'!J43+'Dep Study Adjustments 2022'!J43+'mgmt adjustments 2022'!J43+'AMR adjustments 2022'!J43</f>
        <v>0</v>
      </c>
      <c r="K43" s="30">
        <f>+'CFG Ops 2022'!K43+'CF BIS 2022'!K43+'Dep Study Adjustments 2022'!K43+'mgmt adjustments 2022'!K43+'AMR adjustments 2022'!K43</f>
        <v>0</v>
      </c>
      <c r="L43" s="30">
        <f>+'CFG Ops 2022'!L43+'CF BIS 2022'!L43+'Dep Study Adjustments 2022'!L43+'mgmt adjustments 2022'!L43+'AMR adjustments 2022'!L43</f>
        <v>0</v>
      </c>
      <c r="M43" s="30">
        <f>+'CFG Ops 2022'!M43+'CF BIS 2022'!M43+'Dep Study Adjustments 2022'!M43+'mgmt adjustments 2022'!M43+'AMR adjustments 2022'!M43</f>
        <v>0</v>
      </c>
      <c r="N43" s="30">
        <f>+'CFG Ops 2022'!N43+'CF BIS 2022'!N43+'Dep Study Adjustments 2022'!N43+'mgmt adjustments 2022'!N43+'AMR adjustments 2022'!N43</f>
        <v>0</v>
      </c>
      <c r="O43" s="30">
        <f>+'CFG Ops 2022'!O43+'CF BIS 2022'!O43+'Dep Study Adjustments 2022'!O43+'mgmt adjustments 2022'!O43+'AMR adjustments 2022'!O43</f>
        <v>0</v>
      </c>
      <c r="P43" s="31">
        <f t="shared" si="0"/>
        <v>0</v>
      </c>
    </row>
    <row r="44" spans="1:16" x14ac:dyDescent="0.2">
      <c r="A44" s="19">
        <f t="shared" si="1"/>
        <v>30</v>
      </c>
      <c r="B44" s="20">
        <v>392</v>
      </c>
      <c r="C44" s="32" t="s">
        <v>64</v>
      </c>
      <c r="D44" s="33">
        <f>+'CFG Ops 2022'!D44+'CF BIS 2022'!D44+'Dep Study Adjustments 2022'!D44+'mgmt adjustments 2022'!D44+'AMR adjustments 2022'!D44</f>
        <v>0</v>
      </c>
      <c r="E44" s="33">
        <f>+'CFG Ops 2022'!E44+'CF BIS 2022'!E44+'Dep Study Adjustments 2022'!E44+'mgmt adjustments 2022'!E44+'AMR adjustments 2022'!E44</f>
        <v>0</v>
      </c>
      <c r="F44" s="33">
        <f>+'CFG Ops 2022'!F44+'CF BIS 2022'!F44+'Dep Study Adjustments 2022'!F44+'mgmt adjustments 2022'!F44+'AMR adjustments 2022'!F44</f>
        <v>0</v>
      </c>
      <c r="G44" s="33">
        <f>+'CFG Ops 2022'!G44+'CF BIS 2022'!G44+'Dep Study Adjustments 2022'!G44+'mgmt adjustments 2022'!G44+'AMR adjustments 2022'!G44</f>
        <v>0</v>
      </c>
      <c r="H44" s="33">
        <f>+'CFG Ops 2022'!H44+'CF BIS 2022'!H44+'Dep Study Adjustments 2022'!H44+'mgmt adjustments 2022'!H44+'AMR adjustments 2022'!H44</f>
        <v>0</v>
      </c>
      <c r="I44" s="33">
        <f>+'CFG Ops 2022'!I44+'CF BIS 2022'!I44+'Dep Study Adjustments 2022'!I44+'mgmt adjustments 2022'!I44+'AMR adjustments 2022'!I44</f>
        <v>0</v>
      </c>
      <c r="J44" s="33">
        <f>+'CFG Ops 2022'!J44+'CF BIS 2022'!J44+'Dep Study Adjustments 2022'!J44+'mgmt adjustments 2022'!J44+'AMR adjustments 2022'!J44</f>
        <v>0</v>
      </c>
      <c r="K44" s="33">
        <f>+'CFG Ops 2022'!K44+'CF BIS 2022'!K44+'Dep Study Adjustments 2022'!K44+'mgmt adjustments 2022'!K44+'AMR adjustments 2022'!K44</f>
        <v>0</v>
      </c>
      <c r="L44" s="33">
        <f>+'CFG Ops 2022'!L44+'CF BIS 2022'!L44+'Dep Study Adjustments 2022'!L44+'mgmt adjustments 2022'!L44+'AMR adjustments 2022'!L44</f>
        <v>0</v>
      </c>
      <c r="M44" s="33">
        <f>+'CFG Ops 2022'!M44+'CF BIS 2022'!M44+'Dep Study Adjustments 2022'!M44+'mgmt adjustments 2022'!M44+'AMR adjustments 2022'!M44</f>
        <v>0</v>
      </c>
      <c r="N44" s="33">
        <f>+'CFG Ops 2022'!N44+'CF BIS 2022'!N44+'Dep Study Adjustments 2022'!N44+'mgmt adjustments 2022'!N44+'AMR adjustments 2022'!N44</f>
        <v>0</v>
      </c>
      <c r="O44" s="33">
        <f>+'CFG Ops 2022'!O44+'CF BIS 2022'!O44+'Dep Study Adjustments 2022'!O44+'mgmt adjustments 2022'!O44+'AMR adjustments 2022'!O44</f>
        <v>0</v>
      </c>
      <c r="P44" s="34">
        <f t="shared" si="0"/>
        <v>0</v>
      </c>
    </row>
    <row r="45" spans="1:16" x14ac:dyDescent="0.2">
      <c r="A45" s="19">
        <f t="shared" si="1"/>
        <v>31</v>
      </c>
      <c r="B45" s="20">
        <v>3921</v>
      </c>
      <c r="C45" s="32" t="s">
        <v>65</v>
      </c>
      <c r="D45" s="33">
        <f>+'CFG Ops 2022'!D45+'CF BIS 2022'!D45+'Dep Study Adjustments 2022'!D45+'mgmt adjustments 2022'!D45+'AMR adjustments 2022'!D45</f>
        <v>0</v>
      </c>
      <c r="E45" s="33">
        <f>+'CFG Ops 2022'!E45+'CF BIS 2022'!E45+'Dep Study Adjustments 2022'!E45+'mgmt adjustments 2022'!E45+'AMR adjustments 2022'!E45</f>
        <v>0</v>
      </c>
      <c r="F45" s="33">
        <f>+'CFG Ops 2022'!F45+'CF BIS 2022'!F45+'Dep Study Adjustments 2022'!F45+'mgmt adjustments 2022'!F45+'AMR adjustments 2022'!F45</f>
        <v>0</v>
      </c>
      <c r="G45" s="33">
        <f>+'CFG Ops 2022'!G45+'CF BIS 2022'!G45+'Dep Study Adjustments 2022'!G45+'mgmt adjustments 2022'!G45+'AMR adjustments 2022'!G45</f>
        <v>0</v>
      </c>
      <c r="H45" s="33">
        <f>+'CFG Ops 2022'!H45+'CF BIS 2022'!H45+'Dep Study Adjustments 2022'!H45+'mgmt adjustments 2022'!H45+'AMR adjustments 2022'!H45</f>
        <v>0</v>
      </c>
      <c r="I45" s="33">
        <f>+'CFG Ops 2022'!I45+'CF BIS 2022'!I45+'Dep Study Adjustments 2022'!I45+'mgmt adjustments 2022'!I45+'AMR adjustments 2022'!I45</f>
        <v>0</v>
      </c>
      <c r="J45" s="33">
        <f>+'CFG Ops 2022'!J45+'CF BIS 2022'!J45+'Dep Study Adjustments 2022'!J45+'mgmt adjustments 2022'!J45+'AMR adjustments 2022'!J45</f>
        <v>0</v>
      </c>
      <c r="K45" s="33">
        <f>+'CFG Ops 2022'!K45+'CF BIS 2022'!K45+'Dep Study Adjustments 2022'!K45+'mgmt adjustments 2022'!K45+'AMR adjustments 2022'!K45</f>
        <v>0</v>
      </c>
      <c r="L45" s="33">
        <f>+'CFG Ops 2022'!L45+'CF BIS 2022'!L45+'Dep Study Adjustments 2022'!L45+'mgmt adjustments 2022'!L45+'AMR adjustments 2022'!L45</f>
        <v>0</v>
      </c>
      <c r="M45" s="33">
        <f>+'CFG Ops 2022'!M45+'CF BIS 2022'!M45+'Dep Study Adjustments 2022'!M45+'mgmt adjustments 2022'!M45+'AMR adjustments 2022'!M45</f>
        <v>0</v>
      </c>
      <c r="N45" s="33">
        <f>+'CFG Ops 2022'!N45+'CF BIS 2022'!N45+'Dep Study Adjustments 2022'!N45+'mgmt adjustments 2022'!N45+'AMR adjustments 2022'!N45</f>
        <v>0</v>
      </c>
      <c r="O45" s="33">
        <f>+'CFG Ops 2022'!O45+'CF BIS 2022'!O45+'Dep Study Adjustments 2022'!O45+'mgmt adjustments 2022'!O45+'AMR adjustments 2022'!O45</f>
        <v>0</v>
      </c>
      <c r="P45" s="34">
        <f t="shared" si="0"/>
        <v>0</v>
      </c>
    </row>
    <row r="46" spans="1:16" x14ac:dyDescent="0.2">
      <c r="A46" s="19">
        <f t="shared" si="1"/>
        <v>32</v>
      </c>
      <c r="B46" s="20">
        <v>3922</v>
      </c>
      <c r="C46" s="32" t="s">
        <v>66</v>
      </c>
      <c r="D46" s="33">
        <f>+'CFG Ops 2022'!D46+'CF BIS 2022'!D46+'Dep Study Adjustments 2022'!D46+'mgmt adjustments 2022'!D46+'AMR adjustments 2022'!D46</f>
        <v>0</v>
      </c>
      <c r="E46" s="33">
        <f>+'CFG Ops 2022'!E46+'CF BIS 2022'!E46+'Dep Study Adjustments 2022'!E46+'mgmt adjustments 2022'!E46+'AMR adjustments 2022'!E46</f>
        <v>0</v>
      </c>
      <c r="F46" s="33">
        <f>+'CFG Ops 2022'!F46+'CF BIS 2022'!F46+'Dep Study Adjustments 2022'!F46+'mgmt adjustments 2022'!F46+'AMR adjustments 2022'!F46</f>
        <v>31744.479999999996</v>
      </c>
      <c r="G46" s="33">
        <f>+'CFG Ops 2022'!G46+'CF BIS 2022'!G46+'Dep Study Adjustments 2022'!G46+'mgmt adjustments 2022'!G46+'AMR adjustments 2022'!G46</f>
        <v>0</v>
      </c>
      <c r="H46" s="33">
        <f>+'CFG Ops 2022'!H46+'CF BIS 2022'!H46+'Dep Study Adjustments 2022'!H46+'mgmt adjustments 2022'!H46+'AMR adjustments 2022'!H46</f>
        <v>0</v>
      </c>
      <c r="I46" s="33">
        <f>+'CFG Ops 2022'!I46+'CF BIS 2022'!I46+'Dep Study Adjustments 2022'!I46+'mgmt adjustments 2022'!I46+'AMR adjustments 2022'!I46</f>
        <v>31744.47</v>
      </c>
      <c r="J46" s="33">
        <f>+'CFG Ops 2022'!J46+'CF BIS 2022'!J46+'Dep Study Adjustments 2022'!J46+'mgmt adjustments 2022'!J46+'AMR adjustments 2022'!J46</f>
        <v>0</v>
      </c>
      <c r="K46" s="33">
        <f>+'CFG Ops 2022'!K46+'CF BIS 2022'!K46+'Dep Study Adjustments 2022'!K46+'mgmt adjustments 2022'!K46+'AMR adjustments 2022'!K46</f>
        <v>0</v>
      </c>
      <c r="L46" s="33">
        <f>+'CFG Ops 2022'!L46+'CF BIS 2022'!L46+'Dep Study Adjustments 2022'!L46+'mgmt adjustments 2022'!L46+'AMR adjustments 2022'!L46</f>
        <v>0</v>
      </c>
      <c r="M46" s="33">
        <f>+'CFG Ops 2022'!M46+'CF BIS 2022'!M46+'Dep Study Adjustments 2022'!M46+'mgmt adjustments 2022'!M46+'AMR adjustments 2022'!M46</f>
        <v>120000</v>
      </c>
      <c r="N46" s="33">
        <f>+'CFG Ops 2022'!N46+'CF BIS 2022'!N46+'Dep Study Adjustments 2022'!N46+'mgmt adjustments 2022'!N46+'AMR adjustments 2022'!N46</f>
        <v>0</v>
      </c>
      <c r="O46" s="33">
        <f>+'CFG Ops 2022'!O46+'CF BIS 2022'!O46+'Dep Study Adjustments 2022'!O46+'mgmt adjustments 2022'!O46+'AMR adjustments 2022'!O46</f>
        <v>0</v>
      </c>
      <c r="P46" s="34">
        <f t="shared" si="0"/>
        <v>183488.95</v>
      </c>
    </row>
    <row r="47" spans="1:16" x14ac:dyDescent="0.2">
      <c r="A47" s="19">
        <f t="shared" si="1"/>
        <v>33</v>
      </c>
      <c r="B47" s="20">
        <v>3924</v>
      </c>
      <c r="C47" s="32" t="s">
        <v>67</v>
      </c>
      <c r="D47" s="33">
        <f>+'CFG Ops 2022'!D47+'CF BIS 2022'!D47+'Dep Study Adjustments 2022'!D47+'mgmt adjustments 2022'!D47+'AMR adjustments 2022'!D47</f>
        <v>0</v>
      </c>
      <c r="E47" s="33">
        <f>+'CFG Ops 2022'!E47+'CF BIS 2022'!E47+'Dep Study Adjustments 2022'!E47+'mgmt adjustments 2022'!E47+'AMR adjustments 2022'!E47</f>
        <v>0</v>
      </c>
      <c r="F47" s="33">
        <f>+'CFG Ops 2022'!F47+'CF BIS 2022'!F47+'Dep Study Adjustments 2022'!F47+'mgmt adjustments 2022'!F47+'AMR adjustments 2022'!F47</f>
        <v>0</v>
      </c>
      <c r="G47" s="33">
        <f>+'CFG Ops 2022'!G47+'CF BIS 2022'!G47+'Dep Study Adjustments 2022'!G47+'mgmt adjustments 2022'!G47+'AMR adjustments 2022'!G47</f>
        <v>0</v>
      </c>
      <c r="H47" s="33">
        <f>+'CFG Ops 2022'!H47+'CF BIS 2022'!H47+'Dep Study Adjustments 2022'!H47+'mgmt adjustments 2022'!H47+'AMR adjustments 2022'!H47</f>
        <v>0</v>
      </c>
      <c r="I47" s="33">
        <f>+'CFG Ops 2022'!I47+'CF BIS 2022'!I47+'Dep Study Adjustments 2022'!I47+'mgmt adjustments 2022'!I47+'AMR adjustments 2022'!I47</f>
        <v>0</v>
      </c>
      <c r="J47" s="33">
        <f>+'CFG Ops 2022'!J47+'CF BIS 2022'!J47+'Dep Study Adjustments 2022'!J47+'mgmt adjustments 2022'!J47+'AMR adjustments 2022'!J47</f>
        <v>0</v>
      </c>
      <c r="K47" s="33">
        <f>+'CFG Ops 2022'!K47+'CF BIS 2022'!K47+'Dep Study Adjustments 2022'!K47+'mgmt adjustments 2022'!K47+'AMR adjustments 2022'!K47</f>
        <v>0</v>
      </c>
      <c r="L47" s="33">
        <f>+'CFG Ops 2022'!L47+'CF BIS 2022'!L47+'Dep Study Adjustments 2022'!L47+'mgmt adjustments 2022'!L47+'AMR adjustments 2022'!L47</f>
        <v>0</v>
      </c>
      <c r="M47" s="33">
        <f>+'CFG Ops 2022'!M47+'CF BIS 2022'!M47+'Dep Study Adjustments 2022'!M47+'mgmt adjustments 2022'!M47+'AMR adjustments 2022'!M47</f>
        <v>0</v>
      </c>
      <c r="N47" s="33">
        <f>+'CFG Ops 2022'!N47+'CF BIS 2022'!N47+'Dep Study Adjustments 2022'!N47+'mgmt adjustments 2022'!N47+'AMR adjustments 2022'!N47</f>
        <v>0</v>
      </c>
      <c r="O47" s="33">
        <f>+'CFG Ops 2022'!O47+'CF BIS 2022'!O47+'Dep Study Adjustments 2022'!O47+'mgmt adjustments 2022'!O47+'AMR adjustments 2022'!O47</f>
        <v>0</v>
      </c>
      <c r="P47" s="34">
        <f t="shared" si="0"/>
        <v>0</v>
      </c>
    </row>
    <row r="48" spans="1:16" x14ac:dyDescent="0.2">
      <c r="A48" s="19">
        <f t="shared" si="1"/>
        <v>34</v>
      </c>
      <c r="B48" s="20" t="s">
        <v>68</v>
      </c>
      <c r="C48" s="21" t="s">
        <v>69</v>
      </c>
      <c r="D48" s="24">
        <f>+'CFG Ops 2022'!D48+'CF BIS 2022'!D48+'Dep Study Adjustments 2022'!D48+'mgmt adjustments 2022'!D48+'AMR adjustments 2022'!D48</f>
        <v>0</v>
      </c>
      <c r="E48" s="24">
        <f>+'CFG Ops 2022'!E48+'CF BIS 2022'!E48+'Dep Study Adjustments 2022'!E48+'mgmt adjustments 2022'!E48+'AMR adjustments 2022'!E48</f>
        <v>0</v>
      </c>
      <c r="F48" s="24">
        <f>+'CFG Ops 2022'!F48+'CF BIS 2022'!F48+'Dep Study Adjustments 2022'!F48+'mgmt adjustments 2022'!F48+'AMR adjustments 2022'!F48</f>
        <v>0</v>
      </c>
      <c r="G48" s="24">
        <f>+'CFG Ops 2022'!G48+'CF BIS 2022'!G48+'Dep Study Adjustments 2022'!G48+'mgmt adjustments 2022'!G48+'AMR adjustments 2022'!G48</f>
        <v>0</v>
      </c>
      <c r="H48" s="24">
        <f>+'CFG Ops 2022'!H48+'CF BIS 2022'!H48+'Dep Study Adjustments 2022'!H48+'mgmt adjustments 2022'!H48+'AMR adjustments 2022'!H48</f>
        <v>0</v>
      </c>
      <c r="I48" s="24">
        <f>+'CFG Ops 2022'!I48+'CF BIS 2022'!I48+'Dep Study Adjustments 2022'!I48+'mgmt adjustments 2022'!I48+'AMR adjustments 2022'!I48</f>
        <v>0</v>
      </c>
      <c r="J48" s="24">
        <f>+'CFG Ops 2022'!J48+'CF BIS 2022'!J48+'Dep Study Adjustments 2022'!J48+'mgmt adjustments 2022'!J48+'AMR adjustments 2022'!J48</f>
        <v>0</v>
      </c>
      <c r="K48" s="24">
        <f>+'CFG Ops 2022'!K48+'CF BIS 2022'!K48+'Dep Study Adjustments 2022'!K48+'mgmt adjustments 2022'!K48+'AMR adjustments 2022'!K48</f>
        <v>0</v>
      </c>
      <c r="L48" s="24">
        <f>+'CFG Ops 2022'!L48+'CF BIS 2022'!L48+'Dep Study Adjustments 2022'!L48+'mgmt adjustments 2022'!L48+'AMR adjustments 2022'!L48</f>
        <v>0</v>
      </c>
      <c r="M48" s="24">
        <f>+'CFG Ops 2022'!M48+'CF BIS 2022'!M48+'Dep Study Adjustments 2022'!M48+'mgmt adjustments 2022'!M48+'AMR adjustments 2022'!M48</f>
        <v>0</v>
      </c>
      <c r="N48" s="24">
        <f>+'CFG Ops 2022'!N48+'CF BIS 2022'!N48+'Dep Study Adjustments 2022'!N48+'mgmt adjustments 2022'!N48+'AMR adjustments 2022'!N48</f>
        <v>0</v>
      </c>
      <c r="O48" s="24">
        <f>+'CFG Ops 2022'!O48+'CF BIS 2022'!O48+'Dep Study Adjustments 2022'!O48+'mgmt adjustments 2022'!O48+'AMR adjustments 2022'!O48</f>
        <v>0</v>
      </c>
      <c r="P48" s="25">
        <f t="shared" si="0"/>
        <v>0</v>
      </c>
    </row>
    <row r="49" spans="1:16" x14ac:dyDescent="0.2">
      <c r="A49" s="19">
        <f t="shared" si="1"/>
        <v>35</v>
      </c>
      <c r="B49" s="20" t="s">
        <v>70</v>
      </c>
      <c r="C49" s="21" t="s">
        <v>71</v>
      </c>
      <c r="D49" s="24">
        <f>+'CFG Ops 2022'!D49+'CF BIS 2022'!D49+'Dep Study Adjustments 2022'!D49+'mgmt adjustments 2022'!D49+'AMR adjustments 2022'!D49</f>
        <v>1080</v>
      </c>
      <c r="E49" s="24">
        <f>+'CFG Ops 2022'!E49+'CF BIS 2022'!E49+'Dep Study Adjustments 2022'!E49+'mgmt adjustments 2022'!E49+'AMR adjustments 2022'!E49</f>
        <v>1440</v>
      </c>
      <c r="F49" s="24">
        <f>+'CFG Ops 2022'!F49+'CF BIS 2022'!F49+'Dep Study Adjustments 2022'!F49+'mgmt adjustments 2022'!F49+'AMR adjustments 2022'!F49</f>
        <v>1800</v>
      </c>
      <c r="G49" s="24">
        <f>+'CFG Ops 2022'!G49+'CF BIS 2022'!G49+'Dep Study Adjustments 2022'!G49+'mgmt adjustments 2022'!G49+'AMR adjustments 2022'!G49</f>
        <v>2880</v>
      </c>
      <c r="H49" s="24">
        <f>+'CFG Ops 2022'!H49+'CF BIS 2022'!H49+'Dep Study Adjustments 2022'!H49+'mgmt adjustments 2022'!H49+'AMR adjustments 2022'!H49</f>
        <v>2880</v>
      </c>
      <c r="I49" s="24">
        <f>+'CFG Ops 2022'!I49+'CF BIS 2022'!I49+'Dep Study Adjustments 2022'!I49+'mgmt adjustments 2022'!I49+'AMR adjustments 2022'!I49</f>
        <v>2880</v>
      </c>
      <c r="J49" s="24">
        <f>+'CFG Ops 2022'!J49+'CF BIS 2022'!J49+'Dep Study Adjustments 2022'!J49+'mgmt adjustments 2022'!J49+'AMR adjustments 2022'!J49</f>
        <v>3240</v>
      </c>
      <c r="K49" s="24">
        <f>+'CFG Ops 2022'!K49+'CF BIS 2022'!K49+'Dep Study Adjustments 2022'!K49+'mgmt adjustments 2022'!K49+'AMR adjustments 2022'!K49</f>
        <v>3240</v>
      </c>
      <c r="L49" s="24">
        <f>+'CFG Ops 2022'!L49+'CF BIS 2022'!L49+'Dep Study Adjustments 2022'!L49+'mgmt adjustments 2022'!L49+'AMR adjustments 2022'!L49</f>
        <v>3240</v>
      </c>
      <c r="M49" s="24">
        <f>+'CFG Ops 2022'!M49+'CF BIS 2022'!M49+'Dep Study Adjustments 2022'!M49+'mgmt adjustments 2022'!M49+'AMR adjustments 2022'!M49</f>
        <v>3240</v>
      </c>
      <c r="N49" s="24">
        <f>+'CFG Ops 2022'!N49+'CF BIS 2022'!N49+'Dep Study Adjustments 2022'!N49+'mgmt adjustments 2022'!N49+'AMR adjustments 2022'!N49</f>
        <v>2880</v>
      </c>
      <c r="O49" s="24">
        <f>+'CFG Ops 2022'!O49+'CF BIS 2022'!O49+'Dep Study Adjustments 2022'!O49+'mgmt adjustments 2022'!O49+'AMR adjustments 2022'!O49</f>
        <v>7200</v>
      </c>
      <c r="P49" s="25">
        <f t="shared" si="0"/>
        <v>36000</v>
      </c>
    </row>
    <row r="50" spans="1:16" x14ac:dyDescent="0.2">
      <c r="A50" s="19">
        <f t="shared" si="1"/>
        <v>36</v>
      </c>
      <c r="B50" s="20" t="s">
        <v>72</v>
      </c>
      <c r="C50" s="21" t="s">
        <v>73</v>
      </c>
      <c r="D50" s="24">
        <f>+'CFG Ops 2022'!D50+'CF BIS 2022'!D50+'Dep Study Adjustments 2022'!D50+'mgmt adjustments 2022'!D50+'AMR adjustments 2022'!D50</f>
        <v>0</v>
      </c>
      <c r="E50" s="24">
        <f>+'CFG Ops 2022'!E50+'CF BIS 2022'!E50+'Dep Study Adjustments 2022'!E50+'mgmt adjustments 2022'!E50+'AMR adjustments 2022'!E50</f>
        <v>0</v>
      </c>
      <c r="F50" s="24">
        <f>+'CFG Ops 2022'!F50+'CF BIS 2022'!F50+'Dep Study Adjustments 2022'!F50+'mgmt adjustments 2022'!F50+'AMR adjustments 2022'!F50</f>
        <v>0</v>
      </c>
      <c r="G50" s="24">
        <f>+'CFG Ops 2022'!G50+'CF BIS 2022'!G50+'Dep Study Adjustments 2022'!G50+'mgmt adjustments 2022'!G50+'AMR adjustments 2022'!G50</f>
        <v>0</v>
      </c>
      <c r="H50" s="24">
        <f>+'CFG Ops 2022'!H50+'CF BIS 2022'!H50+'Dep Study Adjustments 2022'!H50+'mgmt adjustments 2022'!H50+'AMR adjustments 2022'!H50</f>
        <v>0</v>
      </c>
      <c r="I50" s="24">
        <f>+'CFG Ops 2022'!I50+'CF BIS 2022'!I50+'Dep Study Adjustments 2022'!I50+'mgmt adjustments 2022'!I50+'AMR adjustments 2022'!I50</f>
        <v>0</v>
      </c>
      <c r="J50" s="24">
        <f>+'CFG Ops 2022'!J50+'CF BIS 2022'!J50+'Dep Study Adjustments 2022'!J50+'mgmt adjustments 2022'!J50+'AMR adjustments 2022'!J50</f>
        <v>0</v>
      </c>
      <c r="K50" s="24">
        <f>+'CFG Ops 2022'!K50+'CF BIS 2022'!K50+'Dep Study Adjustments 2022'!K50+'mgmt adjustments 2022'!K50+'AMR adjustments 2022'!K50</f>
        <v>0</v>
      </c>
      <c r="L50" s="24">
        <f>+'CFG Ops 2022'!L50+'CF BIS 2022'!L50+'Dep Study Adjustments 2022'!L50+'mgmt adjustments 2022'!L50+'AMR adjustments 2022'!L50</f>
        <v>0</v>
      </c>
      <c r="M50" s="24">
        <f>+'CFG Ops 2022'!M50+'CF BIS 2022'!M50+'Dep Study Adjustments 2022'!M50+'mgmt adjustments 2022'!M50+'AMR adjustments 2022'!M50</f>
        <v>0</v>
      </c>
      <c r="N50" s="24">
        <f>+'CFG Ops 2022'!N50+'CF BIS 2022'!N50+'Dep Study Adjustments 2022'!N50+'mgmt adjustments 2022'!N50+'AMR adjustments 2022'!N50</f>
        <v>0</v>
      </c>
      <c r="O50" s="24">
        <f>+'CFG Ops 2022'!O50+'CF BIS 2022'!O50+'Dep Study Adjustments 2022'!O50+'mgmt adjustments 2022'!O50+'AMR adjustments 2022'!O50</f>
        <v>0</v>
      </c>
      <c r="P50" s="25">
        <f t="shared" si="0"/>
        <v>0</v>
      </c>
    </row>
    <row r="51" spans="1:16" x14ac:dyDescent="0.2">
      <c r="A51" s="19">
        <f t="shared" si="1"/>
        <v>37</v>
      </c>
      <c r="B51" s="20" t="s">
        <v>74</v>
      </c>
      <c r="C51" s="21" t="s">
        <v>75</v>
      </c>
      <c r="D51" s="24">
        <f>+'CFG Ops 2022'!D51+'CF BIS 2022'!D51+'Dep Study Adjustments 2022'!D51+'mgmt adjustments 2022'!D51+'AMR adjustments 2022'!D51</f>
        <v>0</v>
      </c>
      <c r="E51" s="24">
        <f>+'CFG Ops 2022'!E51+'CF BIS 2022'!E51+'Dep Study Adjustments 2022'!E51+'mgmt adjustments 2022'!E51+'AMR adjustments 2022'!E51</f>
        <v>0</v>
      </c>
      <c r="F51" s="24">
        <f>+'CFG Ops 2022'!F51+'CF BIS 2022'!F51+'Dep Study Adjustments 2022'!F51+'mgmt adjustments 2022'!F51+'AMR adjustments 2022'!F51</f>
        <v>0</v>
      </c>
      <c r="G51" s="24">
        <f>+'CFG Ops 2022'!G51+'CF BIS 2022'!G51+'Dep Study Adjustments 2022'!G51+'mgmt adjustments 2022'!G51+'AMR adjustments 2022'!G51</f>
        <v>0</v>
      </c>
      <c r="H51" s="24">
        <f>+'CFG Ops 2022'!H51+'CF BIS 2022'!H51+'Dep Study Adjustments 2022'!H51+'mgmt adjustments 2022'!H51+'AMR adjustments 2022'!H51</f>
        <v>0</v>
      </c>
      <c r="I51" s="24">
        <f>+'CFG Ops 2022'!I51+'CF BIS 2022'!I51+'Dep Study Adjustments 2022'!I51+'mgmt adjustments 2022'!I51+'AMR adjustments 2022'!I51</f>
        <v>0</v>
      </c>
      <c r="J51" s="24">
        <f>+'CFG Ops 2022'!J51+'CF BIS 2022'!J51+'Dep Study Adjustments 2022'!J51+'mgmt adjustments 2022'!J51+'AMR adjustments 2022'!J51</f>
        <v>0</v>
      </c>
      <c r="K51" s="24">
        <f>+'CFG Ops 2022'!K51+'CF BIS 2022'!K51+'Dep Study Adjustments 2022'!K51+'mgmt adjustments 2022'!K51+'AMR adjustments 2022'!K51</f>
        <v>0</v>
      </c>
      <c r="L51" s="24">
        <f>+'CFG Ops 2022'!L51+'CF BIS 2022'!L51+'Dep Study Adjustments 2022'!L51+'mgmt adjustments 2022'!L51+'AMR adjustments 2022'!L51</f>
        <v>0</v>
      </c>
      <c r="M51" s="24">
        <f>+'CFG Ops 2022'!M51+'CF BIS 2022'!M51+'Dep Study Adjustments 2022'!M51+'mgmt adjustments 2022'!M51+'AMR adjustments 2022'!M51</f>
        <v>0</v>
      </c>
      <c r="N51" s="24">
        <f>+'CFG Ops 2022'!N51+'CF BIS 2022'!N51+'Dep Study Adjustments 2022'!N51+'mgmt adjustments 2022'!N51+'AMR adjustments 2022'!N51</f>
        <v>0</v>
      </c>
      <c r="O51" s="24">
        <f>+'CFG Ops 2022'!O51+'CF BIS 2022'!O51+'Dep Study Adjustments 2022'!O51+'mgmt adjustments 2022'!O51+'AMR adjustments 2022'!O51</f>
        <v>0</v>
      </c>
      <c r="P51" s="25">
        <f t="shared" si="0"/>
        <v>0</v>
      </c>
    </row>
    <row r="52" spans="1:16" x14ac:dyDescent="0.2">
      <c r="A52" s="19">
        <f t="shared" si="1"/>
        <v>38</v>
      </c>
      <c r="B52" s="20" t="s">
        <v>76</v>
      </c>
      <c r="C52" s="21" t="s">
        <v>77</v>
      </c>
      <c r="D52" s="24">
        <f>+'CFG Ops 2022'!D52+'CF BIS 2022'!D52+'Dep Study Adjustments 2022'!D52+'mgmt adjustments 2022'!D52+'AMR adjustments 2022'!D52</f>
        <v>0</v>
      </c>
      <c r="E52" s="24">
        <f>+'CFG Ops 2022'!E52+'CF BIS 2022'!E52+'Dep Study Adjustments 2022'!E52+'mgmt adjustments 2022'!E52+'AMR adjustments 2022'!E52</f>
        <v>0</v>
      </c>
      <c r="F52" s="24">
        <f>+'CFG Ops 2022'!F52+'CF BIS 2022'!F52+'Dep Study Adjustments 2022'!F52+'mgmt adjustments 2022'!F52+'AMR adjustments 2022'!F52</f>
        <v>0</v>
      </c>
      <c r="G52" s="24">
        <f>+'CFG Ops 2022'!G52+'CF BIS 2022'!G52+'Dep Study Adjustments 2022'!G52+'mgmt adjustments 2022'!G52+'AMR adjustments 2022'!G52</f>
        <v>0</v>
      </c>
      <c r="H52" s="24">
        <f>+'CFG Ops 2022'!H52+'CF BIS 2022'!H52+'Dep Study Adjustments 2022'!H52+'mgmt adjustments 2022'!H52+'AMR adjustments 2022'!H52</f>
        <v>0</v>
      </c>
      <c r="I52" s="24">
        <f>+'CFG Ops 2022'!I52+'CF BIS 2022'!I52+'Dep Study Adjustments 2022'!I52+'mgmt adjustments 2022'!I52+'AMR adjustments 2022'!I52</f>
        <v>0</v>
      </c>
      <c r="J52" s="24">
        <f>+'CFG Ops 2022'!J52+'CF BIS 2022'!J52+'Dep Study Adjustments 2022'!J52+'mgmt adjustments 2022'!J52+'AMR adjustments 2022'!J52</f>
        <v>0</v>
      </c>
      <c r="K52" s="24">
        <f>+'CFG Ops 2022'!K52+'CF BIS 2022'!K52+'Dep Study Adjustments 2022'!K52+'mgmt adjustments 2022'!K52+'AMR adjustments 2022'!K52</f>
        <v>0</v>
      </c>
      <c r="L52" s="24">
        <f>+'CFG Ops 2022'!L52+'CF BIS 2022'!L52+'Dep Study Adjustments 2022'!L52+'mgmt adjustments 2022'!L52+'AMR adjustments 2022'!L52</f>
        <v>0</v>
      </c>
      <c r="M52" s="24">
        <f>+'CFG Ops 2022'!M52+'CF BIS 2022'!M52+'Dep Study Adjustments 2022'!M52+'mgmt adjustments 2022'!M52+'AMR adjustments 2022'!M52</f>
        <v>0</v>
      </c>
      <c r="N52" s="24">
        <f>+'CFG Ops 2022'!N52+'CF BIS 2022'!N52+'Dep Study Adjustments 2022'!N52+'mgmt adjustments 2022'!N52+'AMR adjustments 2022'!N52</f>
        <v>0</v>
      </c>
      <c r="O52" s="24">
        <f>+'CFG Ops 2022'!O52+'CF BIS 2022'!O52+'Dep Study Adjustments 2022'!O52+'mgmt adjustments 2022'!O52+'AMR adjustments 2022'!O52</f>
        <v>0</v>
      </c>
      <c r="P52" s="25">
        <f t="shared" si="0"/>
        <v>0</v>
      </c>
    </row>
    <row r="53" spans="1:16" x14ac:dyDescent="0.2">
      <c r="A53" s="35"/>
      <c r="B53" s="36"/>
      <c r="C53" s="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8"/>
    </row>
    <row r="54" spans="1:16" x14ac:dyDescent="0.2"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6" ht="15.75" thickBot="1" x14ac:dyDescent="0.25">
      <c r="A55" s="35">
        <v>39</v>
      </c>
      <c r="C55" s="1" t="s">
        <v>78</v>
      </c>
      <c r="D55" s="40">
        <f t="shared" ref="D55:O55" si="2">SUM(D15:D54)</f>
        <v>128671.71188550675</v>
      </c>
      <c r="E55" s="40">
        <f t="shared" si="2"/>
        <v>159837.54379199832</v>
      </c>
      <c r="F55" s="40">
        <f t="shared" si="2"/>
        <v>565724.89569849707</v>
      </c>
      <c r="G55" s="40">
        <f t="shared" si="2"/>
        <v>284500.87141797517</v>
      </c>
      <c r="H55" s="40">
        <f t="shared" si="2"/>
        <v>288153.87141797849</v>
      </c>
      <c r="I55" s="40">
        <f t="shared" si="2"/>
        <v>659222.38141796621</v>
      </c>
      <c r="J55" s="40">
        <f t="shared" si="2"/>
        <v>315666.7033244716</v>
      </c>
      <c r="K55" s="40">
        <f t="shared" si="2"/>
        <v>315666.70332446974</v>
      </c>
      <c r="L55" s="40">
        <f t="shared" si="2"/>
        <v>552136.15332446131</v>
      </c>
      <c r="M55" s="40">
        <f t="shared" si="2"/>
        <v>435666.7033244716</v>
      </c>
      <c r="N55" s="40">
        <f t="shared" si="2"/>
        <v>284500.87141797331</v>
      </c>
      <c r="O55" s="40">
        <f t="shared" si="2"/>
        <v>2094960.3042958956</v>
      </c>
      <c r="P55" s="40">
        <f>SUM(P15:P54)</f>
        <v>6084708.7146416651</v>
      </c>
    </row>
    <row r="56" spans="1:16" ht="15.75" thickTop="1" x14ac:dyDescent="0.2"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6" ht="15.75" thickBo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x14ac:dyDescent="0.2">
      <c r="A58" s="1" t="s">
        <v>79</v>
      </c>
      <c r="D58" s="38"/>
      <c r="E58" s="38"/>
      <c r="F58" s="38"/>
      <c r="G58" s="38"/>
      <c r="H58" s="38"/>
      <c r="I58" s="38"/>
      <c r="J58" s="42" t="s">
        <v>80</v>
      </c>
      <c r="K58" s="38"/>
      <c r="L58" s="38"/>
      <c r="M58" s="38"/>
      <c r="N58" s="38"/>
      <c r="P58" s="38"/>
    </row>
    <row r="59" spans="1:16" x14ac:dyDescent="0.2">
      <c r="A59" s="43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0" spans="1:16" x14ac:dyDescent="0.2">
      <c r="P60" s="2">
        <f>+P55-'CFG Ops 2022'!P55</f>
        <v>3653</v>
      </c>
    </row>
    <row r="62" spans="1:16" x14ac:dyDescent="0.2">
      <c r="A62" s="5" t="s">
        <v>81</v>
      </c>
    </row>
    <row r="63" spans="1:16" x14ac:dyDescent="0.2">
      <c r="C63" s="2" t="s">
        <v>82</v>
      </c>
      <c r="D63" s="24">
        <v>-341250</v>
      </c>
      <c r="E63" s="24">
        <v>-341250</v>
      </c>
      <c r="F63" s="24">
        <v>-341250</v>
      </c>
      <c r="G63" s="24">
        <v>-341250</v>
      </c>
      <c r="H63" s="24">
        <v>-341250</v>
      </c>
      <c r="I63" s="24">
        <v>-341250</v>
      </c>
      <c r="J63" s="24">
        <v>-341250</v>
      </c>
      <c r="K63" s="24">
        <v>-341250</v>
      </c>
      <c r="L63" s="24">
        <v>-341250</v>
      </c>
      <c r="M63" s="24">
        <v>-341250</v>
      </c>
      <c r="N63" s="24">
        <v>-341250</v>
      </c>
      <c r="O63" s="24">
        <v>3753750</v>
      </c>
    </row>
    <row r="64" spans="1:16" x14ac:dyDescent="0.2">
      <c r="C64" s="2" t="s">
        <v>83</v>
      </c>
      <c r="D64" s="24">
        <v>-1028350</v>
      </c>
      <c r="E64" s="24">
        <v>-782799</v>
      </c>
      <c r="F64" s="24">
        <v>28250</v>
      </c>
      <c r="G64" s="24">
        <v>-1052600</v>
      </c>
      <c r="H64" s="24">
        <v>-1267600</v>
      </c>
      <c r="I64" s="24">
        <v>-62600</v>
      </c>
      <c r="J64" s="24">
        <v>988367</v>
      </c>
      <c r="K64" s="24">
        <v>738367</v>
      </c>
      <c r="L64" s="24">
        <v>738367</v>
      </c>
      <c r="M64" s="24">
        <v>738367</v>
      </c>
      <c r="N64" s="24">
        <v>779317</v>
      </c>
      <c r="O64" s="24">
        <v>287914</v>
      </c>
    </row>
    <row r="65" spans="3:15" x14ac:dyDescent="0.2">
      <c r="C65" s="2" t="s">
        <v>84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</row>
    <row r="66" spans="3:15" x14ac:dyDescent="0.2">
      <c r="C66" s="2" t="s">
        <v>85</v>
      </c>
      <c r="D66" s="24">
        <v>-302650</v>
      </c>
      <c r="E66" s="24">
        <v>-310200</v>
      </c>
      <c r="F66" s="24">
        <v>442250</v>
      </c>
      <c r="G66" s="24">
        <v>-110400</v>
      </c>
      <c r="H66" s="24">
        <v>-110400</v>
      </c>
      <c r="I66" s="24">
        <v>309600</v>
      </c>
      <c r="J66" s="24">
        <v>242050</v>
      </c>
      <c r="K66" s="24">
        <v>142050</v>
      </c>
      <c r="L66" s="24">
        <v>142050</v>
      </c>
      <c r="M66" s="24">
        <v>-57950</v>
      </c>
      <c r="N66" s="24">
        <v>-140400</v>
      </c>
      <c r="O66" s="24">
        <v>-351000</v>
      </c>
    </row>
    <row r="67" spans="3:15" x14ac:dyDescent="0.2">
      <c r="C67" s="2" t="s">
        <v>86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-1800000</v>
      </c>
    </row>
    <row r="68" spans="3:15" x14ac:dyDescent="0.2">
      <c r="C68" s="2" t="s">
        <v>87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1800000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topLeftCell="A22" zoomScale="85" zoomScaleNormal="85" workbookViewId="0">
      <selection activeCell="D15" sqref="D15:O52"/>
    </sheetView>
  </sheetViews>
  <sheetFormatPr defaultColWidth="14.42578125" defaultRowHeight="15" x14ac:dyDescent="0.2"/>
  <cols>
    <col min="1" max="1" width="11.42578125" style="5" customWidth="1"/>
    <col min="2" max="2" width="11.42578125" style="2" customWidth="1"/>
    <col min="3" max="3" width="56.7109375" style="2" customWidth="1"/>
    <col min="4" max="14" width="14.42578125" style="2"/>
    <col min="15" max="16" width="15.5703125" style="2" bestFit="1" customWidth="1"/>
    <col min="17" max="256" width="14.42578125" style="2"/>
    <col min="257" max="258" width="11.42578125" style="2" customWidth="1"/>
    <col min="259" max="259" width="56.7109375" style="2" customWidth="1"/>
    <col min="260" max="270" width="14.42578125" style="2"/>
    <col min="271" max="271" width="14.42578125" style="2" customWidth="1"/>
    <col min="272" max="512" width="14.42578125" style="2"/>
    <col min="513" max="514" width="11.42578125" style="2" customWidth="1"/>
    <col min="515" max="515" width="56.7109375" style="2" customWidth="1"/>
    <col min="516" max="526" width="14.42578125" style="2"/>
    <col min="527" max="527" width="14.42578125" style="2" customWidth="1"/>
    <col min="528" max="768" width="14.42578125" style="2"/>
    <col min="769" max="770" width="11.42578125" style="2" customWidth="1"/>
    <col min="771" max="771" width="56.7109375" style="2" customWidth="1"/>
    <col min="772" max="782" width="14.42578125" style="2"/>
    <col min="783" max="783" width="14.42578125" style="2" customWidth="1"/>
    <col min="784" max="1024" width="14.42578125" style="2"/>
    <col min="1025" max="1026" width="11.42578125" style="2" customWidth="1"/>
    <col min="1027" max="1027" width="56.7109375" style="2" customWidth="1"/>
    <col min="1028" max="1038" width="14.42578125" style="2"/>
    <col min="1039" max="1039" width="14.42578125" style="2" customWidth="1"/>
    <col min="1040" max="1280" width="14.42578125" style="2"/>
    <col min="1281" max="1282" width="11.42578125" style="2" customWidth="1"/>
    <col min="1283" max="1283" width="56.7109375" style="2" customWidth="1"/>
    <col min="1284" max="1294" width="14.42578125" style="2"/>
    <col min="1295" max="1295" width="14.42578125" style="2" customWidth="1"/>
    <col min="1296" max="1536" width="14.42578125" style="2"/>
    <col min="1537" max="1538" width="11.42578125" style="2" customWidth="1"/>
    <col min="1539" max="1539" width="56.7109375" style="2" customWidth="1"/>
    <col min="1540" max="1550" width="14.42578125" style="2"/>
    <col min="1551" max="1551" width="14.42578125" style="2" customWidth="1"/>
    <col min="1552" max="1792" width="14.42578125" style="2"/>
    <col min="1793" max="1794" width="11.42578125" style="2" customWidth="1"/>
    <col min="1795" max="1795" width="56.7109375" style="2" customWidth="1"/>
    <col min="1796" max="1806" width="14.42578125" style="2"/>
    <col min="1807" max="1807" width="14.42578125" style="2" customWidth="1"/>
    <col min="1808" max="2048" width="14.42578125" style="2"/>
    <col min="2049" max="2050" width="11.42578125" style="2" customWidth="1"/>
    <col min="2051" max="2051" width="56.7109375" style="2" customWidth="1"/>
    <col min="2052" max="2062" width="14.42578125" style="2"/>
    <col min="2063" max="2063" width="14.42578125" style="2" customWidth="1"/>
    <col min="2064" max="2304" width="14.42578125" style="2"/>
    <col min="2305" max="2306" width="11.42578125" style="2" customWidth="1"/>
    <col min="2307" max="2307" width="56.7109375" style="2" customWidth="1"/>
    <col min="2308" max="2318" width="14.42578125" style="2"/>
    <col min="2319" max="2319" width="14.42578125" style="2" customWidth="1"/>
    <col min="2320" max="2560" width="14.42578125" style="2"/>
    <col min="2561" max="2562" width="11.42578125" style="2" customWidth="1"/>
    <col min="2563" max="2563" width="56.7109375" style="2" customWidth="1"/>
    <col min="2564" max="2574" width="14.42578125" style="2"/>
    <col min="2575" max="2575" width="14.42578125" style="2" customWidth="1"/>
    <col min="2576" max="2816" width="14.42578125" style="2"/>
    <col min="2817" max="2818" width="11.42578125" style="2" customWidth="1"/>
    <col min="2819" max="2819" width="56.7109375" style="2" customWidth="1"/>
    <col min="2820" max="2830" width="14.42578125" style="2"/>
    <col min="2831" max="2831" width="14.42578125" style="2" customWidth="1"/>
    <col min="2832" max="3072" width="14.42578125" style="2"/>
    <col min="3073" max="3074" width="11.42578125" style="2" customWidth="1"/>
    <col min="3075" max="3075" width="56.7109375" style="2" customWidth="1"/>
    <col min="3076" max="3086" width="14.42578125" style="2"/>
    <col min="3087" max="3087" width="14.42578125" style="2" customWidth="1"/>
    <col min="3088" max="3328" width="14.42578125" style="2"/>
    <col min="3329" max="3330" width="11.42578125" style="2" customWidth="1"/>
    <col min="3331" max="3331" width="56.7109375" style="2" customWidth="1"/>
    <col min="3332" max="3342" width="14.42578125" style="2"/>
    <col min="3343" max="3343" width="14.42578125" style="2" customWidth="1"/>
    <col min="3344" max="3584" width="14.42578125" style="2"/>
    <col min="3585" max="3586" width="11.42578125" style="2" customWidth="1"/>
    <col min="3587" max="3587" width="56.7109375" style="2" customWidth="1"/>
    <col min="3588" max="3598" width="14.42578125" style="2"/>
    <col min="3599" max="3599" width="14.42578125" style="2" customWidth="1"/>
    <col min="3600" max="3840" width="14.42578125" style="2"/>
    <col min="3841" max="3842" width="11.42578125" style="2" customWidth="1"/>
    <col min="3843" max="3843" width="56.7109375" style="2" customWidth="1"/>
    <col min="3844" max="3854" width="14.42578125" style="2"/>
    <col min="3855" max="3855" width="14.42578125" style="2" customWidth="1"/>
    <col min="3856" max="4096" width="14.42578125" style="2"/>
    <col min="4097" max="4098" width="11.42578125" style="2" customWidth="1"/>
    <col min="4099" max="4099" width="56.7109375" style="2" customWidth="1"/>
    <col min="4100" max="4110" width="14.42578125" style="2"/>
    <col min="4111" max="4111" width="14.42578125" style="2" customWidth="1"/>
    <col min="4112" max="4352" width="14.42578125" style="2"/>
    <col min="4353" max="4354" width="11.42578125" style="2" customWidth="1"/>
    <col min="4355" max="4355" width="56.7109375" style="2" customWidth="1"/>
    <col min="4356" max="4366" width="14.42578125" style="2"/>
    <col min="4367" max="4367" width="14.42578125" style="2" customWidth="1"/>
    <col min="4368" max="4608" width="14.42578125" style="2"/>
    <col min="4609" max="4610" width="11.42578125" style="2" customWidth="1"/>
    <col min="4611" max="4611" width="56.7109375" style="2" customWidth="1"/>
    <col min="4612" max="4622" width="14.42578125" style="2"/>
    <col min="4623" max="4623" width="14.42578125" style="2" customWidth="1"/>
    <col min="4624" max="4864" width="14.42578125" style="2"/>
    <col min="4865" max="4866" width="11.42578125" style="2" customWidth="1"/>
    <col min="4867" max="4867" width="56.7109375" style="2" customWidth="1"/>
    <col min="4868" max="4878" width="14.42578125" style="2"/>
    <col min="4879" max="4879" width="14.42578125" style="2" customWidth="1"/>
    <col min="4880" max="5120" width="14.42578125" style="2"/>
    <col min="5121" max="5122" width="11.42578125" style="2" customWidth="1"/>
    <col min="5123" max="5123" width="56.7109375" style="2" customWidth="1"/>
    <col min="5124" max="5134" width="14.42578125" style="2"/>
    <col min="5135" max="5135" width="14.42578125" style="2" customWidth="1"/>
    <col min="5136" max="5376" width="14.42578125" style="2"/>
    <col min="5377" max="5378" width="11.42578125" style="2" customWidth="1"/>
    <col min="5379" max="5379" width="56.7109375" style="2" customWidth="1"/>
    <col min="5380" max="5390" width="14.42578125" style="2"/>
    <col min="5391" max="5391" width="14.42578125" style="2" customWidth="1"/>
    <col min="5392" max="5632" width="14.42578125" style="2"/>
    <col min="5633" max="5634" width="11.42578125" style="2" customWidth="1"/>
    <col min="5635" max="5635" width="56.7109375" style="2" customWidth="1"/>
    <col min="5636" max="5646" width="14.42578125" style="2"/>
    <col min="5647" max="5647" width="14.42578125" style="2" customWidth="1"/>
    <col min="5648" max="5888" width="14.42578125" style="2"/>
    <col min="5889" max="5890" width="11.42578125" style="2" customWidth="1"/>
    <col min="5891" max="5891" width="56.7109375" style="2" customWidth="1"/>
    <col min="5892" max="5902" width="14.42578125" style="2"/>
    <col min="5903" max="5903" width="14.42578125" style="2" customWidth="1"/>
    <col min="5904" max="6144" width="14.42578125" style="2"/>
    <col min="6145" max="6146" width="11.42578125" style="2" customWidth="1"/>
    <col min="6147" max="6147" width="56.7109375" style="2" customWidth="1"/>
    <col min="6148" max="6158" width="14.42578125" style="2"/>
    <col min="6159" max="6159" width="14.42578125" style="2" customWidth="1"/>
    <col min="6160" max="6400" width="14.42578125" style="2"/>
    <col min="6401" max="6402" width="11.42578125" style="2" customWidth="1"/>
    <col min="6403" max="6403" width="56.7109375" style="2" customWidth="1"/>
    <col min="6404" max="6414" width="14.42578125" style="2"/>
    <col min="6415" max="6415" width="14.42578125" style="2" customWidth="1"/>
    <col min="6416" max="6656" width="14.42578125" style="2"/>
    <col min="6657" max="6658" width="11.42578125" style="2" customWidth="1"/>
    <col min="6659" max="6659" width="56.7109375" style="2" customWidth="1"/>
    <col min="6660" max="6670" width="14.42578125" style="2"/>
    <col min="6671" max="6671" width="14.42578125" style="2" customWidth="1"/>
    <col min="6672" max="6912" width="14.42578125" style="2"/>
    <col min="6913" max="6914" width="11.42578125" style="2" customWidth="1"/>
    <col min="6915" max="6915" width="56.7109375" style="2" customWidth="1"/>
    <col min="6916" max="6926" width="14.42578125" style="2"/>
    <col min="6927" max="6927" width="14.42578125" style="2" customWidth="1"/>
    <col min="6928" max="7168" width="14.42578125" style="2"/>
    <col min="7169" max="7170" width="11.42578125" style="2" customWidth="1"/>
    <col min="7171" max="7171" width="56.7109375" style="2" customWidth="1"/>
    <col min="7172" max="7182" width="14.42578125" style="2"/>
    <col min="7183" max="7183" width="14.42578125" style="2" customWidth="1"/>
    <col min="7184" max="7424" width="14.42578125" style="2"/>
    <col min="7425" max="7426" width="11.42578125" style="2" customWidth="1"/>
    <col min="7427" max="7427" width="56.7109375" style="2" customWidth="1"/>
    <col min="7428" max="7438" width="14.42578125" style="2"/>
    <col min="7439" max="7439" width="14.42578125" style="2" customWidth="1"/>
    <col min="7440" max="7680" width="14.42578125" style="2"/>
    <col min="7681" max="7682" width="11.42578125" style="2" customWidth="1"/>
    <col min="7683" max="7683" width="56.7109375" style="2" customWidth="1"/>
    <col min="7684" max="7694" width="14.42578125" style="2"/>
    <col min="7695" max="7695" width="14.42578125" style="2" customWidth="1"/>
    <col min="7696" max="7936" width="14.42578125" style="2"/>
    <col min="7937" max="7938" width="11.42578125" style="2" customWidth="1"/>
    <col min="7939" max="7939" width="56.7109375" style="2" customWidth="1"/>
    <col min="7940" max="7950" width="14.42578125" style="2"/>
    <col min="7951" max="7951" width="14.42578125" style="2" customWidth="1"/>
    <col min="7952" max="8192" width="14.42578125" style="2"/>
    <col min="8193" max="8194" width="11.42578125" style="2" customWidth="1"/>
    <col min="8195" max="8195" width="56.7109375" style="2" customWidth="1"/>
    <col min="8196" max="8206" width="14.42578125" style="2"/>
    <col min="8207" max="8207" width="14.42578125" style="2" customWidth="1"/>
    <col min="8208" max="8448" width="14.42578125" style="2"/>
    <col min="8449" max="8450" width="11.42578125" style="2" customWidth="1"/>
    <col min="8451" max="8451" width="56.7109375" style="2" customWidth="1"/>
    <col min="8452" max="8462" width="14.42578125" style="2"/>
    <col min="8463" max="8463" width="14.42578125" style="2" customWidth="1"/>
    <col min="8464" max="8704" width="14.42578125" style="2"/>
    <col min="8705" max="8706" width="11.42578125" style="2" customWidth="1"/>
    <col min="8707" max="8707" width="56.7109375" style="2" customWidth="1"/>
    <col min="8708" max="8718" width="14.42578125" style="2"/>
    <col min="8719" max="8719" width="14.42578125" style="2" customWidth="1"/>
    <col min="8720" max="8960" width="14.42578125" style="2"/>
    <col min="8961" max="8962" width="11.42578125" style="2" customWidth="1"/>
    <col min="8963" max="8963" width="56.7109375" style="2" customWidth="1"/>
    <col min="8964" max="8974" width="14.42578125" style="2"/>
    <col min="8975" max="8975" width="14.42578125" style="2" customWidth="1"/>
    <col min="8976" max="9216" width="14.42578125" style="2"/>
    <col min="9217" max="9218" width="11.42578125" style="2" customWidth="1"/>
    <col min="9219" max="9219" width="56.7109375" style="2" customWidth="1"/>
    <col min="9220" max="9230" width="14.42578125" style="2"/>
    <col min="9231" max="9231" width="14.42578125" style="2" customWidth="1"/>
    <col min="9232" max="9472" width="14.42578125" style="2"/>
    <col min="9473" max="9474" width="11.42578125" style="2" customWidth="1"/>
    <col min="9475" max="9475" width="56.7109375" style="2" customWidth="1"/>
    <col min="9476" max="9486" width="14.42578125" style="2"/>
    <col min="9487" max="9487" width="14.42578125" style="2" customWidth="1"/>
    <col min="9488" max="9728" width="14.42578125" style="2"/>
    <col min="9729" max="9730" width="11.42578125" style="2" customWidth="1"/>
    <col min="9731" max="9731" width="56.7109375" style="2" customWidth="1"/>
    <col min="9732" max="9742" width="14.42578125" style="2"/>
    <col min="9743" max="9743" width="14.42578125" style="2" customWidth="1"/>
    <col min="9744" max="9984" width="14.42578125" style="2"/>
    <col min="9985" max="9986" width="11.42578125" style="2" customWidth="1"/>
    <col min="9987" max="9987" width="56.7109375" style="2" customWidth="1"/>
    <col min="9988" max="9998" width="14.42578125" style="2"/>
    <col min="9999" max="9999" width="14.42578125" style="2" customWidth="1"/>
    <col min="10000" max="10240" width="14.42578125" style="2"/>
    <col min="10241" max="10242" width="11.42578125" style="2" customWidth="1"/>
    <col min="10243" max="10243" width="56.7109375" style="2" customWidth="1"/>
    <col min="10244" max="10254" width="14.42578125" style="2"/>
    <col min="10255" max="10255" width="14.42578125" style="2" customWidth="1"/>
    <col min="10256" max="10496" width="14.42578125" style="2"/>
    <col min="10497" max="10498" width="11.42578125" style="2" customWidth="1"/>
    <col min="10499" max="10499" width="56.7109375" style="2" customWidth="1"/>
    <col min="10500" max="10510" width="14.42578125" style="2"/>
    <col min="10511" max="10511" width="14.42578125" style="2" customWidth="1"/>
    <col min="10512" max="10752" width="14.42578125" style="2"/>
    <col min="10753" max="10754" width="11.42578125" style="2" customWidth="1"/>
    <col min="10755" max="10755" width="56.7109375" style="2" customWidth="1"/>
    <col min="10756" max="10766" width="14.42578125" style="2"/>
    <col min="10767" max="10767" width="14.42578125" style="2" customWidth="1"/>
    <col min="10768" max="11008" width="14.42578125" style="2"/>
    <col min="11009" max="11010" width="11.42578125" style="2" customWidth="1"/>
    <col min="11011" max="11011" width="56.7109375" style="2" customWidth="1"/>
    <col min="11012" max="11022" width="14.42578125" style="2"/>
    <col min="11023" max="11023" width="14.42578125" style="2" customWidth="1"/>
    <col min="11024" max="11264" width="14.42578125" style="2"/>
    <col min="11265" max="11266" width="11.42578125" style="2" customWidth="1"/>
    <col min="11267" max="11267" width="56.7109375" style="2" customWidth="1"/>
    <col min="11268" max="11278" width="14.42578125" style="2"/>
    <col min="11279" max="11279" width="14.42578125" style="2" customWidth="1"/>
    <col min="11280" max="11520" width="14.42578125" style="2"/>
    <col min="11521" max="11522" width="11.42578125" style="2" customWidth="1"/>
    <col min="11523" max="11523" width="56.7109375" style="2" customWidth="1"/>
    <col min="11524" max="11534" width="14.42578125" style="2"/>
    <col min="11535" max="11535" width="14.42578125" style="2" customWidth="1"/>
    <col min="11536" max="11776" width="14.42578125" style="2"/>
    <col min="11777" max="11778" width="11.42578125" style="2" customWidth="1"/>
    <col min="11779" max="11779" width="56.7109375" style="2" customWidth="1"/>
    <col min="11780" max="11790" width="14.42578125" style="2"/>
    <col min="11791" max="11791" width="14.42578125" style="2" customWidth="1"/>
    <col min="11792" max="12032" width="14.42578125" style="2"/>
    <col min="12033" max="12034" width="11.42578125" style="2" customWidth="1"/>
    <col min="12035" max="12035" width="56.7109375" style="2" customWidth="1"/>
    <col min="12036" max="12046" width="14.42578125" style="2"/>
    <col min="12047" max="12047" width="14.42578125" style="2" customWidth="1"/>
    <col min="12048" max="12288" width="14.42578125" style="2"/>
    <col min="12289" max="12290" width="11.42578125" style="2" customWidth="1"/>
    <col min="12291" max="12291" width="56.7109375" style="2" customWidth="1"/>
    <col min="12292" max="12302" width="14.42578125" style="2"/>
    <col min="12303" max="12303" width="14.42578125" style="2" customWidth="1"/>
    <col min="12304" max="12544" width="14.42578125" style="2"/>
    <col min="12545" max="12546" width="11.42578125" style="2" customWidth="1"/>
    <col min="12547" max="12547" width="56.7109375" style="2" customWidth="1"/>
    <col min="12548" max="12558" width="14.42578125" style="2"/>
    <col min="12559" max="12559" width="14.42578125" style="2" customWidth="1"/>
    <col min="12560" max="12800" width="14.42578125" style="2"/>
    <col min="12801" max="12802" width="11.42578125" style="2" customWidth="1"/>
    <col min="12803" max="12803" width="56.7109375" style="2" customWidth="1"/>
    <col min="12804" max="12814" width="14.42578125" style="2"/>
    <col min="12815" max="12815" width="14.42578125" style="2" customWidth="1"/>
    <col min="12816" max="13056" width="14.42578125" style="2"/>
    <col min="13057" max="13058" width="11.42578125" style="2" customWidth="1"/>
    <col min="13059" max="13059" width="56.7109375" style="2" customWidth="1"/>
    <col min="13060" max="13070" width="14.42578125" style="2"/>
    <col min="13071" max="13071" width="14.42578125" style="2" customWidth="1"/>
    <col min="13072" max="13312" width="14.42578125" style="2"/>
    <col min="13313" max="13314" width="11.42578125" style="2" customWidth="1"/>
    <col min="13315" max="13315" width="56.7109375" style="2" customWidth="1"/>
    <col min="13316" max="13326" width="14.42578125" style="2"/>
    <col min="13327" max="13327" width="14.42578125" style="2" customWidth="1"/>
    <col min="13328" max="13568" width="14.42578125" style="2"/>
    <col min="13569" max="13570" width="11.42578125" style="2" customWidth="1"/>
    <col min="13571" max="13571" width="56.7109375" style="2" customWidth="1"/>
    <col min="13572" max="13582" width="14.42578125" style="2"/>
    <col min="13583" max="13583" width="14.42578125" style="2" customWidth="1"/>
    <col min="13584" max="13824" width="14.42578125" style="2"/>
    <col min="13825" max="13826" width="11.42578125" style="2" customWidth="1"/>
    <col min="13827" max="13827" width="56.7109375" style="2" customWidth="1"/>
    <col min="13828" max="13838" width="14.42578125" style="2"/>
    <col min="13839" max="13839" width="14.42578125" style="2" customWidth="1"/>
    <col min="13840" max="14080" width="14.42578125" style="2"/>
    <col min="14081" max="14082" width="11.42578125" style="2" customWidth="1"/>
    <col min="14083" max="14083" width="56.7109375" style="2" customWidth="1"/>
    <col min="14084" max="14094" width="14.42578125" style="2"/>
    <col min="14095" max="14095" width="14.42578125" style="2" customWidth="1"/>
    <col min="14096" max="14336" width="14.42578125" style="2"/>
    <col min="14337" max="14338" width="11.42578125" style="2" customWidth="1"/>
    <col min="14339" max="14339" width="56.7109375" style="2" customWidth="1"/>
    <col min="14340" max="14350" width="14.42578125" style="2"/>
    <col min="14351" max="14351" width="14.42578125" style="2" customWidth="1"/>
    <col min="14352" max="14592" width="14.42578125" style="2"/>
    <col min="14593" max="14594" width="11.42578125" style="2" customWidth="1"/>
    <col min="14595" max="14595" width="56.7109375" style="2" customWidth="1"/>
    <col min="14596" max="14606" width="14.42578125" style="2"/>
    <col min="14607" max="14607" width="14.42578125" style="2" customWidth="1"/>
    <col min="14608" max="14848" width="14.42578125" style="2"/>
    <col min="14849" max="14850" width="11.42578125" style="2" customWidth="1"/>
    <col min="14851" max="14851" width="56.7109375" style="2" customWidth="1"/>
    <col min="14852" max="14862" width="14.42578125" style="2"/>
    <col min="14863" max="14863" width="14.42578125" style="2" customWidth="1"/>
    <col min="14864" max="15104" width="14.42578125" style="2"/>
    <col min="15105" max="15106" width="11.42578125" style="2" customWidth="1"/>
    <col min="15107" max="15107" width="56.7109375" style="2" customWidth="1"/>
    <col min="15108" max="15118" width="14.42578125" style="2"/>
    <col min="15119" max="15119" width="14.42578125" style="2" customWidth="1"/>
    <col min="15120" max="15360" width="14.42578125" style="2"/>
    <col min="15361" max="15362" width="11.42578125" style="2" customWidth="1"/>
    <col min="15363" max="15363" width="56.7109375" style="2" customWidth="1"/>
    <col min="15364" max="15374" width="14.42578125" style="2"/>
    <col min="15375" max="15375" width="14.42578125" style="2" customWidth="1"/>
    <col min="15376" max="15616" width="14.42578125" style="2"/>
    <col min="15617" max="15618" width="11.42578125" style="2" customWidth="1"/>
    <col min="15619" max="15619" width="56.7109375" style="2" customWidth="1"/>
    <col min="15620" max="15630" width="14.42578125" style="2"/>
    <col min="15631" max="15631" width="14.42578125" style="2" customWidth="1"/>
    <col min="15632" max="15872" width="14.42578125" style="2"/>
    <col min="15873" max="15874" width="11.42578125" style="2" customWidth="1"/>
    <col min="15875" max="15875" width="56.7109375" style="2" customWidth="1"/>
    <col min="15876" max="15886" width="14.42578125" style="2"/>
    <col min="15887" max="15887" width="14.42578125" style="2" customWidth="1"/>
    <col min="15888" max="16128" width="14.42578125" style="2"/>
    <col min="16129" max="16130" width="11.42578125" style="2" customWidth="1"/>
    <col min="16131" max="16131" width="56.7109375" style="2" customWidth="1"/>
    <col min="16132" max="16142" width="14.42578125" style="2"/>
    <col min="16143" max="16143" width="14.42578125" style="2" customWidth="1"/>
    <col min="16144" max="16384" width="14.42578125" style="2"/>
  </cols>
  <sheetData>
    <row r="1" spans="1:16" x14ac:dyDescent="0.2">
      <c r="A1" s="1" t="s">
        <v>0</v>
      </c>
      <c r="B1" s="2" t="s">
        <v>1</v>
      </c>
      <c r="C1" s="3" t="s">
        <v>90</v>
      </c>
      <c r="F1" s="4" t="s">
        <v>3</v>
      </c>
      <c r="G1" s="5"/>
      <c r="H1" s="5"/>
      <c r="I1" s="1"/>
      <c r="J1" s="5"/>
      <c r="K1" s="5"/>
      <c r="L1" s="5"/>
      <c r="M1" s="1" t="s">
        <v>4</v>
      </c>
      <c r="P1" s="6" t="s">
        <v>5</v>
      </c>
    </row>
    <row r="2" spans="1:16" ht="15.75" thickBot="1" x14ac:dyDescent="0.25">
      <c r="A2" s="7"/>
      <c r="B2" s="8"/>
      <c r="C2" s="8"/>
      <c r="D2" s="8"/>
      <c r="E2" s="8"/>
      <c r="F2" s="7"/>
      <c r="G2" s="7"/>
      <c r="H2" s="7"/>
      <c r="I2" s="7"/>
      <c r="J2" s="7"/>
      <c r="K2" s="7"/>
      <c r="L2" s="7"/>
      <c r="M2" s="7"/>
      <c r="N2" s="8"/>
      <c r="O2" s="8"/>
      <c r="P2" s="8"/>
    </row>
    <row r="3" spans="1:16" x14ac:dyDescent="0.2">
      <c r="A3" s="9"/>
      <c r="B3" s="10"/>
      <c r="C3" s="10"/>
      <c r="D3" s="10"/>
      <c r="E3" s="10"/>
      <c r="F3" s="9"/>
      <c r="G3" s="9"/>
      <c r="H3" s="9"/>
      <c r="I3" s="9"/>
      <c r="J3" s="9"/>
      <c r="K3" s="9"/>
      <c r="L3" s="9"/>
      <c r="M3" s="9"/>
      <c r="N3" s="10"/>
      <c r="O3" s="10"/>
      <c r="P3" s="10"/>
    </row>
    <row r="4" spans="1:16" x14ac:dyDescent="0.2">
      <c r="A4" s="1" t="s">
        <v>6</v>
      </c>
      <c r="F4" s="5" t="s">
        <v>7</v>
      </c>
      <c r="G4" s="4" t="s">
        <v>8</v>
      </c>
      <c r="H4" s="5"/>
      <c r="I4" s="1"/>
      <c r="J4" s="5"/>
      <c r="K4" s="5"/>
      <c r="L4" s="5"/>
      <c r="M4" s="4" t="s">
        <v>9</v>
      </c>
      <c r="N4" s="1"/>
    </row>
    <row r="5" spans="1:16" x14ac:dyDescent="0.2">
      <c r="F5" s="5"/>
      <c r="G5" s="4" t="s">
        <v>10</v>
      </c>
      <c r="H5" s="5"/>
      <c r="I5" s="1"/>
      <c r="J5" s="5"/>
      <c r="K5" s="5"/>
      <c r="L5" s="5"/>
      <c r="M5" s="4" t="s">
        <v>11</v>
      </c>
      <c r="N5" s="11"/>
    </row>
    <row r="6" spans="1:16" x14ac:dyDescent="0.2">
      <c r="A6" s="1" t="s">
        <v>12</v>
      </c>
      <c r="B6" s="12" t="str">
        <f>'[1]G1-1'!B6</f>
        <v>Florida Public Utilities Company Consolidated Gas</v>
      </c>
      <c r="C6" s="1"/>
      <c r="F6" s="5"/>
      <c r="G6" s="5"/>
      <c r="H6" s="5"/>
      <c r="I6" s="5"/>
      <c r="J6" s="5"/>
      <c r="K6" s="5"/>
      <c r="L6" s="5"/>
      <c r="M6" s="4" t="s">
        <v>13</v>
      </c>
      <c r="N6" s="1"/>
      <c r="O6" s="13"/>
    </row>
    <row r="7" spans="1:16" x14ac:dyDescent="0.2">
      <c r="B7" s="12"/>
    </row>
    <row r="8" spans="1:16" x14ac:dyDescent="0.2">
      <c r="A8" s="1" t="s">
        <v>14</v>
      </c>
      <c r="B8" s="12">
        <f>'[1]G1-1'!B8</f>
        <v>0</v>
      </c>
      <c r="C8" s="14" t="s">
        <v>15</v>
      </c>
    </row>
    <row r="9" spans="1:16" ht="15.75" thickBo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">
      <c r="G10" s="1" t="s">
        <v>16</v>
      </c>
      <c r="H10" s="1" t="s">
        <v>16</v>
      </c>
      <c r="I10" s="1" t="s">
        <v>16</v>
      </c>
      <c r="J10" s="1" t="s">
        <v>16</v>
      </c>
      <c r="K10" s="15" t="s">
        <v>16</v>
      </c>
      <c r="N10" s="1" t="s">
        <v>16</v>
      </c>
    </row>
    <row r="11" spans="1:16" x14ac:dyDescent="0.2">
      <c r="A11" s="1" t="s">
        <v>17</v>
      </c>
      <c r="B11" s="16" t="s">
        <v>18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6" x14ac:dyDescent="0.2">
      <c r="A12" s="1" t="s">
        <v>19</v>
      </c>
      <c r="B12" s="16" t="s">
        <v>19</v>
      </c>
      <c r="C12" s="16" t="s">
        <v>20</v>
      </c>
      <c r="D12" s="18">
        <v>44562</v>
      </c>
      <c r="E12" s="18">
        <v>44593</v>
      </c>
      <c r="F12" s="18">
        <v>44621</v>
      </c>
      <c r="G12" s="18">
        <v>44652</v>
      </c>
      <c r="H12" s="18">
        <v>44682</v>
      </c>
      <c r="I12" s="18">
        <v>44713</v>
      </c>
      <c r="J12" s="18">
        <v>44743</v>
      </c>
      <c r="K12" s="18">
        <v>44774</v>
      </c>
      <c r="L12" s="18">
        <v>44805</v>
      </c>
      <c r="M12" s="18">
        <v>44835</v>
      </c>
      <c r="N12" s="18">
        <v>44866</v>
      </c>
      <c r="O12" s="18">
        <v>44896</v>
      </c>
      <c r="P12" s="16" t="s">
        <v>21</v>
      </c>
    </row>
    <row r="13" spans="1:16" ht="15.75" thickBo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">
      <c r="A15" s="19">
        <v>1</v>
      </c>
      <c r="B15" s="20" t="s">
        <v>22</v>
      </c>
      <c r="C15" s="21" t="s">
        <v>23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3">
        <f t="shared" ref="P15:P52" si="0">SUM(D15:O15)</f>
        <v>0</v>
      </c>
    </row>
    <row r="16" spans="1:16" x14ac:dyDescent="0.2">
      <c r="A16" s="19">
        <f>+A15+1</f>
        <v>2</v>
      </c>
      <c r="B16" s="20" t="s">
        <v>24</v>
      </c>
      <c r="C16" s="21" t="s">
        <v>25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>
        <f t="shared" si="0"/>
        <v>0</v>
      </c>
    </row>
    <row r="17" spans="1:16" x14ac:dyDescent="0.2">
      <c r="A17" s="19">
        <f t="shared" ref="A17:A52" si="1">+A16+1</f>
        <v>3</v>
      </c>
      <c r="B17" s="20">
        <v>303</v>
      </c>
      <c r="C17" s="21" t="s">
        <v>26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>
        <f t="shared" si="0"/>
        <v>0</v>
      </c>
    </row>
    <row r="18" spans="1:16" x14ac:dyDescent="0.2">
      <c r="A18" s="19">
        <f t="shared" si="1"/>
        <v>4</v>
      </c>
      <c r="B18" s="20">
        <v>305</v>
      </c>
      <c r="C18" s="21" t="s">
        <v>27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>
        <f t="shared" si="0"/>
        <v>0</v>
      </c>
    </row>
    <row r="19" spans="1:16" x14ac:dyDescent="0.2">
      <c r="A19" s="19">
        <f t="shared" si="1"/>
        <v>5</v>
      </c>
      <c r="B19" s="20" t="s">
        <v>28</v>
      </c>
      <c r="C19" s="21" t="s">
        <v>29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>
        <f t="shared" si="0"/>
        <v>0</v>
      </c>
    </row>
    <row r="20" spans="1:16" x14ac:dyDescent="0.2">
      <c r="A20" s="19">
        <f t="shared" si="1"/>
        <v>6</v>
      </c>
      <c r="B20" s="20" t="s">
        <v>30</v>
      </c>
      <c r="C20" s="21" t="s">
        <v>27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>
        <f t="shared" si="0"/>
        <v>0</v>
      </c>
    </row>
    <row r="21" spans="1:16" x14ac:dyDescent="0.2">
      <c r="A21" s="19">
        <f t="shared" si="1"/>
        <v>7</v>
      </c>
      <c r="B21" s="26">
        <v>3761</v>
      </c>
      <c r="C21" s="27" t="s">
        <v>31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>
        <f t="shared" si="0"/>
        <v>0</v>
      </c>
    </row>
    <row r="22" spans="1:16" x14ac:dyDescent="0.2">
      <c r="A22" s="19">
        <f t="shared" si="1"/>
        <v>8</v>
      </c>
      <c r="B22" s="26">
        <v>3762</v>
      </c>
      <c r="C22" s="27" t="s">
        <v>32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>
        <f t="shared" si="0"/>
        <v>0</v>
      </c>
    </row>
    <row r="23" spans="1:16" x14ac:dyDescent="0.2">
      <c r="A23" s="19">
        <f t="shared" si="1"/>
        <v>9</v>
      </c>
      <c r="B23" s="26" t="s">
        <v>33</v>
      </c>
      <c r="C23" s="27" t="s">
        <v>34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8"/>
      <c r="O23" s="24"/>
      <c r="P23" s="25">
        <f t="shared" si="0"/>
        <v>0</v>
      </c>
    </row>
    <row r="24" spans="1:16" x14ac:dyDescent="0.2">
      <c r="A24" s="19">
        <f t="shared" si="1"/>
        <v>10</v>
      </c>
      <c r="B24" s="20" t="s">
        <v>35</v>
      </c>
      <c r="C24" s="21" t="s">
        <v>36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>
        <f t="shared" si="0"/>
        <v>0</v>
      </c>
    </row>
    <row r="25" spans="1:16" x14ac:dyDescent="0.2">
      <c r="A25" s="19">
        <f t="shared" si="1"/>
        <v>11</v>
      </c>
      <c r="B25" s="20" t="s">
        <v>37</v>
      </c>
      <c r="C25" s="21" t="s">
        <v>38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>
        <f t="shared" si="0"/>
        <v>0</v>
      </c>
    </row>
    <row r="26" spans="1:16" x14ac:dyDescent="0.2">
      <c r="A26" s="19">
        <f t="shared" si="1"/>
        <v>12</v>
      </c>
      <c r="B26" s="20">
        <v>3801</v>
      </c>
      <c r="C26" s="21" t="s">
        <v>39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>
        <f t="shared" si="0"/>
        <v>0</v>
      </c>
    </row>
    <row r="27" spans="1:16" x14ac:dyDescent="0.2">
      <c r="A27" s="19">
        <f t="shared" si="1"/>
        <v>13</v>
      </c>
      <c r="B27" s="20">
        <v>3802</v>
      </c>
      <c r="C27" s="21" t="s">
        <v>40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>
        <f t="shared" si="0"/>
        <v>0</v>
      </c>
    </row>
    <row r="28" spans="1:16" x14ac:dyDescent="0.2">
      <c r="A28" s="19">
        <f t="shared" si="1"/>
        <v>14</v>
      </c>
      <c r="B28" s="20" t="s">
        <v>41</v>
      </c>
      <c r="C28" s="21" t="s">
        <v>42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>
        <f t="shared" si="0"/>
        <v>0</v>
      </c>
    </row>
    <row r="29" spans="1:16" x14ac:dyDescent="0.2">
      <c r="A29" s="19">
        <f t="shared" si="1"/>
        <v>15</v>
      </c>
      <c r="B29" s="20" t="s">
        <v>43</v>
      </c>
      <c r="C29" s="21" t="s">
        <v>44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5">
        <f t="shared" si="0"/>
        <v>0</v>
      </c>
    </row>
    <row r="30" spans="1:16" x14ac:dyDescent="0.2">
      <c r="A30" s="19">
        <f t="shared" si="1"/>
        <v>16</v>
      </c>
      <c r="B30" s="20">
        <v>3811</v>
      </c>
      <c r="C30" s="21" t="s">
        <v>45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>
        <f t="shared" si="0"/>
        <v>0</v>
      </c>
    </row>
    <row r="31" spans="1:16" x14ac:dyDescent="0.2">
      <c r="A31" s="19">
        <f t="shared" si="1"/>
        <v>17</v>
      </c>
      <c r="B31" s="20" t="s">
        <v>46</v>
      </c>
      <c r="C31" s="21" t="s">
        <v>47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>
        <f t="shared" si="0"/>
        <v>0</v>
      </c>
    </row>
    <row r="32" spans="1:16" x14ac:dyDescent="0.2">
      <c r="A32" s="19">
        <f t="shared" si="1"/>
        <v>18</v>
      </c>
      <c r="B32" s="20">
        <v>3821</v>
      </c>
      <c r="C32" s="27" t="s">
        <v>48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5">
        <f t="shared" si="0"/>
        <v>0</v>
      </c>
    </row>
    <row r="33" spans="1:16" x14ac:dyDescent="0.2">
      <c r="A33" s="19">
        <f t="shared" si="1"/>
        <v>19</v>
      </c>
      <c r="B33" s="20" t="s">
        <v>49</v>
      </c>
      <c r="C33" s="21" t="s">
        <v>50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5">
        <f t="shared" si="0"/>
        <v>0</v>
      </c>
    </row>
    <row r="34" spans="1:16" x14ac:dyDescent="0.2">
      <c r="A34" s="19">
        <f t="shared" si="1"/>
        <v>20</v>
      </c>
      <c r="B34" s="20" t="s">
        <v>51</v>
      </c>
      <c r="C34" s="21" t="s">
        <v>52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</row>
    <row r="35" spans="1:16" x14ac:dyDescent="0.2">
      <c r="A35" s="19">
        <f t="shared" si="1"/>
        <v>21</v>
      </c>
      <c r="B35" s="20" t="s">
        <v>53</v>
      </c>
      <c r="C35" s="21" t="s">
        <v>54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>
        <f t="shared" si="0"/>
        <v>0</v>
      </c>
    </row>
    <row r="36" spans="1:16" x14ac:dyDescent="0.2">
      <c r="A36" s="19">
        <f t="shared" si="1"/>
        <v>22</v>
      </c>
      <c r="B36" s="20" t="s">
        <v>55</v>
      </c>
      <c r="C36" s="21" t="s">
        <v>56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5">
        <f t="shared" si="0"/>
        <v>0</v>
      </c>
    </row>
    <row r="37" spans="1:16" x14ac:dyDescent="0.2">
      <c r="A37" s="19">
        <f t="shared" si="1"/>
        <v>23</v>
      </c>
      <c r="B37" s="20" t="s">
        <v>57</v>
      </c>
      <c r="C37" s="21" t="s">
        <v>29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5">
        <f t="shared" si="0"/>
        <v>0</v>
      </c>
    </row>
    <row r="38" spans="1:16" x14ac:dyDescent="0.2">
      <c r="A38" s="19">
        <f t="shared" si="1"/>
        <v>24</v>
      </c>
      <c r="B38" s="20" t="s">
        <v>58</v>
      </c>
      <c r="C38" s="21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5">
        <f t="shared" si="0"/>
        <v>0</v>
      </c>
    </row>
    <row r="39" spans="1:16" x14ac:dyDescent="0.2">
      <c r="A39" s="19">
        <f t="shared" si="1"/>
        <v>25</v>
      </c>
      <c r="B39" s="20">
        <v>3910</v>
      </c>
      <c r="C39" s="29" t="s">
        <v>59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1">
        <f t="shared" si="0"/>
        <v>0</v>
      </c>
    </row>
    <row r="40" spans="1:16" x14ac:dyDescent="0.2">
      <c r="A40" s="19">
        <f t="shared" si="1"/>
        <v>26</v>
      </c>
      <c r="B40" s="20">
        <v>3911</v>
      </c>
      <c r="C40" s="29" t="s">
        <v>60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>
        <f t="shared" si="0"/>
        <v>0</v>
      </c>
    </row>
    <row r="41" spans="1:16" x14ac:dyDescent="0.2">
      <c r="A41" s="19">
        <f t="shared" si="1"/>
        <v>27</v>
      </c>
      <c r="B41" s="20">
        <v>3912</v>
      </c>
      <c r="C41" s="29" t="s">
        <v>61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1">
        <f t="shared" si="0"/>
        <v>0</v>
      </c>
    </row>
    <row r="42" spans="1:16" x14ac:dyDescent="0.2">
      <c r="A42" s="19">
        <f t="shared" si="1"/>
        <v>28</v>
      </c>
      <c r="B42" s="20">
        <v>3913</v>
      </c>
      <c r="C42" s="29" t="s">
        <v>62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>
        <f t="shared" si="0"/>
        <v>0</v>
      </c>
    </row>
    <row r="43" spans="1:16" x14ac:dyDescent="0.2">
      <c r="A43" s="19">
        <f t="shared" si="1"/>
        <v>29</v>
      </c>
      <c r="B43" s="20">
        <v>3914</v>
      </c>
      <c r="C43" s="29" t="s">
        <v>63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1">
        <f t="shared" si="0"/>
        <v>0</v>
      </c>
    </row>
    <row r="44" spans="1:16" x14ac:dyDescent="0.2">
      <c r="A44" s="19">
        <f t="shared" si="1"/>
        <v>30</v>
      </c>
      <c r="B44" s="20">
        <v>392</v>
      </c>
      <c r="C44" s="32" t="s">
        <v>64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4">
        <f t="shared" si="0"/>
        <v>0</v>
      </c>
    </row>
    <row r="45" spans="1:16" x14ac:dyDescent="0.2">
      <c r="A45" s="19">
        <f t="shared" si="1"/>
        <v>31</v>
      </c>
      <c r="B45" s="20">
        <v>3921</v>
      </c>
      <c r="C45" s="32" t="s">
        <v>65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4">
        <f t="shared" si="0"/>
        <v>0</v>
      </c>
    </row>
    <row r="46" spans="1:16" x14ac:dyDescent="0.2">
      <c r="A46" s="19">
        <f t="shared" si="1"/>
        <v>32</v>
      </c>
      <c r="B46" s="20">
        <v>3922</v>
      </c>
      <c r="C46" s="32" t="s">
        <v>66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4">
        <f t="shared" si="0"/>
        <v>0</v>
      </c>
    </row>
    <row r="47" spans="1:16" x14ac:dyDescent="0.2">
      <c r="A47" s="19">
        <f t="shared" si="1"/>
        <v>33</v>
      </c>
      <c r="B47" s="20">
        <v>3924</v>
      </c>
      <c r="C47" s="32" t="s">
        <v>67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4">
        <f t="shared" si="0"/>
        <v>0</v>
      </c>
    </row>
    <row r="48" spans="1:16" x14ac:dyDescent="0.2">
      <c r="A48" s="19">
        <f t="shared" si="1"/>
        <v>34</v>
      </c>
      <c r="B48" s="20" t="s">
        <v>68</v>
      </c>
      <c r="C48" s="21" t="s">
        <v>69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>
        <f t="shared" si="0"/>
        <v>0</v>
      </c>
    </row>
    <row r="49" spans="1:16" x14ac:dyDescent="0.2">
      <c r="A49" s="19">
        <f t="shared" si="1"/>
        <v>35</v>
      </c>
      <c r="B49" s="20" t="s">
        <v>70</v>
      </c>
      <c r="C49" s="21" t="s">
        <v>71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>
        <f t="shared" si="0"/>
        <v>0</v>
      </c>
    </row>
    <row r="50" spans="1:16" x14ac:dyDescent="0.2">
      <c r="A50" s="19">
        <f t="shared" si="1"/>
        <v>36</v>
      </c>
      <c r="B50" s="20" t="s">
        <v>72</v>
      </c>
      <c r="C50" s="21" t="s">
        <v>73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>
        <f t="shared" si="0"/>
        <v>0</v>
      </c>
    </row>
    <row r="51" spans="1:16" x14ac:dyDescent="0.2">
      <c r="A51" s="19">
        <f t="shared" si="1"/>
        <v>37</v>
      </c>
      <c r="B51" s="20" t="s">
        <v>74</v>
      </c>
      <c r="C51" s="21" t="s">
        <v>75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5">
        <f t="shared" si="0"/>
        <v>0</v>
      </c>
    </row>
    <row r="52" spans="1:16" x14ac:dyDescent="0.2">
      <c r="A52" s="19">
        <f t="shared" si="1"/>
        <v>38</v>
      </c>
      <c r="B52" s="20" t="s">
        <v>76</v>
      </c>
      <c r="C52" s="21" t="s">
        <v>77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5">
        <f t="shared" si="0"/>
        <v>0</v>
      </c>
    </row>
    <row r="53" spans="1:16" x14ac:dyDescent="0.2">
      <c r="A53" s="35"/>
      <c r="B53" s="36"/>
      <c r="C53" s="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8"/>
    </row>
    <row r="54" spans="1:16" x14ac:dyDescent="0.2"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6" ht="15.75" thickBot="1" x14ac:dyDescent="0.25">
      <c r="A55" s="35">
        <v>39</v>
      </c>
      <c r="C55" s="1" t="s">
        <v>78</v>
      </c>
      <c r="D55" s="40">
        <f t="shared" ref="D55:O55" si="2">SUM(D15:D54)</f>
        <v>0</v>
      </c>
      <c r="E55" s="40">
        <f t="shared" si="2"/>
        <v>0</v>
      </c>
      <c r="F55" s="40">
        <f t="shared" si="2"/>
        <v>0</v>
      </c>
      <c r="G55" s="40">
        <f t="shared" si="2"/>
        <v>0</v>
      </c>
      <c r="H55" s="40">
        <f t="shared" si="2"/>
        <v>0</v>
      </c>
      <c r="I55" s="40">
        <f t="shared" si="2"/>
        <v>0</v>
      </c>
      <c r="J55" s="40">
        <f t="shared" si="2"/>
        <v>0</v>
      </c>
      <c r="K55" s="40">
        <f t="shared" si="2"/>
        <v>0</v>
      </c>
      <c r="L55" s="40">
        <f t="shared" si="2"/>
        <v>0</v>
      </c>
      <c r="M55" s="40">
        <f t="shared" si="2"/>
        <v>0</v>
      </c>
      <c r="N55" s="40">
        <f t="shared" si="2"/>
        <v>0</v>
      </c>
      <c r="O55" s="40">
        <f t="shared" si="2"/>
        <v>0</v>
      </c>
      <c r="P55" s="40">
        <f>SUM(P15:P54)</f>
        <v>0</v>
      </c>
    </row>
    <row r="56" spans="1:16" ht="15.75" thickTop="1" x14ac:dyDescent="0.2"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6" ht="15.75" thickBo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x14ac:dyDescent="0.2">
      <c r="A58" s="1" t="s">
        <v>79</v>
      </c>
      <c r="D58" s="38"/>
      <c r="E58" s="38"/>
      <c r="F58" s="38"/>
      <c r="G58" s="38"/>
      <c r="H58" s="38"/>
      <c r="I58" s="38"/>
      <c r="J58" s="42" t="s">
        <v>80</v>
      </c>
      <c r="K58" s="38"/>
      <c r="L58" s="38"/>
      <c r="M58" s="38"/>
      <c r="N58" s="38"/>
      <c r="P58" s="38"/>
    </row>
    <row r="59" spans="1:16" x14ac:dyDescent="0.2">
      <c r="A59" s="43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3" spans="1:16" x14ac:dyDescent="0.2"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</row>
    <row r="64" spans="1:16" x14ac:dyDescent="0.2"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</row>
    <row r="65" spans="4:15" x14ac:dyDescent="0.2"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</row>
    <row r="66" spans="4:15" x14ac:dyDescent="0.2"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</row>
    <row r="67" spans="4:15" x14ac:dyDescent="0.2"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</row>
    <row r="68" spans="4:15" x14ac:dyDescent="0.2"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topLeftCell="A31" zoomScale="70" zoomScaleNormal="70" workbookViewId="0">
      <selection activeCell="G18" sqref="G18"/>
    </sheetView>
  </sheetViews>
  <sheetFormatPr defaultColWidth="14.42578125" defaultRowHeight="15" x14ac:dyDescent="0.2"/>
  <cols>
    <col min="1" max="1" width="11.42578125" style="5" customWidth="1"/>
    <col min="2" max="2" width="11.42578125" style="2" customWidth="1"/>
    <col min="3" max="3" width="56.7109375" style="2" customWidth="1"/>
    <col min="4" max="14" width="14.42578125" style="2"/>
    <col min="15" max="16" width="15.5703125" style="2" bestFit="1" customWidth="1"/>
    <col min="17" max="256" width="14.42578125" style="2"/>
    <col min="257" max="258" width="11.42578125" style="2" customWidth="1"/>
    <col min="259" max="259" width="56.7109375" style="2" customWidth="1"/>
    <col min="260" max="270" width="14.42578125" style="2"/>
    <col min="271" max="271" width="14.42578125" style="2" customWidth="1"/>
    <col min="272" max="512" width="14.42578125" style="2"/>
    <col min="513" max="514" width="11.42578125" style="2" customWidth="1"/>
    <col min="515" max="515" width="56.7109375" style="2" customWidth="1"/>
    <col min="516" max="526" width="14.42578125" style="2"/>
    <col min="527" max="527" width="14.42578125" style="2" customWidth="1"/>
    <col min="528" max="768" width="14.42578125" style="2"/>
    <col min="769" max="770" width="11.42578125" style="2" customWidth="1"/>
    <col min="771" max="771" width="56.7109375" style="2" customWidth="1"/>
    <col min="772" max="782" width="14.42578125" style="2"/>
    <col min="783" max="783" width="14.42578125" style="2" customWidth="1"/>
    <col min="784" max="1024" width="14.42578125" style="2"/>
    <col min="1025" max="1026" width="11.42578125" style="2" customWidth="1"/>
    <col min="1027" max="1027" width="56.7109375" style="2" customWidth="1"/>
    <col min="1028" max="1038" width="14.42578125" style="2"/>
    <col min="1039" max="1039" width="14.42578125" style="2" customWidth="1"/>
    <col min="1040" max="1280" width="14.42578125" style="2"/>
    <col min="1281" max="1282" width="11.42578125" style="2" customWidth="1"/>
    <col min="1283" max="1283" width="56.7109375" style="2" customWidth="1"/>
    <col min="1284" max="1294" width="14.42578125" style="2"/>
    <col min="1295" max="1295" width="14.42578125" style="2" customWidth="1"/>
    <col min="1296" max="1536" width="14.42578125" style="2"/>
    <col min="1537" max="1538" width="11.42578125" style="2" customWidth="1"/>
    <col min="1539" max="1539" width="56.7109375" style="2" customWidth="1"/>
    <col min="1540" max="1550" width="14.42578125" style="2"/>
    <col min="1551" max="1551" width="14.42578125" style="2" customWidth="1"/>
    <col min="1552" max="1792" width="14.42578125" style="2"/>
    <col min="1793" max="1794" width="11.42578125" style="2" customWidth="1"/>
    <col min="1795" max="1795" width="56.7109375" style="2" customWidth="1"/>
    <col min="1796" max="1806" width="14.42578125" style="2"/>
    <col min="1807" max="1807" width="14.42578125" style="2" customWidth="1"/>
    <col min="1808" max="2048" width="14.42578125" style="2"/>
    <col min="2049" max="2050" width="11.42578125" style="2" customWidth="1"/>
    <col min="2051" max="2051" width="56.7109375" style="2" customWidth="1"/>
    <col min="2052" max="2062" width="14.42578125" style="2"/>
    <col min="2063" max="2063" width="14.42578125" style="2" customWidth="1"/>
    <col min="2064" max="2304" width="14.42578125" style="2"/>
    <col min="2305" max="2306" width="11.42578125" style="2" customWidth="1"/>
    <col min="2307" max="2307" width="56.7109375" style="2" customWidth="1"/>
    <col min="2308" max="2318" width="14.42578125" style="2"/>
    <col min="2319" max="2319" width="14.42578125" style="2" customWidth="1"/>
    <col min="2320" max="2560" width="14.42578125" style="2"/>
    <col min="2561" max="2562" width="11.42578125" style="2" customWidth="1"/>
    <col min="2563" max="2563" width="56.7109375" style="2" customWidth="1"/>
    <col min="2564" max="2574" width="14.42578125" style="2"/>
    <col min="2575" max="2575" width="14.42578125" style="2" customWidth="1"/>
    <col min="2576" max="2816" width="14.42578125" style="2"/>
    <col min="2817" max="2818" width="11.42578125" style="2" customWidth="1"/>
    <col min="2819" max="2819" width="56.7109375" style="2" customWidth="1"/>
    <col min="2820" max="2830" width="14.42578125" style="2"/>
    <col min="2831" max="2831" width="14.42578125" style="2" customWidth="1"/>
    <col min="2832" max="3072" width="14.42578125" style="2"/>
    <col min="3073" max="3074" width="11.42578125" style="2" customWidth="1"/>
    <col min="3075" max="3075" width="56.7109375" style="2" customWidth="1"/>
    <col min="3076" max="3086" width="14.42578125" style="2"/>
    <col min="3087" max="3087" width="14.42578125" style="2" customWidth="1"/>
    <col min="3088" max="3328" width="14.42578125" style="2"/>
    <col min="3329" max="3330" width="11.42578125" style="2" customWidth="1"/>
    <col min="3331" max="3331" width="56.7109375" style="2" customWidth="1"/>
    <col min="3332" max="3342" width="14.42578125" style="2"/>
    <col min="3343" max="3343" width="14.42578125" style="2" customWidth="1"/>
    <col min="3344" max="3584" width="14.42578125" style="2"/>
    <col min="3585" max="3586" width="11.42578125" style="2" customWidth="1"/>
    <col min="3587" max="3587" width="56.7109375" style="2" customWidth="1"/>
    <col min="3588" max="3598" width="14.42578125" style="2"/>
    <col min="3599" max="3599" width="14.42578125" style="2" customWidth="1"/>
    <col min="3600" max="3840" width="14.42578125" style="2"/>
    <col min="3841" max="3842" width="11.42578125" style="2" customWidth="1"/>
    <col min="3843" max="3843" width="56.7109375" style="2" customWidth="1"/>
    <col min="3844" max="3854" width="14.42578125" style="2"/>
    <col min="3855" max="3855" width="14.42578125" style="2" customWidth="1"/>
    <col min="3856" max="4096" width="14.42578125" style="2"/>
    <col min="4097" max="4098" width="11.42578125" style="2" customWidth="1"/>
    <col min="4099" max="4099" width="56.7109375" style="2" customWidth="1"/>
    <col min="4100" max="4110" width="14.42578125" style="2"/>
    <col min="4111" max="4111" width="14.42578125" style="2" customWidth="1"/>
    <col min="4112" max="4352" width="14.42578125" style="2"/>
    <col min="4353" max="4354" width="11.42578125" style="2" customWidth="1"/>
    <col min="4355" max="4355" width="56.7109375" style="2" customWidth="1"/>
    <col min="4356" max="4366" width="14.42578125" style="2"/>
    <col min="4367" max="4367" width="14.42578125" style="2" customWidth="1"/>
    <col min="4368" max="4608" width="14.42578125" style="2"/>
    <col min="4609" max="4610" width="11.42578125" style="2" customWidth="1"/>
    <col min="4611" max="4611" width="56.7109375" style="2" customWidth="1"/>
    <col min="4612" max="4622" width="14.42578125" style="2"/>
    <col min="4623" max="4623" width="14.42578125" style="2" customWidth="1"/>
    <col min="4624" max="4864" width="14.42578125" style="2"/>
    <col min="4865" max="4866" width="11.42578125" style="2" customWidth="1"/>
    <col min="4867" max="4867" width="56.7109375" style="2" customWidth="1"/>
    <col min="4868" max="4878" width="14.42578125" style="2"/>
    <col min="4879" max="4879" width="14.42578125" style="2" customWidth="1"/>
    <col min="4880" max="5120" width="14.42578125" style="2"/>
    <col min="5121" max="5122" width="11.42578125" style="2" customWidth="1"/>
    <col min="5123" max="5123" width="56.7109375" style="2" customWidth="1"/>
    <col min="5124" max="5134" width="14.42578125" style="2"/>
    <col min="5135" max="5135" width="14.42578125" style="2" customWidth="1"/>
    <col min="5136" max="5376" width="14.42578125" style="2"/>
    <col min="5377" max="5378" width="11.42578125" style="2" customWidth="1"/>
    <col min="5379" max="5379" width="56.7109375" style="2" customWidth="1"/>
    <col min="5380" max="5390" width="14.42578125" style="2"/>
    <col min="5391" max="5391" width="14.42578125" style="2" customWidth="1"/>
    <col min="5392" max="5632" width="14.42578125" style="2"/>
    <col min="5633" max="5634" width="11.42578125" style="2" customWidth="1"/>
    <col min="5635" max="5635" width="56.7109375" style="2" customWidth="1"/>
    <col min="5636" max="5646" width="14.42578125" style="2"/>
    <col min="5647" max="5647" width="14.42578125" style="2" customWidth="1"/>
    <col min="5648" max="5888" width="14.42578125" style="2"/>
    <col min="5889" max="5890" width="11.42578125" style="2" customWidth="1"/>
    <col min="5891" max="5891" width="56.7109375" style="2" customWidth="1"/>
    <col min="5892" max="5902" width="14.42578125" style="2"/>
    <col min="5903" max="5903" width="14.42578125" style="2" customWidth="1"/>
    <col min="5904" max="6144" width="14.42578125" style="2"/>
    <col min="6145" max="6146" width="11.42578125" style="2" customWidth="1"/>
    <col min="6147" max="6147" width="56.7109375" style="2" customWidth="1"/>
    <col min="6148" max="6158" width="14.42578125" style="2"/>
    <col min="6159" max="6159" width="14.42578125" style="2" customWidth="1"/>
    <col min="6160" max="6400" width="14.42578125" style="2"/>
    <col min="6401" max="6402" width="11.42578125" style="2" customWidth="1"/>
    <col min="6403" max="6403" width="56.7109375" style="2" customWidth="1"/>
    <col min="6404" max="6414" width="14.42578125" style="2"/>
    <col min="6415" max="6415" width="14.42578125" style="2" customWidth="1"/>
    <col min="6416" max="6656" width="14.42578125" style="2"/>
    <col min="6657" max="6658" width="11.42578125" style="2" customWidth="1"/>
    <col min="6659" max="6659" width="56.7109375" style="2" customWidth="1"/>
    <col min="6660" max="6670" width="14.42578125" style="2"/>
    <col min="6671" max="6671" width="14.42578125" style="2" customWidth="1"/>
    <col min="6672" max="6912" width="14.42578125" style="2"/>
    <col min="6913" max="6914" width="11.42578125" style="2" customWidth="1"/>
    <col min="6915" max="6915" width="56.7109375" style="2" customWidth="1"/>
    <col min="6916" max="6926" width="14.42578125" style="2"/>
    <col min="6927" max="6927" width="14.42578125" style="2" customWidth="1"/>
    <col min="6928" max="7168" width="14.42578125" style="2"/>
    <col min="7169" max="7170" width="11.42578125" style="2" customWidth="1"/>
    <col min="7171" max="7171" width="56.7109375" style="2" customWidth="1"/>
    <col min="7172" max="7182" width="14.42578125" style="2"/>
    <col min="7183" max="7183" width="14.42578125" style="2" customWidth="1"/>
    <col min="7184" max="7424" width="14.42578125" style="2"/>
    <col min="7425" max="7426" width="11.42578125" style="2" customWidth="1"/>
    <col min="7427" max="7427" width="56.7109375" style="2" customWidth="1"/>
    <col min="7428" max="7438" width="14.42578125" style="2"/>
    <col min="7439" max="7439" width="14.42578125" style="2" customWidth="1"/>
    <col min="7440" max="7680" width="14.42578125" style="2"/>
    <col min="7681" max="7682" width="11.42578125" style="2" customWidth="1"/>
    <col min="7683" max="7683" width="56.7109375" style="2" customWidth="1"/>
    <col min="7684" max="7694" width="14.42578125" style="2"/>
    <col min="7695" max="7695" width="14.42578125" style="2" customWidth="1"/>
    <col min="7696" max="7936" width="14.42578125" style="2"/>
    <col min="7937" max="7938" width="11.42578125" style="2" customWidth="1"/>
    <col min="7939" max="7939" width="56.7109375" style="2" customWidth="1"/>
    <col min="7940" max="7950" width="14.42578125" style="2"/>
    <col min="7951" max="7951" width="14.42578125" style="2" customWidth="1"/>
    <col min="7952" max="8192" width="14.42578125" style="2"/>
    <col min="8193" max="8194" width="11.42578125" style="2" customWidth="1"/>
    <col min="8195" max="8195" width="56.7109375" style="2" customWidth="1"/>
    <col min="8196" max="8206" width="14.42578125" style="2"/>
    <col min="8207" max="8207" width="14.42578125" style="2" customWidth="1"/>
    <col min="8208" max="8448" width="14.42578125" style="2"/>
    <col min="8449" max="8450" width="11.42578125" style="2" customWidth="1"/>
    <col min="8451" max="8451" width="56.7109375" style="2" customWidth="1"/>
    <col min="8452" max="8462" width="14.42578125" style="2"/>
    <col min="8463" max="8463" width="14.42578125" style="2" customWidth="1"/>
    <col min="8464" max="8704" width="14.42578125" style="2"/>
    <col min="8705" max="8706" width="11.42578125" style="2" customWidth="1"/>
    <col min="8707" max="8707" width="56.7109375" style="2" customWidth="1"/>
    <col min="8708" max="8718" width="14.42578125" style="2"/>
    <col min="8719" max="8719" width="14.42578125" style="2" customWidth="1"/>
    <col min="8720" max="8960" width="14.42578125" style="2"/>
    <col min="8961" max="8962" width="11.42578125" style="2" customWidth="1"/>
    <col min="8963" max="8963" width="56.7109375" style="2" customWidth="1"/>
    <col min="8964" max="8974" width="14.42578125" style="2"/>
    <col min="8975" max="8975" width="14.42578125" style="2" customWidth="1"/>
    <col min="8976" max="9216" width="14.42578125" style="2"/>
    <col min="9217" max="9218" width="11.42578125" style="2" customWidth="1"/>
    <col min="9219" max="9219" width="56.7109375" style="2" customWidth="1"/>
    <col min="9220" max="9230" width="14.42578125" style="2"/>
    <col min="9231" max="9231" width="14.42578125" style="2" customWidth="1"/>
    <col min="9232" max="9472" width="14.42578125" style="2"/>
    <col min="9473" max="9474" width="11.42578125" style="2" customWidth="1"/>
    <col min="9475" max="9475" width="56.7109375" style="2" customWidth="1"/>
    <col min="9476" max="9486" width="14.42578125" style="2"/>
    <col min="9487" max="9487" width="14.42578125" style="2" customWidth="1"/>
    <col min="9488" max="9728" width="14.42578125" style="2"/>
    <col min="9729" max="9730" width="11.42578125" style="2" customWidth="1"/>
    <col min="9731" max="9731" width="56.7109375" style="2" customWidth="1"/>
    <col min="9732" max="9742" width="14.42578125" style="2"/>
    <col min="9743" max="9743" width="14.42578125" style="2" customWidth="1"/>
    <col min="9744" max="9984" width="14.42578125" style="2"/>
    <col min="9985" max="9986" width="11.42578125" style="2" customWidth="1"/>
    <col min="9987" max="9987" width="56.7109375" style="2" customWidth="1"/>
    <col min="9988" max="9998" width="14.42578125" style="2"/>
    <col min="9999" max="9999" width="14.42578125" style="2" customWidth="1"/>
    <col min="10000" max="10240" width="14.42578125" style="2"/>
    <col min="10241" max="10242" width="11.42578125" style="2" customWidth="1"/>
    <col min="10243" max="10243" width="56.7109375" style="2" customWidth="1"/>
    <col min="10244" max="10254" width="14.42578125" style="2"/>
    <col min="10255" max="10255" width="14.42578125" style="2" customWidth="1"/>
    <col min="10256" max="10496" width="14.42578125" style="2"/>
    <col min="10497" max="10498" width="11.42578125" style="2" customWidth="1"/>
    <col min="10499" max="10499" width="56.7109375" style="2" customWidth="1"/>
    <col min="10500" max="10510" width="14.42578125" style="2"/>
    <col min="10511" max="10511" width="14.42578125" style="2" customWidth="1"/>
    <col min="10512" max="10752" width="14.42578125" style="2"/>
    <col min="10753" max="10754" width="11.42578125" style="2" customWidth="1"/>
    <col min="10755" max="10755" width="56.7109375" style="2" customWidth="1"/>
    <col min="10756" max="10766" width="14.42578125" style="2"/>
    <col min="10767" max="10767" width="14.42578125" style="2" customWidth="1"/>
    <col min="10768" max="11008" width="14.42578125" style="2"/>
    <col min="11009" max="11010" width="11.42578125" style="2" customWidth="1"/>
    <col min="11011" max="11011" width="56.7109375" style="2" customWidth="1"/>
    <col min="11012" max="11022" width="14.42578125" style="2"/>
    <col min="11023" max="11023" width="14.42578125" style="2" customWidth="1"/>
    <col min="11024" max="11264" width="14.42578125" style="2"/>
    <col min="11265" max="11266" width="11.42578125" style="2" customWidth="1"/>
    <col min="11267" max="11267" width="56.7109375" style="2" customWidth="1"/>
    <col min="11268" max="11278" width="14.42578125" style="2"/>
    <col min="11279" max="11279" width="14.42578125" style="2" customWidth="1"/>
    <col min="11280" max="11520" width="14.42578125" style="2"/>
    <col min="11521" max="11522" width="11.42578125" style="2" customWidth="1"/>
    <col min="11523" max="11523" width="56.7109375" style="2" customWidth="1"/>
    <col min="11524" max="11534" width="14.42578125" style="2"/>
    <col min="11535" max="11535" width="14.42578125" style="2" customWidth="1"/>
    <col min="11536" max="11776" width="14.42578125" style="2"/>
    <col min="11777" max="11778" width="11.42578125" style="2" customWidth="1"/>
    <col min="11779" max="11779" width="56.7109375" style="2" customWidth="1"/>
    <col min="11780" max="11790" width="14.42578125" style="2"/>
    <col min="11791" max="11791" width="14.42578125" style="2" customWidth="1"/>
    <col min="11792" max="12032" width="14.42578125" style="2"/>
    <col min="12033" max="12034" width="11.42578125" style="2" customWidth="1"/>
    <col min="12035" max="12035" width="56.7109375" style="2" customWidth="1"/>
    <col min="12036" max="12046" width="14.42578125" style="2"/>
    <col min="12047" max="12047" width="14.42578125" style="2" customWidth="1"/>
    <col min="12048" max="12288" width="14.42578125" style="2"/>
    <col min="12289" max="12290" width="11.42578125" style="2" customWidth="1"/>
    <col min="12291" max="12291" width="56.7109375" style="2" customWidth="1"/>
    <col min="12292" max="12302" width="14.42578125" style="2"/>
    <col min="12303" max="12303" width="14.42578125" style="2" customWidth="1"/>
    <col min="12304" max="12544" width="14.42578125" style="2"/>
    <col min="12545" max="12546" width="11.42578125" style="2" customWidth="1"/>
    <col min="12547" max="12547" width="56.7109375" style="2" customWidth="1"/>
    <col min="12548" max="12558" width="14.42578125" style="2"/>
    <col min="12559" max="12559" width="14.42578125" style="2" customWidth="1"/>
    <col min="12560" max="12800" width="14.42578125" style="2"/>
    <col min="12801" max="12802" width="11.42578125" style="2" customWidth="1"/>
    <col min="12803" max="12803" width="56.7109375" style="2" customWidth="1"/>
    <col min="12804" max="12814" width="14.42578125" style="2"/>
    <col min="12815" max="12815" width="14.42578125" style="2" customWidth="1"/>
    <col min="12816" max="13056" width="14.42578125" style="2"/>
    <col min="13057" max="13058" width="11.42578125" style="2" customWidth="1"/>
    <col min="13059" max="13059" width="56.7109375" style="2" customWidth="1"/>
    <col min="13060" max="13070" width="14.42578125" style="2"/>
    <col min="13071" max="13071" width="14.42578125" style="2" customWidth="1"/>
    <col min="13072" max="13312" width="14.42578125" style="2"/>
    <col min="13313" max="13314" width="11.42578125" style="2" customWidth="1"/>
    <col min="13315" max="13315" width="56.7109375" style="2" customWidth="1"/>
    <col min="13316" max="13326" width="14.42578125" style="2"/>
    <col min="13327" max="13327" width="14.42578125" style="2" customWidth="1"/>
    <col min="13328" max="13568" width="14.42578125" style="2"/>
    <col min="13569" max="13570" width="11.42578125" style="2" customWidth="1"/>
    <col min="13571" max="13571" width="56.7109375" style="2" customWidth="1"/>
    <col min="13572" max="13582" width="14.42578125" style="2"/>
    <col min="13583" max="13583" width="14.42578125" style="2" customWidth="1"/>
    <col min="13584" max="13824" width="14.42578125" style="2"/>
    <col min="13825" max="13826" width="11.42578125" style="2" customWidth="1"/>
    <col min="13827" max="13827" width="56.7109375" style="2" customWidth="1"/>
    <col min="13828" max="13838" width="14.42578125" style="2"/>
    <col min="13839" max="13839" width="14.42578125" style="2" customWidth="1"/>
    <col min="13840" max="14080" width="14.42578125" style="2"/>
    <col min="14081" max="14082" width="11.42578125" style="2" customWidth="1"/>
    <col min="14083" max="14083" width="56.7109375" style="2" customWidth="1"/>
    <col min="14084" max="14094" width="14.42578125" style="2"/>
    <col min="14095" max="14095" width="14.42578125" style="2" customWidth="1"/>
    <col min="14096" max="14336" width="14.42578125" style="2"/>
    <col min="14337" max="14338" width="11.42578125" style="2" customWidth="1"/>
    <col min="14339" max="14339" width="56.7109375" style="2" customWidth="1"/>
    <col min="14340" max="14350" width="14.42578125" style="2"/>
    <col min="14351" max="14351" width="14.42578125" style="2" customWidth="1"/>
    <col min="14352" max="14592" width="14.42578125" style="2"/>
    <col min="14593" max="14594" width="11.42578125" style="2" customWidth="1"/>
    <col min="14595" max="14595" width="56.7109375" style="2" customWidth="1"/>
    <col min="14596" max="14606" width="14.42578125" style="2"/>
    <col min="14607" max="14607" width="14.42578125" style="2" customWidth="1"/>
    <col min="14608" max="14848" width="14.42578125" style="2"/>
    <col min="14849" max="14850" width="11.42578125" style="2" customWidth="1"/>
    <col min="14851" max="14851" width="56.7109375" style="2" customWidth="1"/>
    <col min="14852" max="14862" width="14.42578125" style="2"/>
    <col min="14863" max="14863" width="14.42578125" style="2" customWidth="1"/>
    <col min="14864" max="15104" width="14.42578125" style="2"/>
    <col min="15105" max="15106" width="11.42578125" style="2" customWidth="1"/>
    <col min="15107" max="15107" width="56.7109375" style="2" customWidth="1"/>
    <col min="15108" max="15118" width="14.42578125" style="2"/>
    <col min="15119" max="15119" width="14.42578125" style="2" customWidth="1"/>
    <col min="15120" max="15360" width="14.42578125" style="2"/>
    <col min="15361" max="15362" width="11.42578125" style="2" customWidth="1"/>
    <col min="15363" max="15363" width="56.7109375" style="2" customWidth="1"/>
    <col min="15364" max="15374" width="14.42578125" style="2"/>
    <col min="15375" max="15375" width="14.42578125" style="2" customWidth="1"/>
    <col min="15376" max="15616" width="14.42578125" style="2"/>
    <col min="15617" max="15618" width="11.42578125" style="2" customWidth="1"/>
    <col min="15619" max="15619" width="56.7109375" style="2" customWidth="1"/>
    <col min="15620" max="15630" width="14.42578125" style="2"/>
    <col min="15631" max="15631" width="14.42578125" style="2" customWidth="1"/>
    <col min="15632" max="15872" width="14.42578125" style="2"/>
    <col min="15873" max="15874" width="11.42578125" style="2" customWidth="1"/>
    <col min="15875" max="15875" width="56.7109375" style="2" customWidth="1"/>
    <col min="15876" max="15886" width="14.42578125" style="2"/>
    <col min="15887" max="15887" width="14.42578125" style="2" customWidth="1"/>
    <col min="15888" max="16128" width="14.42578125" style="2"/>
    <col min="16129" max="16130" width="11.42578125" style="2" customWidth="1"/>
    <col min="16131" max="16131" width="56.7109375" style="2" customWidth="1"/>
    <col min="16132" max="16142" width="14.42578125" style="2"/>
    <col min="16143" max="16143" width="14.42578125" style="2" customWidth="1"/>
    <col min="16144" max="16384" width="14.42578125" style="2"/>
  </cols>
  <sheetData>
    <row r="1" spans="1:16" x14ac:dyDescent="0.2">
      <c r="A1" s="1" t="s">
        <v>0</v>
      </c>
      <c r="B1" s="2" t="s">
        <v>1</v>
      </c>
      <c r="C1" s="3" t="s">
        <v>88</v>
      </c>
      <c r="F1" s="4" t="s">
        <v>3</v>
      </c>
      <c r="G1" s="5"/>
      <c r="H1" s="5"/>
      <c r="I1" s="1"/>
      <c r="J1" s="5"/>
      <c r="K1" s="5"/>
      <c r="L1" s="5"/>
      <c r="M1" s="1" t="s">
        <v>4</v>
      </c>
      <c r="P1" s="6" t="s">
        <v>5</v>
      </c>
    </row>
    <row r="2" spans="1:16" ht="15.75" thickBot="1" x14ac:dyDescent="0.25">
      <c r="A2" s="7"/>
      <c r="B2" s="8"/>
      <c r="C2" s="8"/>
      <c r="D2" s="8"/>
      <c r="E2" s="8"/>
      <c r="F2" s="7"/>
      <c r="G2" s="7"/>
      <c r="H2" s="7"/>
      <c r="I2" s="7"/>
      <c r="J2" s="7"/>
      <c r="K2" s="7"/>
      <c r="L2" s="7"/>
      <c r="M2" s="7"/>
      <c r="N2" s="8"/>
      <c r="O2" s="8"/>
      <c r="P2" s="8"/>
    </row>
    <row r="3" spans="1:16" x14ac:dyDescent="0.2">
      <c r="A3" s="9"/>
      <c r="B3" s="10"/>
      <c r="C3" s="10"/>
      <c r="D3" s="10"/>
      <c r="E3" s="10"/>
      <c r="F3" s="9"/>
      <c r="G3" s="9"/>
      <c r="H3" s="9"/>
      <c r="I3" s="9"/>
      <c r="J3" s="9"/>
      <c r="K3" s="9"/>
      <c r="L3" s="9"/>
      <c r="M3" s="9"/>
      <c r="N3" s="10"/>
      <c r="O3" s="10"/>
      <c r="P3" s="10"/>
    </row>
    <row r="4" spans="1:16" x14ac:dyDescent="0.2">
      <c r="A4" s="1" t="s">
        <v>6</v>
      </c>
      <c r="F4" s="5" t="s">
        <v>7</v>
      </c>
      <c r="G4" s="4" t="s">
        <v>8</v>
      </c>
      <c r="H4" s="5"/>
      <c r="I4" s="1"/>
      <c r="J4" s="5"/>
      <c r="K4" s="5"/>
      <c r="L4" s="5"/>
      <c r="M4" s="4" t="s">
        <v>9</v>
      </c>
      <c r="N4" s="1"/>
    </row>
    <row r="5" spans="1:16" x14ac:dyDescent="0.2">
      <c r="F5" s="5"/>
      <c r="G5" s="4" t="s">
        <v>10</v>
      </c>
      <c r="H5" s="5"/>
      <c r="I5" s="1"/>
      <c r="J5" s="5"/>
      <c r="K5" s="5"/>
      <c r="L5" s="5"/>
      <c r="M5" s="4" t="s">
        <v>11</v>
      </c>
      <c r="N5" s="11"/>
    </row>
    <row r="6" spans="1:16" x14ac:dyDescent="0.2">
      <c r="A6" s="1" t="s">
        <v>12</v>
      </c>
      <c r="B6" s="12" t="str">
        <f>'[1]G1-1'!B6</f>
        <v>Florida Public Utilities Company Consolidated Gas</v>
      </c>
      <c r="C6" s="1"/>
      <c r="F6" s="5"/>
      <c r="G6" s="5"/>
      <c r="H6" s="5"/>
      <c r="I6" s="5"/>
      <c r="J6" s="5"/>
      <c r="K6" s="5"/>
      <c r="L6" s="5"/>
      <c r="M6" s="4" t="s">
        <v>13</v>
      </c>
      <c r="N6" s="1"/>
      <c r="O6" s="13"/>
    </row>
    <row r="7" spans="1:16" x14ac:dyDescent="0.2">
      <c r="B7" s="12"/>
    </row>
    <row r="8" spans="1:16" x14ac:dyDescent="0.2">
      <c r="A8" s="1" t="s">
        <v>14</v>
      </c>
      <c r="B8" s="12">
        <f>'[1]G1-1'!B8</f>
        <v>0</v>
      </c>
      <c r="C8" s="14" t="s">
        <v>15</v>
      </c>
    </row>
    <row r="9" spans="1:16" ht="15.75" thickBo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">
      <c r="G10" s="1" t="s">
        <v>16</v>
      </c>
      <c r="H10" s="1" t="s">
        <v>16</v>
      </c>
      <c r="I10" s="1" t="s">
        <v>16</v>
      </c>
      <c r="J10" s="1" t="s">
        <v>16</v>
      </c>
      <c r="K10" s="15" t="s">
        <v>16</v>
      </c>
      <c r="N10" s="1" t="s">
        <v>16</v>
      </c>
    </row>
    <row r="11" spans="1:16" x14ac:dyDescent="0.2">
      <c r="A11" s="1" t="s">
        <v>17</v>
      </c>
      <c r="B11" s="16" t="s">
        <v>18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6" x14ac:dyDescent="0.2">
      <c r="A12" s="1" t="s">
        <v>19</v>
      </c>
      <c r="B12" s="16" t="s">
        <v>19</v>
      </c>
      <c r="C12" s="16" t="s">
        <v>20</v>
      </c>
      <c r="D12" s="18">
        <v>44562</v>
      </c>
      <c r="E12" s="18">
        <v>44593</v>
      </c>
      <c r="F12" s="18">
        <v>44621</v>
      </c>
      <c r="G12" s="18">
        <v>44652</v>
      </c>
      <c r="H12" s="18">
        <v>44682</v>
      </c>
      <c r="I12" s="18">
        <v>44713</v>
      </c>
      <c r="J12" s="18">
        <v>44743</v>
      </c>
      <c r="K12" s="18">
        <v>44774</v>
      </c>
      <c r="L12" s="18">
        <v>44805</v>
      </c>
      <c r="M12" s="18">
        <v>44835</v>
      </c>
      <c r="N12" s="18">
        <v>44866</v>
      </c>
      <c r="O12" s="18">
        <v>44896</v>
      </c>
      <c r="P12" s="16" t="s">
        <v>21</v>
      </c>
    </row>
    <row r="13" spans="1:16" ht="15.75" thickBo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">
      <c r="A15" s="19">
        <v>1</v>
      </c>
      <c r="B15" s="20" t="s">
        <v>22</v>
      </c>
      <c r="C15" s="21" t="s">
        <v>23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3">
        <f t="shared" ref="P15:P52" si="0">SUM(D15:O15)</f>
        <v>0</v>
      </c>
    </row>
    <row r="16" spans="1:16" x14ac:dyDescent="0.2">
      <c r="A16" s="19">
        <f>+A15+1</f>
        <v>2</v>
      </c>
      <c r="B16" s="20" t="s">
        <v>24</v>
      </c>
      <c r="C16" s="21" t="s">
        <v>25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>
        <f t="shared" si="0"/>
        <v>0</v>
      </c>
    </row>
    <row r="17" spans="1:16" x14ac:dyDescent="0.2">
      <c r="A17" s="19">
        <f t="shared" ref="A17:A52" si="1">+A16+1</f>
        <v>3</v>
      </c>
      <c r="B17" s="20">
        <v>303</v>
      </c>
      <c r="C17" s="21" t="s">
        <v>26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>
        <f t="shared" si="0"/>
        <v>0</v>
      </c>
    </row>
    <row r="18" spans="1:16" x14ac:dyDescent="0.2">
      <c r="A18" s="19">
        <f t="shared" si="1"/>
        <v>4</v>
      </c>
      <c r="B18" s="20">
        <v>305</v>
      </c>
      <c r="C18" s="21" t="s">
        <v>27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>
        <f t="shared" si="0"/>
        <v>0</v>
      </c>
    </row>
    <row r="19" spans="1:16" x14ac:dyDescent="0.2">
      <c r="A19" s="19">
        <f t="shared" si="1"/>
        <v>5</v>
      </c>
      <c r="B19" s="20" t="s">
        <v>28</v>
      </c>
      <c r="C19" s="21" t="s">
        <v>29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>
        <f t="shared" si="0"/>
        <v>0</v>
      </c>
    </row>
    <row r="20" spans="1:16" x14ac:dyDescent="0.2">
      <c r="A20" s="19">
        <f t="shared" si="1"/>
        <v>6</v>
      </c>
      <c r="B20" s="20" t="s">
        <v>30</v>
      </c>
      <c r="C20" s="21" t="s">
        <v>27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>
        <f t="shared" si="0"/>
        <v>0</v>
      </c>
    </row>
    <row r="21" spans="1:16" x14ac:dyDescent="0.2">
      <c r="A21" s="19">
        <f t="shared" si="1"/>
        <v>7</v>
      </c>
      <c r="B21" s="26">
        <v>3761</v>
      </c>
      <c r="C21" s="27" t="s">
        <v>31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>
        <f t="shared" si="0"/>
        <v>0</v>
      </c>
    </row>
    <row r="22" spans="1:16" x14ac:dyDescent="0.2">
      <c r="A22" s="19">
        <f t="shared" si="1"/>
        <v>8</v>
      </c>
      <c r="B22" s="26">
        <v>3762</v>
      </c>
      <c r="C22" s="27" t="s">
        <v>32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>
        <f t="shared" si="0"/>
        <v>0</v>
      </c>
    </row>
    <row r="23" spans="1:16" x14ac:dyDescent="0.2">
      <c r="A23" s="19">
        <f t="shared" si="1"/>
        <v>9</v>
      </c>
      <c r="B23" s="26" t="s">
        <v>33</v>
      </c>
      <c r="C23" s="27" t="s">
        <v>34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8"/>
      <c r="O23" s="24"/>
      <c r="P23" s="25">
        <f t="shared" si="0"/>
        <v>0</v>
      </c>
    </row>
    <row r="24" spans="1:16" x14ac:dyDescent="0.2">
      <c r="A24" s="19">
        <f t="shared" si="1"/>
        <v>10</v>
      </c>
      <c r="B24" s="20" t="s">
        <v>35</v>
      </c>
      <c r="C24" s="21" t="s">
        <v>36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>
        <f t="shared" si="0"/>
        <v>0</v>
      </c>
    </row>
    <row r="25" spans="1:16" x14ac:dyDescent="0.2">
      <c r="A25" s="19">
        <f t="shared" si="1"/>
        <v>11</v>
      </c>
      <c r="B25" s="20" t="s">
        <v>37</v>
      </c>
      <c r="C25" s="21" t="s">
        <v>38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>
        <f t="shared" si="0"/>
        <v>0</v>
      </c>
    </row>
    <row r="26" spans="1:16" x14ac:dyDescent="0.2">
      <c r="A26" s="19">
        <f t="shared" si="1"/>
        <v>12</v>
      </c>
      <c r="B26" s="20">
        <v>3801</v>
      </c>
      <c r="C26" s="21" t="s">
        <v>39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>
        <f t="shared" si="0"/>
        <v>0</v>
      </c>
    </row>
    <row r="27" spans="1:16" x14ac:dyDescent="0.2">
      <c r="A27" s="19">
        <f t="shared" si="1"/>
        <v>13</v>
      </c>
      <c r="B27" s="20">
        <v>3802</v>
      </c>
      <c r="C27" s="21" t="s">
        <v>40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>
        <f t="shared" si="0"/>
        <v>0</v>
      </c>
    </row>
    <row r="28" spans="1:16" x14ac:dyDescent="0.2">
      <c r="A28" s="19">
        <f t="shared" si="1"/>
        <v>14</v>
      </c>
      <c r="B28" s="20" t="s">
        <v>41</v>
      </c>
      <c r="C28" s="21" t="s">
        <v>42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>
        <f t="shared" si="0"/>
        <v>0</v>
      </c>
    </row>
    <row r="29" spans="1:16" x14ac:dyDescent="0.2">
      <c r="A29" s="19">
        <f t="shared" si="1"/>
        <v>15</v>
      </c>
      <c r="B29" s="20" t="s">
        <v>43</v>
      </c>
      <c r="C29" s="21" t="s">
        <v>44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5">
        <f t="shared" si="0"/>
        <v>0</v>
      </c>
    </row>
    <row r="30" spans="1:16" x14ac:dyDescent="0.2">
      <c r="A30" s="19">
        <f t="shared" si="1"/>
        <v>16</v>
      </c>
      <c r="B30" s="20">
        <v>3811</v>
      </c>
      <c r="C30" s="21" t="s">
        <v>45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>
        <f t="shared" si="0"/>
        <v>0</v>
      </c>
    </row>
    <row r="31" spans="1:16" x14ac:dyDescent="0.2">
      <c r="A31" s="19">
        <f t="shared" si="1"/>
        <v>17</v>
      </c>
      <c r="B31" s="20" t="s">
        <v>46</v>
      </c>
      <c r="C31" s="21" t="s">
        <v>47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>
        <f t="shared" si="0"/>
        <v>0</v>
      </c>
    </row>
    <row r="32" spans="1:16" x14ac:dyDescent="0.2">
      <c r="A32" s="19">
        <f t="shared" si="1"/>
        <v>18</v>
      </c>
      <c r="B32" s="20">
        <v>3821</v>
      </c>
      <c r="C32" s="27" t="s">
        <v>48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5">
        <f t="shared" si="0"/>
        <v>0</v>
      </c>
    </row>
    <row r="33" spans="1:16" x14ac:dyDescent="0.2">
      <c r="A33" s="19">
        <f t="shared" si="1"/>
        <v>19</v>
      </c>
      <c r="B33" s="20" t="s">
        <v>49</v>
      </c>
      <c r="C33" s="21" t="s">
        <v>50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5">
        <f t="shared" si="0"/>
        <v>0</v>
      </c>
    </row>
    <row r="34" spans="1:16" x14ac:dyDescent="0.2">
      <c r="A34" s="19">
        <f t="shared" si="1"/>
        <v>20</v>
      </c>
      <c r="B34" s="20" t="s">
        <v>51</v>
      </c>
      <c r="C34" s="21" t="s">
        <v>52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</row>
    <row r="35" spans="1:16" x14ac:dyDescent="0.2">
      <c r="A35" s="19">
        <f t="shared" si="1"/>
        <v>21</v>
      </c>
      <c r="B35" s="20" t="s">
        <v>53</v>
      </c>
      <c r="C35" s="21" t="s">
        <v>54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>
        <f t="shared" si="0"/>
        <v>0</v>
      </c>
    </row>
    <row r="36" spans="1:16" x14ac:dyDescent="0.2">
      <c r="A36" s="19">
        <f t="shared" si="1"/>
        <v>22</v>
      </c>
      <c r="B36" s="20" t="s">
        <v>55</v>
      </c>
      <c r="C36" s="21" t="s">
        <v>56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5">
        <f t="shared" si="0"/>
        <v>0</v>
      </c>
    </row>
    <row r="37" spans="1:16" x14ac:dyDescent="0.2">
      <c r="A37" s="19">
        <f t="shared" si="1"/>
        <v>23</v>
      </c>
      <c r="B37" s="20" t="s">
        <v>57</v>
      </c>
      <c r="C37" s="21" t="s">
        <v>29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5">
        <f t="shared" si="0"/>
        <v>0</v>
      </c>
    </row>
    <row r="38" spans="1:16" x14ac:dyDescent="0.2">
      <c r="A38" s="19">
        <f t="shared" si="1"/>
        <v>24</v>
      </c>
      <c r="B38" s="20" t="s">
        <v>58</v>
      </c>
      <c r="C38" s="21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5">
        <f t="shared" si="0"/>
        <v>0</v>
      </c>
    </row>
    <row r="39" spans="1:16" x14ac:dyDescent="0.2">
      <c r="A39" s="19">
        <f t="shared" si="1"/>
        <v>25</v>
      </c>
      <c r="B39" s="20">
        <v>3910</v>
      </c>
      <c r="C39" s="29" t="s">
        <v>59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1">
        <f t="shared" si="0"/>
        <v>0</v>
      </c>
    </row>
    <row r="40" spans="1:16" x14ac:dyDescent="0.2">
      <c r="A40" s="19">
        <f t="shared" si="1"/>
        <v>26</v>
      </c>
      <c r="B40" s="20">
        <v>3911</v>
      </c>
      <c r="C40" s="29" t="s">
        <v>60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>
        <f t="shared" si="0"/>
        <v>0</v>
      </c>
    </row>
    <row r="41" spans="1:16" x14ac:dyDescent="0.2">
      <c r="A41" s="19">
        <f t="shared" si="1"/>
        <v>27</v>
      </c>
      <c r="B41" s="20">
        <v>3912</v>
      </c>
      <c r="C41" s="29" t="s">
        <v>61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1">
        <f t="shared" si="0"/>
        <v>0</v>
      </c>
    </row>
    <row r="42" spans="1:16" x14ac:dyDescent="0.2">
      <c r="A42" s="19">
        <f t="shared" si="1"/>
        <v>28</v>
      </c>
      <c r="B42" s="20">
        <v>3913</v>
      </c>
      <c r="C42" s="29" t="s">
        <v>62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>
        <f t="shared" si="0"/>
        <v>0</v>
      </c>
    </row>
    <row r="43" spans="1:16" x14ac:dyDescent="0.2">
      <c r="A43" s="19">
        <f t="shared" si="1"/>
        <v>29</v>
      </c>
      <c r="B43" s="20">
        <v>3914</v>
      </c>
      <c r="C43" s="29" t="s">
        <v>63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1">
        <f t="shared" si="0"/>
        <v>0</v>
      </c>
    </row>
    <row r="44" spans="1:16" x14ac:dyDescent="0.2">
      <c r="A44" s="19">
        <f t="shared" si="1"/>
        <v>30</v>
      </c>
      <c r="B44" s="20">
        <v>392</v>
      </c>
      <c r="C44" s="32" t="s">
        <v>64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4">
        <f t="shared" si="0"/>
        <v>0</v>
      </c>
    </row>
    <row r="45" spans="1:16" x14ac:dyDescent="0.2">
      <c r="A45" s="19">
        <f t="shared" si="1"/>
        <v>31</v>
      </c>
      <c r="B45" s="20">
        <v>3921</v>
      </c>
      <c r="C45" s="32" t="s">
        <v>65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4">
        <f t="shared" si="0"/>
        <v>0</v>
      </c>
    </row>
    <row r="46" spans="1:16" x14ac:dyDescent="0.2">
      <c r="A46" s="19">
        <f t="shared" si="1"/>
        <v>32</v>
      </c>
      <c r="B46" s="20">
        <v>3922</v>
      </c>
      <c r="C46" s="32" t="s">
        <v>66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4">
        <f t="shared" si="0"/>
        <v>0</v>
      </c>
    </row>
    <row r="47" spans="1:16" x14ac:dyDescent="0.2">
      <c r="A47" s="19">
        <f t="shared" si="1"/>
        <v>33</v>
      </c>
      <c r="B47" s="20">
        <v>3924</v>
      </c>
      <c r="C47" s="32" t="s">
        <v>67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4">
        <f t="shared" si="0"/>
        <v>0</v>
      </c>
    </row>
    <row r="48" spans="1:16" x14ac:dyDescent="0.2">
      <c r="A48" s="19">
        <f t="shared" si="1"/>
        <v>34</v>
      </c>
      <c r="B48" s="20" t="s">
        <v>68</v>
      </c>
      <c r="C48" s="21" t="s">
        <v>69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>
        <f t="shared" si="0"/>
        <v>0</v>
      </c>
    </row>
    <row r="49" spans="1:16" x14ac:dyDescent="0.2">
      <c r="A49" s="19">
        <f t="shared" si="1"/>
        <v>35</v>
      </c>
      <c r="B49" s="20" t="s">
        <v>70</v>
      </c>
      <c r="C49" s="21" t="s">
        <v>71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>
        <f t="shared" si="0"/>
        <v>0</v>
      </c>
    </row>
    <row r="50" spans="1:16" x14ac:dyDescent="0.2">
      <c r="A50" s="19">
        <f t="shared" si="1"/>
        <v>36</v>
      </c>
      <c r="B50" s="20" t="s">
        <v>72</v>
      </c>
      <c r="C50" s="21" t="s">
        <v>73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>
        <f t="shared" si="0"/>
        <v>0</v>
      </c>
    </row>
    <row r="51" spans="1:16" x14ac:dyDescent="0.2">
      <c r="A51" s="19">
        <f t="shared" si="1"/>
        <v>37</v>
      </c>
      <c r="B51" s="20" t="s">
        <v>74</v>
      </c>
      <c r="C51" s="21" t="s">
        <v>75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5">
        <f t="shared" si="0"/>
        <v>0</v>
      </c>
    </row>
    <row r="52" spans="1:16" x14ac:dyDescent="0.2">
      <c r="A52" s="19">
        <f t="shared" si="1"/>
        <v>38</v>
      </c>
      <c r="B52" s="20" t="s">
        <v>76</v>
      </c>
      <c r="C52" s="21" t="s">
        <v>77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5">
        <f t="shared" si="0"/>
        <v>0</v>
      </c>
    </row>
    <row r="53" spans="1:16" x14ac:dyDescent="0.2">
      <c r="A53" s="35"/>
      <c r="B53" s="36"/>
      <c r="C53" s="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8"/>
    </row>
    <row r="54" spans="1:16" x14ac:dyDescent="0.2"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6" ht="15.75" thickBot="1" x14ac:dyDescent="0.25">
      <c r="A55" s="35">
        <v>39</v>
      </c>
      <c r="C55" s="1" t="s">
        <v>78</v>
      </c>
      <c r="D55" s="40">
        <f t="shared" ref="D55:O55" si="2">SUM(D15:D54)</f>
        <v>0</v>
      </c>
      <c r="E55" s="40">
        <f t="shared" si="2"/>
        <v>0</v>
      </c>
      <c r="F55" s="40">
        <f t="shared" si="2"/>
        <v>0</v>
      </c>
      <c r="G55" s="40">
        <f t="shared" si="2"/>
        <v>0</v>
      </c>
      <c r="H55" s="40">
        <f t="shared" si="2"/>
        <v>0</v>
      </c>
      <c r="I55" s="40">
        <f t="shared" si="2"/>
        <v>0</v>
      </c>
      <c r="J55" s="40">
        <f t="shared" si="2"/>
        <v>0</v>
      </c>
      <c r="K55" s="40">
        <f t="shared" si="2"/>
        <v>0</v>
      </c>
      <c r="L55" s="40">
        <f t="shared" si="2"/>
        <v>0</v>
      </c>
      <c r="M55" s="40">
        <f t="shared" si="2"/>
        <v>0</v>
      </c>
      <c r="N55" s="40">
        <f t="shared" si="2"/>
        <v>0</v>
      </c>
      <c r="O55" s="40">
        <f t="shared" si="2"/>
        <v>0</v>
      </c>
      <c r="P55" s="40">
        <f>SUM(P15:P54)</f>
        <v>0</v>
      </c>
    </row>
    <row r="56" spans="1:16" ht="15.75" thickTop="1" x14ac:dyDescent="0.2"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6" ht="15.75" thickBo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x14ac:dyDescent="0.2">
      <c r="A58" s="1" t="s">
        <v>79</v>
      </c>
      <c r="D58" s="38"/>
      <c r="E58" s="38"/>
      <c r="F58" s="38"/>
      <c r="G58" s="38"/>
      <c r="H58" s="38"/>
      <c r="I58" s="38"/>
      <c r="J58" s="42" t="s">
        <v>80</v>
      </c>
      <c r="K58" s="38"/>
      <c r="L58" s="38"/>
      <c r="M58" s="38"/>
      <c r="N58" s="38"/>
      <c r="P58" s="38"/>
    </row>
    <row r="59" spans="1:16" x14ac:dyDescent="0.2">
      <c r="A59" s="43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2" spans="1:16" x14ac:dyDescent="0.2">
      <c r="A62" s="5" t="s">
        <v>81</v>
      </c>
    </row>
    <row r="63" spans="1:16" x14ac:dyDescent="0.2">
      <c r="C63" s="2" t="s">
        <v>82</v>
      </c>
      <c r="D63" s="24">
        <v>-341250</v>
      </c>
      <c r="E63" s="24">
        <v>-341250</v>
      </c>
      <c r="F63" s="24">
        <v>-341250</v>
      </c>
      <c r="G63" s="24">
        <v>-341250</v>
      </c>
      <c r="H63" s="24">
        <v>-341250</v>
      </c>
      <c r="I63" s="24">
        <v>-341250</v>
      </c>
      <c r="J63" s="24">
        <v>-341250</v>
      </c>
      <c r="K63" s="24">
        <v>-341250</v>
      </c>
      <c r="L63" s="24">
        <v>-341250</v>
      </c>
      <c r="M63" s="24">
        <v>-341250</v>
      </c>
      <c r="N63" s="24">
        <v>-341250</v>
      </c>
      <c r="O63" s="24">
        <v>3753750</v>
      </c>
    </row>
    <row r="64" spans="1:16" x14ac:dyDescent="0.2">
      <c r="C64" s="2" t="s">
        <v>83</v>
      </c>
      <c r="D64" s="24">
        <v>-1028350</v>
      </c>
      <c r="E64" s="24">
        <v>-782799</v>
      </c>
      <c r="F64" s="24">
        <v>28250</v>
      </c>
      <c r="G64" s="24">
        <v>-1052600</v>
      </c>
      <c r="H64" s="24">
        <v>-1267600</v>
      </c>
      <c r="I64" s="24">
        <v>-62600</v>
      </c>
      <c r="J64" s="24">
        <v>988367</v>
      </c>
      <c r="K64" s="24">
        <v>738367</v>
      </c>
      <c r="L64" s="24">
        <v>738367</v>
      </c>
      <c r="M64" s="24">
        <v>738367</v>
      </c>
      <c r="N64" s="24">
        <v>779317</v>
      </c>
      <c r="O64" s="24">
        <v>287914</v>
      </c>
    </row>
    <row r="65" spans="3:15" x14ac:dyDescent="0.2">
      <c r="C65" s="2" t="s">
        <v>84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</row>
    <row r="66" spans="3:15" x14ac:dyDescent="0.2">
      <c r="C66" s="2" t="s">
        <v>85</v>
      </c>
      <c r="D66" s="24">
        <v>-302650</v>
      </c>
      <c r="E66" s="24">
        <v>-310200</v>
      </c>
      <c r="F66" s="24">
        <v>442250</v>
      </c>
      <c r="G66" s="24">
        <v>-110400</v>
      </c>
      <c r="H66" s="24">
        <v>-110400</v>
      </c>
      <c r="I66" s="24">
        <v>309600</v>
      </c>
      <c r="J66" s="24">
        <v>242050</v>
      </c>
      <c r="K66" s="24">
        <v>142050</v>
      </c>
      <c r="L66" s="24">
        <v>142050</v>
      </c>
      <c r="M66" s="24">
        <v>-57950</v>
      </c>
      <c r="N66" s="24">
        <v>-140400</v>
      </c>
      <c r="O66" s="24">
        <v>-351000</v>
      </c>
    </row>
    <row r="67" spans="3:15" x14ac:dyDescent="0.2">
      <c r="C67" s="2" t="s">
        <v>86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-1800000</v>
      </c>
    </row>
    <row r="68" spans="3:15" x14ac:dyDescent="0.2">
      <c r="C68" s="2" t="s">
        <v>87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1800000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topLeftCell="A40" zoomScale="85" zoomScaleNormal="85" workbookViewId="0">
      <selection activeCell="C25" sqref="C25"/>
    </sheetView>
  </sheetViews>
  <sheetFormatPr defaultColWidth="14.42578125" defaultRowHeight="15" x14ac:dyDescent="0.2"/>
  <cols>
    <col min="1" max="1" width="11.42578125" style="5" customWidth="1"/>
    <col min="2" max="2" width="11.42578125" style="2" customWidth="1"/>
    <col min="3" max="3" width="56.7109375" style="2" customWidth="1"/>
    <col min="4" max="14" width="14.42578125" style="2"/>
    <col min="15" max="16" width="15.5703125" style="2" bestFit="1" customWidth="1"/>
    <col min="17" max="256" width="14.42578125" style="2"/>
    <col min="257" max="258" width="11.42578125" style="2" customWidth="1"/>
    <col min="259" max="259" width="56.7109375" style="2" customWidth="1"/>
    <col min="260" max="270" width="14.42578125" style="2"/>
    <col min="271" max="271" width="14.42578125" style="2" customWidth="1"/>
    <col min="272" max="512" width="14.42578125" style="2"/>
    <col min="513" max="514" width="11.42578125" style="2" customWidth="1"/>
    <col min="515" max="515" width="56.7109375" style="2" customWidth="1"/>
    <col min="516" max="526" width="14.42578125" style="2"/>
    <col min="527" max="527" width="14.42578125" style="2" customWidth="1"/>
    <col min="528" max="768" width="14.42578125" style="2"/>
    <col min="769" max="770" width="11.42578125" style="2" customWidth="1"/>
    <col min="771" max="771" width="56.7109375" style="2" customWidth="1"/>
    <col min="772" max="782" width="14.42578125" style="2"/>
    <col min="783" max="783" width="14.42578125" style="2" customWidth="1"/>
    <col min="784" max="1024" width="14.42578125" style="2"/>
    <col min="1025" max="1026" width="11.42578125" style="2" customWidth="1"/>
    <col min="1027" max="1027" width="56.7109375" style="2" customWidth="1"/>
    <col min="1028" max="1038" width="14.42578125" style="2"/>
    <col min="1039" max="1039" width="14.42578125" style="2" customWidth="1"/>
    <col min="1040" max="1280" width="14.42578125" style="2"/>
    <col min="1281" max="1282" width="11.42578125" style="2" customWidth="1"/>
    <col min="1283" max="1283" width="56.7109375" style="2" customWidth="1"/>
    <col min="1284" max="1294" width="14.42578125" style="2"/>
    <col min="1295" max="1295" width="14.42578125" style="2" customWidth="1"/>
    <col min="1296" max="1536" width="14.42578125" style="2"/>
    <col min="1537" max="1538" width="11.42578125" style="2" customWidth="1"/>
    <col min="1539" max="1539" width="56.7109375" style="2" customWidth="1"/>
    <col min="1540" max="1550" width="14.42578125" style="2"/>
    <col min="1551" max="1551" width="14.42578125" style="2" customWidth="1"/>
    <col min="1552" max="1792" width="14.42578125" style="2"/>
    <col min="1793" max="1794" width="11.42578125" style="2" customWidth="1"/>
    <col min="1795" max="1795" width="56.7109375" style="2" customWidth="1"/>
    <col min="1796" max="1806" width="14.42578125" style="2"/>
    <col min="1807" max="1807" width="14.42578125" style="2" customWidth="1"/>
    <col min="1808" max="2048" width="14.42578125" style="2"/>
    <col min="2049" max="2050" width="11.42578125" style="2" customWidth="1"/>
    <col min="2051" max="2051" width="56.7109375" style="2" customWidth="1"/>
    <col min="2052" max="2062" width="14.42578125" style="2"/>
    <col min="2063" max="2063" width="14.42578125" style="2" customWidth="1"/>
    <col min="2064" max="2304" width="14.42578125" style="2"/>
    <col min="2305" max="2306" width="11.42578125" style="2" customWidth="1"/>
    <col min="2307" max="2307" width="56.7109375" style="2" customWidth="1"/>
    <col min="2308" max="2318" width="14.42578125" style="2"/>
    <col min="2319" max="2319" width="14.42578125" style="2" customWidth="1"/>
    <col min="2320" max="2560" width="14.42578125" style="2"/>
    <col min="2561" max="2562" width="11.42578125" style="2" customWidth="1"/>
    <col min="2563" max="2563" width="56.7109375" style="2" customWidth="1"/>
    <col min="2564" max="2574" width="14.42578125" style="2"/>
    <col min="2575" max="2575" width="14.42578125" style="2" customWidth="1"/>
    <col min="2576" max="2816" width="14.42578125" style="2"/>
    <col min="2817" max="2818" width="11.42578125" style="2" customWidth="1"/>
    <col min="2819" max="2819" width="56.7109375" style="2" customWidth="1"/>
    <col min="2820" max="2830" width="14.42578125" style="2"/>
    <col min="2831" max="2831" width="14.42578125" style="2" customWidth="1"/>
    <col min="2832" max="3072" width="14.42578125" style="2"/>
    <col min="3073" max="3074" width="11.42578125" style="2" customWidth="1"/>
    <col min="3075" max="3075" width="56.7109375" style="2" customWidth="1"/>
    <col min="3076" max="3086" width="14.42578125" style="2"/>
    <col min="3087" max="3087" width="14.42578125" style="2" customWidth="1"/>
    <col min="3088" max="3328" width="14.42578125" style="2"/>
    <col min="3329" max="3330" width="11.42578125" style="2" customWidth="1"/>
    <col min="3331" max="3331" width="56.7109375" style="2" customWidth="1"/>
    <col min="3332" max="3342" width="14.42578125" style="2"/>
    <col min="3343" max="3343" width="14.42578125" style="2" customWidth="1"/>
    <col min="3344" max="3584" width="14.42578125" style="2"/>
    <col min="3585" max="3586" width="11.42578125" style="2" customWidth="1"/>
    <col min="3587" max="3587" width="56.7109375" style="2" customWidth="1"/>
    <col min="3588" max="3598" width="14.42578125" style="2"/>
    <col min="3599" max="3599" width="14.42578125" style="2" customWidth="1"/>
    <col min="3600" max="3840" width="14.42578125" style="2"/>
    <col min="3841" max="3842" width="11.42578125" style="2" customWidth="1"/>
    <col min="3843" max="3843" width="56.7109375" style="2" customWidth="1"/>
    <col min="3844" max="3854" width="14.42578125" style="2"/>
    <col min="3855" max="3855" width="14.42578125" style="2" customWidth="1"/>
    <col min="3856" max="4096" width="14.42578125" style="2"/>
    <col min="4097" max="4098" width="11.42578125" style="2" customWidth="1"/>
    <col min="4099" max="4099" width="56.7109375" style="2" customWidth="1"/>
    <col min="4100" max="4110" width="14.42578125" style="2"/>
    <col min="4111" max="4111" width="14.42578125" style="2" customWidth="1"/>
    <col min="4112" max="4352" width="14.42578125" style="2"/>
    <col min="4353" max="4354" width="11.42578125" style="2" customWidth="1"/>
    <col min="4355" max="4355" width="56.7109375" style="2" customWidth="1"/>
    <col min="4356" max="4366" width="14.42578125" style="2"/>
    <col min="4367" max="4367" width="14.42578125" style="2" customWidth="1"/>
    <col min="4368" max="4608" width="14.42578125" style="2"/>
    <col min="4609" max="4610" width="11.42578125" style="2" customWidth="1"/>
    <col min="4611" max="4611" width="56.7109375" style="2" customWidth="1"/>
    <col min="4612" max="4622" width="14.42578125" style="2"/>
    <col min="4623" max="4623" width="14.42578125" style="2" customWidth="1"/>
    <col min="4624" max="4864" width="14.42578125" style="2"/>
    <col min="4865" max="4866" width="11.42578125" style="2" customWidth="1"/>
    <col min="4867" max="4867" width="56.7109375" style="2" customWidth="1"/>
    <col min="4868" max="4878" width="14.42578125" style="2"/>
    <col min="4879" max="4879" width="14.42578125" style="2" customWidth="1"/>
    <col min="4880" max="5120" width="14.42578125" style="2"/>
    <col min="5121" max="5122" width="11.42578125" style="2" customWidth="1"/>
    <col min="5123" max="5123" width="56.7109375" style="2" customWidth="1"/>
    <col min="5124" max="5134" width="14.42578125" style="2"/>
    <col min="5135" max="5135" width="14.42578125" style="2" customWidth="1"/>
    <col min="5136" max="5376" width="14.42578125" style="2"/>
    <col min="5377" max="5378" width="11.42578125" style="2" customWidth="1"/>
    <col min="5379" max="5379" width="56.7109375" style="2" customWidth="1"/>
    <col min="5380" max="5390" width="14.42578125" style="2"/>
    <col min="5391" max="5391" width="14.42578125" style="2" customWidth="1"/>
    <col min="5392" max="5632" width="14.42578125" style="2"/>
    <col min="5633" max="5634" width="11.42578125" style="2" customWidth="1"/>
    <col min="5635" max="5635" width="56.7109375" style="2" customWidth="1"/>
    <col min="5636" max="5646" width="14.42578125" style="2"/>
    <col min="5647" max="5647" width="14.42578125" style="2" customWidth="1"/>
    <col min="5648" max="5888" width="14.42578125" style="2"/>
    <col min="5889" max="5890" width="11.42578125" style="2" customWidth="1"/>
    <col min="5891" max="5891" width="56.7109375" style="2" customWidth="1"/>
    <col min="5892" max="5902" width="14.42578125" style="2"/>
    <col min="5903" max="5903" width="14.42578125" style="2" customWidth="1"/>
    <col min="5904" max="6144" width="14.42578125" style="2"/>
    <col min="6145" max="6146" width="11.42578125" style="2" customWidth="1"/>
    <col min="6147" max="6147" width="56.7109375" style="2" customWidth="1"/>
    <col min="6148" max="6158" width="14.42578125" style="2"/>
    <col min="6159" max="6159" width="14.42578125" style="2" customWidth="1"/>
    <col min="6160" max="6400" width="14.42578125" style="2"/>
    <col min="6401" max="6402" width="11.42578125" style="2" customWidth="1"/>
    <col min="6403" max="6403" width="56.7109375" style="2" customWidth="1"/>
    <col min="6404" max="6414" width="14.42578125" style="2"/>
    <col min="6415" max="6415" width="14.42578125" style="2" customWidth="1"/>
    <col min="6416" max="6656" width="14.42578125" style="2"/>
    <col min="6657" max="6658" width="11.42578125" style="2" customWidth="1"/>
    <col min="6659" max="6659" width="56.7109375" style="2" customWidth="1"/>
    <col min="6660" max="6670" width="14.42578125" style="2"/>
    <col min="6671" max="6671" width="14.42578125" style="2" customWidth="1"/>
    <col min="6672" max="6912" width="14.42578125" style="2"/>
    <col min="6913" max="6914" width="11.42578125" style="2" customWidth="1"/>
    <col min="6915" max="6915" width="56.7109375" style="2" customWidth="1"/>
    <col min="6916" max="6926" width="14.42578125" style="2"/>
    <col min="6927" max="6927" width="14.42578125" style="2" customWidth="1"/>
    <col min="6928" max="7168" width="14.42578125" style="2"/>
    <col min="7169" max="7170" width="11.42578125" style="2" customWidth="1"/>
    <col min="7171" max="7171" width="56.7109375" style="2" customWidth="1"/>
    <col min="7172" max="7182" width="14.42578125" style="2"/>
    <col min="7183" max="7183" width="14.42578125" style="2" customWidth="1"/>
    <col min="7184" max="7424" width="14.42578125" style="2"/>
    <col min="7425" max="7426" width="11.42578125" style="2" customWidth="1"/>
    <col min="7427" max="7427" width="56.7109375" style="2" customWidth="1"/>
    <col min="7428" max="7438" width="14.42578125" style="2"/>
    <col min="7439" max="7439" width="14.42578125" style="2" customWidth="1"/>
    <col min="7440" max="7680" width="14.42578125" style="2"/>
    <col min="7681" max="7682" width="11.42578125" style="2" customWidth="1"/>
    <col min="7683" max="7683" width="56.7109375" style="2" customWidth="1"/>
    <col min="7684" max="7694" width="14.42578125" style="2"/>
    <col min="7695" max="7695" width="14.42578125" style="2" customWidth="1"/>
    <col min="7696" max="7936" width="14.42578125" style="2"/>
    <col min="7937" max="7938" width="11.42578125" style="2" customWidth="1"/>
    <col min="7939" max="7939" width="56.7109375" style="2" customWidth="1"/>
    <col min="7940" max="7950" width="14.42578125" style="2"/>
    <col min="7951" max="7951" width="14.42578125" style="2" customWidth="1"/>
    <col min="7952" max="8192" width="14.42578125" style="2"/>
    <col min="8193" max="8194" width="11.42578125" style="2" customWidth="1"/>
    <col min="8195" max="8195" width="56.7109375" style="2" customWidth="1"/>
    <col min="8196" max="8206" width="14.42578125" style="2"/>
    <col min="8207" max="8207" width="14.42578125" style="2" customWidth="1"/>
    <col min="8208" max="8448" width="14.42578125" style="2"/>
    <col min="8449" max="8450" width="11.42578125" style="2" customWidth="1"/>
    <col min="8451" max="8451" width="56.7109375" style="2" customWidth="1"/>
    <col min="8452" max="8462" width="14.42578125" style="2"/>
    <col min="8463" max="8463" width="14.42578125" style="2" customWidth="1"/>
    <col min="8464" max="8704" width="14.42578125" style="2"/>
    <col min="8705" max="8706" width="11.42578125" style="2" customWidth="1"/>
    <col min="8707" max="8707" width="56.7109375" style="2" customWidth="1"/>
    <col min="8708" max="8718" width="14.42578125" style="2"/>
    <col min="8719" max="8719" width="14.42578125" style="2" customWidth="1"/>
    <col min="8720" max="8960" width="14.42578125" style="2"/>
    <col min="8961" max="8962" width="11.42578125" style="2" customWidth="1"/>
    <col min="8963" max="8963" width="56.7109375" style="2" customWidth="1"/>
    <col min="8964" max="8974" width="14.42578125" style="2"/>
    <col min="8975" max="8975" width="14.42578125" style="2" customWidth="1"/>
    <col min="8976" max="9216" width="14.42578125" style="2"/>
    <col min="9217" max="9218" width="11.42578125" style="2" customWidth="1"/>
    <col min="9219" max="9219" width="56.7109375" style="2" customWidth="1"/>
    <col min="9220" max="9230" width="14.42578125" style="2"/>
    <col min="9231" max="9231" width="14.42578125" style="2" customWidth="1"/>
    <col min="9232" max="9472" width="14.42578125" style="2"/>
    <col min="9473" max="9474" width="11.42578125" style="2" customWidth="1"/>
    <col min="9475" max="9475" width="56.7109375" style="2" customWidth="1"/>
    <col min="9476" max="9486" width="14.42578125" style="2"/>
    <col min="9487" max="9487" width="14.42578125" style="2" customWidth="1"/>
    <col min="9488" max="9728" width="14.42578125" style="2"/>
    <col min="9729" max="9730" width="11.42578125" style="2" customWidth="1"/>
    <col min="9731" max="9731" width="56.7109375" style="2" customWidth="1"/>
    <col min="9732" max="9742" width="14.42578125" style="2"/>
    <col min="9743" max="9743" width="14.42578125" style="2" customWidth="1"/>
    <col min="9744" max="9984" width="14.42578125" style="2"/>
    <col min="9985" max="9986" width="11.42578125" style="2" customWidth="1"/>
    <col min="9987" max="9987" width="56.7109375" style="2" customWidth="1"/>
    <col min="9988" max="9998" width="14.42578125" style="2"/>
    <col min="9999" max="9999" width="14.42578125" style="2" customWidth="1"/>
    <col min="10000" max="10240" width="14.42578125" style="2"/>
    <col min="10241" max="10242" width="11.42578125" style="2" customWidth="1"/>
    <col min="10243" max="10243" width="56.7109375" style="2" customWidth="1"/>
    <col min="10244" max="10254" width="14.42578125" style="2"/>
    <col min="10255" max="10255" width="14.42578125" style="2" customWidth="1"/>
    <col min="10256" max="10496" width="14.42578125" style="2"/>
    <col min="10497" max="10498" width="11.42578125" style="2" customWidth="1"/>
    <col min="10499" max="10499" width="56.7109375" style="2" customWidth="1"/>
    <col min="10500" max="10510" width="14.42578125" style="2"/>
    <col min="10511" max="10511" width="14.42578125" style="2" customWidth="1"/>
    <col min="10512" max="10752" width="14.42578125" style="2"/>
    <col min="10753" max="10754" width="11.42578125" style="2" customWidth="1"/>
    <col min="10755" max="10755" width="56.7109375" style="2" customWidth="1"/>
    <col min="10756" max="10766" width="14.42578125" style="2"/>
    <col min="10767" max="10767" width="14.42578125" style="2" customWidth="1"/>
    <col min="10768" max="11008" width="14.42578125" style="2"/>
    <col min="11009" max="11010" width="11.42578125" style="2" customWidth="1"/>
    <col min="11011" max="11011" width="56.7109375" style="2" customWidth="1"/>
    <col min="11012" max="11022" width="14.42578125" style="2"/>
    <col min="11023" max="11023" width="14.42578125" style="2" customWidth="1"/>
    <col min="11024" max="11264" width="14.42578125" style="2"/>
    <col min="11265" max="11266" width="11.42578125" style="2" customWidth="1"/>
    <col min="11267" max="11267" width="56.7109375" style="2" customWidth="1"/>
    <col min="11268" max="11278" width="14.42578125" style="2"/>
    <col min="11279" max="11279" width="14.42578125" style="2" customWidth="1"/>
    <col min="11280" max="11520" width="14.42578125" style="2"/>
    <col min="11521" max="11522" width="11.42578125" style="2" customWidth="1"/>
    <col min="11523" max="11523" width="56.7109375" style="2" customWidth="1"/>
    <col min="11524" max="11534" width="14.42578125" style="2"/>
    <col min="11535" max="11535" width="14.42578125" style="2" customWidth="1"/>
    <col min="11536" max="11776" width="14.42578125" style="2"/>
    <col min="11777" max="11778" width="11.42578125" style="2" customWidth="1"/>
    <col min="11779" max="11779" width="56.7109375" style="2" customWidth="1"/>
    <col min="11780" max="11790" width="14.42578125" style="2"/>
    <col min="11791" max="11791" width="14.42578125" style="2" customWidth="1"/>
    <col min="11792" max="12032" width="14.42578125" style="2"/>
    <col min="12033" max="12034" width="11.42578125" style="2" customWidth="1"/>
    <col min="12035" max="12035" width="56.7109375" style="2" customWidth="1"/>
    <col min="12036" max="12046" width="14.42578125" style="2"/>
    <col min="12047" max="12047" width="14.42578125" style="2" customWidth="1"/>
    <col min="12048" max="12288" width="14.42578125" style="2"/>
    <col min="12289" max="12290" width="11.42578125" style="2" customWidth="1"/>
    <col min="12291" max="12291" width="56.7109375" style="2" customWidth="1"/>
    <col min="12292" max="12302" width="14.42578125" style="2"/>
    <col min="12303" max="12303" width="14.42578125" style="2" customWidth="1"/>
    <col min="12304" max="12544" width="14.42578125" style="2"/>
    <col min="12545" max="12546" width="11.42578125" style="2" customWidth="1"/>
    <col min="12547" max="12547" width="56.7109375" style="2" customWidth="1"/>
    <col min="12548" max="12558" width="14.42578125" style="2"/>
    <col min="12559" max="12559" width="14.42578125" style="2" customWidth="1"/>
    <col min="12560" max="12800" width="14.42578125" style="2"/>
    <col min="12801" max="12802" width="11.42578125" style="2" customWidth="1"/>
    <col min="12803" max="12803" width="56.7109375" style="2" customWidth="1"/>
    <col min="12804" max="12814" width="14.42578125" style="2"/>
    <col min="12815" max="12815" width="14.42578125" style="2" customWidth="1"/>
    <col min="12816" max="13056" width="14.42578125" style="2"/>
    <col min="13057" max="13058" width="11.42578125" style="2" customWidth="1"/>
    <col min="13059" max="13059" width="56.7109375" style="2" customWidth="1"/>
    <col min="13060" max="13070" width="14.42578125" style="2"/>
    <col min="13071" max="13071" width="14.42578125" style="2" customWidth="1"/>
    <col min="13072" max="13312" width="14.42578125" style="2"/>
    <col min="13313" max="13314" width="11.42578125" style="2" customWidth="1"/>
    <col min="13315" max="13315" width="56.7109375" style="2" customWidth="1"/>
    <col min="13316" max="13326" width="14.42578125" style="2"/>
    <col min="13327" max="13327" width="14.42578125" style="2" customWidth="1"/>
    <col min="13328" max="13568" width="14.42578125" style="2"/>
    <col min="13569" max="13570" width="11.42578125" style="2" customWidth="1"/>
    <col min="13571" max="13571" width="56.7109375" style="2" customWidth="1"/>
    <col min="13572" max="13582" width="14.42578125" style="2"/>
    <col min="13583" max="13583" width="14.42578125" style="2" customWidth="1"/>
    <col min="13584" max="13824" width="14.42578125" style="2"/>
    <col min="13825" max="13826" width="11.42578125" style="2" customWidth="1"/>
    <col min="13827" max="13827" width="56.7109375" style="2" customWidth="1"/>
    <col min="13828" max="13838" width="14.42578125" style="2"/>
    <col min="13839" max="13839" width="14.42578125" style="2" customWidth="1"/>
    <col min="13840" max="14080" width="14.42578125" style="2"/>
    <col min="14081" max="14082" width="11.42578125" style="2" customWidth="1"/>
    <col min="14083" max="14083" width="56.7109375" style="2" customWidth="1"/>
    <col min="14084" max="14094" width="14.42578125" style="2"/>
    <col min="14095" max="14095" width="14.42578125" style="2" customWidth="1"/>
    <col min="14096" max="14336" width="14.42578125" style="2"/>
    <col min="14337" max="14338" width="11.42578125" style="2" customWidth="1"/>
    <col min="14339" max="14339" width="56.7109375" style="2" customWidth="1"/>
    <col min="14340" max="14350" width="14.42578125" style="2"/>
    <col min="14351" max="14351" width="14.42578125" style="2" customWidth="1"/>
    <col min="14352" max="14592" width="14.42578125" style="2"/>
    <col min="14593" max="14594" width="11.42578125" style="2" customWidth="1"/>
    <col min="14595" max="14595" width="56.7109375" style="2" customWidth="1"/>
    <col min="14596" max="14606" width="14.42578125" style="2"/>
    <col min="14607" max="14607" width="14.42578125" style="2" customWidth="1"/>
    <col min="14608" max="14848" width="14.42578125" style="2"/>
    <col min="14849" max="14850" width="11.42578125" style="2" customWidth="1"/>
    <col min="14851" max="14851" width="56.7109375" style="2" customWidth="1"/>
    <col min="14852" max="14862" width="14.42578125" style="2"/>
    <col min="14863" max="14863" width="14.42578125" style="2" customWidth="1"/>
    <col min="14864" max="15104" width="14.42578125" style="2"/>
    <col min="15105" max="15106" width="11.42578125" style="2" customWidth="1"/>
    <col min="15107" max="15107" width="56.7109375" style="2" customWidth="1"/>
    <col min="15108" max="15118" width="14.42578125" style="2"/>
    <col min="15119" max="15119" width="14.42578125" style="2" customWidth="1"/>
    <col min="15120" max="15360" width="14.42578125" style="2"/>
    <col min="15361" max="15362" width="11.42578125" style="2" customWidth="1"/>
    <col min="15363" max="15363" width="56.7109375" style="2" customWidth="1"/>
    <col min="15364" max="15374" width="14.42578125" style="2"/>
    <col min="15375" max="15375" width="14.42578125" style="2" customWidth="1"/>
    <col min="15376" max="15616" width="14.42578125" style="2"/>
    <col min="15617" max="15618" width="11.42578125" style="2" customWidth="1"/>
    <col min="15619" max="15619" width="56.7109375" style="2" customWidth="1"/>
    <col min="15620" max="15630" width="14.42578125" style="2"/>
    <col min="15631" max="15631" width="14.42578125" style="2" customWidth="1"/>
    <col min="15632" max="15872" width="14.42578125" style="2"/>
    <col min="15873" max="15874" width="11.42578125" style="2" customWidth="1"/>
    <col min="15875" max="15875" width="56.7109375" style="2" customWidth="1"/>
    <col min="15876" max="15886" width="14.42578125" style="2"/>
    <col min="15887" max="15887" width="14.42578125" style="2" customWidth="1"/>
    <col min="15888" max="16128" width="14.42578125" style="2"/>
    <col min="16129" max="16130" width="11.42578125" style="2" customWidth="1"/>
    <col min="16131" max="16131" width="56.7109375" style="2" customWidth="1"/>
    <col min="16132" max="16142" width="14.42578125" style="2"/>
    <col min="16143" max="16143" width="14.42578125" style="2" customWidth="1"/>
    <col min="16144" max="16384" width="14.42578125" style="2"/>
  </cols>
  <sheetData>
    <row r="1" spans="1:16" x14ac:dyDescent="0.2">
      <c r="A1" s="1" t="s">
        <v>0</v>
      </c>
      <c r="B1" s="2" t="s">
        <v>1</v>
      </c>
      <c r="C1" s="3" t="s">
        <v>88</v>
      </c>
      <c r="F1" s="4" t="s">
        <v>3</v>
      </c>
      <c r="G1" s="5"/>
      <c r="H1" s="5"/>
      <c r="I1" s="1"/>
      <c r="J1" s="5"/>
      <c r="K1" s="5"/>
      <c r="L1" s="5"/>
      <c r="M1" s="1" t="s">
        <v>4</v>
      </c>
      <c r="P1" s="6" t="s">
        <v>5</v>
      </c>
    </row>
    <row r="2" spans="1:16" ht="15.75" thickBot="1" x14ac:dyDescent="0.25">
      <c r="A2" s="7"/>
      <c r="B2" s="8"/>
      <c r="C2" s="8"/>
      <c r="D2" s="8"/>
      <c r="E2" s="8"/>
      <c r="F2" s="7"/>
      <c r="G2" s="7"/>
      <c r="H2" s="7"/>
      <c r="I2" s="7"/>
      <c r="J2" s="7"/>
      <c r="K2" s="7"/>
      <c r="L2" s="7"/>
      <c r="M2" s="7"/>
      <c r="N2" s="8"/>
      <c r="O2" s="8"/>
      <c r="P2" s="8"/>
    </row>
    <row r="3" spans="1:16" x14ac:dyDescent="0.2">
      <c r="A3" s="9"/>
      <c r="B3" s="10"/>
      <c r="C3" s="10"/>
      <c r="D3" s="10"/>
      <c r="E3" s="10"/>
      <c r="F3" s="9"/>
      <c r="G3" s="9"/>
      <c r="H3" s="9"/>
      <c r="I3" s="9"/>
      <c r="J3" s="9"/>
      <c r="K3" s="9"/>
      <c r="L3" s="9"/>
      <c r="M3" s="9"/>
      <c r="N3" s="10"/>
      <c r="O3" s="10"/>
      <c r="P3" s="10"/>
    </row>
    <row r="4" spans="1:16" x14ac:dyDescent="0.2">
      <c r="A4" s="1" t="s">
        <v>6</v>
      </c>
      <c r="F4" s="5" t="s">
        <v>7</v>
      </c>
      <c r="G4" s="4" t="s">
        <v>8</v>
      </c>
      <c r="H4" s="5"/>
      <c r="I4" s="1"/>
      <c r="J4" s="5"/>
      <c r="K4" s="5"/>
      <c r="L4" s="5"/>
      <c r="M4" s="4" t="s">
        <v>9</v>
      </c>
      <c r="N4" s="1"/>
    </row>
    <row r="5" spans="1:16" x14ac:dyDescent="0.2">
      <c r="F5" s="5"/>
      <c r="G5" s="4" t="s">
        <v>10</v>
      </c>
      <c r="H5" s="5"/>
      <c r="I5" s="1"/>
      <c r="J5" s="5"/>
      <c r="K5" s="5"/>
      <c r="L5" s="5"/>
      <c r="M5" s="4" t="s">
        <v>11</v>
      </c>
      <c r="N5" s="11"/>
    </row>
    <row r="6" spans="1:16" x14ac:dyDescent="0.2">
      <c r="A6" s="1" t="s">
        <v>12</v>
      </c>
      <c r="B6" s="12" t="str">
        <f>'[1]G1-1'!B6</f>
        <v>Florida Public Utilities Company Consolidated Gas</v>
      </c>
      <c r="C6" s="1"/>
      <c r="F6" s="5"/>
      <c r="G6" s="5"/>
      <c r="H6" s="5"/>
      <c r="I6" s="5"/>
      <c r="J6" s="5"/>
      <c r="K6" s="5"/>
      <c r="L6" s="5"/>
      <c r="M6" s="4" t="s">
        <v>13</v>
      </c>
      <c r="N6" s="1"/>
      <c r="O6" s="13"/>
    </row>
    <row r="7" spans="1:16" x14ac:dyDescent="0.2">
      <c r="B7" s="12"/>
    </row>
    <row r="8" spans="1:16" x14ac:dyDescent="0.2">
      <c r="A8" s="1" t="s">
        <v>14</v>
      </c>
      <c r="B8" s="12">
        <f>'[1]G1-1'!B8</f>
        <v>0</v>
      </c>
      <c r="C8" s="14" t="s">
        <v>15</v>
      </c>
    </row>
    <row r="9" spans="1:16" ht="15.75" thickBo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">
      <c r="G10" s="1" t="s">
        <v>16</v>
      </c>
      <c r="H10" s="1" t="s">
        <v>16</v>
      </c>
      <c r="I10" s="1" t="s">
        <v>16</v>
      </c>
      <c r="J10" s="1" t="s">
        <v>16</v>
      </c>
      <c r="K10" s="15" t="s">
        <v>16</v>
      </c>
      <c r="N10" s="1" t="s">
        <v>16</v>
      </c>
    </row>
    <row r="11" spans="1:16" x14ac:dyDescent="0.2">
      <c r="A11" s="1" t="s">
        <v>17</v>
      </c>
      <c r="B11" s="16" t="s">
        <v>18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6" x14ac:dyDescent="0.2">
      <c r="A12" s="1" t="s">
        <v>19</v>
      </c>
      <c r="B12" s="16" t="s">
        <v>19</v>
      </c>
      <c r="C12" s="16" t="s">
        <v>20</v>
      </c>
      <c r="D12" s="18">
        <v>44562</v>
      </c>
      <c r="E12" s="18">
        <v>44593</v>
      </c>
      <c r="F12" s="18">
        <v>44621</v>
      </c>
      <c r="G12" s="18">
        <v>44652</v>
      </c>
      <c r="H12" s="18">
        <v>44682</v>
      </c>
      <c r="I12" s="18">
        <v>44713</v>
      </c>
      <c r="J12" s="18">
        <v>44743</v>
      </c>
      <c r="K12" s="18">
        <v>44774</v>
      </c>
      <c r="L12" s="18">
        <v>44805</v>
      </c>
      <c r="M12" s="18">
        <v>44835</v>
      </c>
      <c r="N12" s="18">
        <v>44866</v>
      </c>
      <c r="O12" s="18">
        <v>44896</v>
      </c>
      <c r="P12" s="16" t="s">
        <v>21</v>
      </c>
    </row>
    <row r="13" spans="1:16" ht="15.75" thickBo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">
      <c r="A15" s="19">
        <v>1</v>
      </c>
      <c r="B15" s="20" t="s">
        <v>22</v>
      </c>
      <c r="C15" s="21" t="s">
        <v>23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3">
        <f t="shared" ref="P15:P52" si="0">SUM(D15:O15)</f>
        <v>0</v>
      </c>
    </row>
    <row r="16" spans="1:16" x14ac:dyDescent="0.2">
      <c r="A16" s="19">
        <f>+A15+1</f>
        <v>2</v>
      </c>
      <c r="B16" s="20" t="s">
        <v>24</v>
      </c>
      <c r="C16" s="21" t="s">
        <v>25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>
        <f t="shared" si="0"/>
        <v>0</v>
      </c>
    </row>
    <row r="17" spans="1:16" x14ac:dyDescent="0.2">
      <c r="A17" s="19">
        <f t="shared" ref="A17:A52" si="1">+A16+1</f>
        <v>3</v>
      </c>
      <c r="B17" s="20">
        <v>303</v>
      </c>
      <c r="C17" s="21" t="s">
        <v>26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>
        <f t="shared" si="0"/>
        <v>0</v>
      </c>
    </row>
    <row r="18" spans="1:16" x14ac:dyDescent="0.2">
      <c r="A18" s="19">
        <f t="shared" si="1"/>
        <v>4</v>
      </c>
      <c r="B18" s="20">
        <v>305</v>
      </c>
      <c r="C18" s="21" t="s">
        <v>27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>
        <f t="shared" si="0"/>
        <v>0</v>
      </c>
    </row>
    <row r="19" spans="1:16" x14ac:dyDescent="0.2">
      <c r="A19" s="19">
        <f t="shared" si="1"/>
        <v>5</v>
      </c>
      <c r="B19" s="20" t="s">
        <v>28</v>
      </c>
      <c r="C19" s="21" t="s">
        <v>29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>
        <f t="shared" si="0"/>
        <v>0</v>
      </c>
    </row>
    <row r="20" spans="1:16" x14ac:dyDescent="0.2">
      <c r="A20" s="19">
        <f t="shared" si="1"/>
        <v>6</v>
      </c>
      <c r="B20" s="20" t="s">
        <v>30</v>
      </c>
      <c r="C20" s="21" t="s">
        <v>27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>
        <f t="shared" si="0"/>
        <v>0</v>
      </c>
    </row>
    <row r="21" spans="1:16" x14ac:dyDescent="0.2">
      <c r="A21" s="19">
        <f t="shared" si="1"/>
        <v>7</v>
      </c>
      <c r="B21" s="26">
        <v>3761</v>
      </c>
      <c r="C21" s="27" t="s">
        <v>31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>
        <f t="shared" si="0"/>
        <v>0</v>
      </c>
    </row>
    <row r="22" spans="1:16" x14ac:dyDescent="0.2">
      <c r="A22" s="19">
        <f t="shared" si="1"/>
        <v>8</v>
      </c>
      <c r="B22" s="26">
        <v>3762</v>
      </c>
      <c r="C22" s="27" t="s">
        <v>32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>
        <f t="shared" si="0"/>
        <v>0</v>
      </c>
    </row>
    <row r="23" spans="1:16" x14ac:dyDescent="0.2">
      <c r="A23" s="19">
        <f t="shared" si="1"/>
        <v>9</v>
      </c>
      <c r="B23" s="26" t="s">
        <v>33</v>
      </c>
      <c r="C23" s="27" t="s">
        <v>34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8"/>
      <c r="O23" s="24"/>
      <c r="P23" s="25">
        <f t="shared" si="0"/>
        <v>0</v>
      </c>
    </row>
    <row r="24" spans="1:16" x14ac:dyDescent="0.2">
      <c r="A24" s="19">
        <f t="shared" si="1"/>
        <v>10</v>
      </c>
      <c r="B24" s="20" t="s">
        <v>35</v>
      </c>
      <c r="C24" s="21" t="s">
        <v>36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>
        <f t="shared" si="0"/>
        <v>0</v>
      </c>
    </row>
    <row r="25" spans="1:16" x14ac:dyDescent="0.2">
      <c r="A25" s="19">
        <f t="shared" si="1"/>
        <v>11</v>
      </c>
      <c r="B25" s="20" t="s">
        <v>37</v>
      </c>
      <c r="C25" s="21" t="s">
        <v>38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>
        <f t="shared" si="0"/>
        <v>0</v>
      </c>
    </row>
    <row r="26" spans="1:16" x14ac:dyDescent="0.2">
      <c r="A26" s="19">
        <f t="shared" si="1"/>
        <v>12</v>
      </c>
      <c r="B26" s="20">
        <v>3801</v>
      </c>
      <c r="C26" s="21" t="s">
        <v>39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>
        <f t="shared" si="0"/>
        <v>0</v>
      </c>
    </row>
    <row r="27" spans="1:16" x14ac:dyDescent="0.2">
      <c r="A27" s="19">
        <f t="shared" si="1"/>
        <v>13</v>
      </c>
      <c r="B27" s="20">
        <v>3802</v>
      </c>
      <c r="C27" s="21" t="s">
        <v>40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>
        <f t="shared" si="0"/>
        <v>0</v>
      </c>
    </row>
    <row r="28" spans="1:16" x14ac:dyDescent="0.2">
      <c r="A28" s="19">
        <f t="shared" si="1"/>
        <v>14</v>
      </c>
      <c r="B28" s="20" t="s">
        <v>41</v>
      </c>
      <c r="C28" s="21" t="s">
        <v>42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>
        <f t="shared" si="0"/>
        <v>0</v>
      </c>
    </row>
    <row r="29" spans="1:16" x14ac:dyDescent="0.2">
      <c r="A29" s="19">
        <f t="shared" si="1"/>
        <v>15</v>
      </c>
      <c r="B29" s="20" t="s">
        <v>43</v>
      </c>
      <c r="C29" s="21" t="s">
        <v>44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5">
        <f t="shared" si="0"/>
        <v>0</v>
      </c>
    </row>
    <row r="30" spans="1:16" x14ac:dyDescent="0.2">
      <c r="A30" s="19">
        <f t="shared" si="1"/>
        <v>16</v>
      </c>
      <c r="B30" s="20">
        <v>3811</v>
      </c>
      <c r="C30" s="21" t="s">
        <v>45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>
        <f t="shared" si="0"/>
        <v>0</v>
      </c>
    </row>
    <row r="31" spans="1:16" x14ac:dyDescent="0.2">
      <c r="A31" s="19">
        <f t="shared" si="1"/>
        <v>17</v>
      </c>
      <c r="B31" s="20" t="s">
        <v>46</v>
      </c>
      <c r="C31" s="21" t="s">
        <v>47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>
        <f t="shared" si="0"/>
        <v>0</v>
      </c>
    </row>
    <row r="32" spans="1:16" x14ac:dyDescent="0.2">
      <c r="A32" s="19">
        <f t="shared" si="1"/>
        <v>18</v>
      </c>
      <c r="B32" s="20">
        <v>3821</v>
      </c>
      <c r="C32" s="27" t="s">
        <v>48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5">
        <f t="shared" si="0"/>
        <v>0</v>
      </c>
    </row>
    <row r="33" spans="1:16" x14ac:dyDescent="0.2">
      <c r="A33" s="19">
        <f t="shared" si="1"/>
        <v>19</v>
      </c>
      <c r="B33" s="20" t="s">
        <v>49</v>
      </c>
      <c r="C33" s="21" t="s">
        <v>50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5">
        <f t="shared" si="0"/>
        <v>0</v>
      </c>
    </row>
    <row r="34" spans="1:16" x14ac:dyDescent="0.2">
      <c r="A34" s="19">
        <f t="shared" si="1"/>
        <v>20</v>
      </c>
      <c r="B34" s="20" t="s">
        <v>51</v>
      </c>
      <c r="C34" s="21" t="s">
        <v>52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</row>
    <row r="35" spans="1:16" x14ac:dyDescent="0.2">
      <c r="A35" s="19">
        <f t="shared" si="1"/>
        <v>21</v>
      </c>
      <c r="B35" s="20" t="s">
        <v>53</v>
      </c>
      <c r="C35" s="21" t="s">
        <v>54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>
        <f t="shared" si="0"/>
        <v>0</v>
      </c>
    </row>
    <row r="36" spans="1:16" x14ac:dyDescent="0.2">
      <c r="A36" s="19">
        <f t="shared" si="1"/>
        <v>22</v>
      </c>
      <c r="B36" s="20" t="s">
        <v>55</v>
      </c>
      <c r="C36" s="21" t="s">
        <v>56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5">
        <f t="shared" si="0"/>
        <v>0</v>
      </c>
    </row>
    <row r="37" spans="1:16" x14ac:dyDescent="0.2">
      <c r="A37" s="19">
        <f t="shared" si="1"/>
        <v>23</v>
      </c>
      <c r="B37" s="20" t="s">
        <v>57</v>
      </c>
      <c r="C37" s="21" t="s">
        <v>29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5">
        <f t="shared" si="0"/>
        <v>0</v>
      </c>
    </row>
    <row r="38" spans="1:16" x14ac:dyDescent="0.2">
      <c r="A38" s="19">
        <f t="shared" si="1"/>
        <v>24</v>
      </c>
      <c r="B38" s="20" t="s">
        <v>58</v>
      </c>
      <c r="C38" s="21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5">
        <f t="shared" si="0"/>
        <v>0</v>
      </c>
    </row>
    <row r="39" spans="1:16" x14ac:dyDescent="0.2">
      <c r="A39" s="19">
        <f t="shared" si="1"/>
        <v>25</v>
      </c>
      <c r="B39" s="20">
        <v>3910</v>
      </c>
      <c r="C39" s="29" t="s">
        <v>59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1">
        <f t="shared" si="0"/>
        <v>0</v>
      </c>
    </row>
    <row r="40" spans="1:16" x14ac:dyDescent="0.2">
      <c r="A40" s="19">
        <f t="shared" si="1"/>
        <v>26</v>
      </c>
      <c r="B40" s="20">
        <v>3911</v>
      </c>
      <c r="C40" s="29" t="s">
        <v>60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>
        <f t="shared" si="0"/>
        <v>0</v>
      </c>
    </row>
    <row r="41" spans="1:16" x14ac:dyDescent="0.2">
      <c r="A41" s="19">
        <f t="shared" si="1"/>
        <v>27</v>
      </c>
      <c r="B41" s="20">
        <v>3912</v>
      </c>
      <c r="C41" s="29" t="s">
        <v>61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1">
        <f t="shared" si="0"/>
        <v>0</v>
      </c>
    </row>
    <row r="42" spans="1:16" x14ac:dyDescent="0.2">
      <c r="A42" s="19">
        <f t="shared" si="1"/>
        <v>28</v>
      </c>
      <c r="B42" s="20">
        <v>3913</v>
      </c>
      <c r="C42" s="29" t="s">
        <v>62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>
        <f t="shared" si="0"/>
        <v>0</v>
      </c>
    </row>
    <row r="43" spans="1:16" x14ac:dyDescent="0.2">
      <c r="A43" s="19">
        <f t="shared" si="1"/>
        <v>29</v>
      </c>
      <c r="B43" s="20">
        <v>3914</v>
      </c>
      <c r="C43" s="29" t="s">
        <v>63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1">
        <f t="shared" si="0"/>
        <v>0</v>
      </c>
    </row>
    <row r="44" spans="1:16" x14ac:dyDescent="0.2">
      <c r="A44" s="19">
        <f t="shared" si="1"/>
        <v>30</v>
      </c>
      <c r="B44" s="20">
        <v>392</v>
      </c>
      <c r="C44" s="32" t="s">
        <v>64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4">
        <f t="shared" si="0"/>
        <v>0</v>
      </c>
    </row>
    <row r="45" spans="1:16" x14ac:dyDescent="0.2">
      <c r="A45" s="19">
        <f t="shared" si="1"/>
        <v>31</v>
      </c>
      <c r="B45" s="20">
        <v>3921</v>
      </c>
      <c r="C45" s="32" t="s">
        <v>65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4">
        <f t="shared" si="0"/>
        <v>0</v>
      </c>
    </row>
    <row r="46" spans="1:16" x14ac:dyDescent="0.2">
      <c r="A46" s="19">
        <f t="shared" si="1"/>
        <v>32</v>
      </c>
      <c r="B46" s="20">
        <v>3922</v>
      </c>
      <c r="C46" s="32" t="s">
        <v>66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4">
        <f t="shared" si="0"/>
        <v>0</v>
      </c>
    </row>
    <row r="47" spans="1:16" x14ac:dyDescent="0.2">
      <c r="A47" s="19">
        <f t="shared" si="1"/>
        <v>33</v>
      </c>
      <c r="B47" s="20">
        <v>3924</v>
      </c>
      <c r="C47" s="32" t="s">
        <v>67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4">
        <f t="shared" si="0"/>
        <v>0</v>
      </c>
    </row>
    <row r="48" spans="1:16" x14ac:dyDescent="0.2">
      <c r="A48" s="19">
        <f t="shared" si="1"/>
        <v>34</v>
      </c>
      <c r="B48" s="20" t="s">
        <v>68</v>
      </c>
      <c r="C48" s="21" t="s">
        <v>69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>
        <f t="shared" si="0"/>
        <v>0</v>
      </c>
    </row>
    <row r="49" spans="1:16" x14ac:dyDescent="0.2">
      <c r="A49" s="19">
        <f t="shared" si="1"/>
        <v>35</v>
      </c>
      <c r="B49" s="20" t="s">
        <v>70</v>
      </c>
      <c r="C49" s="21" t="s">
        <v>71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>
        <f t="shared" si="0"/>
        <v>0</v>
      </c>
    </row>
    <row r="50" spans="1:16" x14ac:dyDescent="0.2">
      <c r="A50" s="19">
        <f t="shared" si="1"/>
        <v>36</v>
      </c>
      <c r="B50" s="20" t="s">
        <v>72</v>
      </c>
      <c r="C50" s="21" t="s">
        <v>73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>
        <f t="shared" si="0"/>
        <v>0</v>
      </c>
    </row>
    <row r="51" spans="1:16" x14ac:dyDescent="0.2">
      <c r="A51" s="19">
        <f t="shared" si="1"/>
        <v>37</v>
      </c>
      <c r="B51" s="20" t="s">
        <v>74</v>
      </c>
      <c r="C51" s="21" t="s">
        <v>75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5">
        <f t="shared" si="0"/>
        <v>0</v>
      </c>
    </row>
    <row r="52" spans="1:16" x14ac:dyDescent="0.2">
      <c r="A52" s="19">
        <f t="shared" si="1"/>
        <v>38</v>
      </c>
      <c r="B52" s="20" t="s">
        <v>76</v>
      </c>
      <c r="C52" s="21" t="s">
        <v>77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5">
        <f t="shared" si="0"/>
        <v>0</v>
      </c>
    </row>
    <row r="53" spans="1:16" x14ac:dyDescent="0.2">
      <c r="A53" s="35"/>
      <c r="B53" s="36"/>
      <c r="C53" s="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8"/>
    </row>
    <row r="54" spans="1:16" x14ac:dyDescent="0.2"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6" ht="15.75" thickBot="1" x14ac:dyDescent="0.25">
      <c r="A55" s="35">
        <v>39</v>
      </c>
      <c r="C55" s="1" t="s">
        <v>78</v>
      </c>
      <c r="D55" s="40">
        <f t="shared" ref="D55:O55" si="2">SUM(D15:D54)</f>
        <v>0</v>
      </c>
      <c r="E55" s="40">
        <f t="shared" si="2"/>
        <v>0</v>
      </c>
      <c r="F55" s="40">
        <f t="shared" si="2"/>
        <v>0</v>
      </c>
      <c r="G55" s="40">
        <f t="shared" si="2"/>
        <v>0</v>
      </c>
      <c r="H55" s="40">
        <f t="shared" si="2"/>
        <v>0</v>
      </c>
      <c r="I55" s="40">
        <f t="shared" si="2"/>
        <v>0</v>
      </c>
      <c r="J55" s="40">
        <f t="shared" si="2"/>
        <v>0</v>
      </c>
      <c r="K55" s="40">
        <f t="shared" si="2"/>
        <v>0</v>
      </c>
      <c r="L55" s="40">
        <f t="shared" si="2"/>
        <v>0</v>
      </c>
      <c r="M55" s="40">
        <f t="shared" si="2"/>
        <v>0</v>
      </c>
      <c r="N55" s="40">
        <f t="shared" si="2"/>
        <v>0</v>
      </c>
      <c r="O55" s="40">
        <f t="shared" si="2"/>
        <v>0</v>
      </c>
      <c r="P55" s="40">
        <f>SUM(P15:P54)</f>
        <v>0</v>
      </c>
    </row>
    <row r="56" spans="1:16" ht="15.75" thickTop="1" x14ac:dyDescent="0.2"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6" ht="15.75" thickBo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x14ac:dyDescent="0.2">
      <c r="A58" s="1" t="s">
        <v>79</v>
      </c>
      <c r="D58" s="38"/>
      <c r="E58" s="38"/>
      <c r="F58" s="38"/>
      <c r="G58" s="38"/>
      <c r="H58" s="38"/>
      <c r="I58" s="38"/>
      <c r="J58" s="42" t="s">
        <v>80</v>
      </c>
      <c r="K58" s="38"/>
      <c r="L58" s="38"/>
      <c r="M58" s="38"/>
      <c r="N58" s="38"/>
      <c r="P58" s="38"/>
    </row>
    <row r="59" spans="1:16" x14ac:dyDescent="0.2">
      <c r="A59" s="43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2" spans="1:16" x14ac:dyDescent="0.2">
      <c r="A62" s="5" t="s">
        <v>81</v>
      </c>
    </row>
    <row r="63" spans="1:16" x14ac:dyDescent="0.2">
      <c r="C63" s="2" t="s">
        <v>82</v>
      </c>
      <c r="D63" s="24">
        <v>-341250</v>
      </c>
      <c r="E63" s="24">
        <v>-341250</v>
      </c>
      <c r="F63" s="24">
        <v>-341250</v>
      </c>
      <c r="G63" s="24">
        <v>-341250</v>
      </c>
      <c r="H63" s="24">
        <v>-341250</v>
      </c>
      <c r="I63" s="24">
        <v>-341250</v>
      </c>
      <c r="J63" s="24">
        <v>-341250</v>
      </c>
      <c r="K63" s="24">
        <v>-341250</v>
      </c>
      <c r="L63" s="24">
        <v>-341250</v>
      </c>
      <c r="M63" s="24">
        <v>-341250</v>
      </c>
      <c r="N63" s="24">
        <v>-341250</v>
      </c>
      <c r="O63" s="24">
        <v>3753750</v>
      </c>
    </row>
    <row r="64" spans="1:16" x14ac:dyDescent="0.2">
      <c r="C64" s="2" t="s">
        <v>83</v>
      </c>
      <c r="D64" s="24">
        <v>-1028350</v>
      </c>
      <c r="E64" s="24">
        <v>-782799</v>
      </c>
      <c r="F64" s="24">
        <v>28250</v>
      </c>
      <c r="G64" s="24">
        <v>-1052600</v>
      </c>
      <c r="H64" s="24">
        <v>-1267600</v>
      </c>
      <c r="I64" s="24">
        <v>-62600</v>
      </c>
      <c r="J64" s="24">
        <v>988367</v>
      </c>
      <c r="K64" s="24">
        <v>738367</v>
      </c>
      <c r="L64" s="24">
        <v>738367</v>
      </c>
      <c r="M64" s="24">
        <v>738367</v>
      </c>
      <c r="N64" s="24">
        <v>779317</v>
      </c>
      <c r="O64" s="24">
        <v>287914</v>
      </c>
    </row>
    <row r="65" spans="3:15" x14ac:dyDescent="0.2">
      <c r="C65" s="2" t="s">
        <v>84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</row>
    <row r="66" spans="3:15" x14ac:dyDescent="0.2">
      <c r="C66" s="2" t="s">
        <v>85</v>
      </c>
      <c r="D66" s="24">
        <v>-302650</v>
      </c>
      <c r="E66" s="24">
        <v>-310200</v>
      </c>
      <c r="F66" s="24">
        <v>442250</v>
      </c>
      <c r="G66" s="24">
        <v>-110400</v>
      </c>
      <c r="H66" s="24">
        <v>-110400</v>
      </c>
      <c r="I66" s="24">
        <v>309600</v>
      </c>
      <c r="J66" s="24">
        <v>242050</v>
      </c>
      <c r="K66" s="24">
        <v>142050</v>
      </c>
      <c r="L66" s="24">
        <v>142050</v>
      </c>
      <c r="M66" s="24">
        <v>-57950</v>
      </c>
      <c r="N66" s="24">
        <v>-140400</v>
      </c>
      <c r="O66" s="24">
        <v>-351000</v>
      </c>
    </row>
    <row r="67" spans="3:15" x14ac:dyDescent="0.2">
      <c r="C67" s="2" t="s">
        <v>86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-1800000</v>
      </c>
    </row>
    <row r="68" spans="3:15" x14ac:dyDescent="0.2">
      <c r="C68" s="2" t="s">
        <v>87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1800000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1"/>
  <sheetViews>
    <sheetView tabSelected="1" topLeftCell="A34" zoomScale="70" zoomScaleNormal="70" workbookViewId="0">
      <selection activeCell="F48" sqref="F48"/>
    </sheetView>
  </sheetViews>
  <sheetFormatPr defaultColWidth="14.42578125" defaultRowHeight="15" x14ac:dyDescent="0.2"/>
  <cols>
    <col min="1" max="1" width="11.42578125" style="5" customWidth="1"/>
    <col min="2" max="2" width="11.42578125" style="2" customWidth="1"/>
    <col min="3" max="3" width="52" style="2" customWidth="1"/>
    <col min="4" max="14" width="14.42578125" style="2"/>
    <col min="15" max="15" width="14.42578125" style="2" customWidth="1"/>
    <col min="16" max="16" width="15.5703125" style="2" bestFit="1" customWidth="1"/>
    <col min="17" max="256" width="14.42578125" style="2"/>
    <col min="257" max="258" width="11.42578125" style="2" customWidth="1"/>
    <col min="259" max="259" width="56.7109375" style="2" customWidth="1"/>
    <col min="260" max="270" width="14.42578125" style="2"/>
    <col min="271" max="271" width="14.42578125" style="2" customWidth="1"/>
    <col min="272" max="512" width="14.42578125" style="2"/>
    <col min="513" max="514" width="11.42578125" style="2" customWidth="1"/>
    <col min="515" max="515" width="56.7109375" style="2" customWidth="1"/>
    <col min="516" max="526" width="14.42578125" style="2"/>
    <col min="527" max="527" width="14.42578125" style="2" customWidth="1"/>
    <col min="528" max="768" width="14.42578125" style="2"/>
    <col min="769" max="770" width="11.42578125" style="2" customWidth="1"/>
    <col min="771" max="771" width="56.7109375" style="2" customWidth="1"/>
    <col min="772" max="782" width="14.42578125" style="2"/>
    <col min="783" max="783" width="14.42578125" style="2" customWidth="1"/>
    <col min="784" max="1024" width="14.42578125" style="2"/>
    <col min="1025" max="1026" width="11.42578125" style="2" customWidth="1"/>
    <col min="1027" max="1027" width="56.7109375" style="2" customWidth="1"/>
    <col min="1028" max="1038" width="14.42578125" style="2"/>
    <col min="1039" max="1039" width="14.42578125" style="2" customWidth="1"/>
    <col min="1040" max="1280" width="14.42578125" style="2"/>
    <col min="1281" max="1282" width="11.42578125" style="2" customWidth="1"/>
    <col min="1283" max="1283" width="56.7109375" style="2" customWidth="1"/>
    <col min="1284" max="1294" width="14.42578125" style="2"/>
    <col min="1295" max="1295" width="14.42578125" style="2" customWidth="1"/>
    <col min="1296" max="1536" width="14.42578125" style="2"/>
    <col min="1537" max="1538" width="11.42578125" style="2" customWidth="1"/>
    <col min="1539" max="1539" width="56.7109375" style="2" customWidth="1"/>
    <col min="1540" max="1550" width="14.42578125" style="2"/>
    <col min="1551" max="1551" width="14.42578125" style="2" customWidth="1"/>
    <col min="1552" max="1792" width="14.42578125" style="2"/>
    <col min="1793" max="1794" width="11.42578125" style="2" customWidth="1"/>
    <col min="1795" max="1795" width="56.7109375" style="2" customWidth="1"/>
    <col min="1796" max="1806" width="14.42578125" style="2"/>
    <col min="1807" max="1807" width="14.42578125" style="2" customWidth="1"/>
    <col min="1808" max="2048" width="14.42578125" style="2"/>
    <col min="2049" max="2050" width="11.42578125" style="2" customWidth="1"/>
    <col min="2051" max="2051" width="56.7109375" style="2" customWidth="1"/>
    <col min="2052" max="2062" width="14.42578125" style="2"/>
    <col min="2063" max="2063" width="14.42578125" style="2" customWidth="1"/>
    <col min="2064" max="2304" width="14.42578125" style="2"/>
    <col min="2305" max="2306" width="11.42578125" style="2" customWidth="1"/>
    <col min="2307" max="2307" width="56.7109375" style="2" customWidth="1"/>
    <col min="2308" max="2318" width="14.42578125" style="2"/>
    <col min="2319" max="2319" width="14.42578125" style="2" customWidth="1"/>
    <col min="2320" max="2560" width="14.42578125" style="2"/>
    <col min="2561" max="2562" width="11.42578125" style="2" customWidth="1"/>
    <col min="2563" max="2563" width="56.7109375" style="2" customWidth="1"/>
    <col min="2564" max="2574" width="14.42578125" style="2"/>
    <col min="2575" max="2575" width="14.42578125" style="2" customWidth="1"/>
    <col min="2576" max="2816" width="14.42578125" style="2"/>
    <col min="2817" max="2818" width="11.42578125" style="2" customWidth="1"/>
    <col min="2819" max="2819" width="56.7109375" style="2" customWidth="1"/>
    <col min="2820" max="2830" width="14.42578125" style="2"/>
    <col min="2831" max="2831" width="14.42578125" style="2" customWidth="1"/>
    <col min="2832" max="3072" width="14.42578125" style="2"/>
    <col min="3073" max="3074" width="11.42578125" style="2" customWidth="1"/>
    <col min="3075" max="3075" width="56.7109375" style="2" customWidth="1"/>
    <col min="3076" max="3086" width="14.42578125" style="2"/>
    <col min="3087" max="3087" width="14.42578125" style="2" customWidth="1"/>
    <col min="3088" max="3328" width="14.42578125" style="2"/>
    <col min="3329" max="3330" width="11.42578125" style="2" customWidth="1"/>
    <col min="3331" max="3331" width="56.7109375" style="2" customWidth="1"/>
    <col min="3332" max="3342" width="14.42578125" style="2"/>
    <col min="3343" max="3343" width="14.42578125" style="2" customWidth="1"/>
    <col min="3344" max="3584" width="14.42578125" style="2"/>
    <col min="3585" max="3586" width="11.42578125" style="2" customWidth="1"/>
    <col min="3587" max="3587" width="56.7109375" style="2" customWidth="1"/>
    <col min="3588" max="3598" width="14.42578125" style="2"/>
    <col min="3599" max="3599" width="14.42578125" style="2" customWidth="1"/>
    <col min="3600" max="3840" width="14.42578125" style="2"/>
    <col min="3841" max="3842" width="11.42578125" style="2" customWidth="1"/>
    <col min="3843" max="3843" width="56.7109375" style="2" customWidth="1"/>
    <col min="3844" max="3854" width="14.42578125" style="2"/>
    <col min="3855" max="3855" width="14.42578125" style="2" customWidth="1"/>
    <col min="3856" max="4096" width="14.42578125" style="2"/>
    <col min="4097" max="4098" width="11.42578125" style="2" customWidth="1"/>
    <col min="4099" max="4099" width="56.7109375" style="2" customWidth="1"/>
    <col min="4100" max="4110" width="14.42578125" style="2"/>
    <col min="4111" max="4111" width="14.42578125" style="2" customWidth="1"/>
    <col min="4112" max="4352" width="14.42578125" style="2"/>
    <col min="4353" max="4354" width="11.42578125" style="2" customWidth="1"/>
    <col min="4355" max="4355" width="56.7109375" style="2" customWidth="1"/>
    <col min="4356" max="4366" width="14.42578125" style="2"/>
    <col min="4367" max="4367" width="14.42578125" style="2" customWidth="1"/>
    <col min="4368" max="4608" width="14.42578125" style="2"/>
    <col min="4609" max="4610" width="11.42578125" style="2" customWidth="1"/>
    <col min="4611" max="4611" width="56.7109375" style="2" customWidth="1"/>
    <col min="4612" max="4622" width="14.42578125" style="2"/>
    <col min="4623" max="4623" width="14.42578125" style="2" customWidth="1"/>
    <col min="4624" max="4864" width="14.42578125" style="2"/>
    <col min="4865" max="4866" width="11.42578125" style="2" customWidth="1"/>
    <col min="4867" max="4867" width="56.7109375" style="2" customWidth="1"/>
    <col min="4868" max="4878" width="14.42578125" style="2"/>
    <col min="4879" max="4879" width="14.42578125" style="2" customWidth="1"/>
    <col min="4880" max="5120" width="14.42578125" style="2"/>
    <col min="5121" max="5122" width="11.42578125" style="2" customWidth="1"/>
    <col min="5123" max="5123" width="56.7109375" style="2" customWidth="1"/>
    <col min="5124" max="5134" width="14.42578125" style="2"/>
    <col min="5135" max="5135" width="14.42578125" style="2" customWidth="1"/>
    <col min="5136" max="5376" width="14.42578125" style="2"/>
    <col min="5377" max="5378" width="11.42578125" style="2" customWidth="1"/>
    <col min="5379" max="5379" width="56.7109375" style="2" customWidth="1"/>
    <col min="5380" max="5390" width="14.42578125" style="2"/>
    <col min="5391" max="5391" width="14.42578125" style="2" customWidth="1"/>
    <col min="5392" max="5632" width="14.42578125" style="2"/>
    <col min="5633" max="5634" width="11.42578125" style="2" customWidth="1"/>
    <col min="5635" max="5635" width="56.7109375" style="2" customWidth="1"/>
    <col min="5636" max="5646" width="14.42578125" style="2"/>
    <col min="5647" max="5647" width="14.42578125" style="2" customWidth="1"/>
    <col min="5648" max="5888" width="14.42578125" style="2"/>
    <col min="5889" max="5890" width="11.42578125" style="2" customWidth="1"/>
    <col min="5891" max="5891" width="56.7109375" style="2" customWidth="1"/>
    <col min="5892" max="5902" width="14.42578125" style="2"/>
    <col min="5903" max="5903" width="14.42578125" style="2" customWidth="1"/>
    <col min="5904" max="6144" width="14.42578125" style="2"/>
    <col min="6145" max="6146" width="11.42578125" style="2" customWidth="1"/>
    <col min="6147" max="6147" width="56.7109375" style="2" customWidth="1"/>
    <col min="6148" max="6158" width="14.42578125" style="2"/>
    <col min="6159" max="6159" width="14.42578125" style="2" customWidth="1"/>
    <col min="6160" max="6400" width="14.42578125" style="2"/>
    <col min="6401" max="6402" width="11.42578125" style="2" customWidth="1"/>
    <col min="6403" max="6403" width="56.7109375" style="2" customWidth="1"/>
    <col min="6404" max="6414" width="14.42578125" style="2"/>
    <col min="6415" max="6415" width="14.42578125" style="2" customWidth="1"/>
    <col min="6416" max="6656" width="14.42578125" style="2"/>
    <col min="6657" max="6658" width="11.42578125" style="2" customWidth="1"/>
    <col min="6659" max="6659" width="56.7109375" style="2" customWidth="1"/>
    <col min="6660" max="6670" width="14.42578125" style="2"/>
    <col min="6671" max="6671" width="14.42578125" style="2" customWidth="1"/>
    <col min="6672" max="6912" width="14.42578125" style="2"/>
    <col min="6913" max="6914" width="11.42578125" style="2" customWidth="1"/>
    <col min="6915" max="6915" width="56.7109375" style="2" customWidth="1"/>
    <col min="6916" max="6926" width="14.42578125" style="2"/>
    <col min="6927" max="6927" width="14.42578125" style="2" customWidth="1"/>
    <col min="6928" max="7168" width="14.42578125" style="2"/>
    <col min="7169" max="7170" width="11.42578125" style="2" customWidth="1"/>
    <col min="7171" max="7171" width="56.7109375" style="2" customWidth="1"/>
    <col min="7172" max="7182" width="14.42578125" style="2"/>
    <col min="7183" max="7183" width="14.42578125" style="2" customWidth="1"/>
    <col min="7184" max="7424" width="14.42578125" style="2"/>
    <col min="7425" max="7426" width="11.42578125" style="2" customWidth="1"/>
    <col min="7427" max="7427" width="56.7109375" style="2" customWidth="1"/>
    <col min="7428" max="7438" width="14.42578125" style="2"/>
    <col min="7439" max="7439" width="14.42578125" style="2" customWidth="1"/>
    <col min="7440" max="7680" width="14.42578125" style="2"/>
    <col min="7681" max="7682" width="11.42578125" style="2" customWidth="1"/>
    <col min="7683" max="7683" width="56.7109375" style="2" customWidth="1"/>
    <col min="7684" max="7694" width="14.42578125" style="2"/>
    <col min="7695" max="7695" width="14.42578125" style="2" customWidth="1"/>
    <col min="7696" max="7936" width="14.42578125" style="2"/>
    <col min="7937" max="7938" width="11.42578125" style="2" customWidth="1"/>
    <col min="7939" max="7939" width="56.7109375" style="2" customWidth="1"/>
    <col min="7940" max="7950" width="14.42578125" style="2"/>
    <col min="7951" max="7951" width="14.42578125" style="2" customWidth="1"/>
    <col min="7952" max="8192" width="14.42578125" style="2"/>
    <col min="8193" max="8194" width="11.42578125" style="2" customWidth="1"/>
    <col min="8195" max="8195" width="56.7109375" style="2" customWidth="1"/>
    <col min="8196" max="8206" width="14.42578125" style="2"/>
    <col min="8207" max="8207" width="14.42578125" style="2" customWidth="1"/>
    <col min="8208" max="8448" width="14.42578125" style="2"/>
    <col min="8449" max="8450" width="11.42578125" style="2" customWidth="1"/>
    <col min="8451" max="8451" width="56.7109375" style="2" customWidth="1"/>
    <col min="8452" max="8462" width="14.42578125" style="2"/>
    <col min="8463" max="8463" width="14.42578125" style="2" customWidth="1"/>
    <col min="8464" max="8704" width="14.42578125" style="2"/>
    <col min="8705" max="8706" width="11.42578125" style="2" customWidth="1"/>
    <col min="8707" max="8707" width="56.7109375" style="2" customWidth="1"/>
    <col min="8708" max="8718" width="14.42578125" style="2"/>
    <col min="8719" max="8719" width="14.42578125" style="2" customWidth="1"/>
    <col min="8720" max="8960" width="14.42578125" style="2"/>
    <col min="8961" max="8962" width="11.42578125" style="2" customWidth="1"/>
    <col min="8963" max="8963" width="56.7109375" style="2" customWidth="1"/>
    <col min="8964" max="8974" width="14.42578125" style="2"/>
    <col min="8975" max="8975" width="14.42578125" style="2" customWidth="1"/>
    <col min="8976" max="9216" width="14.42578125" style="2"/>
    <col min="9217" max="9218" width="11.42578125" style="2" customWidth="1"/>
    <col min="9219" max="9219" width="56.7109375" style="2" customWidth="1"/>
    <col min="9220" max="9230" width="14.42578125" style="2"/>
    <col min="9231" max="9231" width="14.42578125" style="2" customWidth="1"/>
    <col min="9232" max="9472" width="14.42578125" style="2"/>
    <col min="9473" max="9474" width="11.42578125" style="2" customWidth="1"/>
    <col min="9475" max="9475" width="56.7109375" style="2" customWidth="1"/>
    <col min="9476" max="9486" width="14.42578125" style="2"/>
    <col min="9487" max="9487" width="14.42578125" style="2" customWidth="1"/>
    <col min="9488" max="9728" width="14.42578125" style="2"/>
    <col min="9729" max="9730" width="11.42578125" style="2" customWidth="1"/>
    <col min="9731" max="9731" width="56.7109375" style="2" customWidth="1"/>
    <col min="9732" max="9742" width="14.42578125" style="2"/>
    <col min="9743" max="9743" width="14.42578125" style="2" customWidth="1"/>
    <col min="9744" max="9984" width="14.42578125" style="2"/>
    <col min="9985" max="9986" width="11.42578125" style="2" customWidth="1"/>
    <col min="9987" max="9987" width="56.7109375" style="2" customWidth="1"/>
    <col min="9988" max="9998" width="14.42578125" style="2"/>
    <col min="9999" max="9999" width="14.42578125" style="2" customWidth="1"/>
    <col min="10000" max="10240" width="14.42578125" style="2"/>
    <col min="10241" max="10242" width="11.42578125" style="2" customWidth="1"/>
    <col min="10243" max="10243" width="56.7109375" style="2" customWidth="1"/>
    <col min="10244" max="10254" width="14.42578125" style="2"/>
    <col min="10255" max="10255" width="14.42578125" style="2" customWidth="1"/>
    <col min="10256" max="10496" width="14.42578125" style="2"/>
    <col min="10497" max="10498" width="11.42578125" style="2" customWidth="1"/>
    <col min="10499" max="10499" width="56.7109375" style="2" customWidth="1"/>
    <col min="10500" max="10510" width="14.42578125" style="2"/>
    <col min="10511" max="10511" width="14.42578125" style="2" customWidth="1"/>
    <col min="10512" max="10752" width="14.42578125" style="2"/>
    <col min="10753" max="10754" width="11.42578125" style="2" customWidth="1"/>
    <col min="10755" max="10755" width="56.7109375" style="2" customWidth="1"/>
    <col min="10756" max="10766" width="14.42578125" style="2"/>
    <col min="10767" max="10767" width="14.42578125" style="2" customWidth="1"/>
    <col min="10768" max="11008" width="14.42578125" style="2"/>
    <col min="11009" max="11010" width="11.42578125" style="2" customWidth="1"/>
    <col min="11011" max="11011" width="56.7109375" style="2" customWidth="1"/>
    <col min="11012" max="11022" width="14.42578125" style="2"/>
    <col min="11023" max="11023" width="14.42578125" style="2" customWidth="1"/>
    <col min="11024" max="11264" width="14.42578125" style="2"/>
    <col min="11265" max="11266" width="11.42578125" style="2" customWidth="1"/>
    <col min="11267" max="11267" width="56.7109375" style="2" customWidth="1"/>
    <col min="11268" max="11278" width="14.42578125" style="2"/>
    <col min="11279" max="11279" width="14.42578125" style="2" customWidth="1"/>
    <col min="11280" max="11520" width="14.42578125" style="2"/>
    <col min="11521" max="11522" width="11.42578125" style="2" customWidth="1"/>
    <col min="11523" max="11523" width="56.7109375" style="2" customWidth="1"/>
    <col min="11524" max="11534" width="14.42578125" style="2"/>
    <col min="11535" max="11535" width="14.42578125" style="2" customWidth="1"/>
    <col min="11536" max="11776" width="14.42578125" style="2"/>
    <col min="11777" max="11778" width="11.42578125" style="2" customWidth="1"/>
    <col min="11779" max="11779" width="56.7109375" style="2" customWidth="1"/>
    <col min="11780" max="11790" width="14.42578125" style="2"/>
    <col min="11791" max="11791" width="14.42578125" style="2" customWidth="1"/>
    <col min="11792" max="12032" width="14.42578125" style="2"/>
    <col min="12033" max="12034" width="11.42578125" style="2" customWidth="1"/>
    <col min="12035" max="12035" width="56.7109375" style="2" customWidth="1"/>
    <col min="12036" max="12046" width="14.42578125" style="2"/>
    <col min="12047" max="12047" width="14.42578125" style="2" customWidth="1"/>
    <col min="12048" max="12288" width="14.42578125" style="2"/>
    <col min="12289" max="12290" width="11.42578125" style="2" customWidth="1"/>
    <col min="12291" max="12291" width="56.7109375" style="2" customWidth="1"/>
    <col min="12292" max="12302" width="14.42578125" style="2"/>
    <col min="12303" max="12303" width="14.42578125" style="2" customWidth="1"/>
    <col min="12304" max="12544" width="14.42578125" style="2"/>
    <col min="12545" max="12546" width="11.42578125" style="2" customWidth="1"/>
    <col min="12547" max="12547" width="56.7109375" style="2" customWidth="1"/>
    <col min="12548" max="12558" width="14.42578125" style="2"/>
    <col min="12559" max="12559" width="14.42578125" style="2" customWidth="1"/>
    <col min="12560" max="12800" width="14.42578125" style="2"/>
    <col min="12801" max="12802" width="11.42578125" style="2" customWidth="1"/>
    <col min="12803" max="12803" width="56.7109375" style="2" customWidth="1"/>
    <col min="12804" max="12814" width="14.42578125" style="2"/>
    <col min="12815" max="12815" width="14.42578125" style="2" customWidth="1"/>
    <col min="12816" max="13056" width="14.42578125" style="2"/>
    <col min="13057" max="13058" width="11.42578125" style="2" customWidth="1"/>
    <col min="13059" max="13059" width="56.7109375" style="2" customWidth="1"/>
    <col min="13060" max="13070" width="14.42578125" style="2"/>
    <col min="13071" max="13071" width="14.42578125" style="2" customWidth="1"/>
    <col min="13072" max="13312" width="14.42578125" style="2"/>
    <col min="13313" max="13314" width="11.42578125" style="2" customWidth="1"/>
    <col min="13315" max="13315" width="56.7109375" style="2" customWidth="1"/>
    <col min="13316" max="13326" width="14.42578125" style="2"/>
    <col min="13327" max="13327" width="14.42578125" style="2" customWidth="1"/>
    <col min="13328" max="13568" width="14.42578125" style="2"/>
    <col min="13569" max="13570" width="11.42578125" style="2" customWidth="1"/>
    <col min="13571" max="13571" width="56.7109375" style="2" customWidth="1"/>
    <col min="13572" max="13582" width="14.42578125" style="2"/>
    <col min="13583" max="13583" width="14.42578125" style="2" customWidth="1"/>
    <col min="13584" max="13824" width="14.42578125" style="2"/>
    <col min="13825" max="13826" width="11.42578125" style="2" customWidth="1"/>
    <col min="13827" max="13827" width="56.7109375" style="2" customWidth="1"/>
    <col min="13828" max="13838" width="14.42578125" style="2"/>
    <col min="13839" max="13839" width="14.42578125" style="2" customWidth="1"/>
    <col min="13840" max="14080" width="14.42578125" style="2"/>
    <col min="14081" max="14082" width="11.42578125" style="2" customWidth="1"/>
    <col min="14083" max="14083" width="56.7109375" style="2" customWidth="1"/>
    <col min="14084" max="14094" width="14.42578125" style="2"/>
    <col min="14095" max="14095" width="14.42578125" style="2" customWidth="1"/>
    <col min="14096" max="14336" width="14.42578125" style="2"/>
    <col min="14337" max="14338" width="11.42578125" style="2" customWidth="1"/>
    <col min="14339" max="14339" width="56.7109375" style="2" customWidth="1"/>
    <col min="14340" max="14350" width="14.42578125" style="2"/>
    <col min="14351" max="14351" width="14.42578125" style="2" customWidth="1"/>
    <col min="14352" max="14592" width="14.42578125" style="2"/>
    <col min="14593" max="14594" width="11.42578125" style="2" customWidth="1"/>
    <col min="14595" max="14595" width="56.7109375" style="2" customWidth="1"/>
    <col min="14596" max="14606" width="14.42578125" style="2"/>
    <col min="14607" max="14607" width="14.42578125" style="2" customWidth="1"/>
    <col min="14608" max="14848" width="14.42578125" style="2"/>
    <col min="14849" max="14850" width="11.42578125" style="2" customWidth="1"/>
    <col min="14851" max="14851" width="56.7109375" style="2" customWidth="1"/>
    <col min="14852" max="14862" width="14.42578125" style="2"/>
    <col min="14863" max="14863" width="14.42578125" style="2" customWidth="1"/>
    <col min="14864" max="15104" width="14.42578125" style="2"/>
    <col min="15105" max="15106" width="11.42578125" style="2" customWidth="1"/>
    <col min="15107" max="15107" width="56.7109375" style="2" customWidth="1"/>
    <col min="15108" max="15118" width="14.42578125" style="2"/>
    <col min="15119" max="15119" width="14.42578125" style="2" customWidth="1"/>
    <col min="15120" max="15360" width="14.42578125" style="2"/>
    <col min="15361" max="15362" width="11.42578125" style="2" customWidth="1"/>
    <col min="15363" max="15363" width="56.7109375" style="2" customWidth="1"/>
    <col min="15364" max="15374" width="14.42578125" style="2"/>
    <col min="15375" max="15375" width="14.42578125" style="2" customWidth="1"/>
    <col min="15376" max="15616" width="14.42578125" style="2"/>
    <col min="15617" max="15618" width="11.42578125" style="2" customWidth="1"/>
    <col min="15619" max="15619" width="56.7109375" style="2" customWidth="1"/>
    <col min="15620" max="15630" width="14.42578125" style="2"/>
    <col min="15631" max="15631" width="14.42578125" style="2" customWidth="1"/>
    <col min="15632" max="15872" width="14.42578125" style="2"/>
    <col min="15873" max="15874" width="11.42578125" style="2" customWidth="1"/>
    <col min="15875" max="15875" width="56.7109375" style="2" customWidth="1"/>
    <col min="15876" max="15886" width="14.42578125" style="2"/>
    <col min="15887" max="15887" width="14.42578125" style="2" customWidth="1"/>
    <col min="15888" max="16128" width="14.42578125" style="2"/>
    <col min="16129" max="16130" width="11.42578125" style="2" customWidth="1"/>
    <col min="16131" max="16131" width="56.7109375" style="2" customWidth="1"/>
    <col min="16132" max="16142" width="14.42578125" style="2"/>
    <col min="16143" max="16143" width="14.42578125" style="2" customWidth="1"/>
    <col min="16144" max="16384" width="14.42578125" style="2"/>
  </cols>
  <sheetData>
    <row r="1" spans="1:16" x14ac:dyDescent="0.2">
      <c r="A1" s="1" t="s">
        <v>0</v>
      </c>
      <c r="B1" s="2" t="s">
        <v>1</v>
      </c>
      <c r="F1" s="4" t="s">
        <v>3</v>
      </c>
      <c r="G1" s="5"/>
      <c r="H1" s="5"/>
      <c r="I1" s="1"/>
      <c r="J1" s="5"/>
      <c r="K1" s="5"/>
      <c r="L1" s="5"/>
      <c r="M1" s="1" t="s">
        <v>4</v>
      </c>
      <c r="P1" s="6" t="s">
        <v>5</v>
      </c>
    </row>
    <row r="2" spans="1:16" ht="15.75" thickBot="1" x14ac:dyDescent="0.25">
      <c r="A2" s="7"/>
      <c r="B2" s="8"/>
      <c r="C2" s="8"/>
      <c r="D2" s="8"/>
      <c r="E2" s="8"/>
      <c r="F2" s="7"/>
      <c r="G2" s="7"/>
      <c r="H2" s="7"/>
      <c r="I2" s="7"/>
      <c r="J2" s="7"/>
      <c r="K2" s="7"/>
      <c r="L2" s="7"/>
      <c r="M2" s="7"/>
      <c r="N2" s="8"/>
      <c r="O2" s="8"/>
      <c r="P2" s="8"/>
    </row>
    <row r="3" spans="1:16" x14ac:dyDescent="0.2">
      <c r="A3" s="9"/>
      <c r="B3" s="10"/>
      <c r="C3" s="10"/>
      <c r="D3" s="10"/>
      <c r="E3" s="10"/>
      <c r="F3" s="9"/>
      <c r="G3" s="9"/>
      <c r="H3" s="9"/>
      <c r="I3" s="9"/>
      <c r="J3" s="9"/>
      <c r="K3" s="9"/>
      <c r="L3" s="9"/>
      <c r="M3" s="9"/>
      <c r="N3" s="10"/>
      <c r="O3" s="10"/>
      <c r="P3" s="10"/>
    </row>
    <row r="4" spans="1:16" x14ac:dyDescent="0.2">
      <c r="A4" s="1" t="s">
        <v>6</v>
      </c>
      <c r="F4" s="5" t="s">
        <v>7</v>
      </c>
      <c r="G4" s="4" t="s">
        <v>8</v>
      </c>
      <c r="H4" s="5"/>
      <c r="I4" s="1"/>
      <c r="J4" s="5"/>
      <c r="K4" s="5"/>
      <c r="L4" s="5"/>
      <c r="M4" s="4" t="s">
        <v>9</v>
      </c>
      <c r="N4" s="1"/>
    </row>
    <row r="5" spans="1:16" x14ac:dyDescent="0.2">
      <c r="F5" s="5"/>
      <c r="G5" s="4" t="s">
        <v>10</v>
      </c>
      <c r="H5" s="5"/>
      <c r="I5" s="1"/>
      <c r="J5" s="5"/>
      <c r="K5" s="5"/>
      <c r="L5" s="5"/>
      <c r="M5" s="4" t="s">
        <v>11</v>
      </c>
      <c r="N5" s="11"/>
    </row>
    <row r="6" spans="1:16" x14ac:dyDescent="0.2">
      <c r="A6" s="1" t="s">
        <v>12</v>
      </c>
      <c r="B6" s="12" t="str">
        <f>'[1]G1-1'!B6</f>
        <v>Florida Public Utilities Company Consolidated Gas</v>
      </c>
      <c r="C6" s="1"/>
      <c r="F6" s="5"/>
      <c r="G6" s="5"/>
      <c r="H6" s="5"/>
      <c r="I6" s="5"/>
      <c r="J6" s="5"/>
      <c r="K6" s="5"/>
      <c r="L6" s="5"/>
      <c r="M6" s="4" t="s">
        <v>13</v>
      </c>
      <c r="N6" s="1"/>
      <c r="O6" s="13"/>
    </row>
    <row r="7" spans="1:16" x14ac:dyDescent="0.2">
      <c r="B7" s="12"/>
    </row>
    <row r="8" spans="1:16" x14ac:dyDescent="0.2">
      <c r="A8" s="1" t="s">
        <v>14</v>
      </c>
      <c r="B8" s="12">
        <f>'[1]G1-1'!B8</f>
        <v>0</v>
      </c>
      <c r="C8" s="14" t="s">
        <v>91</v>
      </c>
    </row>
    <row r="9" spans="1:16" ht="15.75" thickBo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">
      <c r="G10" s="1" t="s">
        <v>16</v>
      </c>
      <c r="H10" s="1" t="s">
        <v>16</v>
      </c>
      <c r="I10" s="1" t="s">
        <v>16</v>
      </c>
      <c r="J10" s="1" t="s">
        <v>16</v>
      </c>
      <c r="K10" s="15" t="s">
        <v>16</v>
      </c>
      <c r="N10" s="1" t="s">
        <v>16</v>
      </c>
    </row>
    <row r="11" spans="1:16" x14ac:dyDescent="0.2">
      <c r="A11" s="1" t="s">
        <v>17</v>
      </c>
      <c r="B11" s="16" t="s">
        <v>18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6" x14ac:dyDescent="0.2">
      <c r="A12" s="1" t="s">
        <v>19</v>
      </c>
      <c r="B12" s="16" t="s">
        <v>19</v>
      </c>
      <c r="C12" s="16" t="s">
        <v>20</v>
      </c>
      <c r="D12" s="18">
        <v>44562</v>
      </c>
      <c r="E12" s="18">
        <v>44593</v>
      </c>
      <c r="F12" s="18">
        <v>44621</v>
      </c>
      <c r="G12" s="18">
        <v>44652</v>
      </c>
      <c r="H12" s="18">
        <v>44682</v>
      </c>
      <c r="I12" s="18">
        <v>44713</v>
      </c>
      <c r="J12" s="18">
        <v>44743</v>
      </c>
      <c r="K12" s="18">
        <v>44774</v>
      </c>
      <c r="L12" s="18">
        <v>44805</v>
      </c>
      <c r="M12" s="18">
        <v>44835</v>
      </c>
      <c r="N12" s="18">
        <v>44866</v>
      </c>
      <c r="O12" s="18">
        <v>44896</v>
      </c>
      <c r="P12" s="16" t="s">
        <v>21</v>
      </c>
    </row>
    <row r="13" spans="1:16" ht="15.75" thickBo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">
      <c r="A15" s="19">
        <v>1</v>
      </c>
      <c r="B15" s="20" t="s">
        <v>22</v>
      </c>
      <c r="C15" s="21" t="s">
        <v>23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3">
        <f t="shared" ref="P15:P52" si="0">SUM(D15:O15)</f>
        <v>0</v>
      </c>
    </row>
    <row r="16" spans="1:16" x14ac:dyDescent="0.2">
      <c r="A16" s="19">
        <f>+A15+1</f>
        <v>2</v>
      </c>
      <c r="B16" s="20" t="s">
        <v>24</v>
      </c>
      <c r="C16" s="21" t="s">
        <v>25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5">
        <f t="shared" si="0"/>
        <v>0</v>
      </c>
    </row>
    <row r="17" spans="1:16" x14ac:dyDescent="0.2">
      <c r="A17" s="19">
        <f t="shared" ref="A17:A52" si="1">+A16+1</f>
        <v>3</v>
      </c>
      <c r="B17" s="20">
        <v>303</v>
      </c>
      <c r="C17" s="21" t="s">
        <v>26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5">
        <f t="shared" si="0"/>
        <v>0</v>
      </c>
    </row>
    <row r="18" spans="1:16" x14ac:dyDescent="0.2">
      <c r="A18" s="19">
        <f t="shared" si="1"/>
        <v>4</v>
      </c>
      <c r="B18" s="20">
        <v>305</v>
      </c>
      <c r="C18" s="21" t="s">
        <v>27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5">
        <f t="shared" si="0"/>
        <v>0</v>
      </c>
    </row>
    <row r="19" spans="1:16" x14ac:dyDescent="0.2">
      <c r="A19" s="19">
        <f t="shared" si="1"/>
        <v>5</v>
      </c>
      <c r="B19" s="20" t="s">
        <v>28</v>
      </c>
      <c r="C19" s="21" t="s">
        <v>29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5">
        <f t="shared" si="0"/>
        <v>0</v>
      </c>
    </row>
    <row r="20" spans="1:16" x14ac:dyDescent="0.2">
      <c r="A20" s="19">
        <f t="shared" si="1"/>
        <v>6</v>
      </c>
      <c r="B20" s="20" t="s">
        <v>30</v>
      </c>
      <c r="C20" s="21" t="s">
        <v>27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5">
        <f t="shared" si="0"/>
        <v>0</v>
      </c>
    </row>
    <row r="21" spans="1:16" x14ac:dyDescent="0.2">
      <c r="A21" s="19">
        <f>+A20+1</f>
        <v>7</v>
      </c>
      <c r="B21" s="26">
        <v>3761</v>
      </c>
      <c r="C21" s="27" t="s">
        <v>31</v>
      </c>
      <c r="D21" s="24">
        <f>133310.740000002+D66</f>
        <v>46650.850000001999</v>
      </c>
      <c r="E21" s="24">
        <f>168995.739999995+E66</f>
        <v>53449.21999999501</v>
      </c>
      <c r="F21" s="24">
        <f>484442.640000002+F66</f>
        <v>340009.49000000197</v>
      </c>
      <c r="G21" s="24">
        <f>311735.740000002+G66</f>
        <v>80642.70000000202</v>
      </c>
      <c r="H21" s="24">
        <f>311735.740000002+H66</f>
        <v>80642.70000000202</v>
      </c>
      <c r="I21" s="24">
        <f>591497.619999995+I66</f>
        <v>360404.57999999495</v>
      </c>
      <c r="J21" s="24">
        <f>347420.740000002+J66</f>
        <v>87441.070000002044</v>
      </c>
      <c r="K21" s="24">
        <f>347420.740000002+K66</f>
        <v>87441.070000002044</v>
      </c>
      <c r="L21" s="24">
        <f>583890.189999995+L66</f>
        <v>323910.51999999507</v>
      </c>
      <c r="M21" s="24">
        <f>347420.740000002+M66</f>
        <v>87441.070000002044</v>
      </c>
      <c r="N21" s="24">
        <f>311735.740000002+N66</f>
        <v>80642.70000000202</v>
      </c>
      <c r="O21" s="24">
        <f>976425.190000002+O66</f>
        <v>398692.59000000206</v>
      </c>
      <c r="P21" s="25">
        <f t="shared" si="0"/>
        <v>2027368.5600000033</v>
      </c>
    </row>
    <row r="22" spans="1:16" x14ac:dyDescent="0.2">
      <c r="A22" s="19">
        <f t="shared" si="1"/>
        <v>8</v>
      </c>
      <c r="B22" s="26">
        <v>3762</v>
      </c>
      <c r="C22" s="27" t="s">
        <v>32</v>
      </c>
      <c r="D22" s="24">
        <v>0</v>
      </c>
      <c r="E22" s="24">
        <v>0</v>
      </c>
      <c r="F22" s="24">
        <v>28843.989999999998</v>
      </c>
      <c r="G22" s="24">
        <v>0</v>
      </c>
      <c r="H22" s="24">
        <v>0</v>
      </c>
      <c r="I22" s="24">
        <v>28844.010000000002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5">
        <f t="shared" si="0"/>
        <v>57688</v>
      </c>
    </row>
    <row r="23" spans="1:16" x14ac:dyDescent="0.2">
      <c r="A23" s="19">
        <f t="shared" si="1"/>
        <v>9</v>
      </c>
      <c r="B23" s="26" t="s">
        <v>33</v>
      </c>
      <c r="C23" s="27" t="s">
        <v>34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5">
        <f t="shared" si="0"/>
        <v>0</v>
      </c>
    </row>
    <row r="24" spans="1:16" x14ac:dyDescent="0.2">
      <c r="A24" s="19">
        <f t="shared" si="1"/>
        <v>10</v>
      </c>
      <c r="B24" s="20" t="s">
        <v>35</v>
      </c>
      <c r="C24" s="21" t="s">
        <v>36</v>
      </c>
      <c r="D24" s="24">
        <v>28782</v>
      </c>
      <c r="E24" s="24">
        <v>38376</v>
      </c>
      <c r="F24" s="24">
        <v>47970</v>
      </c>
      <c r="G24" s="24">
        <v>76752</v>
      </c>
      <c r="H24" s="24">
        <v>76752</v>
      </c>
      <c r="I24" s="24">
        <v>76752</v>
      </c>
      <c r="J24" s="24">
        <v>86346</v>
      </c>
      <c r="K24" s="24">
        <v>86346</v>
      </c>
      <c r="L24" s="24">
        <v>86346</v>
      </c>
      <c r="M24" s="24">
        <v>86346</v>
      </c>
      <c r="N24" s="24">
        <v>76752</v>
      </c>
      <c r="O24" s="24">
        <v>191880</v>
      </c>
      <c r="P24" s="25">
        <f t="shared" si="0"/>
        <v>959400</v>
      </c>
    </row>
    <row r="25" spans="1:16" x14ac:dyDescent="0.2">
      <c r="A25" s="19">
        <f t="shared" si="1"/>
        <v>11</v>
      </c>
      <c r="B25" s="20" t="s">
        <v>37</v>
      </c>
      <c r="C25" s="21" t="s">
        <v>38</v>
      </c>
      <c r="D25" s="24">
        <v>0</v>
      </c>
      <c r="E25" s="24">
        <v>0</v>
      </c>
      <c r="F25" s="24">
        <v>17068.91</v>
      </c>
      <c r="G25" s="24">
        <v>0</v>
      </c>
      <c r="H25" s="24">
        <v>0</v>
      </c>
      <c r="I25" s="24">
        <v>17068.89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5">
        <f t="shared" si="0"/>
        <v>34137.800000000003</v>
      </c>
    </row>
    <row r="26" spans="1:16" x14ac:dyDescent="0.2">
      <c r="A26" s="19">
        <f t="shared" si="1"/>
        <v>12</v>
      </c>
      <c r="B26" s="20">
        <v>3801</v>
      </c>
      <c r="C26" s="21" t="s">
        <v>39</v>
      </c>
      <c r="D26" s="24">
        <v>23505.985247182311</v>
      </c>
      <c r="E26" s="24">
        <v>30809.203471824025</v>
      </c>
      <c r="F26" s="24">
        <v>38112.421696462836</v>
      </c>
      <c r="G26" s="24">
        <v>60022.076370377326</v>
      </c>
      <c r="H26" s="24">
        <v>60022.076370379276</v>
      </c>
      <c r="I26" s="24">
        <v>60022.076370377326</v>
      </c>
      <c r="J26" s="24">
        <v>67325.294595018087</v>
      </c>
      <c r="K26" s="24">
        <v>67325.294595018087</v>
      </c>
      <c r="L26" s="24">
        <v>67325.294595016137</v>
      </c>
      <c r="M26" s="24">
        <v>67325.294595018087</v>
      </c>
      <c r="N26" s="24">
        <v>60022.076370377326</v>
      </c>
      <c r="O26" s="24">
        <v>147660.69506604501</v>
      </c>
      <c r="P26" s="25">
        <f t="shared" si="0"/>
        <v>749477.78934309585</v>
      </c>
    </row>
    <row r="27" spans="1:16" x14ac:dyDescent="0.2">
      <c r="A27" s="19">
        <f t="shared" si="1"/>
        <v>13</v>
      </c>
      <c r="B27" s="20">
        <v>3802</v>
      </c>
      <c r="C27" s="21" t="s">
        <v>40</v>
      </c>
      <c r="D27" s="24">
        <v>0</v>
      </c>
      <c r="E27" s="24">
        <v>0</v>
      </c>
      <c r="F27" s="24">
        <v>17302.239999999998</v>
      </c>
      <c r="G27" s="24">
        <v>0</v>
      </c>
      <c r="H27" s="24">
        <v>0</v>
      </c>
      <c r="I27" s="24">
        <v>17302.260000000002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5">
        <f t="shared" si="0"/>
        <v>34604.5</v>
      </c>
    </row>
    <row r="28" spans="1:16" x14ac:dyDescent="0.2">
      <c r="A28" s="19">
        <f t="shared" si="1"/>
        <v>14</v>
      </c>
      <c r="B28" s="20" t="s">
        <v>41</v>
      </c>
      <c r="C28" s="21" t="s">
        <v>42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5">
        <f t="shared" si="0"/>
        <v>0</v>
      </c>
    </row>
    <row r="29" spans="1:16" x14ac:dyDescent="0.2">
      <c r="A29" s="19">
        <f t="shared" si="1"/>
        <v>15</v>
      </c>
      <c r="B29" s="20" t="s">
        <v>43</v>
      </c>
      <c r="C29" s="21" t="s">
        <v>44</v>
      </c>
      <c r="D29" s="24">
        <v>5304.4008188180096</v>
      </c>
      <c r="E29" s="24">
        <v>7014.6445006723025</v>
      </c>
      <c r="F29" s="24">
        <v>8724.8881825265962</v>
      </c>
      <c r="G29" s="24">
        <v>13855.619228089481</v>
      </c>
      <c r="H29" s="24">
        <v>13855.619228089481</v>
      </c>
      <c r="I29" s="24">
        <v>13855.619228089481</v>
      </c>
      <c r="J29" s="24">
        <v>15565.862909943777</v>
      </c>
      <c r="K29" s="24">
        <v>15565.862909943777</v>
      </c>
      <c r="L29" s="24">
        <v>15565.862909943777</v>
      </c>
      <c r="M29" s="24">
        <v>15565.862909943777</v>
      </c>
      <c r="N29" s="24">
        <v>13855.619228089481</v>
      </c>
      <c r="O29" s="24">
        <v>34378.543410341023</v>
      </c>
      <c r="P29" s="25">
        <f t="shared" si="0"/>
        <v>173108.40546449099</v>
      </c>
    </row>
    <row r="30" spans="1:16" x14ac:dyDescent="0.2">
      <c r="A30" s="19">
        <f t="shared" si="1"/>
        <v>16</v>
      </c>
      <c r="B30" s="20">
        <v>3811</v>
      </c>
      <c r="C30" s="21" t="s">
        <v>45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25">
        <f t="shared" si="0"/>
        <v>0</v>
      </c>
    </row>
    <row r="31" spans="1:16" x14ac:dyDescent="0.2">
      <c r="A31" s="19">
        <f t="shared" si="1"/>
        <v>17</v>
      </c>
      <c r="B31" s="20" t="s">
        <v>46</v>
      </c>
      <c r="C31" s="21" t="s">
        <v>47</v>
      </c>
      <c r="D31" s="24">
        <v>4094.8518102137805</v>
      </c>
      <c r="E31" s="24">
        <v>4094.851810215644</v>
      </c>
      <c r="F31" s="24">
        <v>4094.8518102137805</v>
      </c>
      <c r="G31" s="24">
        <v>4094.851810215644</v>
      </c>
      <c r="H31" s="24">
        <v>4094.851810215644</v>
      </c>
      <c r="I31" s="24">
        <v>4094.8518102137805</v>
      </c>
      <c r="J31" s="24">
        <v>4094.851810215644</v>
      </c>
      <c r="K31" s="24">
        <v>4094.8518102137805</v>
      </c>
      <c r="L31" s="24">
        <v>4094.851810215644</v>
      </c>
      <c r="M31" s="24">
        <v>4094.851810215644</v>
      </c>
      <c r="N31" s="24">
        <v>4094.8518102137805</v>
      </c>
      <c r="O31" s="24">
        <v>4094.851810215644</v>
      </c>
      <c r="P31" s="25">
        <f t="shared" si="0"/>
        <v>49138.221722578419</v>
      </c>
    </row>
    <row r="32" spans="1:16" x14ac:dyDescent="0.2">
      <c r="A32" s="19">
        <f t="shared" si="1"/>
        <v>18</v>
      </c>
      <c r="B32" s="20">
        <v>3821</v>
      </c>
      <c r="C32" s="27" t="s">
        <v>48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5">
        <f t="shared" si="0"/>
        <v>0</v>
      </c>
    </row>
    <row r="33" spans="1:16" x14ac:dyDescent="0.2">
      <c r="A33" s="19">
        <f t="shared" si="1"/>
        <v>19</v>
      </c>
      <c r="B33" s="20" t="s">
        <v>49</v>
      </c>
      <c r="C33" s="21" t="s">
        <v>50</v>
      </c>
      <c r="D33" s="24">
        <v>2598.6404748224782</v>
      </c>
      <c r="E33" s="24">
        <v>2598.6404748230693</v>
      </c>
      <c r="F33" s="24">
        <v>2598.6404748236605</v>
      </c>
      <c r="G33" s="24">
        <v>2598.6404748224782</v>
      </c>
      <c r="H33" s="24">
        <v>2598.6404748236605</v>
      </c>
      <c r="I33" s="24">
        <v>2598.6404748224782</v>
      </c>
      <c r="J33" s="24">
        <v>2598.6404748236605</v>
      </c>
      <c r="K33" s="24">
        <v>2598.6404748236605</v>
      </c>
      <c r="L33" s="24">
        <v>2598.6404748224782</v>
      </c>
      <c r="M33" s="24">
        <v>2598.6404748236605</v>
      </c>
      <c r="N33" s="24">
        <v>2598.6404748224782</v>
      </c>
      <c r="O33" s="24">
        <v>2598.6404748236605</v>
      </c>
      <c r="P33" s="25">
        <f t="shared" si="0"/>
        <v>31183.685697877419</v>
      </c>
    </row>
    <row r="34" spans="1:16" x14ac:dyDescent="0.2">
      <c r="A34" s="19">
        <f t="shared" si="1"/>
        <v>20</v>
      </c>
      <c r="B34" s="20" t="s">
        <v>51</v>
      </c>
      <c r="C34" s="21" t="s">
        <v>52</v>
      </c>
      <c r="D34" s="24">
        <v>454.98353446818373</v>
      </c>
      <c r="E34" s="24">
        <v>454.98353446828725</v>
      </c>
      <c r="F34" s="24">
        <v>454.98353446839081</v>
      </c>
      <c r="G34" s="24">
        <v>454.98353446818373</v>
      </c>
      <c r="H34" s="24">
        <v>454.98353446839081</v>
      </c>
      <c r="I34" s="24">
        <v>454.98353446818373</v>
      </c>
      <c r="J34" s="24">
        <v>454.98353446839081</v>
      </c>
      <c r="K34" s="24">
        <v>454.98353446839081</v>
      </c>
      <c r="L34" s="24">
        <v>454.98353446818373</v>
      </c>
      <c r="M34" s="24">
        <v>454.98353446839081</v>
      </c>
      <c r="N34" s="24">
        <v>454.98353446818373</v>
      </c>
      <c r="O34" s="24">
        <v>454.98353446839081</v>
      </c>
      <c r="P34" s="25">
        <f t="shared" si="0"/>
        <v>5459.8024136195509</v>
      </c>
    </row>
    <row r="35" spans="1:16" x14ac:dyDescent="0.2">
      <c r="A35" s="19">
        <f t="shared" si="1"/>
        <v>21</v>
      </c>
      <c r="B35" s="20" t="s">
        <v>53</v>
      </c>
      <c r="C35" s="21" t="s">
        <v>54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5">
        <f t="shared" si="0"/>
        <v>0</v>
      </c>
    </row>
    <row r="36" spans="1:16" x14ac:dyDescent="0.2">
      <c r="A36" s="19">
        <f t="shared" si="1"/>
        <v>22</v>
      </c>
      <c r="B36" s="20" t="s">
        <v>55</v>
      </c>
      <c r="C36" s="21" t="s">
        <v>56</v>
      </c>
      <c r="D36" s="24">
        <v>12000</v>
      </c>
      <c r="E36" s="24">
        <v>16000</v>
      </c>
      <c r="F36" s="24">
        <v>20000</v>
      </c>
      <c r="G36" s="24">
        <v>32000</v>
      </c>
      <c r="H36" s="24">
        <v>32000</v>
      </c>
      <c r="I36" s="24">
        <v>32000</v>
      </c>
      <c r="J36" s="24">
        <v>36000</v>
      </c>
      <c r="K36" s="24">
        <v>36000</v>
      </c>
      <c r="L36" s="24">
        <v>36000</v>
      </c>
      <c r="M36" s="24">
        <v>36000</v>
      </c>
      <c r="N36" s="24">
        <v>32000</v>
      </c>
      <c r="O36" s="24">
        <v>80000</v>
      </c>
      <c r="P36" s="25">
        <f t="shared" si="0"/>
        <v>400000</v>
      </c>
    </row>
    <row r="37" spans="1:16" x14ac:dyDescent="0.2">
      <c r="A37" s="19">
        <f t="shared" si="1"/>
        <v>23</v>
      </c>
      <c r="B37" s="20" t="s">
        <v>57</v>
      </c>
      <c r="C37" s="21" t="s">
        <v>29</v>
      </c>
      <c r="D37" s="24">
        <v>1950</v>
      </c>
      <c r="E37" s="24">
        <v>2600</v>
      </c>
      <c r="F37" s="24">
        <v>3250</v>
      </c>
      <c r="G37" s="24">
        <v>5200</v>
      </c>
      <c r="H37" s="24">
        <v>5200</v>
      </c>
      <c r="I37" s="24">
        <v>5200</v>
      </c>
      <c r="J37" s="24">
        <v>5850.0000000000073</v>
      </c>
      <c r="K37" s="24">
        <v>5850</v>
      </c>
      <c r="L37" s="24">
        <v>5850</v>
      </c>
      <c r="M37" s="24">
        <v>5850</v>
      </c>
      <c r="N37" s="24">
        <v>5200</v>
      </c>
      <c r="O37" s="24">
        <f>1213000+O62</f>
        <v>13000</v>
      </c>
      <c r="P37" s="25">
        <f t="shared" si="0"/>
        <v>65000.000000000007</v>
      </c>
    </row>
    <row r="38" spans="1:16" x14ac:dyDescent="0.2">
      <c r="A38" s="19">
        <f t="shared" si="1"/>
        <v>24</v>
      </c>
      <c r="B38" s="20" t="s">
        <v>58</v>
      </c>
      <c r="C38" s="21" t="s">
        <v>27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f>O63</f>
        <v>1200000</v>
      </c>
      <c r="P38" s="25">
        <f t="shared" si="0"/>
        <v>1200000</v>
      </c>
    </row>
    <row r="39" spans="1:16" x14ac:dyDescent="0.2">
      <c r="A39" s="19">
        <f t="shared" si="1"/>
        <v>25</v>
      </c>
      <c r="B39" s="20">
        <v>3910</v>
      </c>
      <c r="C39" s="29" t="s">
        <v>59</v>
      </c>
      <c r="D39" s="30">
        <v>750.00000000000034</v>
      </c>
      <c r="E39" s="30">
        <v>1000.0000000000003</v>
      </c>
      <c r="F39" s="30">
        <v>1250.0000000000005</v>
      </c>
      <c r="G39" s="30">
        <v>2000.0000000000007</v>
      </c>
      <c r="H39" s="30">
        <v>2000.0000000000007</v>
      </c>
      <c r="I39" s="30">
        <v>2000.0000000000007</v>
      </c>
      <c r="J39" s="30">
        <v>2250.0000000000009</v>
      </c>
      <c r="K39" s="30">
        <v>2250.0000000000009</v>
      </c>
      <c r="L39" s="30">
        <v>2249.9999999999914</v>
      </c>
      <c r="M39" s="30">
        <v>2250.0000000000009</v>
      </c>
      <c r="N39" s="30">
        <v>2000.0000000000007</v>
      </c>
      <c r="O39" s="30">
        <v>5000.0000000000018</v>
      </c>
      <c r="P39" s="31">
        <f t="shared" si="0"/>
        <v>25000</v>
      </c>
    </row>
    <row r="40" spans="1:16" x14ac:dyDescent="0.2">
      <c r="A40" s="19">
        <f t="shared" si="1"/>
        <v>26</v>
      </c>
      <c r="B40" s="20">
        <v>3911</v>
      </c>
      <c r="C40" s="29" t="s">
        <v>60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1">
        <f t="shared" si="0"/>
        <v>0</v>
      </c>
    </row>
    <row r="41" spans="1:16" x14ac:dyDescent="0.2">
      <c r="A41" s="19">
        <f t="shared" si="1"/>
        <v>27</v>
      </c>
      <c r="B41" s="20">
        <v>3912</v>
      </c>
      <c r="C41" s="29" t="s">
        <v>61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1">
        <f t="shared" si="0"/>
        <v>0</v>
      </c>
    </row>
    <row r="42" spans="1:16" x14ac:dyDescent="0.2">
      <c r="A42" s="19">
        <f t="shared" si="1"/>
        <v>28</v>
      </c>
      <c r="B42" s="20">
        <v>3913</v>
      </c>
      <c r="C42" s="29" t="s">
        <v>62</v>
      </c>
      <c r="D42" s="30">
        <v>1500.0000000000007</v>
      </c>
      <c r="E42" s="30">
        <v>2000.0000000000007</v>
      </c>
      <c r="F42" s="30">
        <v>2500.0000000000009</v>
      </c>
      <c r="G42" s="30">
        <v>4000.0000000000014</v>
      </c>
      <c r="H42" s="30">
        <v>4000.0000000000014</v>
      </c>
      <c r="I42" s="30">
        <v>4000.0000000000014</v>
      </c>
      <c r="J42" s="30">
        <v>4500.0000000000018</v>
      </c>
      <c r="K42" s="30">
        <v>4500.0000000000018</v>
      </c>
      <c r="L42" s="30">
        <v>4499.9999999999827</v>
      </c>
      <c r="M42" s="30">
        <v>4500.0000000000018</v>
      </c>
      <c r="N42" s="30">
        <v>4000.0000000000014</v>
      </c>
      <c r="O42" s="30">
        <v>10000.000000000004</v>
      </c>
      <c r="P42" s="31">
        <f t="shared" si="0"/>
        <v>50000</v>
      </c>
    </row>
    <row r="43" spans="1:16" x14ac:dyDescent="0.2">
      <c r="A43" s="19">
        <f t="shared" si="1"/>
        <v>29</v>
      </c>
      <c r="B43" s="20">
        <v>3914</v>
      </c>
      <c r="C43" s="29" t="s">
        <v>63</v>
      </c>
      <c r="D43" s="30">
        <v>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1">
        <f t="shared" si="0"/>
        <v>0</v>
      </c>
    </row>
    <row r="44" spans="1:16" x14ac:dyDescent="0.2">
      <c r="A44" s="19">
        <f t="shared" si="1"/>
        <v>30</v>
      </c>
      <c r="B44" s="20">
        <v>392</v>
      </c>
      <c r="C44" s="32" t="s">
        <v>64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4">
        <f t="shared" si="0"/>
        <v>0</v>
      </c>
    </row>
    <row r="45" spans="1:16" x14ac:dyDescent="0.2">
      <c r="A45" s="19">
        <f t="shared" si="1"/>
        <v>31</v>
      </c>
      <c r="B45" s="20">
        <v>3921</v>
      </c>
      <c r="C45" s="32" t="s">
        <v>65</v>
      </c>
      <c r="D45" s="33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4">
        <f t="shared" si="0"/>
        <v>0</v>
      </c>
    </row>
    <row r="46" spans="1:16" x14ac:dyDescent="0.2">
      <c r="A46" s="19">
        <f t="shared" si="1"/>
        <v>32</v>
      </c>
      <c r="B46" s="20">
        <v>3922</v>
      </c>
      <c r="C46" s="32" t="s">
        <v>66</v>
      </c>
      <c r="D46" s="33">
        <v>0</v>
      </c>
      <c r="E46" s="33">
        <v>0</v>
      </c>
      <c r="F46" s="33">
        <v>31744.479999999996</v>
      </c>
      <c r="G46" s="33">
        <v>0</v>
      </c>
      <c r="H46" s="33">
        <v>0</v>
      </c>
      <c r="I46" s="33">
        <v>31744.47</v>
      </c>
      <c r="J46" s="33">
        <v>0</v>
      </c>
      <c r="K46" s="33">
        <v>0</v>
      </c>
      <c r="L46" s="33">
        <v>0</v>
      </c>
      <c r="M46" s="33">
        <v>120000</v>
      </c>
      <c r="N46" s="33">
        <v>0</v>
      </c>
      <c r="O46" s="33">
        <v>0</v>
      </c>
      <c r="P46" s="34">
        <f t="shared" si="0"/>
        <v>183488.95</v>
      </c>
    </row>
    <row r="47" spans="1:16" x14ac:dyDescent="0.2">
      <c r="A47" s="19">
        <f t="shared" si="1"/>
        <v>33</v>
      </c>
      <c r="B47" s="20">
        <v>3924</v>
      </c>
      <c r="C47" s="32" t="s">
        <v>67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4">
        <f t="shared" si="0"/>
        <v>0</v>
      </c>
    </row>
    <row r="48" spans="1:16" x14ac:dyDescent="0.2">
      <c r="A48" s="19">
        <f t="shared" si="1"/>
        <v>34</v>
      </c>
      <c r="B48" s="20" t="s">
        <v>68</v>
      </c>
      <c r="C48" s="21" t="s">
        <v>69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5">
        <f t="shared" si="0"/>
        <v>0</v>
      </c>
    </row>
    <row r="49" spans="1:16" x14ac:dyDescent="0.2">
      <c r="A49" s="19">
        <f t="shared" si="1"/>
        <v>35</v>
      </c>
      <c r="B49" s="20" t="s">
        <v>70</v>
      </c>
      <c r="C49" s="21" t="s">
        <v>71</v>
      </c>
      <c r="D49" s="24">
        <v>1080</v>
      </c>
      <c r="E49" s="24">
        <v>1440</v>
      </c>
      <c r="F49" s="24">
        <v>1800</v>
      </c>
      <c r="G49" s="24">
        <v>2880</v>
      </c>
      <c r="H49" s="24">
        <v>2880</v>
      </c>
      <c r="I49" s="24">
        <v>2880</v>
      </c>
      <c r="J49" s="24">
        <v>3240</v>
      </c>
      <c r="K49" s="24">
        <v>3240</v>
      </c>
      <c r="L49" s="24">
        <v>3240</v>
      </c>
      <c r="M49" s="24">
        <v>3240</v>
      </c>
      <c r="N49" s="24">
        <v>2880</v>
      </c>
      <c r="O49" s="24">
        <v>7200</v>
      </c>
      <c r="P49" s="25">
        <f t="shared" si="0"/>
        <v>36000</v>
      </c>
    </row>
    <row r="50" spans="1:16" x14ac:dyDescent="0.2">
      <c r="A50" s="19">
        <f t="shared" si="1"/>
        <v>36</v>
      </c>
      <c r="B50" s="20" t="s">
        <v>72</v>
      </c>
      <c r="C50" s="21" t="s">
        <v>73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5">
        <f t="shared" si="0"/>
        <v>0</v>
      </c>
    </row>
    <row r="51" spans="1:16" x14ac:dyDescent="0.2">
      <c r="A51" s="19">
        <f t="shared" si="1"/>
        <v>37</v>
      </c>
      <c r="B51" s="20" t="s">
        <v>74</v>
      </c>
      <c r="C51" s="21" t="s">
        <v>75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5">
        <f t="shared" si="0"/>
        <v>0</v>
      </c>
    </row>
    <row r="52" spans="1:16" x14ac:dyDescent="0.2">
      <c r="A52" s="19">
        <f t="shared" si="1"/>
        <v>38</v>
      </c>
      <c r="B52" s="20" t="s">
        <v>76</v>
      </c>
      <c r="C52" s="21" t="s">
        <v>77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5">
        <f t="shared" si="0"/>
        <v>0</v>
      </c>
    </row>
    <row r="53" spans="1:16" x14ac:dyDescent="0.2">
      <c r="A53" s="35"/>
      <c r="B53" s="36"/>
      <c r="C53" s="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8"/>
    </row>
    <row r="54" spans="1:16" x14ac:dyDescent="0.2"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6" ht="15.75" thickBot="1" x14ac:dyDescent="0.25">
      <c r="A55" s="35">
        <v>39</v>
      </c>
      <c r="C55" s="1" t="s">
        <v>78</v>
      </c>
      <c r="D55" s="40">
        <f t="shared" ref="D55:O55" si="2">SUM(D15:D54)</f>
        <v>128671.71188550675</v>
      </c>
      <c r="E55" s="40">
        <f t="shared" si="2"/>
        <v>159837.54379199832</v>
      </c>
      <c r="F55" s="40">
        <f t="shared" si="2"/>
        <v>565724.89569849707</v>
      </c>
      <c r="G55" s="40">
        <f t="shared" si="2"/>
        <v>284500.87141797517</v>
      </c>
      <c r="H55" s="40">
        <f t="shared" si="2"/>
        <v>284500.87141797849</v>
      </c>
      <c r="I55" s="40">
        <f t="shared" si="2"/>
        <v>659222.38141796621</v>
      </c>
      <c r="J55" s="40">
        <f t="shared" si="2"/>
        <v>315666.7033244716</v>
      </c>
      <c r="K55" s="40">
        <f t="shared" si="2"/>
        <v>315666.70332446974</v>
      </c>
      <c r="L55" s="40">
        <f t="shared" si="2"/>
        <v>552136.15332446131</v>
      </c>
      <c r="M55" s="40">
        <f t="shared" si="2"/>
        <v>435666.7033244716</v>
      </c>
      <c r="N55" s="40">
        <f t="shared" si="2"/>
        <v>284500.87141797331</v>
      </c>
      <c r="O55" s="40">
        <f t="shared" si="2"/>
        <v>2094960.3042958956</v>
      </c>
      <c r="P55" s="51">
        <f>SUM(P15:P54)</f>
        <v>6081055.7146416651</v>
      </c>
    </row>
    <row r="56" spans="1:16" ht="15.75" thickTop="1" x14ac:dyDescent="0.2"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6" ht="15.75" thickBo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x14ac:dyDescent="0.2">
      <c r="A58" s="1" t="s">
        <v>79</v>
      </c>
      <c r="D58" s="38"/>
      <c r="E58" s="38"/>
      <c r="F58" s="38"/>
      <c r="G58" s="38"/>
      <c r="H58" s="38"/>
      <c r="I58" s="38"/>
      <c r="J58" s="42" t="s">
        <v>80</v>
      </c>
      <c r="K58" s="38"/>
      <c r="L58" s="38"/>
      <c r="M58" s="38"/>
      <c r="N58" s="38"/>
      <c r="P58" s="38"/>
    </row>
    <row r="59" spans="1:16" x14ac:dyDescent="0.2">
      <c r="A59" s="43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0" spans="1:16" ht="13.5" customHeight="1" x14ac:dyDescent="0.2"/>
    <row r="61" spans="1:16" x14ac:dyDescent="0.2">
      <c r="A61" s="5" t="s">
        <v>81</v>
      </c>
    </row>
    <row r="62" spans="1:16" x14ac:dyDescent="0.2">
      <c r="C62" s="2" t="s">
        <v>86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-1200000</v>
      </c>
    </row>
    <row r="63" spans="1:16" x14ac:dyDescent="0.2">
      <c r="C63" s="2" t="s">
        <v>87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1200000</v>
      </c>
    </row>
    <row r="64" spans="1:16" ht="13.5" customHeight="1" x14ac:dyDescent="0.2"/>
    <row r="65" spans="3:15" ht="13.5" customHeight="1" x14ac:dyDescent="0.2"/>
    <row r="66" spans="3:15" x14ac:dyDescent="0.2">
      <c r="C66" s="2" t="s">
        <v>97</v>
      </c>
      <c r="D66" s="24">
        <v>-86659.89</v>
      </c>
      <c r="E66" s="24">
        <v>-115546.52</v>
      </c>
      <c r="F66" s="24">
        <v>-144433.15</v>
      </c>
      <c r="G66" s="24">
        <v>-231093.04</v>
      </c>
      <c r="H66" s="24">
        <v>-231093.04</v>
      </c>
      <c r="I66" s="24">
        <v>-231093.04</v>
      </c>
      <c r="J66" s="24">
        <v>-259979.66999999998</v>
      </c>
      <c r="K66" s="24">
        <v>-259979.66999999998</v>
      </c>
      <c r="L66" s="24">
        <v>-259979.66999999998</v>
      </c>
      <c r="M66" s="24">
        <v>-259979.66999999998</v>
      </c>
      <c r="N66" s="24">
        <v>-231093.04</v>
      </c>
      <c r="O66" s="24">
        <v>-577732.6</v>
      </c>
    </row>
    <row r="67" spans="3:15" ht="13.5" customHeight="1" x14ac:dyDescent="0.2"/>
    <row r="68" spans="3:15" ht="13.5" customHeight="1" x14ac:dyDescent="0.2"/>
    <row r="69" spans="3:15" ht="13.5" customHeight="1" x14ac:dyDescent="0.2"/>
    <row r="70" spans="3:15" ht="13.5" customHeight="1" x14ac:dyDescent="0.2"/>
    <row r="71" spans="3:15" ht="13.5" customHeight="1" x14ac:dyDescent="0.2"/>
    <row r="72" spans="3:15" ht="13.5" customHeight="1" x14ac:dyDescent="0.2"/>
    <row r="73" spans="3:15" ht="13.5" customHeight="1" x14ac:dyDescent="0.2"/>
    <row r="74" spans="3:15" ht="13.5" customHeight="1" x14ac:dyDescent="0.2"/>
    <row r="75" spans="3:15" ht="13.5" customHeight="1" x14ac:dyDescent="0.2"/>
    <row r="76" spans="3:15" ht="13.5" customHeight="1" x14ac:dyDescent="0.2"/>
    <row r="77" spans="3:15" ht="13.5" customHeight="1" x14ac:dyDescent="0.2"/>
    <row r="78" spans="3:15" ht="13.5" customHeight="1" x14ac:dyDescent="0.2"/>
    <row r="79" spans="3:15" ht="13.5" customHeight="1" x14ac:dyDescent="0.2"/>
    <row r="80" spans="3:15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topLeftCell="D19" zoomScale="85" zoomScaleNormal="85" workbookViewId="0">
      <selection activeCell="E49" sqref="E49"/>
    </sheetView>
  </sheetViews>
  <sheetFormatPr defaultColWidth="14.42578125" defaultRowHeight="15" x14ac:dyDescent="0.2"/>
  <cols>
    <col min="1" max="1" width="11.42578125" style="5" customWidth="1"/>
    <col min="2" max="2" width="11.42578125" style="2" customWidth="1"/>
    <col min="3" max="3" width="56.7109375" style="2" customWidth="1"/>
    <col min="4" max="14" width="14.42578125" style="2"/>
    <col min="15" max="16" width="15.5703125" style="2" bestFit="1" customWidth="1"/>
    <col min="17" max="256" width="14.42578125" style="2"/>
    <col min="257" max="258" width="11.42578125" style="2" customWidth="1"/>
    <col min="259" max="259" width="56.7109375" style="2" customWidth="1"/>
    <col min="260" max="270" width="14.42578125" style="2"/>
    <col min="271" max="271" width="14.42578125" style="2" customWidth="1"/>
    <col min="272" max="512" width="14.42578125" style="2"/>
    <col min="513" max="514" width="11.42578125" style="2" customWidth="1"/>
    <col min="515" max="515" width="56.7109375" style="2" customWidth="1"/>
    <col min="516" max="526" width="14.42578125" style="2"/>
    <col min="527" max="527" width="14.42578125" style="2" customWidth="1"/>
    <col min="528" max="768" width="14.42578125" style="2"/>
    <col min="769" max="770" width="11.42578125" style="2" customWidth="1"/>
    <col min="771" max="771" width="56.7109375" style="2" customWidth="1"/>
    <col min="772" max="782" width="14.42578125" style="2"/>
    <col min="783" max="783" width="14.42578125" style="2" customWidth="1"/>
    <col min="784" max="1024" width="14.42578125" style="2"/>
    <col min="1025" max="1026" width="11.42578125" style="2" customWidth="1"/>
    <col min="1027" max="1027" width="56.7109375" style="2" customWidth="1"/>
    <col min="1028" max="1038" width="14.42578125" style="2"/>
    <col min="1039" max="1039" width="14.42578125" style="2" customWidth="1"/>
    <col min="1040" max="1280" width="14.42578125" style="2"/>
    <col min="1281" max="1282" width="11.42578125" style="2" customWidth="1"/>
    <col min="1283" max="1283" width="56.7109375" style="2" customWidth="1"/>
    <col min="1284" max="1294" width="14.42578125" style="2"/>
    <col min="1295" max="1295" width="14.42578125" style="2" customWidth="1"/>
    <col min="1296" max="1536" width="14.42578125" style="2"/>
    <col min="1537" max="1538" width="11.42578125" style="2" customWidth="1"/>
    <col min="1539" max="1539" width="56.7109375" style="2" customWidth="1"/>
    <col min="1540" max="1550" width="14.42578125" style="2"/>
    <col min="1551" max="1551" width="14.42578125" style="2" customWidth="1"/>
    <col min="1552" max="1792" width="14.42578125" style="2"/>
    <col min="1793" max="1794" width="11.42578125" style="2" customWidth="1"/>
    <col min="1795" max="1795" width="56.7109375" style="2" customWidth="1"/>
    <col min="1796" max="1806" width="14.42578125" style="2"/>
    <col min="1807" max="1807" width="14.42578125" style="2" customWidth="1"/>
    <col min="1808" max="2048" width="14.42578125" style="2"/>
    <col min="2049" max="2050" width="11.42578125" style="2" customWidth="1"/>
    <col min="2051" max="2051" width="56.7109375" style="2" customWidth="1"/>
    <col min="2052" max="2062" width="14.42578125" style="2"/>
    <col min="2063" max="2063" width="14.42578125" style="2" customWidth="1"/>
    <col min="2064" max="2304" width="14.42578125" style="2"/>
    <col min="2305" max="2306" width="11.42578125" style="2" customWidth="1"/>
    <col min="2307" max="2307" width="56.7109375" style="2" customWidth="1"/>
    <col min="2308" max="2318" width="14.42578125" style="2"/>
    <col min="2319" max="2319" width="14.42578125" style="2" customWidth="1"/>
    <col min="2320" max="2560" width="14.42578125" style="2"/>
    <col min="2561" max="2562" width="11.42578125" style="2" customWidth="1"/>
    <col min="2563" max="2563" width="56.7109375" style="2" customWidth="1"/>
    <col min="2564" max="2574" width="14.42578125" style="2"/>
    <col min="2575" max="2575" width="14.42578125" style="2" customWidth="1"/>
    <col min="2576" max="2816" width="14.42578125" style="2"/>
    <col min="2817" max="2818" width="11.42578125" style="2" customWidth="1"/>
    <col min="2819" max="2819" width="56.7109375" style="2" customWidth="1"/>
    <col min="2820" max="2830" width="14.42578125" style="2"/>
    <col min="2831" max="2831" width="14.42578125" style="2" customWidth="1"/>
    <col min="2832" max="3072" width="14.42578125" style="2"/>
    <col min="3073" max="3074" width="11.42578125" style="2" customWidth="1"/>
    <col min="3075" max="3075" width="56.7109375" style="2" customWidth="1"/>
    <col min="3076" max="3086" width="14.42578125" style="2"/>
    <col min="3087" max="3087" width="14.42578125" style="2" customWidth="1"/>
    <col min="3088" max="3328" width="14.42578125" style="2"/>
    <col min="3329" max="3330" width="11.42578125" style="2" customWidth="1"/>
    <col min="3331" max="3331" width="56.7109375" style="2" customWidth="1"/>
    <col min="3332" max="3342" width="14.42578125" style="2"/>
    <col min="3343" max="3343" width="14.42578125" style="2" customWidth="1"/>
    <col min="3344" max="3584" width="14.42578125" style="2"/>
    <col min="3585" max="3586" width="11.42578125" style="2" customWidth="1"/>
    <col min="3587" max="3587" width="56.7109375" style="2" customWidth="1"/>
    <col min="3588" max="3598" width="14.42578125" style="2"/>
    <col min="3599" max="3599" width="14.42578125" style="2" customWidth="1"/>
    <col min="3600" max="3840" width="14.42578125" style="2"/>
    <col min="3841" max="3842" width="11.42578125" style="2" customWidth="1"/>
    <col min="3843" max="3843" width="56.7109375" style="2" customWidth="1"/>
    <col min="3844" max="3854" width="14.42578125" style="2"/>
    <col min="3855" max="3855" width="14.42578125" style="2" customWidth="1"/>
    <col min="3856" max="4096" width="14.42578125" style="2"/>
    <col min="4097" max="4098" width="11.42578125" style="2" customWidth="1"/>
    <col min="4099" max="4099" width="56.7109375" style="2" customWidth="1"/>
    <col min="4100" max="4110" width="14.42578125" style="2"/>
    <col min="4111" max="4111" width="14.42578125" style="2" customWidth="1"/>
    <col min="4112" max="4352" width="14.42578125" style="2"/>
    <col min="4353" max="4354" width="11.42578125" style="2" customWidth="1"/>
    <col min="4355" max="4355" width="56.7109375" style="2" customWidth="1"/>
    <col min="4356" max="4366" width="14.42578125" style="2"/>
    <col min="4367" max="4367" width="14.42578125" style="2" customWidth="1"/>
    <col min="4368" max="4608" width="14.42578125" style="2"/>
    <col min="4609" max="4610" width="11.42578125" style="2" customWidth="1"/>
    <col min="4611" max="4611" width="56.7109375" style="2" customWidth="1"/>
    <col min="4612" max="4622" width="14.42578125" style="2"/>
    <col min="4623" max="4623" width="14.42578125" style="2" customWidth="1"/>
    <col min="4624" max="4864" width="14.42578125" style="2"/>
    <col min="4865" max="4866" width="11.42578125" style="2" customWidth="1"/>
    <col min="4867" max="4867" width="56.7109375" style="2" customWidth="1"/>
    <col min="4868" max="4878" width="14.42578125" style="2"/>
    <col min="4879" max="4879" width="14.42578125" style="2" customWidth="1"/>
    <col min="4880" max="5120" width="14.42578125" style="2"/>
    <col min="5121" max="5122" width="11.42578125" style="2" customWidth="1"/>
    <col min="5123" max="5123" width="56.7109375" style="2" customWidth="1"/>
    <col min="5124" max="5134" width="14.42578125" style="2"/>
    <col min="5135" max="5135" width="14.42578125" style="2" customWidth="1"/>
    <col min="5136" max="5376" width="14.42578125" style="2"/>
    <col min="5377" max="5378" width="11.42578125" style="2" customWidth="1"/>
    <col min="5379" max="5379" width="56.7109375" style="2" customWidth="1"/>
    <col min="5380" max="5390" width="14.42578125" style="2"/>
    <col min="5391" max="5391" width="14.42578125" style="2" customWidth="1"/>
    <col min="5392" max="5632" width="14.42578125" style="2"/>
    <col min="5633" max="5634" width="11.42578125" style="2" customWidth="1"/>
    <col min="5635" max="5635" width="56.7109375" style="2" customWidth="1"/>
    <col min="5636" max="5646" width="14.42578125" style="2"/>
    <col min="5647" max="5647" width="14.42578125" style="2" customWidth="1"/>
    <col min="5648" max="5888" width="14.42578125" style="2"/>
    <col min="5889" max="5890" width="11.42578125" style="2" customWidth="1"/>
    <col min="5891" max="5891" width="56.7109375" style="2" customWidth="1"/>
    <col min="5892" max="5902" width="14.42578125" style="2"/>
    <col min="5903" max="5903" width="14.42578125" style="2" customWidth="1"/>
    <col min="5904" max="6144" width="14.42578125" style="2"/>
    <col min="6145" max="6146" width="11.42578125" style="2" customWidth="1"/>
    <col min="6147" max="6147" width="56.7109375" style="2" customWidth="1"/>
    <col min="6148" max="6158" width="14.42578125" style="2"/>
    <col min="6159" max="6159" width="14.42578125" style="2" customWidth="1"/>
    <col min="6160" max="6400" width="14.42578125" style="2"/>
    <col min="6401" max="6402" width="11.42578125" style="2" customWidth="1"/>
    <col min="6403" max="6403" width="56.7109375" style="2" customWidth="1"/>
    <col min="6404" max="6414" width="14.42578125" style="2"/>
    <col min="6415" max="6415" width="14.42578125" style="2" customWidth="1"/>
    <col min="6416" max="6656" width="14.42578125" style="2"/>
    <col min="6657" max="6658" width="11.42578125" style="2" customWidth="1"/>
    <col min="6659" max="6659" width="56.7109375" style="2" customWidth="1"/>
    <col min="6660" max="6670" width="14.42578125" style="2"/>
    <col min="6671" max="6671" width="14.42578125" style="2" customWidth="1"/>
    <col min="6672" max="6912" width="14.42578125" style="2"/>
    <col min="6913" max="6914" width="11.42578125" style="2" customWidth="1"/>
    <col min="6915" max="6915" width="56.7109375" style="2" customWidth="1"/>
    <col min="6916" max="6926" width="14.42578125" style="2"/>
    <col min="6927" max="6927" width="14.42578125" style="2" customWidth="1"/>
    <col min="6928" max="7168" width="14.42578125" style="2"/>
    <col min="7169" max="7170" width="11.42578125" style="2" customWidth="1"/>
    <col min="7171" max="7171" width="56.7109375" style="2" customWidth="1"/>
    <col min="7172" max="7182" width="14.42578125" style="2"/>
    <col min="7183" max="7183" width="14.42578125" style="2" customWidth="1"/>
    <col min="7184" max="7424" width="14.42578125" style="2"/>
    <col min="7425" max="7426" width="11.42578125" style="2" customWidth="1"/>
    <col min="7427" max="7427" width="56.7109375" style="2" customWidth="1"/>
    <col min="7428" max="7438" width="14.42578125" style="2"/>
    <col min="7439" max="7439" width="14.42578125" style="2" customWidth="1"/>
    <col min="7440" max="7680" width="14.42578125" style="2"/>
    <col min="7681" max="7682" width="11.42578125" style="2" customWidth="1"/>
    <col min="7683" max="7683" width="56.7109375" style="2" customWidth="1"/>
    <col min="7684" max="7694" width="14.42578125" style="2"/>
    <col min="7695" max="7695" width="14.42578125" style="2" customWidth="1"/>
    <col min="7696" max="7936" width="14.42578125" style="2"/>
    <col min="7937" max="7938" width="11.42578125" style="2" customWidth="1"/>
    <col min="7939" max="7939" width="56.7109375" style="2" customWidth="1"/>
    <col min="7940" max="7950" width="14.42578125" style="2"/>
    <col min="7951" max="7951" width="14.42578125" style="2" customWidth="1"/>
    <col min="7952" max="8192" width="14.42578125" style="2"/>
    <col min="8193" max="8194" width="11.42578125" style="2" customWidth="1"/>
    <col min="8195" max="8195" width="56.7109375" style="2" customWidth="1"/>
    <col min="8196" max="8206" width="14.42578125" style="2"/>
    <col min="8207" max="8207" width="14.42578125" style="2" customWidth="1"/>
    <col min="8208" max="8448" width="14.42578125" style="2"/>
    <col min="8449" max="8450" width="11.42578125" style="2" customWidth="1"/>
    <col min="8451" max="8451" width="56.7109375" style="2" customWidth="1"/>
    <col min="8452" max="8462" width="14.42578125" style="2"/>
    <col min="8463" max="8463" width="14.42578125" style="2" customWidth="1"/>
    <col min="8464" max="8704" width="14.42578125" style="2"/>
    <col min="8705" max="8706" width="11.42578125" style="2" customWidth="1"/>
    <col min="8707" max="8707" width="56.7109375" style="2" customWidth="1"/>
    <col min="8708" max="8718" width="14.42578125" style="2"/>
    <col min="8719" max="8719" width="14.42578125" style="2" customWidth="1"/>
    <col min="8720" max="8960" width="14.42578125" style="2"/>
    <col min="8961" max="8962" width="11.42578125" style="2" customWidth="1"/>
    <col min="8963" max="8963" width="56.7109375" style="2" customWidth="1"/>
    <col min="8964" max="8974" width="14.42578125" style="2"/>
    <col min="8975" max="8975" width="14.42578125" style="2" customWidth="1"/>
    <col min="8976" max="9216" width="14.42578125" style="2"/>
    <col min="9217" max="9218" width="11.42578125" style="2" customWidth="1"/>
    <col min="9219" max="9219" width="56.7109375" style="2" customWidth="1"/>
    <col min="9220" max="9230" width="14.42578125" style="2"/>
    <col min="9231" max="9231" width="14.42578125" style="2" customWidth="1"/>
    <col min="9232" max="9472" width="14.42578125" style="2"/>
    <col min="9473" max="9474" width="11.42578125" style="2" customWidth="1"/>
    <col min="9475" max="9475" width="56.7109375" style="2" customWidth="1"/>
    <col min="9476" max="9486" width="14.42578125" style="2"/>
    <col min="9487" max="9487" width="14.42578125" style="2" customWidth="1"/>
    <col min="9488" max="9728" width="14.42578125" style="2"/>
    <col min="9729" max="9730" width="11.42578125" style="2" customWidth="1"/>
    <col min="9731" max="9731" width="56.7109375" style="2" customWidth="1"/>
    <col min="9732" max="9742" width="14.42578125" style="2"/>
    <col min="9743" max="9743" width="14.42578125" style="2" customWidth="1"/>
    <col min="9744" max="9984" width="14.42578125" style="2"/>
    <col min="9985" max="9986" width="11.42578125" style="2" customWidth="1"/>
    <col min="9987" max="9987" width="56.7109375" style="2" customWidth="1"/>
    <col min="9988" max="9998" width="14.42578125" style="2"/>
    <col min="9999" max="9999" width="14.42578125" style="2" customWidth="1"/>
    <col min="10000" max="10240" width="14.42578125" style="2"/>
    <col min="10241" max="10242" width="11.42578125" style="2" customWidth="1"/>
    <col min="10243" max="10243" width="56.7109375" style="2" customWidth="1"/>
    <col min="10244" max="10254" width="14.42578125" style="2"/>
    <col min="10255" max="10255" width="14.42578125" style="2" customWidth="1"/>
    <col min="10256" max="10496" width="14.42578125" style="2"/>
    <col min="10497" max="10498" width="11.42578125" style="2" customWidth="1"/>
    <col min="10499" max="10499" width="56.7109375" style="2" customWidth="1"/>
    <col min="10500" max="10510" width="14.42578125" style="2"/>
    <col min="10511" max="10511" width="14.42578125" style="2" customWidth="1"/>
    <col min="10512" max="10752" width="14.42578125" style="2"/>
    <col min="10753" max="10754" width="11.42578125" style="2" customWidth="1"/>
    <col min="10755" max="10755" width="56.7109375" style="2" customWidth="1"/>
    <col min="10756" max="10766" width="14.42578125" style="2"/>
    <col min="10767" max="10767" width="14.42578125" style="2" customWidth="1"/>
    <col min="10768" max="11008" width="14.42578125" style="2"/>
    <col min="11009" max="11010" width="11.42578125" style="2" customWidth="1"/>
    <col min="11011" max="11011" width="56.7109375" style="2" customWidth="1"/>
    <col min="11012" max="11022" width="14.42578125" style="2"/>
    <col min="11023" max="11023" width="14.42578125" style="2" customWidth="1"/>
    <col min="11024" max="11264" width="14.42578125" style="2"/>
    <col min="11265" max="11266" width="11.42578125" style="2" customWidth="1"/>
    <col min="11267" max="11267" width="56.7109375" style="2" customWidth="1"/>
    <col min="11268" max="11278" width="14.42578125" style="2"/>
    <col min="11279" max="11279" width="14.42578125" style="2" customWidth="1"/>
    <col min="11280" max="11520" width="14.42578125" style="2"/>
    <col min="11521" max="11522" width="11.42578125" style="2" customWidth="1"/>
    <col min="11523" max="11523" width="56.7109375" style="2" customWidth="1"/>
    <col min="11524" max="11534" width="14.42578125" style="2"/>
    <col min="11535" max="11535" width="14.42578125" style="2" customWidth="1"/>
    <col min="11536" max="11776" width="14.42578125" style="2"/>
    <col min="11777" max="11778" width="11.42578125" style="2" customWidth="1"/>
    <col min="11779" max="11779" width="56.7109375" style="2" customWidth="1"/>
    <col min="11780" max="11790" width="14.42578125" style="2"/>
    <col min="11791" max="11791" width="14.42578125" style="2" customWidth="1"/>
    <col min="11792" max="12032" width="14.42578125" style="2"/>
    <col min="12033" max="12034" width="11.42578125" style="2" customWidth="1"/>
    <col min="12035" max="12035" width="56.7109375" style="2" customWidth="1"/>
    <col min="12036" max="12046" width="14.42578125" style="2"/>
    <col min="12047" max="12047" width="14.42578125" style="2" customWidth="1"/>
    <col min="12048" max="12288" width="14.42578125" style="2"/>
    <col min="12289" max="12290" width="11.42578125" style="2" customWidth="1"/>
    <col min="12291" max="12291" width="56.7109375" style="2" customWidth="1"/>
    <col min="12292" max="12302" width="14.42578125" style="2"/>
    <col min="12303" max="12303" width="14.42578125" style="2" customWidth="1"/>
    <col min="12304" max="12544" width="14.42578125" style="2"/>
    <col min="12545" max="12546" width="11.42578125" style="2" customWidth="1"/>
    <col min="12547" max="12547" width="56.7109375" style="2" customWidth="1"/>
    <col min="12548" max="12558" width="14.42578125" style="2"/>
    <col min="12559" max="12559" width="14.42578125" style="2" customWidth="1"/>
    <col min="12560" max="12800" width="14.42578125" style="2"/>
    <col min="12801" max="12802" width="11.42578125" style="2" customWidth="1"/>
    <col min="12803" max="12803" width="56.7109375" style="2" customWidth="1"/>
    <col min="12804" max="12814" width="14.42578125" style="2"/>
    <col min="12815" max="12815" width="14.42578125" style="2" customWidth="1"/>
    <col min="12816" max="13056" width="14.42578125" style="2"/>
    <col min="13057" max="13058" width="11.42578125" style="2" customWidth="1"/>
    <col min="13059" max="13059" width="56.7109375" style="2" customWidth="1"/>
    <col min="13060" max="13070" width="14.42578125" style="2"/>
    <col min="13071" max="13071" width="14.42578125" style="2" customWidth="1"/>
    <col min="13072" max="13312" width="14.42578125" style="2"/>
    <col min="13313" max="13314" width="11.42578125" style="2" customWidth="1"/>
    <col min="13315" max="13315" width="56.7109375" style="2" customWidth="1"/>
    <col min="13316" max="13326" width="14.42578125" style="2"/>
    <col min="13327" max="13327" width="14.42578125" style="2" customWidth="1"/>
    <col min="13328" max="13568" width="14.42578125" style="2"/>
    <col min="13569" max="13570" width="11.42578125" style="2" customWidth="1"/>
    <col min="13571" max="13571" width="56.7109375" style="2" customWidth="1"/>
    <col min="13572" max="13582" width="14.42578125" style="2"/>
    <col min="13583" max="13583" width="14.42578125" style="2" customWidth="1"/>
    <col min="13584" max="13824" width="14.42578125" style="2"/>
    <col min="13825" max="13826" width="11.42578125" style="2" customWidth="1"/>
    <col min="13827" max="13827" width="56.7109375" style="2" customWidth="1"/>
    <col min="13828" max="13838" width="14.42578125" style="2"/>
    <col min="13839" max="13839" width="14.42578125" style="2" customWidth="1"/>
    <col min="13840" max="14080" width="14.42578125" style="2"/>
    <col min="14081" max="14082" width="11.42578125" style="2" customWidth="1"/>
    <col min="14083" max="14083" width="56.7109375" style="2" customWidth="1"/>
    <col min="14084" max="14094" width="14.42578125" style="2"/>
    <col min="14095" max="14095" width="14.42578125" style="2" customWidth="1"/>
    <col min="14096" max="14336" width="14.42578125" style="2"/>
    <col min="14337" max="14338" width="11.42578125" style="2" customWidth="1"/>
    <col min="14339" max="14339" width="56.7109375" style="2" customWidth="1"/>
    <col min="14340" max="14350" width="14.42578125" style="2"/>
    <col min="14351" max="14351" width="14.42578125" style="2" customWidth="1"/>
    <col min="14352" max="14592" width="14.42578125" style="2"/>
    <col min="14593" max="14594" width="11.42578125" style="2" customWidth="1"/>
    <col min="14595" max="14595" width="56.7109375" style="2" customWidth="1"/>
    <col min="14596" max="14606" width="14.42578125" style="2"/>
    <col min="14607" max="14607" width="14.42578125" style="2" customWidth="1"/>
    <col min="14608" max="14848" width="14.42578125" style="2"/>
    <col min="14849" max="14850" width="11.42578125" style="2" customWidth="1"/>
    <col min="14851" max="14851" width="56.7109375" style="2" customWidth="1"/>
    <col min="14852" max="14862" width="14.42578125" style="2"/>
    <col min="14863" max="14863" width="14.42578125" style="2" customWidth="1"/>
    <col min="14864" max="15104" width="14.42578125" style="2"/>
    <col min="15105" max="15106" width="11.42578125" style="2" customWidth="1"/>
    <col min="15107" max="15107" width="56.7109375" style="2" customWidth="1"/>
    <col min="15108" max="15118" width="14.42578125" style="2"/>
    <col min="15119" max="15119" width="14.42578125" style="2" customWidth="1"/>
    <col min="15120" max="15360" width="14.42578125" style="2"/>
    <col min="15361" max="15362" width="11.42578125" style="2" customWidth="1"/>
    <col min="15363" max="15363" width="56.7109375" style="2" customWidth="1"/>
    <col min="15364" max="15374" width="14.42578125" style="2"/>
    <col min="15375" max="15375" width="14.42578125" style="2" customWidth="1"/>
    <col min="15376" max="15616" width="14.42578125" style="2"/>
    <col min="15617" max="15618" width="11.42578125" style="2" customWidth="1"/>
    <col min="15619" max="15619" width="56.7109375" style="2" customWidth="1"/>
    <col min="15620" max="15630" width="14.42578125" style="2"/>
    <col min="15631" max="15631" width="14.42578125" style="2" customWidth="1"/>
    <col min="15632" max="15872" width="14.42578125" style="2"/>
    <col min="15873" max="15874" width="11.42578125" style="2" customWidth="1"/>
    <col min="15875" max="15875" width="56.7109375" style="2" customWidth="1"/>
    <col min="15876" max="15886" width="14.42578125" style="2"/>
    <col min="15887" max="15887" width="14.42578125" style="2" customWidth="1"/>
    <col min="15888" max="16128" width="14.42578125" style="2"/>
    <col min="16129" max="16130" width="11.42578125" style="2" customWidth="1"/>
    <col min="16131" max="16131" width="56.7109375" style="2" customWidth="1"/>
    <col min="16132" max="16142" width="14.42578125" style="2"/>
    <col min="16143" max="16143" width="14.42578125" style="2" customWidth="1"/>
    <col min="16144" max="16384" width="14.42578125" style="2"/>
  </cols>
  <sheetData>
    <row r="1" spans="1:16" x14ac:dyDescent="0.2">
      <c r="A1" s="1" t="s">
        <v>0</v>
      </c>
      <c r="B1" s="2" t="s">
        <v>1</v>
      </c>
      <c r="C1" s="3" t="s">
        <v>89</v>
      </c>
      <c r="F1" s="4" t="s">
        <v>3</v>
      </c>
      <c r="G1" s="5"/>
      <c r="H1" s="5"/>
      <c r="I1" s="1"/>
      <c r="J1" s="5"/>
      <c r="K1" s="5"/>
      <c r="L1" s="5"/>
      <c r="M1" s="1" t="s">
        <v>4</v>
      </c>
      <c r="P1" s="6" t="s">
        <v>5</v>
      </c>
    </row>
    <row r="2" spans="1:16" ht="15.75" thickBot="1" x14ac:dyDescent="0.25">
      <c r="A2" s="7"/>
      <c r="B2" s="8"/>
      <c r="C2" s="8"/>
      <c r="D2" s="8"/>
      <c r="E2" s="8"/>
      <c r="F2" s="7"/>
      <c r="G2" s="7"/>
      <c r="H2" s="7"/>
      <c r="I2" s="7"/>
      <c r="J2" s="7"/>
      <c r="K2" s="7"/>
      <c r="L2" s="7"/>
      <c r="M2" s="7"/>
      <c r="N2" s="8"/>
      <c r="O2" s="8"/>
      <c r="P2" s="8"/>
    </row>
    <row r="3" spans="1:16" x14ac:dyDescent="0.2">
      <c r="A3" s="9"/>
      <c r="B3" s="10"/>
      <c r="C3" s="10"/>
      <c r="D3" s="10"/>
      <c r="E3" s="10"/>
      <c r="F3" s="9"/>
      <c r="G3" s="9"/>
      <c r="H3" s="9"/>
      <c r="I3" s="9"/>
      <c r="J3" s="9"/>
      <c r="K3" s="9"/>
      <c r="L3" s="9"/>
      <c r="M3" s="9"/>
      <c r="N3" s="10"/>
      <c r="O3" s="10"/>
      <c r="P3" s="10"/>
    </row>
    <row r="4" spans="1:16" x14ac:dyDescent="0.2">
      <c r="A4" s="1" t="s">
        <v>6</v>
      </c>
      <c r="F4" s="5" t="s">
        <v>7</v>
      </c>
      <c r="G4" s="4" t="s">
        <v>8</v>
      </c>
      <c r="H4" s="5"/>
      <c r="I4" s="1"/>
      <c r="J4" s="5"/>
      <c r="K4" s="5"/>
      <c r="L4" s="5"/>
      <c r="M4" s="4" t="s">
        <v>9</v>
      </c>
      <c r="N4" s="1"/>
    </row>
    <row r="5" spans="1:16" x14ac:dyDescent="0.2">
      <c r="F5" s="5"/>
      <c r="G5" s="4" t="s">
        <v>10</v>
      </c>
      <c r="H5" s="5"/>
      <c r="I5" s="1"/>
      <c r="J5" s="5"/>
      <c r="K5" s="5"/>
      <c r="L5" s="5"/>
      <c r="M5" s="4" t="s">
        <v>11</v>
      </c>
      <c r="N5" s="11"/>
    </row>
    <row r="6" spans="1:16" x14ac:dyDescent="0.2">
      <c r="A6" s="1" t="s">
        <v>12</v>
      </c>
      <c r="B6" s="12" t="str">
        <f>'[1]G1-1'!B6</f>
        <v>Florida Public Utilities Company Consolidated Gas</v>
      </c>
      <c r="C6" s="1"/>
      <c r="F6" s="5"/>
      <c r="G6" s="5"/>
      <c r="H6" s="5"/>
      <c r="I6" s="5"/>
      <c r="J6" s="5"/>
      <c r="K6" s="5"/>
      <c r="L6" s="5"/>
      <c r="M6" s="4" t="s">
        <v>13</v>
      </c>
      <c r="N6" s="1"/>
      <c r="O6" s="13"/>
    </row>
    <row r="7" spans="1:16" x14ac:dyDescent="0.2">
      <c r="B7" s="12"/>
    </row>
    <row r="8" spans="1:16" x14ac:dyDescent="0.2">
      <c r="A8" s="1" t="s">
        <v>14</v>
      </c>
      <c r="B8" s="12">
        <f>'[1]G1-1'!B8</f>
        <v>0</v>
      </c>
      <c r="C8" s="14" t="s">
        <v>15</v>
      </c>
    </row>
    <row r="9" spans="1:16" ht="15.75" thickBo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">
      <c r="G10" s="1" t="s">
        <v>16</v>
      </c>
      <c r="H10" s="1" t="s">
        <v>16</v>
      </c>
      <c r="I10" s="1" t="s">
        <v>16</v>
      </c>
      <c r="J10" s="1" t="s">
        <v>16</v>
      </c>
      <c r="K10" s="15" t="s">
        <v>16</v>
      </c>
      <c r="N10" s="1" t="s">
        <v>16</v>
      </c>
    </row>
    <row r="11" spans="1:16" x14ac:dyDescent="0.2">
      <c r="A11" s="1" t="s">
        <v>17</v>
      </c>
      <c r="B11" s="16" t="s">
        <v>18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6" x14ac:dyDescent="0.2">
      <c r="A12" s="1" t="s">
        <v>19</v>
      </c>
      <c r="B12" s="16" t="s">
        <v>19</v>
      </c>
      <c r="C12" s="16" t="s">
        <v>20</v>
      </c>
      <c r="D12" s="18">
        <v>44562</v>
      </c>
      <c r="E12" s="18">
        <v>44593</v>
      </c>
      <c r="F12" s="18">
        <v>44621</v>
      </c>
      <c r="G12" s="18">
        <v>44652</v>
      </c>
      <c r="H12" s="18">
        <v>44682</v>
      </c>
      <c r="I12" s="18">
        <v>44713</v>
      </c>
      <c r="J12" s="18">
        <v>44743</v>
      </c>
      <c r="K12" s="18">
        <v>44774</v>
      </c>
      <c r="L12" s="18">
        <v>44805</v>
      </c>
      <c r="M12" s="18">
        <v>44835</v>
      </c>
      <c r="N12" s="18">
        <v>44866</v>
      </c>
      <c r="O12" s="18">
        <v>44896</v>
      </c>
      <c r="P12" s="16" t="s">
        <v>21</v>
      </c>
    </row>
    <row r="13" spans="1:16" ht="15.75" thickBo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">
      <c r="A15" s="19">
        <v>1</v>
      </c>
      <c r="B15" s="20" t="s">
        <v>22</v>
      </c>
      <c r="C15" s="21" t="s">
        <v>23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3">
        <f t="shared" ref="P15:P52" si="0">SUM(D15:O15)</f>
        <v>0</v>
      </c>
    </row>
    <row r="16" spans="1:16" x14ac:dyDescent="0.2">
      <c r="A16" s="19">
        <f>+A15+1</f>
        <v>2</v>
      </c>
      <c r="B16" s="20" t="s">
        <v>24</v>
      </c>
      <c r="C16" s="21" t="s">
        <v>25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>
        <f t="shared" si="0"/>
        <v>0</v>
      </c>
    </row>
    <row r="17" spans="1:16" x14ac:dyDescent="0.2">
      <c r="A17" s="19">
        <f t="shared" ref="A17:A52" si="1">+A16+1</f>
        <v>3</v>
      </c>
      <c r="B17" s="20">
        <v>303</v>
      </c>
      <c r="C17" s="21" t="s">
        <v>26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>
        <f t="shared" si="0"/>
        <v>0</v>
      </c>
    </row>
    <row r="18" spans="1:16" x14ac:dyDescent="0.2">
      <c r="A18" s="19">
        <f t="shared" si="1"/>
        <v>4</v>
      </c>
      <c r="B18" s="20">
        <v>305</v>
      </c>
      <c r="C18" s="21" t="s">
        <v>27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>
        <f t="shared" si="0"/>
        <v>0</v>
      </c>
    </row>
    <row r="19" spans="1:16" x14ac:dyDescent="0.2">
      <c r="A19" s="19">
        <f t="shared" si="1"/>
        <v>5</v>
      </c>
      <c r="B19" s="20" t="s">
        <v>28</v>
      </c>
      <c r="C19" s="21" t="s">
        <v>29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>
        <f t="shared" si="0"/>
        <v>0</v>
      </c>
    </row>
    <row r="20" spans="1:16" x14ac:dyDescent="0.2">
      <c r="A20" s="19">
        <f t="shared" si="1"/>
        <v>6</v>
      </c>
      <c r="B20" s="20" t="s">
        <v>30</v>
      </c>
      <c r="C20" s="21" t="s">
        <v>27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>
        <f t="shared" si="0"/>
        <v>0</v>
      </c>
    </row>
    <row r="21" spans="1:16" x14ac:dyDescent="0.2">
      <c r="A21" s="19">
        <f t="shared" si="1"/>
        <v>7</v>
      </c>
      <c r="B21" s="26">
        <v>3761</v>
      </c>
      <c r="C21" s="27" t="s">
        <v>31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>
        <f t="shared" si="0"/>
        <v>0</v>
      </c>
    </row>
    <row r="22" spans="1:16" x14ac:dyDescent="0.2">
      <c r="A22" s="19">
        <f t="shared" si="1"/>
        <v>8</v>
      </c>
      <c r="B22" s="26">
        <v>3762</v>
      </c>
      <c r="C22" s="27" t="s">
        <v>32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>
        <f t="shared" si="0"/>
        <v>0</v>
      </c>
    </row>
    <row r="23" spans="1:16" x14ac:dyDescent="0.2">
      <c r="A23" s="19">
        <f t="shared" si="1"/>
        <v>9</v>
      </c>
      <c r="B23" s="26" t="s">
        <v>33</v>
      </c>
      <c r="C23" s="27" t="s">
        <v>34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8"/>
      <c r="O23" s="24"/>
      <c r="P23" s="25">
        <f t="shared" si="0"/>
        <v>0</v>
      </c>
    </row>
    <row r="24" spans="1:16" x14ac:dyDescent="0.2">
      <c r="A24" s="19">
        <f t="shared" si="1"/>
        <v>10</v>
      </c>
      <c r="B24" s="20" t="s">
        <v>35</v>
      </c>
      <c r="C24" s="21" t="s">
        <v>36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>
        <f t="shared" si="0"/>
        <v>0</v>
      </c>
    </row>
    <row r="25" spans="1:16" x14ac:dyDescent="0.2">
      <c r="A25" s="19">
        <f t="shared" si="1"/>
        <v>11</v>
      </c>
      <c r="B25" s="20" t="s">
        <v>37</v>
      </c>
      <c r="C25" s="21" t="s">
        <v>38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>
        <f t="shared" si="0"/>
        <v>0</v>
      </c>
    </row>
    <row r="26" spans="1:16" x14ac:dyDescent="0.2">
      <c r="A26" s="19">
        <f t="shared" si="1"/>
        <v>12</v>
      </c>
      <c r="B26" s="20">
        <v>3801</v>
      </c>
      <c r="C26" s="21" t="s">
        <v>39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>
        <f t="shared" si="0"/>
        <v>0</v>
      </c>
    </row>
    <row r="27" spans="1:16" x14ac:dyDescent="0.2">
      <c r="A27" s="19">
        <f t="shared" si="1"/>
        <v>13</v>
      </c>
      <c r="B27" s="20">
        <v>3802</v>
      </c>
      <c r="C27" s="21" t="s">
        <v>40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>
        <f t="shared" si="0"/>
        <v>0</v>
      </c>
    </row>
    <row r="28" spans="1:16" x14ac:dyDescent="0.2">
      <c r="A28" s="19">
        <f t="shared" si="1"/>
        <v>14</v>
      </c>
      <c r="B28" s="20" t="s">
        <v>41</v>
      </c>
      <c r="C28" s="21" t="s">
        <v>42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>
        <f t="shared" si="0"/>
        <v>0</v>
      </c>
    </row>
    <row r="29" spans="1:16" x14ac:dyDescent="0.2">
      <c r="A29" s="19">
        <f t="shared" si="1"/>
        <v>15</v>
      </c>
      <c r="B29" s="20" t="s">
        <v>43</v>
      </c>
      <c r="C29" s="21" t="s">
        <v>44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5">
        <f t="shared" si="0"/>
        <v>0</v>
      </c>
    </row>
    <row r="30" spans="1:16" x14ac:dyDescent="0.2">
      <c r="A30" s="19">
        <f t="shared" si="1"/>
        <v>16</v>
      </c>
      <c r="B30" s="20">
        <v>3811</v>
      </c>
      <c r="C30" s="21" t="s">
        <v>45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>
        <f t="shared" si="0"/>
        <v>0</v>
      </c>
    </row>
    <row r="31" spans="1:16" x14ac:dyDescent="0.2">
      <c r="A31" s="19">
        <f t="shared" si="1"/>
        <v>17</v>
      </c>
      <c r="B31" s="20" t="s">
        <v>46</v>
      </c>
      <c r="C31" s="21" t="s">
        <v>47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>
        <f t="shared" si="0"/>
        <v>0</v>
      </c>
    </row>
    <row r="32" spans="1:16" x14ac:dyDescent="0.2">
      <c r="A32" s="19">
        <f t="shared" si="1"/>
        <v>18</v>
      </c>
      <c r="B32" s="20">
        <v>3821</v>
      </c>
      <c r="C32" s="27" t="s">
        <v>48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5">
        <f t="shared" si="0"/>
        <v>0</v>
      </c>
    </row>
    <row r="33" spans="1:16" x14ac:dyDescent="0.2">
      <c r="A33" s="19">
        <f t="shared" si="1"/>
        <v>19</v>
      </c>
      <c r="B33" s="20" t="s">
        <v>49</v>
      </c>
      <c r="C33" s="21" t="s">
        <v>50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5">
        <f t="shared" si="0"/>
        <v>0</v>
      </c>
    </row>
    <row r="34" spans="1:16" x14ac:dyDescent="0.2">
      <c r="A34" s="19">
        <f t="shared" si="1"/>
        <v>20</v>
      </c>
      <c r="B34" s="20" t="s">
        <v>51</v>
      </c>
      <c r="C34" s="21" t="s">
        <v>52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</row>
    <row r="35" spans="1:16" x14ac:dyDescent="0.2">
      <c r="A35" s="19">
        <f t="shared" si="1"/>
        <v>21</v>
      </c>
      <c r="B35" s="20" t="s">
        <v>53</v>
      </c>
      <c r="C35" s="21" t="s">
        <v>54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>
        <f t="shared" si="0"/>
        <v>0</v>
      </c>
    </row>
    <row r="36" spans="1:16" x14ac:dyDescent="0.2">
      <c r="A36" s="19">
        <f t="shared" si="1"/>
        <v>22</v>
      </c>
      <c r="B36" s="20" t="s">
        <v>55</v>
      </c>
      <c r="C36" s="21" t="s">
        <v>56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5">
        <f t="shared" si="0"/>
        <v>0</v>
      </c>
    </row>
    <row r="37" spans="1:16" x14ac:dyDescent="0.2">
      <c r="A37" s="19">
        <f t="shared" si="1"/>
        <v>23</v>
      </c>
      <c r="B37" s="20" t="s">
        <v>57</v>
      </c>
      <c r="C37" s="21" t="s">
        <v>29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5">
        <f t="shared" si="0"/>
        <v>0</v>
      </c>
    </row>
    <row r="38" spans="1:16" x14ac:dyDescent="0.2">
      <c r="A38" s="19">
        <f t="shared" si="1"/>
        <v>24</v>
      </c>
      <c r="B38" s="20" t="s">
        <v>58</v>
      </c>
      <c r="C38" s="21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5">
        <f t="shared" si="0"/>
        <v>0</v>
      </c>
    </row>
    <row r="39" spans="1:16" x14ac:dyDescent="0.2">
      <c r="A39" s="19">
        <f t="shared" si="1"/>
        <v>25</v>
      </c>
      <c r="B39" s="20">
        <v>3910</v>
      </c>
      <c r="C39" s="29" t="s">
        <v>59</v>
      </c>
      <c r="D39" s="30"/>
      <c r="E39" s="30"/>
      <c r="F39" s="30"/>
      <c r="G39" s="30"/>
      <c r="H39" s="30">
        <v>3653</v>
      </c>
      <c r="I39" s="30"/>
      <c r="J39" s="30"/>
      <c r="K39" s="30"/>
      <c r="L39" s="30"/>
      <c r="M39" s="30"/>
      <c r="N39" s="30"/>
      <c r="O39" s="30"/>
      <c r="P39" s="31">
        <f t="shared" si="0"/>
        <v>3653</v>
      </c>
    </row>
    <row r="40" spans="1:16" x14ac:dyDescent="0.2">
      <c r="A40" s="19">
        <f t="shared" si="1"/>
        <v>26</v>
      </c>
      <c r="B40" s="20">
        <v>3911</v>
      </c>
      <c r="C40" s="29" t="s">
        <v>60</v>
      </c>
      <c r="D40" s="30"/>
      <c r="E40" s="30"/>
      <c r="F40" s="30"/>
      <c r="G40" s="30"/>
      <c r="H40" s="30">
        <v>0</v>
      </c>
      <c r="I40" s="30"/>
      <c r="J40" s="30"/>
      <c r="K40" s="30"/>
      <c r="L40" s="30"/>
      <c r="M40" s="30"/>
      <c r="N40" s="30"/>
      <c r="O40" s="30"/>
      <c r="P40" s="31">
        <f t="shared" si="0"/>
        <v>0</v>
      </c>
    </row>
    <row r="41" spans="1:16" x14ac:dyDescent="0.2">
      <c r="A41" s="19">
        <f t="shared" si="1"/>
        <v>27</v>
      </c>
      <c r="B41" s="20">
        <v>3912</v>
      </c>
      <c r="C41" s="29" t="s">
        <v>61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1">
        <f t="shared" si="0"/>
        <v>0</v>
      </c>
    </row>
    <row r="42" spans="1:16" x14ac:dyDescent="0.2">
      <c r="A42" s="19">
        <f t="shared" si="1"/>
        <v>28</v>
      </c>
      <c r="B42" s="20">
        <v>3913</v>
      </c>
      <c r="C42" s="29" t="s">
        <v>62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>
        <f t="shared" si="0"/>
        <v>0</v>
      </c>
    </row>
    <row r="43" spans="1:16" x14ac:dyDescent="0.2">
      <c r="A43" s="19">
        <f t="shared" si="1"/>
        <v>29</v>
      </c>
      <c r="B43" s="20">
        <v>3914</v>
      </c>
      <c r="C43" s="29" t="s">
        <v>63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1">
        <f t="shared" si="0"/>
        <v>0</v>
      </c>
    </row>
    <row r="44" spans="1:16" x14ac:dyDescent="0.2">
      <c r="A44" s="19">
        <f t="shared" si="1"/>
        <v>30</v>
      </c>
      <c r="B44" s="20">
        <v>392</v>
      </c>
      <c r="C44" s="32" t="s">
        <v>64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4">
        <f t="shared" si="0"/>
        <v>0</v>
      </c>
    </row>
    <row r="45" spans="1:16" x14ac:dyDescent="0.2">
      <c r="A45" s="19">
        <f t="shared" si="1"/>
        <v>31</v>
      </c>
      <c r="B45" s="20">
        <v>3921</v>
      </c>
      <c r="C45" s="32" t="s">
        <v>65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4">
        <f t="shared" si="0"/>
        <v>0</v>
      </c>
    </row>
    <row r="46" spans="1:16" x14ac:dyDescent="0.2">
      <c r="A46" s="19">
        <f t="shared" si="1"/>
        <v>32</v>
      </c>
      <c r="B46" s="20">
        <v>3922</v>
      </c>
      <c r="C46" s="32" t="s">
        <v>66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4">
        <f t="shared" si="0"/>
        <v>0</v>
      </c>
    </row>
    <row r="47" spans="1:16" x14ac:dyDescent="0.2">
      <c r="A47" s="19">
        <f t="shared" si="1"/>
        <v>33</v>
      </c>
      <c r="B47" s="20">
        <v>3924</v>
      </c>
      <c r="C47" s="32" t="s">
        <v>67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4">
        <f t="shared" si="0"/>
        <v>0</v>
      </c>
    </row>
    <row r="48" spans="1:16" x14ac:dyDescent="0.2">
      <c r="A48" s="19">
        <f t="shared" si="1"/>
        <v>34</v>
      </c>
      <c r="B48" s="20" t="s">
        <v>68</v>
      </c>
      <c r="C48" s="21" t="s">
        <v>69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>
        <f t="shared" si="0"/>
        <v>0</v>
      </c>
    </row>
    <row r="49" spans="1:16" x14ac:dyDescent="0.2">
      <c r="A49" s="19">
        <f t="shared" si="1"/>
        <v>35</v>
      </c>
      <c r="B49" s="20" t="s">
        <v>70</v>
      </c>
      <c r="C49" s="21" t="s">
        <v>71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>
        <f t="shared" si="0"/>
        <v>0</v>
      </c>
    </row>
    <row r="50" spans="1:16" x14ac:dyDescent="0.2">
      <c r="A50" s="19">
        <f t="shared" si="1"/>
        <v>36</v>
      </c>
      <c r="B50" s="20" t="s">
        <v>72</v>
      </c>
      <c r="C50" s="21" t="s">
        <v>73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>
        <f t="shared" si="0"/>
        <v>0</v>
      </c>
    </row>
    <row r="51" spans="1:16" x14ac:dyDescent="0.2">
      <c r="A51" s="19">
        <f t="shared" si="1"/>
        <v>37</v>
      </c>
      <c r="B51" s="20" t="s">
        <v>74</v>
      </c>
      <c r="C51" s="21" t="s">
        <v>75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5">
        <f t="shared" si="0"/>
        <v>0</v>
      </c>
    </row>
    <row r="52" spans="1:16" x14ac:dyDescent="0.2">
      <c r="A52" s="19">
        <f t="shared" si="1"/>
        <v>38</v>
      </c>
      <c r="B52" s="20" t="s">
        <v>76</v>
      </c>
      <c r="C52" s="21" t="s">
        <v>77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5">
        <f t="shared" si="0"/>
        <v>0</v>
      </c>
    </row>
    <row r="53" spans="1:16" x14ac:dyDescent="0.2">
      <c r="A53" s="35"/>
      <c r="B53" s="36"/>
      <c r="C53" s="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8"/>
    </row>
    <row r="54" spans="1:16" x14ac:dyDescent="0.2"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6" ht="15.75" thickBot="1" x14ac:dyDescent="0.25">
      <c r="A55" s="35">
        <v>39</v>
      </c>
      <c r="C55" s="1" t="s">
        <v>78</v>
      </c>
      <c r="D55" s="40">
        <f t="shared" ref="D55:O55" si="2">SUM(D15:D54)</f>
        <v>0</v>
      </c>
      <c r="E55" s="40">
        <f t="shared" si="2"/>
        <v>0</v>
      </c>
      <c r="F55" s="40">
        <f t="shared" si="2"/>
        <v>0</v>
      </c>
      <c r="G55" s="40">
        <f t="shared" si="2"/>
        <v>0</v>
      </c>
      <c r="H55" s="40">
        <f t="shared" si="2"/>
        <v>3653</v>
      </c>
      <c r="I55" s="40">
        <f t="shared" si="2"/>
        <v>0</v>
      </c>
      <c r="J55" s="40">
        <f t="shared" si="2"/>
        <v>0</v>
      </c>
      <c r="K55" s="40">
        <f t="shared" si="2"/>
        <v>0</v>
      </c>
      <c r="L55" s="40">
        <f t="shared" si="2"/>
        <v>0</v>
      </c>
      <c r="M55" s="40">
        <f t="shared" si="2"/>
        <v>0</v>
      </c>
      <c r="N55" s="40">
        <f t="shared" si="2"/>
        <v>0</v>
      </c>
      <c r="O55" s="40">
        <f t="shared" si="2"/>
        <v>0</v>
      </c>
      <c r="P55" s="40">
        <f>SUM(P15:P54)</f>
        <v>3653</v>
      </c>
    </row>
    <row r="56" spans="1:16" ht="15.75" thickTop="1" x14ac:dyDescent="0.2"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6" ht="15.75" thickBo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x14ac:dyDescent="0.2">
      <c r="A58" s="1" t="s">
        <v>79</v>
      </c>
      <c r="D58" s="38"/>
      <c r="E58" s="38"/>
      <c r="F58" s="38"/>
      <c r="G58" s="38"/>
      <c r="H58" s="38"/>
      <c r="I58" s="38"/>
      <c r="J58" s="42" t="s">
        <v>80</v>
      </c>
      <c r="K58" s="38"/>
      <c r="L58" s="38"/>
      <c r="M58" s="38"/>
      <c r="N58" s="38"/>
      <c r="P58" s="38"/>
    </row>
    <row r="59" spans="1:16" x14ac:dyDescent="0.2">
      <c r="A59" s="43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3" spans="1:16" x14ac:dyDescent="0.2"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</row>
    <row r="64" spans="1:16" x14ac:dyDescent="0.2"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</row>
    <row r="65" spans="4:15" x14ac:dyDescent="0.2"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</row>
    <row r="66" spans="4:15" x14ac:dyDescent="0.2"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</row>
    <row r="67" spans="4:15" x14ac:dyDescent="0.2"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</row>
    <row r="68" spans="4:15" x14ac:dyDescent="0.2"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topLeftCell="A22" zoomScale="85" zoomScaleNormal="85" workbookViewId="0">
      <selection activeCell="D36" sqref="D36"/>
    </sheetView>
  </sheetViews>
  <sheetFormatPr defaultColWidth="14.42578125" defaultRowHeight="15" x14ac:dyDescent="0.2"/>
  <cols>
    <col min="1" max="1" width="11.42578125" style="5" customWidth="1"/>
    <col min="2" max="2" width="11.42578125" style="2" customWidth="1"/>
    <col min="3" max="3" width="56.7109375" style="2" customWidth="1"/>
    <col min="4" max="14" width="14.42578125" style="2"/>
    <col min="15" max="16" width="15.5703125" style="2" bestFit="1" customWidth="1"/>
    <col min="17" max="256" width="14.42578125" style="2"/>
    <col min="257" max="258" width="11.42578125" style="2" customWidth="1"/>
    <col min="259" max="259" width="56.7109375" style="2" customWidth="1"/>
    <col min="260" max="270" width="14.42578125" style="2"/>
    <col min="271" max="271" width="14.42578125" style="2" customWidth="1"/>
    <col min="272" max="512" width="14.42578125" style="2"/>
    <col min="513" max="514" width="11.42578125" style="2" customWidth="1"/>
    <col min="515" max="515" width="56.7109375" style="2" customWidth="1"/>
    <col min="516" max="526" width="14.42578125" style="2"/>
    <col min="527" max="527" width="14.42578125" style="2" customWidth="1"/>
    <col min="528" max="768" width="14.42578125" style="2"/>
    <col min="769" max="770" width="11.42578125" style="2" customWidth="1"/>
    <col min="771" max="771" width="56.7109375" style="2" customWidth="1"/>
    <col min="772" max="782" width="14.42578125" style="2"/>
    <col min="783" max="783" width="14.42578125" style="2" customWidth="1"/>
    <col min="784" max="1024" width="14.42578125" style="2"/>
    <col min="1025" max="1026" width="11.42578125" style="2" customWidth="1"/>
    <col min="1027" max="1027" width="56.7109375" style="2" customWidth="1"/>
    <col min="1028" max="1038" width="14.42578125" style="2"/>
    <col min="1039" max="1039" width="14.42578125" style="2" customWidth="1"/>
    <col min="1040" max="1280" width="14.42578125" style="2"/>
    <col min="1281" max="1282" width="11.42578125" style="2" customWidth="1"/>
    <col min="1283" max="1283" width="56.7109375" style="2" customWidth="1"/>
    <col min="1284" max="1294" width="14.42578125" style="2"/>
    <col min="1295" max="1295" width="14.42578125" style="2" customWidth="1"/>
    <col min="1296" max="1536" width="14.42578125" style="2"/>
    <col min="1537" max="1538" width="11.42578125" style="2" customWidth="1"/>
    <col min="1539" max="1539" width="56.7109375" style="2" customWidth="1"/>
    <col min="1540" max="1550" width="14.42578125" style="2"/>
    <col min="1551" max="1551" width="14.42578125" style="2" customWidth="1"/>
    <col min="1552" max="1792" width="14.42578125" style="2"/>
    <col min="1793" max="1794" width="11.42578125" style="2" customWidth="1"/>
    <col min="1795" max="1795" width="56.7109375" style="2" customWidth="1"/>
    <col min="1796" max="1806" width="14.42578125" style="2"/>
    <col min="1807" max="1807" width="14.42578125" style="2" customWidth="1"/>
    <col min="1808" max="2048" width="14.42578125" style="2"/>
    <col min="2049" max="2050" width="11.42578125" style="2" customWidth="1"/>
    <col min="2051" max="2051" width="56.7109375" style="2" customWidth="1"/>
    <col min="2052" max="2062" width="14.42578125" style="2"/>
    <col min="2063" max="2063" width="14.42578125" style="2" customWidth="1"/>
    <col min="2064" max="2304" width="14.42578125" style="2"/>
    <col min="2305" max="2306" width="11.42578125" style="2" customWidth="1"/>
    <col min="2307" max="2307" width="56.7109375" style="2" customWidth="1"/>
    <col min="2308" max="2318" width="14.42578125" style="2"/>
    <col min="2319" max="2319" width="14.42578125" style="2" customWidth="1"/>
    <col min="2320" max="2560" width="14.42578125" style="2"/>
    <col min="2561" max="2562" width="11.42578125" style="2" customWidth="1"/>
    <col min="2563" max="2563" width="56.7109375" style="2" customWidth="1"/>
    <col min="2564" max="2574" width="14.42578125" style="2"/>
    <col min="2575" max="2575" width="14.42578125" style="2" customWidth="1"/>
    <col min="2576" max="2816" width="14.42578125" style="2"/>
    <col min="2817" max="2818" width="11.42578125" style="2" customWidth="1"/>
    <col min="2819" max="2819" width="56.7109375" style="2" customWidth="1"/>
    <col min="2820" max="2830" width="14.42578125" style="2"/>
    <col min="2831" max="2831" width="14.42578125" style="2" customWidth="1"/>
    <col min="2832" max="3072" width="14.42578125" style="2"/>
    <col min="3073" max="3074" width="11.42578125" style="2" customWidth="1"/>
    <col min="3075" max="3075" width="56.7109375" style="2" customWidth="1"/>
    <col min="3076" max="3086" width="14.42578125" style="2"/>
    <col min="3087" max="3087" width="14.42578125" style="2" customWidth="1"/>
    <col min="3088" max="3328" width="14.42578125" style="2"/>
    <col min="3329" max="3330" width="11.42578125" style="2" customWidth="1"/>
    <col min="3331" max="3331" width="56.7109375" style="2" customWidth="1"/>
    <col min="3332" max="3342" width="14.42578125" style="2"/>
    <col min="3343" max="3343" width="14.42578125" style="2" customWidth="1"/>
    <col min="3344" max="3584" width="14.42578125" style="2"/>
    <col min="3585" max="3586" width="11.42578125" style="2" customWidth="1"/>
    <col min="3587" max="3587" width="56.7109375" style="2" customWidth="1"/>
    <col min="3588" max="3598" width="14.42578125" style="2"/>
    <col min="3599" max="3599" width="14.42578125" style="2" customWidth="1"/>
    <col min="3600" max="3840" width="14.42578125" style="2"/>
    <col min="3841" max="3842" width="11.42578125" style="2" customWidth="1"/>
    <col min="3843" max="3843" width="56.7109375" style="2" customWidth="1"/>
    <col min="3844" max="3854" width="14.42578125" style="2"/>
    <col min="3855" max="3855" width="14.42578125" style="2" customWidth="1"/>
    <col min="3856" max="4096" width="14.42578125" style="2"/>
    <col min="4097" max="4098" width="11.42578125" style="2" customWidth="1"/>
    <col min="4099" max="4099" width="56.7109375" style="2" customWidth="1"/>
    <col min="4100" max="4110" width="14.42578125" style="2"/>
    <col min="4111" max="4111" width="14.42578125" style="2" customWidth="1"/>
    <col min="4112" max="4352" width="14.42578125" style="2"/>
    <col min="4353" max="4354" width="11.42578125" style="2" customWidth="1"/>
    <col min="4355" max="4355" width="56.7109375" style="2" customWidth="1"/>
    <col min="4356" max="4366" width="14.42578125" style="2"/>
    <col min="4367" max="4367" width="14.42578125" style="2" customWidth="1"/>
    <col min="4368" max="4608" width="14.42578125" style="2"/>
    <col min="4609" max="4610" width="11.42578125" style="2" customWidth="1"/>
    <col min="4611" max="4611" width="56.7109375" style="2" customWidth="1"/>
    <col min="4612" max="4622" width="14.42578125" style="2"/>
    <col min="4623" max="4623" width="14.42578125" style="2" customWidth="1"/>
    <col min="4624" max="4864" width="14.42578125" style="2"/>
    <col min="4865" max="4866" width="11.42578125" style="2" customWidth="1"/>
    <col min="4867" max="4867" width="56.7109375" style="2" customWidth="1"/>
    <col min="4868" max="4878" width="14.42578125" style="2"/>
    <col min="4879" max="4879" width="14.42578125" style="2" customWidth="1"/>
    <col min="4880" max="5120" width="14.42578125" style="2"/>
    <col min="5121" max="5122" width="11.42578125" style="2" customWidth="1"/>
    <col min="5123" max="5123" width="56.7109375" style="2" customWidth="1"/>
    <col min="5124" max="5134" width="14.42578125" style="2"/>
    <col min="5135" max="5135" width="14.42578125" style="2" customWidth="1"/>
    <col min="5136" max="5376" width="14.42578125" style="2"/>
    <col min="5377" max="5378" width="11.42578125" style="2" customWidth="1"/>
    <col min="5379" max="5379" width="56.7109375" style="2" customWidth="1"/>
    <col min="5380" max="5390" width="14.42578125" style="2"/>
    <col min="5391" max="5391" width="14.42578125" style="2" customWidth="1"/>
    <col min="5392" max="5632" width="14.42578125" style="2"/>
    <col min="5633" max="5634" width="11.42578125" style="2" customWidth="1"/>
    <col min="5635" max="5635" width="56.7109375" style="2" customWidth="1"/>
    <col min="5636" max="5646" width="14.42578125" style="2"/>
    <col min="5647" max="5647" width="14.42578125" style="2" customWidth="1"/>
    <col min="5648" max="5888" width="14.42578125" style="2"/>
    <col min="5889" max="5890" width="11.42578125" style="2" customWidth="1"/>
    <col min="5891" max="5891" width="56.7109375" style="2" customWidth="1"/>
    <col min="5892" max="5902" width="14.42578125" style="2"/>
    <col min="5903" max="5903" width="14.42578125" style="2" customWidth="1"/>
    <col min="5904" max="6144" width="14.42578125" style="2"/>
    <col min="6145" max="6146" width="11.42578125" style="2" customWidth="1"/>
    <col min="6147" max="6147" width="56.7109375" style="2" customWidth="1"/>
    <col min="6148" max="6158" width="14.42578125" style="2"/>
    <col min="6159" max="6159" width="14.42578125" style="2" customWidth="1"/>
    <col min="6160" max="6400" width="14.42578125" style="2"/>
    <col min="6401" max="6402" width="11.42578125" style="2" customWidth="1"/>
    <col min="6403" max="6403" width="56.7109375" style="2" customWidth="1"/>
    <col min="6404" max="6414" width="14.42578125" style="2"/>
    <col min="6415" max="6415" width="14.42578125" style="2" customWidth="1"/>
    <col min="6416" max="6656" width="14.42578125" style="2"/>
    <col min="6657" max="6658" width="11.42578125" style="2" customWidth="1"/>
    <col min="6659" max="6659" width="56.7109375" style="2" customWidth="1"/>
    <col min="6660" max="6670" width="14.42578125" style="2"/>
    <col min="6671" max="6671" width="14.42578125" style="2" customWidth="1"/>
    <col min="6672" max="6912" width="14.42578125" style="2"/>
    <col min="6913" max="6914" width="11.42578125" style="2" customWidth="1"/>
    <col min="6915" max="6915" width="56.7109375" style="2" customWidth="1"/>
    <col min="6916" max="6926" width="14.42578125" style="2"/>
    <col min="6927" max="6927" width="14.42578125" style="2" customWidth="1"/>
    <col min="6928" max="7168" width="14.42578125" style="2"/>
    <col min="7169" max="7170" width="11.42578125" style="2" customWidth="1"/>
    <col min="7171" max="7171" width="56.7109375" style="2" customWidth="1"/>
    <col min="7172" max="7182" width="14.42578125" style="2"/>
    <col min="7183" max="7183" width="14.42578125" style="2" customWidth="1"/>
    <col min="7184" max="7424" width="14.42578125" style="2"/>
    <col min="7425" max="7426" width="11.42578125" style="2" customWidth="1"/>
    <col min="7427" max="7427" width="56.7109375" style="2" customWidth="1"/>
    <col min="7428" max="7438" width="14.42578125" style="2"/>
    <col min="7439" max="7439" width="14.42578125" style="2" customWidth="1"/>
    <col min="7440" max="7680" width="14.42578125" style="2"/>
    <col min="7681" max="7682" width="11.42578125" style="2" customWidth="1"/>
    <col min="7683" max="7683" width="56.7109375" style="2" customWidth="1"/>
    <col min="7684" max="7694" width="14.42578125" style="2"/>
    <col min="7695" max="7695" width="14.42578125" style="2" customWidth="1"/>
    <col min="7696" max="7936" width="14.42578125" style="2"/>
    <col min="7937" max="7938" width="11.42578125" style="2" customWidth="1"/>
    <col min="7939" max="7939" width="56.7109375" style="2" customWidth="1"/>
    <col min="7940" max="7950" width="14.42578125" style="2"/>
    <col min="7951" max="7951" width="14.42578125" style="2" customWidth="1"/>
    <col min="7952" max="8192" width="14.42578125" style="2"/>
    <col min="8193" max="8194" width="11.42578125" style="2" customWidth="1"/>
    <col min="8195" max="8195" width="56.7109375" style="2" customWidth="1"/>
    <col min="8196" max="8206" width="14.42578125" style="2"/>
    <col min="8207" max="8207" width="14.42578125" style="2" customWidth="1"/>
    <col min="8208" max="8448" width="14.42578125" style="2"/>
    <col min="8449" max="8450" width="11.42578125" style="2" customWidth="1"/>
    <col min="8451" max="8451" width="56.7109375" style="2" customWidth="1"/>
    <col min="8452" max="8462" width="14.42578125" style="2"/>
    <col min="8463" max="8463" width="14.42578125" style="2" customWidth="1"/>
    <col min="8464" max="8704" width="14.42578125" style="2"/>
    <col min="8705" max="8706" width="11.42578125" style="2" customWidth="1"/>
    <col min="8707" max="8707" width="56.7109375" style="2" customWidth="1"/>
    <col min="8708" max="8718" width="14.42578125" style="2"/>
    <col min="8719" max="8719" width="14.42578125" style="2" customWidth="1"/>
    <col min="8720" max="8960" width="14.42578125" style="2"/>
    <col min="8961" max="8962" width="11.42578125" style="2" customWidth="1"/>
    <col min="8963" max="8963" width="56.7109375" style="2" customWidth="1"/>
    <col min="8964" max="8974" width="14.42578125" style="2"/>
    <col min="8975" max="8975" width="14.42578125" style="2" customWidth="1"/>
    <col min="8976" max="9216" width="14.42578125" style="2"/>
    <col min="9217" max="9218" width="11.42578125" style="2" customWidth="1"/>
    <col min="9219" max="9219" width="56.7109375" style="2" customWidth="1"/>
    <col min="9220" max="9230" width="14.42578125" style="2"/>
    <col min="9231" max="9231" width="14.42578125" style="2" customWidth="1"/>
    <col min="9232" max="9472" width="14.42578125" style="2"/>
    <col min="9473" max="9474" width="11.42578125" style="2" customWidth="1"/>
    <col min="9475" max="9475" width="56.7109375" style="2" customWidth="1"/>
    <col min="9476" max="9486" width="14.42578125" style="2"/>
    <col min="9487" max="9487" width="14.42578125" style="2" customWidth="1"/>
    <col min="9488" max="9728" width="14.42578125" style="2"/>
    <col min="9729" max="9730" width="11.42578125" style="2" customWidth="1"/>
    <col min="9731" max="9731" width="56.7109375" style="2" customWidth="1"/>
    <col min="9732" max="9742" width="14.42578125" style="2"/>
    <col min="9743" max="9743" width="14.42578125" style="2" customWidth="1"/>
    <col min="9744" max="9984" width="14.42578125" style="2"/>
    <col min="9985" max="9986" width="11.42578125" style="2" customWidth="1"/>
    <col min="9987" max="9987" width="56.7109375" style="2" customWidth="1"/>
    <col min="9988" max="9998" width="14.42578125" style="2"/>
    <col min="9999" max="9999" width="14.42578125" style="2" customWidth="1"/>
    <col min="10000" max="10240" width="14.42578125" style="2"/>
    <col min="10241" max="10242" width="11.42578125" style="2" customWidth="1"/>
    <col min="10243" max="10243" width="56.7109375" style="2" customWidth="1"/>
    <col min="10244" max="10254" width="14.42578125" style="2"/>
    <col min="10255" max="10255" width="14.42578125" style="2" customWidth="1"/>
    <col min="10256" max="10496" width="14.42578125" style="2"/>
    <col min="10497" max="10498" width="11.42578125" style="2" customWidth="1"/>
    <col min="10499" max="10499" width="56.7109375" style="2" customWidth="1"/>
    <col min="10500" max="10510" width="14.42578125" style="2"/>
    <col min="10511" max="10511" width="14.42578125" style="2" customWidth="1"/>
    <col min="10512" max="10752" width="14.42578125" style="2"/>
    <col min="10753" max="10754" width="11.42578125" style="2" customWidth="1"/>
    <col min="10755" max="10755" width="56.7109375" style="2" customWidth="1"/>
    <col min="10756" max="10766" width="14.42578125" style="2"/>
    <col min="10767" max="10767" width="14.42578125" style="2" customWidth="1"/>
    <col min="10768" max="11008" width="14.42578125" style="2"/>
    <col min="11009" max="11010" width="11.42578125" style="2" customWidth="1"/>
    <col min="11011" max="11011" width="56.7109375" style="2" customWidth="1"/>
    <col min="11012" max="11022" width="14.42578125" style="2"/>
    <col min="11023" max="11023" width="14.42578125" style="2" customWidth="1"/>
    <col min="11024" max="11264" width="14.42578125" style="2"/>
    <col min="11265" max="11266" width="11.42578125" style="2" customWidth="1"/>
    <col min="11267" max="11267" width="56.7109375" style="2" customWidth="1"/>
    <col min="11268" max="11278" width="14.42578125" style="2"/>
    <col min="11279" max="11279" width="14.42578125" style="2" customWidth="1"/>
    <col min="11280" max="11520" width="14.42578125" style="2"/>
    <col min="11521" max="11522" width="11.42578125" style="2" customWidth="1"/>
    <col min="11523" max="11523" width="56.7109375" style="2" customWidth="1"/>
    <col min="11524" max="11534" width="14.42578125" style="2"/>
    <col min="11535" max="11535" width="14.42578125" style="2" customWidth="1"/>
    <col min="11536" max="11776" width="14.42578125" style="2"/>
    <col min="11777" max="11778" width="11.42578125" style="2" customWidth="1"/>
    <col min="11779" max="11779" width="56.7109375" style="2" customWidth="1"/>
    <col min="11780" max="11790" width="14.42578125" style="2"/>
    <col min="11791" max="11791" width="14.42578125" style="2" customWidth="1"/>
    <col min="11792" max="12032" width="14.42578125" style="2"/>
    <col min="12033" max="12034" width="11.42578125" style="2" customWidth="1"/>
    <col min="12035" max="12035" width="56.7109375" style="2" customWidth="1"/>
    <col min="12036" max="12046" width="14.42578125" style="2"/>
    <col min="12047" max="12047" width="14.42578125" style="2" customWidth="1"/>
    <col min="12048" max="12288" width="14.42578125" style="2"/>
    <col min="12289" max="12290" width="11.42578125" style="2" customWidth="1"/>
    <col min="12291" max="12291" width="56.7109375" style="2" customWidth="1"/>
    <col min="12292" max="12302" width="14.42578125" style="2"/>
    <col min="12303" max="12303" width="14.42578125" style="2" customWidth="1"/>
    <col min="12304" max="12544" width="14.42578125" style="2"/>
    <col min="12545" max="12546" width="11.42578125" style="2" customWidth="1"/>
    <col min="12547" max="12547" width="56.7109375" style="2" customWidth="1"/>
    <col min="12548" max="12558" width="14.42578125" style="2"/>
    <col min="12559" max="12559" width="14.42578125" style="2" customWidth="1"/>
    <col min="12560" max="12800" width="14.42578125" style="2"/>
    <col min="12801" max="12802" width="11.42578125" style="2" customWidth="1"/>
    <col min="12803" max="12803" width="56.7109375" style="2" customWidth="1"/>
    <col min="12804" max="12814" width="14.42578125" style="2"/>
    <col min="12815" max="12815" width="14.42578125" style="2" customWidth="1"/>
    <col min="12816" max="13056" width="14.42578125" style="2"/>
    <col min="13057" max="13058" width="11.42578125" style="2" customWidth="1"/>
    <col min="13059" max="13059" width="56.7109375" style="2" customWidth="1"/>
    <col min="13060" max="13070" width="14.42578125" style="2"/>
    <col min="13071" max="13071" width="14.42578125" style="2" customWidth="1"/>
    <col min="13072" max="13312" width="14.42578125" style="2"/>
    <col min="13313" max="13314" width="11.42578125" style="2" customWidth="1"/>
    <col min="13315" max="13315" width="56.7109375" style="2" customWidth="1"/>
    <col min="13316" max="13326" width="14.42578125" style="2"/>
    <col min="13327" max="13327" width="14.42578125" style="2" customWidth="1"/>
    <col min="13328" max="13568" width="14.42578125" style="2"/>
    <col min="13569" max="13570" width="11.42578125" style="2" customWidth="1"/>
    <col min="13571" max="13571" width="56.7109375" style="2" customWidth="1"/>
    <col min="13572" max="13582" width="14.42578125" style="2"/>
    <col min="13583" max="13583" width="14.42578125" style="2" customWidth="1"/>
    <col min="13584" max="13824" width="14.42578125" style="2"/>
    <col min="13825" max="13826" width="11.42578125" style="2" customWidth="1"/>
    <col min="13827" max="13827" width="56.7109375" style="2" customWidth="1"/>
    <col min="13828" max="13838" width="14.42578125" style="2"/>
    <col min="13839" max="13839" width="14.42578125" style="2" customWidth="1"/>
    <col min="13840" max="14080" width="14.42578125" style="2"/>
    <col min="14081" max="14082" width="11.42578125" style="2" customWidth="1"/>
    <col min="14083" max="14083" width="56.7109375" style="2" customWidth="1"/>
    <col min="14084" max="14094" width="14.42578125" style="2"/>
    <col min="14095" max="14095" width="14.42578125" style="2" customWidth="1"/>
    <col min="14096" max="14336" width="14.42578125" style="2"/>
    <col min="14337" max="14338" width="11.42578125" style="2" customWidth="1"/>
    <col min="14339" max="14339" width="56.7109375" style="2" customWidth="1"/>
    <col min="14340" max="14350" width="14.42578125" style="2"/>
    <col min="14351" max="14351" width="14.42578125" style="2" customWidth="1"/>
    <col min="14352" max="14592" width="14.42578125" style="2"/>
    <col min="14593" max="14594" width="11.42578125" style="2" customWidth="1"/>
    <col min="14595" max="14595" width="56.7109375" style="2" customWidth="1"/>
    <col min="14596" max="14606" width="14.42578125" style="2"/>
    <col min="14607" max="14607" width="14.42578125" style="2" customWidth="1"/>
    <col min="14608" max="14848" width="14.42578125" style="2"/>
    <col min="14849" max="14850" width="11.42578125" style="2" customWidth="1"/>
    <col min="14851" max="14851" width="56.7109375" style="2" customWidth="1"/>
    <col min="14852" max="14862" width="14.42578125" style="2"/>
    <col min="14863" max="14863" width="14.42578125" style="2" customWidth="1"/>
    <col min="14864" max="15104" width="14.42578125" style="2"/>
    <col min="15105" max="15106" width="11.42578125" style="2" customWidth="1"/>
    <col min="15107" max="15107" width="56.7109375" style="2" customWidth="1"/>
    <col min="15108" max="15118" width="14.42578125" style="2"/>
    <col min="15119" max="15119" width="14.42578125" style="2" customWidth="1"/>
    <col min="15120" max="15360" width="14.42578125" style="2"/>
    <col min="15361" max="15362" width="11.42578125" style="2" customWidth="1"/>
    <col min="15363" max="15363" width="56.7109375" style="2" customWidth="1"/>
    <col min="15364" max="15374" width="14.42578125" style="2"/>
    <col min="15375" max="15375" width="14.42578125" style="2" customWidth="1"/>
    <col min="15376" max="15616" width="14.42578125" style="2"/>
    <col min="15617" max="15618" width="11.42578125" style="2" customWidth="1"/>
    <col min="15619" max="15619" width="56.7109375" style="2" customWidth="1"/>
    <col min="15620" max="15630" width="14.42578125" style="2"/>
    <col min="15631" max="15631" width="14.42578125" style="2" customWidth="1"/>
    <col min="15632" max="15872" width="14.42578125" style="2"/>
    <col min="15873" max="15874" width="11.42578125" style="2" customWidth="1"/>
    <col min="15875" max="15875" width="56.7109375" style="2" customWidth="1"/>
    <col min="15876" max="15886" width="14.42578125" style="2"/>
    <col min="15887" max="15887" width="14.42578125" style="2" customWidth="1"/>
    <col min="15888" max="16128" width="14.42578125" style="2"/>
    <col min="16129" max="16130" width="11.42578125" style="2" customWidth="1"/>
    <col min="16131" max="16131" width="56.7109375" style="2" customWidth="1"/>
    <col min="16132" max="16142" width="14.42578125" style="2"/>
    <col min="16143" max="16143" width="14.42578125" style="2" customWidth="1"/>
    <col min="16144" max="16384" width="14.42578125" style="2"/>
  </cols>
  <sheetData>
    <row r="1" spans="1:16" x14ac:dyDescent="0.2">
      <c r="A1" s="1" t="s">
        <v>0</v>
      </c>
      <c r="B1" s="2" t="s">
        <v>1</v>
      </c>
      <c r="C1" s="3" t="s">
        <v>90</v>
      </c>
      <c r="F1" s="4" t="s">
        <v>3</v>
      </c>
      <c r="G1" s="5"/>
      <c r="H1" s="5"/>
      <c r="I1" s="1"/>
      <c r="J1" s="5"/>
      <c r="K1" s="5"/>
      <c r="L1" s="5"/>
      <c r="M1" s="1" t="s">
        <v>4</v>
      </c>
      <c r="P1" s="6" t="s">
        <v>5</v>
      </c>
    </row>
    <row r="2" spans="1:16" ht="15.75" thickBot="1" x14ac:dyDescent="0.25">
      <c r="A2" s="7"/>
      <c r="B2" s="8"/>
      <c r="C2" s="8"/>
      <c r="D2" s="8"/>
      <c r="E2" s="8"/>
      <c r="F2" s="7"/>
      <c r="G2" s="7"/>
      <c r="H2" s="7"/>
      <c r="I2" s="7"/>
      <c r="J2" s="7"/>
      <c r="K2" s="7"/>
      <c r="L2" s="7"/>
      <c r="M2" s="7"/>
      <c r="N2" s="8"/>
      <c r="O2" s="8"/>
      <c r="P2" s="8"/>
    </row>
    <row r="3" spans="1:16" x14ac:dyDescent="0.2">
      <c r="A3" s="9"/>
      <c r="B3" s="10"/>
      <c r="C3" s="10"/>
      <c r="D3" s="10"/>
      <c r="E3" s="10"/>
      <c r="F3" s="9"/>
      <c r="G3" s="9"/>
      <c r="H3" s="9"/>
      <c r="I3" s="9"/>
      <c r="J3" s="9"/>
      <c r="K3" s="9"/>
      <c r="L3" s="9"/>
      <c r="M3" s="9"/>
      <c r="N3" s="10"/>
      <c r="O3" s="10"/>
      <c r="P3" s="10"/>
    </row>
    <row r="4" spans="1:16" x14ac:dyDescent="0.2">
      <c r="A4" s="1" t="s">
        <v>6</v>
      </c>
      <c r="F4" s="5" t="s">
        <v>7</v>
      </c>
      <c r="G4" s="4" t="s">
        <v>8</v>
      </c>
      <c r="H4" s="5"/>
      <c r="I4" s="1"/>
      <c r="J4" s="5"/>
      <c r="K4" s="5"/>
      <c r="L4" s="5"/>
      <c r="M4" s="4" t="s">
        <v>9</v>
      </c>
      <c r="N4" s="1"/>
    </row>
    <row r="5" spans="1:16" x14ac:dyDescent="0.2">
      <c r="F5" s="5"/>
      <c r="G5" s="4" t="s">
        <v>10</v>
      </c>
      <c r="H5" s="5"/>
      <c r="I5" s="1"/>
      <c r="J5" s="5"/>
      <c r="K5" s="5"/>
      <c r="L5" s="5"/>
      <c r="M5" s="4" t="s">
        <v>11</v>
      </c>
      <c r="N5" s="11"/>
    </row>
    <row r="6" spans="1:16" x14ac:dyDescent="0.2">
      <c r="A6" s="1" t="s">
        <v>12</v>
      </c>
      <c r="B6" s="12" t="str">
        <f>'[1]G1-1'!B6</f>
        <v>Florida Public Utilities Company Consolidated Gas</v>
      </c>
      <c r="C6" s="1"/>
      <c r="F6" s="5"/>
      <c r="G6" s="5"/>
      <c r="H6" s="5"/>
      <c r="I6" s="5"/>
      <c r="J6" s="5"/>
      <c r="K6" s="5"/>
      <c r="L6" s="5"/>
      <c r="M6" s="4" t="s">
        <v>13</v>
      </c>
      <c r="N6" s="1"/>
      <c r="O6" s="13"/>
    </row>
    <row r="7" spans="1:16" x14ac:dyDescent="0.2">
      <c r="B7" s="12"/>
    </row>
    <row r="8" spans="1:16" x14ac:dyDescent="0.2">
      <c r="A8" s="1" t="s">
        <v>14</v>
      </c>
      <c r="B8" s="12">
        <f>'[1]G1-1'!B8</f>
        <v>0</v>
      </c>
      <c r="C8" s="14" t="s">
        <v>15</v>
      </c>
    </row>
    <row r="9" spans="1:16" ht="15.75" thickBo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">
      <c r="G10" s="1" t="s">
        <v>16</v>
      </c>
      <c r="H10" s="1" t="s">
        <v>16</v>
      </c>
      <c r="I10" s="1" t="s">
        <v>16</v>
      </c>
      <c r="J10" s="1" t="s">
        <v>16</v>
      </c>
      <c r="K10" s="15" t="s">
        <v>16</v>
      </c>
      <c r="N10" s="1" t="s">
        <v>16</v>
      </c>
    </row>
    <row r="11" spans="1:16" x14ac:dyDescent="0.2">
      <c r="A11" s="1" t="s">
        <v>17</v>
      </c>
      <c r="B11" s="16" t="s">
        <v>18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6" x14ac:dyDescent="0.2">
      <c r="A12" s="1" t="s">
        <v>19</v>
      </c>
      <c r="B12" s="16" t="s">
        <v>19</v>
      </c>
      <c r="C12" s="16" t="s">
        <v>20</v>
      </c>
      <c r="D12" s="18">
        <v>44562</v>
      </c>
      <c r="E12" s="18">
        <v>44593</v>
      </c>
      <c r="F12" s="18">
        <v>44621</v>
      </c>
      <c r="G12" s="18">
        <v>44652</v>
      </c>
      <c r="H12" s="18">
        <v>44682</v>
      </c>
      <c r="I12" s="18">
        <v>44713</v>
      </c>
      <c r="J12" s="18">
        <v>44743</v>
      </c>
      <c r="K12" s="18">
        <v>44774</v>
      </c>
      <c r="L12" s="18">
        <v>44805</v>
      </c>
      <c r="M12" s="18">
        <v>44835</v>
      </c>
      <c r="N12" s="18">
        <v>44866</v>
      </c>
      <c r="O12" s="18">
        <v>44896</v>
      </c>
      <c r="P12" s="16" t="s">
        <v>21</v>
      </c>
    </row>
    <row r="13" spans="1:16" ht="15.75" thickBo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">
      <c r="A15" s="19">
        <v>1</v>
      </c>
      <c r="B15" s="20" t="s">
        <v>22</v>
      </c>
      <c r="C15" s="21" t="s">
        <v>23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3">
        <f t="shared" ref="P15:P52" si="0">SUM(D15:O15)</f>
        <v>0</v>
      </c>
    </row>
    <row r="16" spans="1:16" x14ac:dyDescent="0.2">
      <c r="A16" s="19">
        <f>+A15+1</f>
        <v>2</v>
      </c>
      <c r="B16" s="20" t="s">
        <v>24</v>
      </c>
      <c r="C16" s="21" t="s">
        <v>25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>
        <f t="shared" si="0"/>
        <v>0</v>
      </c>
    </row>
    <row r="17" spans="1:16" x14ac:dyDescent="0.2">
      <c r="A17" s="19">
        <f t="shared" ref="A17:A52" si="1">+A16+1</f>
        <v>3</v>
      </c>
      <c r="B17" s="20">
        <v>303</v>
      </c>
      <c r="C17" s="21" t="s">
        <v>26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>
        <f t="shared" si="0"/>
        <v>0</v>
      </c>
    </row>
    <row r="18" spans="1:16" x14ac:dyDescent="0.2">
      <c r="A18" s="19">
        <f t="shared" si="1"/>
        <v>4</v>
      </c>
      <c r="B18" s="20">
        <v>305</v>
      </c>
      <c r="C18" s="21" t="s">
        <v>27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>
        <f t="shared" si="0"/>
        <v>0</v>
      </c>
    </row>
    <row r="19" spans="1:16" x14ac:dyDescent="0.2">
      <c r="A19" s="19">
        <f t="shared" si="1"/>
        <v>5</v>
      </c>
      <c r="B19" s="20" t="s">
        <v>28</v>
      </c>
      <c r="C19" s="21" t="s">
        <v>29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>
        <f t="shared" si="0"/>
        <v>0</v>
      </c>
    </row>
    <row r="20" spans="1:16" x14ac:dyDescent="0.2">
      <c r="A20" s="19">
        <f t="shared" si="1"/>
        <v>6</v>
      </c>
      <c r="B20" s="20" t="s">
        <v>30</v>
      </c>
      <c r="C20" s="21" t="s">
        <v>27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>
        <f t="shared" si="0"/>
        <v>0</v>
      </c>
    </row>
    <row r="21" spans="1:16" x14ac:dyDescent="0.2">
      <c r="A21" s="19">
        <f t="shared" si="1"/>
        <v>7</v>
      </c>
      <c r="B21" s="26">
        <v>3761</v>
      </c>
      <c r="C21" s="27" t="s">
        <v>31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>
        <f t="shared" si="0"/>
        <v>0</v>
      </c>
    </row>
    <row r="22" spans="1:16" x14ac:dyDescent="0.2">
      <c r="A22" s="19">
        <f t="shared" si="1"/>
        <v>8</v>
      </c>
      <c r="B22" s="26">
        <v>3762</v>
      </c>
      <c r="C22" s="27" t="s">
        <v>32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>
        <f t="shared" si="0"/>
        <v>0</v>
      </c>
    </row>
    <row r="23" spans="1:16" x14ac:dyDescent="0.2">
      <c r="A23" s="19">
        <f t="shared" si="1"/>
        <v>9</v>
      </c>
      <c r="B23" s="26" t="s">
        <v>33</v>
      </c>
      <c r="C23" s="27" t="s">
        <v>34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8"/>
      <c r="O23" s="24"/>
      <c r="P23" s="25">
        <f t="shared" si="0"/>
        <v>0</v>
      </c>
    </row>
    <row r="24" spans="1:16" x14ac:dyDescent="0.2">
      <c r="A24" s="19">
        <f t="shared" si="1"/>
        <v>10</v>
      </c>
      <c r="B24" s="20" t="s">
        <v>35</v>
      </c>
      <c r="C24" s="21" t="s">
        <v>36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>
        <f t="shared" si="0"/>
        <v>0</v>
      </c>
    </row>
    <row r="25" spans="1:16" x14ac:dyDescent="0.2">
      <c r="A25" s="19">
        <f t="shared" si="1"/>
        <v>11</v>
      </c>
      <c r="B25" s="20" t="s">
        <v>37</v>
      </c>
      <c r="C25" s="21" t="s">
        <v>38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>
        <f t="shared" si="0"/>
        <v>0</v>
      </c>
    </row>
    <row r="26" spans="1:16" x14ac:dyDescent="0.2">
      <c r="A26" s="19">
        <f t="shared" si="1"/>
        <v>12</v>
      </c>
      <c r="B26" s="20">
        <v>3801</v>
      </c>
      <c r="C26" s="21" t="s">
        <v>39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>
        <f t="shared" si="0"/>
        <v>0</v>
      </c>
    </row>
    <row r="27" spans="1:16" x14ac:dyDescent="0.2">
      <c r="A27" s="19">
        <f t="shared" si="1"/>
        <v>13</v>
      </c>
      <c r="B27" s="20">
        <v>3802</v>
      </c>
      <c r="C27" s="21" t="s">
        <v>40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>
        <f t="shared" si="0"/>
        <v>0</v>
      </c>
    </row>
    <row r="28" spans="1:16" x14ac:dyDescent="0.2">
      <c r="A28" s="19">
        <f t="shared" si="1"/>
        <v>14</v>
      </c>
      <c r="B28" s="20" t="s">
        <v>41</v>
      </c>
      <c r="C28" s="21" t="s">
        <v>42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>
        <f t="shared" si="0"/>
        <v>0</v>
      </c>
    </row>
    <row r="29" spans="1:16" x14ac:dyDescent="0.2">
      <c r="A29" s="19">
        <f t="shared" si="1"/>
        <v>15</v>
      </c>
      <c r="B29" s="20" t="s">
        <v>43</v>
      </c>
      <c r="C29" s="21" t="s">
        <v>44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5">
        <f t="shared" si="0"/>
        <v>0</v>
      </c>
    </row>
    <row r="30" spans="1:16" x14ac:dyDescent="0.2">
      <c r="A30" s="19">
        <f t="shared" si="1"/>
        <v>16</v>
      </c>
      <c r="B30" s="20">
        <v>3811</v>
      </c>
      <c r="C30" s="21" t="s">
        <v>45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>
        <f t="shared" si="0"/>
        <v>0</v>
      </c>
    </row>
    <row r="31" spans="1:16" x14ac:dyDescent="0.2">
      <c r="A31" s="19">
        <f t="shared" si="1"/>
        <v>17</v>
      </c>
      <c r="B31" s="20" t="s">
        <v>46</v>
      </c>
      <c r="C31" s="21" t="s">
        <v>47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>
        <f t="shared" si="0"/>
        <v>0</v>
      </c>
    </row>
    <row r="32" spans="1:16" x14ac:dyDescent="0.2">
      <c r="A32" s="19">
        <f t="shared" si="1"/>
        <v>18</v>
      </c>
      <c r="B32" s="20">
        <v>3821</v>
      </c>
      <c r="C32" s="27" t="s">
        <v>48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5">
        <f t="shared" si="0"/>
        <v>0</v>
      </c>
    </row>
    <row r="33" spans="1:16" x14ac:dyDescent="0.2">
      <c r="A33" s="19">
        <f t="shared" si="1"/>
        <v>19</v>
      </c>
      <c r="B33" s="20" t="s">
        <v>49</v>
      </c>
      <c r="C33" s="21" t="s">
        <v>50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5">
        <f t="shared" si="0"/>
        <v>0</v>
      </c>
    </row>
    <row r="34" spans="1:16" x14ac:dyDescent="0.2">
      <c r="A34" s="19">
        <f t="shared" si="1"/>
        <v>20</v>
      </c>
      <c r="B34" s="20" t="s">
        <v>51</v>
      </c>
      <c r="C34" s="21" t="s">
        <v>52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</row>
    <row r="35" spans="1:16" x14ac:dyDescent="0.2">
      <c r="A35" s="19">
        <f t="shared" si="1"/>
        <v>21</v>
      </c>
      <c r="B35" s="20" t="s">
        <v>53</v>
      </c>
      <c r="C35" s="21" t="s">
        <v>54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>
        <f t="shared" si="0"/>
        <v>0</v>
      </c>
    </row>
    <row r="36" spans="1:16" x14ac:dyDescent="0.2">
      <c r="A36" s="19">
        <f t="shared" si="1"/>
        <v>22</v>
      </c>
      <c r="B36" s="20" t="s">
        <v>55</v>
      </c>
      <c r="C36" s="21" t="s">
        <v>56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5">
        <f t="shared" si="0"/>
        <v>0</v>
      </c>
    </row>
    <row r="37" spans="1:16" x14ac:dyDescent="0.2">
      <c r="A37" s="19">
        <f t="shared" si="1"/>
        <v>23</v>
      </c>
      <c r="B37" s="20" t="s">
        <v>57</v>
      </c>
      <c r="C37" s="21" t="s">
        <v>29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5">
        <f t="shared" si="0"/>
        <v>0</v>
      </c>
    </row>
    <row r="38" spans="1:16" x14ac:dyDescent="0.2">
      <c r="A38" s="19">
        <f t="shared" si="1"/>
        <v>24</v>
      </c>
      <c r="B38" s="20" t="s">
        <v>58</v>
      </c>
      <c r="C38" s="21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5">
        <f t="shared" si="0"/>
        <v>0</v>
      </c>
    </row>
    <row r="39" spans="1:16" x14ac:dyDescent="0.2">
      <c r="A39" s="19">
        <f t="shared" si="1"/>
        <v>25</v>
      </c>
      <c r="B39" s="20">
        <v>3910</v>
      </c>
      <c r="C39" s="29" t="s">
        <v>59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1">
        <f t="shared" si="0"/>
        <v>0</v>
      </c>
    </row>
    <row r="40" spans="1:16" x14ac:dyDescent="0.2">
      <c r="A40" s="19">
        <f t="shared" si="1"/>
        <v>26</v>
      </c>
      <c r="B40" s="20">
        <v>3911</v>
      </c>
      <c r="C40" s="29" t="s">
        <v>60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>
        <f t="shared" si="0"/>
        <v>0</v>
      </c>
    </row>
    <row r="41" spans="1:16" x14ac:dyDescent="0.2">
      <c r="A41" s="19">
        <f t="shared" si="1"/>
        <v>27</v>
      </c>
      <c r="B41" s="20">
        <v>3912</v>
      </c>
      <c r="C41" s="29" t="s">
        <v>61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1">
        <f t="shared" si="0"/>
        <v>0</v>
      </c>
    </row>
    <row r="42" spans="1:16" x14ac:dyDescent="0.2">
      <c r="A42" s="19">
        <f t="shared" si="1"/>
        <v>28</v>
      </c>
      <c r="B42" s="20">
        <v>3913</v>
      </c>
      <c r="C42" s="29" t="s">
        <v>62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>
        <f t="shared" si="0"/>
        <v>0</v>
      </c>
    </row>
    <row r="43" spans="1:16" x14ac:dyDescent="0.2">
      <c r="A43" s="19">
        <f t="shared" si="1"/>
        <v>29</v>
      </c>
      <c r="B43" s="20">
        <v>3914</v>
      </c>
      <c r="C43" s="29" t="s">
        <v>63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1">
        <f t="shared" si="0"/>
        <v>0</v>
      </c>
    </row>
    <row r="44" spans="1:16" x14ac:dyDescent="0.2">
      <c r="A44" s="19">
        <f t="shared" si="1"/>
        <v>30</v>
      </c>
      <c r="B44" s="20">
        <v>392</v>
      </c>
      <c r="C44" s="32" t="s">
        <v>64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4">
        <f t="shared" si="0"/>
        <v>0</v>
      </c>
    </row>
    <row r="45" spans="1:16" x14ac:dyDescent="0.2">
      <c r="A45" s="19">
        <f t="shared" si="1"/>
        <v>31</v>
      </c>
      <c r="B45" s="20">
        <v>3921</v>
      </c>
      <c r="C45" s="32" t="s">
        <v>65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4">
        <f t="shared" si="0"/>
        <v>0</v>
      </c>
    </row>
    <row r="46" spans="1:16" x14ac:dyDescent="0.2">
      <c r="A46" s="19">
        <f t="shared" si="1"/>
        <v>32</v>
      </c>
      <c r="B46" s="20">
        <v>3922</v>
      </c>
      <c r="C46" s="32" t="s">
        <v>66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4">
        <f t="shared" si="0"/>
        <v>0</v>
      </c>
    </row>
    <row r="47" spans="1:16" x14ac:dyDescent="0.2">
      <c r="A47" s="19">
        <f t="shared" si="1"/>
        <v>33</v>
      </c>
      <c r="B47" s="20">
        <v>3924</v>
      </c>
      <c r="C47" s="32" t="s">
        <v>67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4">
        <f t="shared" si="0"/>
        <v>0</v>
      </c>
    </row>
    <row r="48" spans="1:16" x14ac:dyDescent="0.2">
      <c r="A48" s="19">
        <f t="shared" si="1"/>
        <v>34</v>
      </c>
      <c r="B48" s="20" t="s">
        <v>68</v>
      </c>
      <c r="C48" s="21" t="s">
        <v>69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>
        <f t="shared" si="0"/>
        <v>0</v>
      </c>
    </row>
    <row r="49" spans="1:16" x14ac:dyDescent="0.2">
      <c r="A49" s="19">
        <f t="shared" si="1"/>
        <v>35</v>
      </c>
      <c r="B49" s="20" t="s">
        <v>70</v>
      </c>
      <c r="C49" s="21" t="s">
        <v>71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>
        <f t="shared" si="0"/>
        <v>0</v>
      </c>
    </row>
    <row r="50" spans="1:16" x14ac:dyDescent="0.2">
      <c r="A50" s="19">
        <f t="shared" si="1"/>
        <v>36</v>
      </c>
      <c r="B50" s="20" t="s">
        <v>72</v>
      </c>
      <c r="C50" s="21" t="s">
        <v>73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>
        <f t="shared" si="0"/>
        <v>0</v>
      </c>
    </row>
    <row r="51" spans="1:16" x14ac:dyDescent="0.2">
      <c r="A51" s="19">
        <f t="shared" si="1"/>
        <v>37</v>
      </c>
      <c r="B51" s="20" t="s">
        <v>74</v>
      </c>
      <c r="C51" s="21" t="s">
        <v>75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5">
        <f t="shared" si="0"/>
        <v>0</v>
      </c>
    </row>
    <row r="52" spans="1:16" x14ac:dyDescent="0.2">
      <c r="A52" s="19">
        <f t="shared" si="1"/>
        <v>38</v>
      </c>
      <c r="B52" s="20" t="s">
        <v>76</v>
      </c>
      <c r="C52" s="21" t="s">
        <v>77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5">
        <f t="shared" si="0"/>
        <v>0</v>
      </c>
    </row>
    <row r="53" spans="1:16" x14ac:dyDescent="0.2">
      <c r="A53" s="35"/>
      <c r="B53" s="36"/>
      <c r="C53" s="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8"/>
    </row>
    <row r="54" spans="1:16" x14ac:dyDescent="0.2"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6" ht="15.75" thickBot="1" x14ac:dyDescent="0.25">
      <c r="A55" s="35">
        <v>39</v>
      </c>
      <c r="C55" s="1" t="s">
        <v>78</v>
      </c>
      <c r="D55" s="40">
        <f t="shared" ref="D55:O55" si="2">SUM(D15:D54)</f>
        <v>0</v>
      </c>
      <c r="E55" s="40">
        <f t="shared" si="2"/>
        <v>0</v>
      </c>
      <c r="F55" s="40">
        <f t="shared" si="2"/>
        <v>0</v>
      </c>
      <c r="G55" s="40">
        <f t="shared" si="2"/>
        <v>0</v>
      </c>
      <c r="H55" s="40">
        <f t="shared" si="2"/>
        <v>0</v>
      </c>
      <c r="I55" s="40">
        <f t="shared" si="2"/>
        <v>0</v>
      </c>
      <c r="J55" s="40">
        <f t="shared" si="2"/>
        <v>0</v>
      </c>
      <c r="K55" s="40">
        <f t="shared" si="2"/>
        <v>0</v>
      </c>
      <c r="L55" s="40">
        <f t="shared" si="2"/>
        <v>0</v>
      </c>
      <c r="M55" s="40">
        <f t="shared" si="2"/>
        <v>0</v>
      </c>
      <c r="N55" s="40">
        <f t="shared" si="2"/>
        <v>0</v>
      </c>
      <c r="O55" s="40">
        <f t="shared" si="2"/>
        <v>0</v>
      </c>
      <c r="P55" s="40">
        <f>SUM(P15:P54)</f>
        <v>0</v>
      </c>
    </row>
    <row r="56" spans="1:16" ht="15.75" thickTop="1" x14ac:dyDescent="0.2"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6" ht="15.75" thickBo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x14ac:dyDescent="0.2">
      <c r="A58" s="1" t="s">
        <v>79</v>
      </c>
      <c r="D58" s="38"/>
      <c r="E58" s="38"/>
      <c r="F58" s="38"/>
      <c r="G58" s="38"/>
      <c r="H58" s="38"/>
      <c r="I58" s="38"/>
      <c r="J58" s="42" t="s">
        <v>80</v>
      </c>
      <c r="K58" s="38"/>
      <c r="L58" s="38"/>
      <c r="M58" s="38"/>
      <c r="N58" s="38"/>
      <c r="P58" s="38"/>
    </row>
    <row r="59" spans="1:16" x14ac:dyDescent="0.2">
      <c r="A59" s="43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3" spans="1:16" x14ac:dyDescent="0.2"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</row>
    <row r="64" spans="1:16" x14ac:dyDescent="0.2"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</row>
    <row r="65" spans="4:15" x14ac:dyDescent="0.2"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</row>
    <row r="66" spans="4:15" x14ac:dyDescent="0.2"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</row>
    <row r="67" spans="4:15" x14ac:dyDescent="0.2"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</row>
    <row r="68" spans="4:15" x14ac:dyDescent="0.2"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zoomScale="70" zoomScaleNormal="70" workbookViewId="0">
      <selection activeCell="D15" sqref="D15:O52"/>
    </sheetView>
  </sheetViews>
  <sheetFormatPr defaultColWidth="14.42578125" defaultRowHeight="15" x14ac:dyDescent="0.2"/>
  <cols>
    <col min="1" max="1" width="11.42578125" style="5" customWidth="1"/>
    <col min="2" max="2" width="11.42578125" style="2" customWidth="1"/>
    <col min="3" max="3" width="56.7109375" style="2" customWidth="1"/>
    <col min="4" max="14" width="14.42578125" style="2"/>
    <col min="15" max="16" width="15.5703125" style="2" bestFit="1" customWidth="1"/>
    <col min="17" max="256" width="14.42578125" style="2"/>
    <col min="257" max="258" width="11.42578125" style="2" customWidth="1"/>
    <col min="259" max="259" width="56.7109375" style="2" customWidth="1"/>
    <col min="260" max="270" width="14.42578125" style="2"/>
    <col min="271" max="271" width="14.42578125" style="2" customWidth="1"/>
    <col min="272" max="512" width="14.42578125" style="2"/>
    <col min="513" max="514" width="11.42578125" style="2" customWidth="1"/>
    <col min="515" max="515" width="56.7109375" style="2" customWidth="1"/>
    <col min="516" max="526" width="14.42578125" style="2"/>
    <col min="527" max="527" width="14.42578125" style="2" customWidth="1"/>
    <col min="528" max="768" width="14.42578125" style="2"/>
    <col min="769" max="770" width="11.42578125" style="2" customWidth="1"/>
    <col min="771" max="771" width="56.7109375" style="2" customWidth="1"/>
    <col min="772" max="782" width="14.42578125" style="2"/>
    <col min="783" max="783" width="14.42578125" style="2" customWidth="1"/>
    <col min="784" max="1024" width="14.42578125" style="2"/>
    <col min="1025" max="1026" width="11.42578125" style="2" customWidth="1"/>
    <col min="1027" max="1027" width="56.7109375" style="2" customWidth="1"/>
    <col min="1028" max="1038" width="14.42578125" style="2"/>
    <col min="1039" max="1039" width="14.42578125" style="2" customWidth="1"/>
    <col min="1040" max="1280" width="14.42578125" style="2"/>
    <col min="1281" max="1282" width="11.42578125" style="2" customWidth="1"/>
    <col min="1283" max="1283" width="56.7109375" style="2" customWidth="1"/>
    <col min="1284" max="1294" width="14.42578125" style="2"/>
    <col min="1295" max="1295" width="14.42578125" style="2" customWidth="1"/>
    <col min="1296" max="1536" width="14.42578125" style="2"/>
    <col min="1537" max="1538" width="11.42578125" style="2" customWidth="1"/>
    <col min="1539" max="1539" width="56.7109375" style="2" customWidth="1"/>
    <col min="1540" max="1550" width="14.42578125" style="2"/>
    <col min="1551" max="1551" width="14.42578125" style="2" customWidth="1"/>
    <col min="1552" max="1792" width="14.42578125" style="2"/>
    <col min="1793" max="1794" width="11.42578125" style="2" customWidth="1"/>
    <col min="1795" max="1795" width="56.7109375" style="2" customWidth="1"/>
    <col min="1796" max="1806" width="14.42578125" style="2"/>
    <col min="1807" max="1807" width="14.42578125" style="2" customWidth="1"/>
    <col min="1808" max="2048" width="14.42578125" style="2"/>
    <col min="2049" max="2050" width="11.42578125" style="2" customWidth="1"/>
    <col min="2051" max="2051" width="56.7109375" style="2" customWidth="1"/>
    <col min="2052" max="2062" width="14.42578125" style="2"/>
    <col min="2063" max="2063" width="14.42578125" style="2" customWidth="1"/>
    <col min="2064" max="2304" width="14.42578125" style="2"/>
    <col min="2305" max="2306" width="11.42578125" style="2" customWidth="1"/>
    <col min="2307" max="2307" width="56.7109375" style="2" customWidth="1"/>
    <col min="2308" max="2318" width="14.42578125" style="2"/>
    <col min="2319" max="2319" width="14.42578125" style="2" customWidth="1"/>
    <col min="2320" max="2560" width="14.42578125" style="2"/>
    <col min="2561" max="2562" width="11.42578125" style="2" customWidth="1"/>
    <col min="2563" max="2563" width="56.7109375" style="2" customWidth="1"/>
    <col min="2564" max="2574" width="14.42578125" style="2"/>
    <col min="2575" max="2575" width="14.42578125" style="2" customWidth="1"/>
    <col min="2576" max="2816" width="14.42578125" style="2"/>
    <col min="2817" max="2818" width="11.42578125" style="2" customWidth="1"/>
    <col min="2819" max="2819" width="56.7109375" style="2" customWidth="1"/>
    <col min="2820" max="2830" width="14.42578125" style="2"/>
    <col min="2831" max="2831" width="14.42578125" style="2" customWidth="1"/>
    <col min="2832" max="3072" width="14.42578125" style="2"/>
    <col min="3073" max="3074" width="11.42578125" style="2" customWidth="1"/>
    <col min="3075" max="3075" width="56.7109375" style="2" customWidth="1"/>
    <col min="3076" max="3086" width="14.42578125" style="2"/>
    <col min="3087" max="3087" width="14.42578125" style="2" customWidth="1"/>
    <col min="3088" max="3328" width="14.42578125" style="2"/>
    <col min="3329" max="3330" width="11.42578125" style="2" customWidth="1"/>
    <col min="3331" max="3331" width="56.7109375" style="2" customWidth="1"/>
    <col min="3332" max="3342" width="14.42578125" style="2"/>
    <col min="3343" max="3343" width="14.42578125" style="2" customWidth="1"/>
    <col min="3344" max="3584" width="14.42578125" style="2"/>
    <col min="3585" max="3586" width="11.42578125" style="2" customWidth="1"/>
    <col min="3587" max="3587" width="56.7109375" style="2" customWidth="1"/>
    <col min="3588" max="3598" width="14.42578125" style="2"/>
    <col min="3599" max="3599" width="14.42578125" style="2" customWidth="1"/>
    <col min="3600" max="3840" width="14.42578125" style="2"/>
    <col min="3841" max="3842" width="11.42578125" style="2" customWidth="1"/>
    <col min="3843" max="3843" width="56.7109375" style="2" customWidth="1"/>
    <col min="3844" max="3854" width="14.42578125" style="2"/>
    <col min="3855" max="3855" width="14.42578125" style="2" customWidth="1"/>
    <col min="3856" max="4096" width="14.42578125" style="2"/>
    <col min="4097" max="4098" width="11.42578125" style="2" customWidth="1"/>
    <col min="4099" max="4099" width="56.7109375" style="2" customWidth="1"/>
    <col min="4100" max="4110" width="14.42578125" style="2"/>
    <col min="4111" max="4111" width="14.42578125" style="2" customWidth="1"/>
    <col min="4112" max="4352" width="14.42578125" style="2"/>
    <col min="4353" max="4354" width="11.42578125" style="2" customWidth="1"/>
    <col min="4355" max="4355" width="56.7109375" style="2" customWidth="1"/>
    <col min="4356" max="4366" width="14.42578125" style="2"/>
    <col min="4367" max="4367" width="14.42578125" style="2" customWidth="1"/>
    <col min="4368" max="4608" width="14.42578125" style="2"/>
    <col min="4609" max="4610" width="11.42578125" style="2" customWidth="1"/>
    <col min="4611" max="4611" width="56.7109375" style="2" customWidth="1"/>
    <col min="4612" max="4622" width="14.42578125" style="2"/>
    <col min="4623" max="4623" width="14.42578125" style="2" customWidth="1"/>
    <col min="4624" max="4864" width="14.42578125" style="2"/>
    <col min="4865" max="4866" width="11.42578125" style="2" customWidth="1"/>
    <col min="4867" max="4867" width="56.7109375" style="2" customWidth="1"/>
    <col min="4868" max="4878" width="14.42578125" style="2"/>
    <col min="4879" max="4879" width="14.42578125" style="2" customWidth="1"/>
    <col min="4880" max="5120" width="14.42578125" style="2"/>
    <col min="5121" max="5122" width="11.42578125" style="2" customWidth="1"/>
    <col min="5123" max="5123" width="56.7109375" style="2" customWidth="1"/>
    <col min="5124" max="5134" width="14.42578125" style="2"/>
    <col min="5135" max="5135" width="14.42578125" style="2" customWidth="1"/>
    <col min="5136" max="5376" width="14.42578125" style="2"/>
    <col min="5377" max="5378" width="11.42578125" style="2" customWidth="1"/>
    <col min="5379" max="5379" width="56.7109375" style="2" customWidth="1"/>
    <col min="5380" max="5390" width="14.42578125" style="2"/>
    <col min="5391" max="5391" width="14.42578125" style="2" customWidth="1"/>
    <col min="5392" max="5632" width="14.42578125" style="2"/>
    <col min="5633" max="5634" width="11.42578125" style="2" customWidth="1"/>
    <col min="5635" max="5635" width="56.7109375" style="2" customWidth="1"/>
    <col min="5636" max="5646" width="14.42578125" style="2"/>
    <col min="5647" max="5647" width="14.42578125" style="2" customWidth="1"/>
    <col min="5648" max="5888" width="14.42578125" style="2"/>
    <col min="5889" max="5890" width="11.42578125" style="2" customWidth="1"/>
    <col min="5891" max="5891" width="56.7109375" style="2" customWidth="1"/>
    <col min="5892" max="5902" width="14.42578125" style="2"/>
    <col min="5903" max="5903" width="14.42578125" style="2" customWidth="1"/>
    <col min="5904" max="6144" width="14.42578125" style="2"/>
    <col min="6145" max="6146" width="11.42578125" style="2" customWidth="1"/>
    <col min="6147" max="6147" width="56.7109375" style="2" customWidth="1"/>
    <col min="6148" max="6158" width="14.42578125" style="2"/>
    <col min="6159" max="6159" width="14.42578125" style="2" customWidth="1"/>
    <col min="6160" max="6400" width="14.42578125" style="2"/>
    <col min="6401" max="6402" width="11.42578125" style="2" customWidth="1"/>
    <col min="6403" max="6403" width="56.7109375" style="2" customWidth="1"/>
    <col min="6404" max="6414" width="14.42578125" style="2"/>
    <col min="6415" max="6415" width="14.42578125" style="2" customWidth="1"/>
    <col min="6416" max="6656" width="14.42578125" style="2"/>
    <col min="6657" max="6658" width="11.42578125" style="2" customWidth="1"/>
    <col min="6659" max="6659" width="56.7109375" style="2" customWidth="1"/>
    <col min="6660" max="6670" width="14.42578125" style="2"/>
    <col min="6671" max="6671" width="14.42578125" style="2" customWidth="1"/>
    <col min="6672" max="6912" width="14.42578125" style="2"/>
    <col min="6913" max="6914" width="11.42578125" style="2" customWidth="1"/>
    <col min="6915" max="6915" width="56.7109375" style="2" customWidth="1"/>
    <col min="6916" max="6926" width="14.42578125" style="2"/>
    <col min="6927" max="6927" width="14.42578125" style="2" customWidth="1"/>
    <col min="6928" max="7168" width="14.42578125" style="2"/>
    <col min="7169" max="7170" width="11.42578125" style="2" customWidth="1"/>
    <col min="7171" max="7171" width="56.7109375" style="2" customWidth="1"/>
    <col min="7172" max="7182" width="14.42578125" style="2"/>
    <col min="7183" max="7183" width="14.42578125" style="2" customWidth="1"/>
    <col min="7184" max="7424" width="14.42578125" style="2"/>
    <col min="7425" max="7426" width="11.42578125" style="2" customWidth="1"/>
    <col min="7427" max="7427" width="56.7109375" style="2" customWidth="1"/>
    <col min="7428" max="7438" width="14.42578125" style="2"/>
    <col min="7439" max="7439" width="14.42578125" style="2" customWidth="1"/>
    <col min="7440" max="7680" width="14.42578125" style="2"/>
    <col min="7681" max="7682" width="11.42578125" style="2" customWidth="1"/>
    <col min="7683" max="7683" width="56.7109375" style="2" customWidth="1"/>
    <col min="7684" max="7694" width="14.42578125" style="2"/>
    <col min="7695" max="7695" width="14.42578125" style="2" customWidth="1"/>
    <col min="7696" max="7936" width="14.42578125" style="2"/>
    <col min="7937" max="7938" width="11.42578125" style="2" customWidth="1"/>
    <col min="7939" max="7939" width="56.7109375" style="2" customWidth="1"/>
    <col min="7940" max="7950" width="14.42578125" style="2"/>
    <col min="7951" max="7951" width="14.42578125" style="2" customWidth="1"/>
    <col min="7952" max="8192" width="14.42578125" style="2"/>
    <col min="8193" max="8194" width="11.42578125" style="2" customWidth="1"/>
    <col min="8195" max="8195" width="56.7109375" style="2" customWidth="1"/>
    <col min="8196" max="8206" width="14.42578125" style="2"/>
    <col min="8207" max="8207" width="14.42578125" style="2" customWidth="1"/>
    <col min="8208" max="8448" width="14.42578125" style="2"/>
    <col min="8449" max="8450" width="11.42578125" style="2" customWidth="1"/>
    <col min="8451" max="8451" width="56.7109375" style="2" customWidth="1"/>
    <col min="8452" max="8462" width="14.42578125" style="2"/>
    <col min="8463" max="8463" width="14.42578125" style="2" customWidth="1"/>
    <col min="8464" max="8704" width="14.42578125" style="2"/>
    <col min="8705" max="8706" width="11.42578125" style="2" customWidth="1"/>
    <col min="8707" max="8707" width="56.7109375" style="2" customWidth="1"/>
    <col min="8708" max="8718" width="14.42578125" style="2"/>
    <col min="8719" max="8719" width="14.42578125" style="2" customWidth="1"/>
    <col min="8720" max="8960" width="14.42578125" style="2"/>
    <col min="8961" max="8962" width="11.42578125" style="2" customWidth="1"/>
    <col min="8963" max="8963" width="56.7109375" style="2" customWidth="1"/>
    <col min="8964" max="8974" width="14.42578125" style="2"/>
    <col min="8975" max="8975" width="14.42578125" style="2" customWidth="1"/>
    <col min="8976" max="9216" width="14.42578125" style="2"/>
    <col min="9217" max="9218" width="11.42578125" style="2" customWidth="1"/>
    <col min="9219" max="9219" width="56.7109375" style="2" customWidth="1"/>
    <col min="9220" max="9230" width="14.42578125" style="2"/>
    <col min="9231" max="9231" width="14.42578125" style="2" customWidth="1"/>
    <col min="9232" max="9472" width="14.42578125" style="2"/>
    <col min="9473" max="9474" width="11.42578125" style="2" customWidth="1"/>
    <col min="9475" max="9475" width="56.7109375" style="2" customWidth="1"/>
    <col min="9476" max="9486" width="14.42578125" style="2"/>
    <col min="9487" max="9487" width="14.42578125" style="2" customWidth="1"/>
    <col min="9488" max="9728" width="14.42578125" style="2"/>
    <col min="9729" max="9730" width="11.42578125" style="2" customWidth="1"/>
    <col min="9731" max="9731" width="56.7109375" style="2" customWidth="1"/>
    <col min="9732" max="9742" width="14.42578125" style="2"/>
    <col min="9743" max="9743" width="14.42578125" style="2" customWidth="1"/>
    <col min="9744" max="9984" width="14.42578125" style="2"/>
    <col min="9985" max="9986" width="11.42578125" style="2" customWidth="1"/>
    <col min="9987" max="9987" width="56.7109375" style="2" customWidth="1"/>
    <col min="9988" max="9998" width="14.42578125" style="2"/>
    <col min="9999" max="9999" width="14.42578125" style="2" customWidth="1"/>
    <col min="10000" max="10240" width="14.42578125" style="2"/>
    <col min="10241" max="10242" width="11.42578125" style="2" customWidth="1"/>
    <col min="10243" max="10243" width="56.7109375" style="2" customWidth="1"/>
    <col min="10244" max="10254" width="14.42578125" style="2"/>
    <col min="10255" max="10255" width="14.42578125" style="2" customWidth="1"/>
    <col min="10256" max="10496" width="14.42578125" style="2"/>
    <col min="10497" max="10498" width="11.42578125" style="2" customWidth="1"/>
    <col min="10499" max="10499" width="56.7109375" style="2" customWidth="1"/>
    <col min="10500" max="10510" width="14.42578125" style="2"/>
    <col min="10511" max="10511" width="14.42578125" style="2" customWidth="1"/>
    <col min="10512" max="10752" width="14.42578125" style="2"/>
    <col min="10753" max="10754" width="11.42578125" style="2" customWidth="1"/>
    <col min="10755" max="10755" width="56.7109375" style="2" customWidth="1"/>
    <col min="10756" max="10766" width="14.42578125" style="2"/>
    <col min="10767" max="10767" width="14.42578125" style="2" customWidth="1"/>
    <col min="10768" max="11008" width="14.42578125" style="2"/>
    <col min="11009" max="11010" width="11.42578125" style="2" customWidth="1"/>
    <col min="11011" max="11011" width="56.7109375" style="2" customWidth="1"/>
    <col min="11012" max="11022" width="14.42578125" style="2"/>
    <col min="11023" max="11023" width="14.42578125" style="2" customWidth="1"/>
    <col min="11024" max="11264" width="14.42578125" style="2"/>
    <col min="11265" max="11266" width="11.42578125" style="2" customWidth="1"/>
    <col min="11267" max="11267" width="56.7109375" style="2" customWidth="1"/>
    <col min="11268" max="11278" width="14.42578125" style="2"/>
    <col min="11279" max="11279" width="14.42578125" style="2" customWidth="1"/>
    <col min="11280" max="11520" width="14.42578125" style="2"/>
    <col min="11521" max="11522" width="11.42578125" style="2" customWidth="1"/>
    <col min="11523" max="11523" width="56.7109375" style="2" customWidth="1"/>
    <col min="11524" max="11534" width="14.42578125" style="2"/>
    <col min="11535" max="11535" width="14.42578125" style="2" customWidth="1"/>
    <col min="11536" max="11776" width="14.42578125" style="2"/>
    <col min="11777" max="11778" width="11.42578125" style="2" customWidth="1"/>
    <col min="11779" max="11779" width="56.7109375" style="2" customWidth="1"/>
    <col min="11780" max="11790" width="14.42578125" style="2"/>
    <col min="11791" max="11791" width="14.42578125" style="2" customWidth="1"/>
    <col min="11792" max="12032" width="14.42578125" style="2"/>
    <col min="12033" max="12034" width="11.42578125" style="2" customWidth="1"/>
    <col min="12035" max="12035" width="56.7109375" style="2" customWidth="1"/>
    <col min="12036" max="12046" width="14.42578125" style="2"/>
    <col min="12047" max="12047" width="14.42578125" style="2" customWidth="1"/>
    <col min="12048" max="12288" width="14.42578125" style="2"/>
    <col min="12289" max="12290" width="11.42578125" style="2" customWidth="1"/>
    <col min="12291" max="12291" width="56.7109375" style="2" customWidth="1"/>
    <col min="12292" max="12302" width="14.42578125" style="2"/>
    <col min="12303" max="12303" width="14.42578125" style="2" customWidth="1"/>
    <col min="12304" max="12544" width="14.42578125" style="2"/>
    <col min="12545" max="12546" width="11.42578125" style="2" customWidth="1"/>
    <col min="12547" max="12547" width="56.7109375" style="2" customWidth="1"/>
    <col min="12548" max="12558" width="14.42578125" style="2"/>
    <col min="12559" max="12559" width="14.42578125" style="2" customWidth="1"/>
    <col min="12560" max="12800" width="14.42578125" style="2"/>
    <col min="12801" max="12802" width="11.42578125" style="2" customWidth="1"/>
    <col min="12803" max="12803" width="56.7109375" style="2" customWidth="1"/>
    <col min="12804" max="12814" width="14.42578125" style="2"/>
    <col min="12815" max="12815" width="14.42578125" style="2" customWidth="1"/>
    <col min="12816" max="13056" width="14.42578125" style="2"/>
    <col min="13057" max="13058" width="11.42578125" style="2" customWidth="1"/>
    <col min="13059" max="13059" width="56.7109375" style="2" customWidth="1"/>
    <col min="13060" max="13070" width="14.42578125" style="2"/>
    <col min="13071" max="13071" width="14.42578125" style="2" customWidth="1"/>
    <col min="13072" max="13312" width="14.42578125" style="2"/>
    <col min="13313" max="13314" width="11.42578125" style="2" customWidth="1"/>
    <col min="13315" max="13315" width="56.7109375" style="2" customWidth="1"/>
    <col min="13316" max="13326" width="14.42578125" style="2"/>
    <col min="13327" max="13327" width="14.42578125" style="2" customWidth="1"/>
    <col min="13328" max="13568" width="14.42578125" style="2"/>
    <col min="13569" max="13570" width="11.42578125" style="2" customWidth="1"/>
    <col min="13571" max="13571" width="56.7109375" style="2" customWidth="1"/>
    <col min="13572" max="13582" width="14.42578125" style="2"/>
    <col min="13583" max="13583" width="14.42578125" style="2" customWidth="1"/>
    <col min="13584" max="13824" width="14.42578125" style="2"/>
    <col min="13825" max="13826" width="11.42578125" style="2" customWidth="1"/>
    <col min="13827" max="13827" width="56.7109375" style="2" customWidth="1"/>
    <col min="13828" max="13838" width="14.42578125" style="2"/>
    <col min="13839" max="13839" width="14.42578125" style="2" customWidth="1"/>
    <col min="13840" max="14080" width="14.42578125" style="2"/>
    <col min="14081" max="14082" width="11.42578125" style="2" customWidth="1"/>
    <col min="14083" max="14083" width="56.7109375" style="2" customWidth="1"/>
    <col min="14084" max="14094" width="14.42578125" style="2"/>
    <col min="14095" max="14095" width="14.42578125" style="2" customWidth="1"/>
    <col min="14096" max="14336" width="14.42578125" style="2"/>
    <col min="14337" max="14338" width="11.42578125" style="2" customWidth="1"/>
    <col min="14339" max="14339" width="56.7109375" style="2" customWidth="1"/>
    <col min="14340" max="14350" width="14.42578125" style="2"/>
    <col min="14351" max="14351" width="14.42578125" style="2" customWidth="1"/>
    <col min="14352" max="14592" width="14.42578125" style="2"/>
    <col min="14593" max="14594" width="11.42578125" style="2" customWidth="1"/>
    <col min="14595" max="14595" width="56.7109375" style="2" customWidth="1"/>
    <col min="14596" max="14606" width="14.42578125" style="2"/>
    <col min="14607" max="14607" width="14.42578125" style="2" customWidth="1"/>
    <col min="14608" max="14848" width="14.42578125" style="2"/>
    <col min="14849" max="14850" width="11.42578125" style="2" customWidth="1"/>
    <col min="14851" max="14851" width="56.7109375" style="2" customWidth="1"/>
    <col min="14852" max="14862" width="14.42578125" style="2"/>
    <col min="14863" max="14863" width="14.42578125" style="2" customWidth="1"/>
    <col min="14864" max="15104" width="14.42578125" style="2"/>
    <col min="15105" max="15106" width="11.42578125" style="2" customWidth="1"/>
    <col min="15107" max="15107" width="56.7109375" style="2" customWidth="1"/>
    <col min="15108" max="15118" width="14.42578125" style="2"/>
    <col min="15119" max="15119" width="14.42578125" style="2" customWidth="1"/>
    <col min="15120" max="15360" width="14.42578125" style="2"/>
    <col min="15361" max="15362" width="11.42578125" style="2" customWidth="1"/>
    <col min="15363" max="15363" width="56.7109375" style="2" customWidth="1"/>
    <col min="15364" max="15374" width="14.42578125" style="2"/>
    <col min="15375" max="15375" width="14.42578125" style="2" customWidth="1"/>
    <col min="15376" max="15616" width="14.42578125" style="2"/>
    <col min="15617" max="15618" width="11.42578125" style="2" customWidth="1"/>
    <col min="15619" max="15619" width="56.7109375" style="2" customWidth="1"/>
    <col min="15620" max="15630" width="14.42578125" style="2"/>
    <col min="15631" max="15631" width="14.42578125" style="2" customWidth="1"/>
    <col min="15632" max="15872" width="14.42578125" style="2"/>
    <col min="15873" max="15874" width="11.42578125" style="2" customWidth="1"/>
    <col min="15875" max="15875" width="56.7109375" style="2" customWidth="1"/>
    <col min="15876" max="15886" width="14.42578125" style="2"/>
    <col min="15887" max="15887" width="14.42578125" style="2" customWidth="1"/>
    <col min="15888" max="16128" width="14.42578125" style="2"/>
    <col min="16129" max="16130" width="11.42578125" style="2" customWidth="1"/>
    <col min="16131" max="16131" width="56.7109375" style="2" customWidth="1"/>
    <col min="16132" max="16142" width="14.42578125" style="2"/>
    <col min="16143" max="16143" width="14.42578125" style="2" customWidth="1"/>
    <col min="16144" max="16384" width="14.42578125" style="2"/>
  </cols>
  <sheetData>
    <row r="1" spans="1:16" x14ac:dyDescent="0.2">
      <c r="A1" s="1" t="s">
        <v>0</v>
      </c>
      <c r="B1" s="2" t="s">
        <v>1</v>
      </c>
      <c r="C1" s="3" t="s">
        <v>88</v>
      </c>
      <c r="F1" s="4" t="s">
        <v>3</v>
      </c>
      <c r="G1" s="5"/>
      <c r="H1" s="5"/>
      <c r="I1" s="1"/>
      <c r="J1" s="5"/>
      <c r="K1" s="5"/>
      <c r="L1" s="5"/>
      <c r="M1" s="1" t="s">
        <v>4</v>
      </c>
      <c r="P1" s="6" t="s">
        <v>5</v>
      </c>
    </row>
    <row r="2" spans="1:16" ht="15.75" thickBot="1" x14ac:dyDescent="0.25">
      <c r="A2" s="7"/>
      <c r="B2" s="8"/>
      <c r="C2" s="8"/>
      <c r="D2" s="8"/>
      <c r="E2" s="8"/>
      <c r="F2" s="7"/>
      <c r="G2" s="7"/>
      <c r="H2" s="7"/>
      <c r="I2" s="7"/>
      <c r="J2" s="7"/>
      <c r="K2" s="7"/>
      <c r="L2" s="7"/>
      <c r="M2" s="7"/>
      <c r="N2" s="8"/>
      <c r="O2" s="8"/>
      <c r="P2" s="8"/>
    </row>
    <row r="3" spans="1:16" x14ac:dyDescent="0.2">
      <c r="A3" s="9"/>
      <c r="B3" s="10"/>
      <c r="C3" s="10"/>
      <c r="D3" s="10"/>
      <c r="E3" s="10"/>
      <c r="F3" s="9"/>
      <c r="G3" s="9"/>
      <c r="H3" s="9"/>
      <c r="I3" s="9"/>
      <c r="J3" s="9"/>
      <c r="K3" s="9"/>
      <c r="L3" s="9"/>
      <c r="M3" s="9"/>
      <c r="N3" s="10"/>
      <c r="O3" s="10"/>
      <c r="P3" s="10"/>
    </row>
    <row r="4" spans="1:16" x14ac:dyDescent="0.2">
      <c r="A4" s="1" t="s">
        <v>6</v>
      </c>
      <c r="F4" s="5" t="s">
        <v>7</v>
      </c>
      <c r="G4" s="4" t="s">
        <v>8</v>
      </c>
      <c r="H4" s="5"/>
      <c r="I4" s="1"/>
      <c r="J4" s="5"/>
      <c r="K4" s="5"/>
      <c r="L4" s="5"/>
      <c r="M4" s="4" t="s">
        <v>9</v>
      </c>
      <c r="N4" s="1"/>
    </row>
    <row r="5" spans="1:16" x14ac:dyDescent="0.2">
      <c r="F5" s="5"/>
      <c r="G5" s="4" t="s">
        <v>10</v>
      </c>
      <c r="H5" s="5"/>
      <c r="I5" s="1"/>
      <c r="J5" s="5"/>
      <c r="K5" s="5"/>
      <c r="L5" s="5"/>
      <c r="M5" s="4" t="s">
        <v>11</v>
      </c>
      <c r="N5" s="11"/>
    </row>
    <row r="6" spans="1:16" x14ac:dyDescent="0.2">
      <c r="A6" s="1" t="s">
        <v>12</v>
      </c>
      <c r="B6" s="12" t="str">
        <f>'[1]G1-1'!B6</f>
        <v>Florida Public Utilities Company Consolidated Gas</v>
      </c>
      <c r="C6" s="1"/>
      <c r="F6" s="5"/>
      <c r="G6" s="5"/>
      <c r="H6" s="5"/>
      <c r="I6" s="5"/>
      <c r="J6" s="5"/>
      <c r="K6" s="5"/>
      <c r="L6" s="5"/>
      <c r="M6" s="4" t="s">
        <v>13</v>
      </c>
      <c r="N6" s="1"/>
      <c r="O6" s="13"/>
    </row>
    <row r="7" spans="1:16" x14ac:dyDescent="0.2">
      <c r="B7" s="12"/>
    </row>
    <row r="8" spans="1:16" x14ac:dyDescent="0.2">
      <c r="A8" s="1" t="s">
        <v>14</v>
      </c>
      <c r="B8" s="12">
        <f>'[1]G1-1'!B8</f>
        <v>0</v>
      </c>
      <c r="C8" s="14" t="s">
        <v>15</v>
      </c>
    </row>
    <row r="9" spans="1:16" ht="15.75" thickBo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">
      <c r="G10" s="1" t="s">
        <v>16</v>
      </c>
      <c r="H10" s="1" t="s">
        <v>16</v>
      </c>
      <c r="I10" s="1" t="s">
        <v>16</v>
      </c>
      <c r="J10" s="1" t="s">
        <v>16</v>
      </c>
      <c r="K10" s="15" t="s">
        <v>16</v>
      </c>
      <c r="N10" s="1" t="s">
        <v>16</v>
      </c>
    </row>
    <row r="11" spans="1:16" x14ac:dyDescent="0.2">
      <c r="A11" s="1" t="s">
        <v>17</v>
      </c>
      <c r="B11" s="16" t="s">
        <v>18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6" x14ac:dyDescent="0.2">
      <c r="A12" s="1" t="s">
        <v>19</v>
      </c>
      <c r="B12" s="16" t="s">
        <v>19</v>
      </c>
      <c r="C12" s="16" t="s">
        <v>20</v>
      </c>
      <c r="D12" s="18">
        <v>44562</v>
      </c>
      <c r="E12" s="18">
        <v>44593</v>
      </c>
      <c r="F12" s="18">
        <v>44621</v>
      </c>
      <c r="G12" s="18">
        <v>44652</v>
      </c>
      <c r="H12" s="18">
        <v>44682</v>
      </c>
      <c r="I12" s="18">
        <v>44713</v>
      </c>
      <c r="J12" s="18">
        <v>44743</v>
      </c>
      <c r="K12" s="18">
        <v>44774</v>
      </c>
      <c r="L12" s="18">
        <v>44805</v>
      </c>
      <c r="M12" s="18">
        <v>44835</v>
      </c>
      <c r="N12" s="18">
        <v>44866</v>
      </c>
      <c r="O12" s="18">
        <v>44896</v>
      </c>
      <c r="P12" s="16" t="s">
        <v>21</v>
      </c>
    </row>
    <row r="13" spans="1:16" ht="15.75" thickBo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">
      <c r="A15" s="19">
        <v>1</v>
      </c>
      <c r="B15" s="20" t="s">
        <v>22</v>
      </c>
      <c r="C15" s="21" t="s">
        <v>23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3">
        <f t="shared" ref="P15:P52" si="0">SUM(D15:O15)</f>
        <v>0</v>
      </c>
    </row>
    <row r="16" spans="1:16" x14ac:dyDescent="0.2">
      <c r="A16" s="19">
        <f>+A15+1</f>
        <v>2</v>
      </c>
      <c r="B16" s="20" t="s">
        <v>24</v>
      </c>
      <c r="C16" s="21" t="s">
        <v>25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>
        <f t="shared" si="0"/>
        <v>0</v>
      </c>
    </row>
    <row r="17" spans="1:16" x14ac:dyDescent="0.2">
      <c r="A17" s="19">
        <f t="shared" ref="A17:A52" si="1">+A16+1</f>
        <v>3</v>
      </c>
      <c r="B17" s="20">
        <v>303</v>
      </c>
      <c r="C17" s="21" t="s">
        <v>26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>
        <f t="shared" si="0"/>
        <v>0</v>
      </c>
    </row>
    <row r="18" spans="1:16" x14ac:dyDescent="0.2">
      <c r="A18" s="19">
        <f t="shared" si="1"/>
        <v>4</v>
      </c>
      <c r="B18" s="20">
        <v>305</v>
      </c>
      <c r="C18" s="21" t="s">
        <v>27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>
        <f t="shared" si="0"/>
        <v>0</v>
      </c>
    </row>
    <row r="19" spans="1:16" x14ac:dyDescent="0.2">
      <c r="A19" s="19">
        <f t="shared" si="1"/>
        <v>5</v>
      </c>
      <c r="B19" s="20" t="s">
        <v>28</v>
      </c>
      <c r="C19" s="21" t="s">
        <v>29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>
        <f t="shared" si="0"/>
        <v>0</v>
      </c>
    </row>
    <row r="20" spans="1:16" x14ac:dyDescent="0.2">
      <c r="A20" s="19">
        <f t="shared" si="1"/>
        <v>6</v>
      </c>
      <c r="B20" s="20" t="s">
        <v>30</v>
      </c>
      <c r="C20" s="21" t="s">
        <v>27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>
        <f t="shared" si="0"/>
        <v>0</v>
      </c>
    </row>
    <row r="21" spans="1:16" x14ac:dyDescent="0.2">
      <c r="A21" s="19">
        <f t="shared" si="1"/>
        <v>7</v>
      </c>
      <c r="B21" s="26">
        <v>3761</v>
      </c>
      <c r="C21" s="27" t="s">
        <v>31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>
        <f t="shared" si="0"/>
        <v>0</v>
      </c>
    </row>
    <row r="22" spans="1:16" x14ac:dyDescent="0.2">
      <c r="A22" s="19">
        <f t="shared" si="1"/>
        <v>8</v>
      </c>
      <c r="B22" s="26">
        <v>3762</v>
      </c>
      <c r="C22" s="27" t="s">
        <v>32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>
        <f t="shared" si="0"/>
        <v>0</v>
      </c>
    </row>
    <row r="23" spans="1:16" x14ac:dyDescent="0.2">
      <c r="A23" s="19">
        <f t="shared" si="1"/>
        <v>9</v>
      </c>
      <c r="B23" s="26" t="s">
        <v>33</v>
      </c>
      <c r="C23" s="27" t="s">
        <v>34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8"/>
      <c r="O23" s="24"/>
      <c r="P23" s="25">
        <f t="shared" si="0"/>
        <v>0</v>
      </c>
    </row>
    <row r="24" spans="1:16" x14ac:dyDescent="0.2">
      <c r="A24" s="19">
        <f t="shared" si="1"/>
        <v>10</v>
      </c>
      <c r="B24" s="20" t="s">
        <v>35</v>
      </c>
      <c r="C24" s="21" t="s">
        <v>36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>
        <f t="shared" si="0"/>
        <v>0</v>
      </c>
    </row>
    <row r="25" spans="1:16" x14ac:dyDescent="0.2">
      <c r="A25" s="19">
        <f t="shared" si="1"/>
        <v>11</v>
      </c>
      <c r="B25" s="20" t="s">
        <v>37</v>
      </c>
      <c r="C25" s="21" t="s">
        <v>38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>
        <f t="shared" si="0"/>
        <v>0</v>
      </c>
    </row>
    <row r="26" spans="1:16" x14ac:dyDescent="0.2">
      <c r="A26" s="19">
        <f t="shared" si="1"/>
        <v>12</v>
      </c>
      <c r="B26" s="20">
        <v>3801</v>
      </c>
      <c r="C26" s="21" t="s">
        <v>39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>
        <f t="shared" si="0"/>
        <v>0</v>
      </c>
    </row>
    <row r="27" spans="1:16" x14ac:dyDescent="0.2">
      <c r="A27" s="19">
        <f t="shared" si="1"/>
        <v>13</v>
      </c>
      <c r="B27" s="20">
        <v>3802</v>
      </c>
      <c r="C27" s="21" t="s">
        <v>40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>
        <f t="shared" si="0"/>
        <v>0</v>
      </c>
    </row>
    <row r="28" spans="1:16" x14ac:dyDescent="0.2">
      <c r="A28" s="19">
        <f t="shared" si="1"/>
        <v>14</v>
      </c>
      <c r="B28" s="20" t="s">
        <v>41</v>
      </c>
      <c r="C28" s="21" t="s">
        <v>42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>
        <f t="shared" si="0"/>
        <v>0</v>
      </c>
    </row>
    <row r="29" spans="1:16" x14ac:dyDescent="0.2">
      <c r="A29" s="19">
        <f t="shared" si="1"/>
        <v>15</v>
      </c>
      <c r="B29" s="20" t="s">
        <v>43</v>
      </c>
      <c r="C29" s="21" t="s">
        <v>44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5">
        <f t="shared" si="0"/>
        <v>0</v>
      </c>
    </row>
    <row r="30" spans="1:16" x14ac:dyDescent="0.2">
      <c r="A30" s="19">
        <f t="shared" si="1"/>
        <v>16</v>
      </c>
      <c r="B30" s="20">
        <v>3811</v>
      </c>
      <c r="C30" s="21" t="s">
        <v>45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>
        <f t="shared" si="0"/>
        <v>0</v>
      </c>
    </row>
    <row r="31" spans="1:16" x14ac:dyDescent="0.2">
      <c r="A31" s="19">
        <f t="shared" si="1"/>
        <v>17</v>
      </c>
      <c r="B31" s="20" t="s">
        <v>46</v>
      </c>
      <c r="C31" s="21" t="s">
        <v>47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>
        <f t="shared" si="0"/>
        <v>0</v>
      </c>
    </row>
    <row r="32" spans="1:16" x14ac:dyDescent="0.2">
      <c r="A32" s="19">
        <f t="shared" si="1"/>
        <v>18</v>
      </c>
      <c r="B32" s="20">
        <v>3821</v>
      </c>
      <c r="C32" s="27" t="s">
        <v>48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5">
        <f t="shared" si="0"/>
        <v>0</v>
      </c>
    </row>
    <row r="33" spans="1:16" x14ac:dyDescent="0.2">
      <c r="A33" s="19">
        <f t="shared" si="1"/>
        <v>19</v>
      </c>
      <c r="B33" s="20" t="s">
        <v>49</v>
      </c>
      <c r="C33" s="21" t="s">
        <v>50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5">
        <f t="shared" si="0"/>
        <v>0</v>
      </c>
    </row>
    <row r="34" spans="1:16" x14ac:dyDescent="0.2">
      <c r="A34" s="19">
        <f t="shared" si="1"/>
        <v>20</v>
      </c>
      <c r="B34" s="20" t="s">
        <v>51</v>
      </c>
      <c r="C34" s="21" t="s">
        <v>52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</row>
    <row r="35" spans="1:16" x14ac:dyDescent="0.2">
      <c r="A35" s="19">
        <f t="shared" si="1"/>
        <v>21</v>
      </c>
      <c r="B35" s="20" t="s">
        <v>53</v>
      </c>
      <c r="C35" s="21" t="s">
        <v>54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>
        <f t="shared" si="0"/>
        <v>0</v>
      </c>
    </row>
    <row r="36" spans="1:16" x14ac:dyDescent="0.2">
      <c r="A36" s="19">
        <f t="shared" si="1"/>
        <v>22</v>
      </c>
      <c r="B36" s="20" t="s">
        <v>55</v>
      </c>
      <c r="C36" s="21" t="s">
        <v>56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5">
        <f t="shared" si="0"/>
        <v>0</v>
      </c>
    </row>
    <row r="37" spans="1:16" x14ac:dyDescent="0.2">
      <c r="A37" s="19">
        <f t="shared" si="1"/>
        <v>23</v>
      </c>
      <c r="B37" s="20" t="s">
        <v>57</v>
      </c>
      <c r="C37" s="21" t="s">
        <v>29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5">
        <f t="shared" si="0"/>
        <v>0</v>
      </c>
    </row>
    <row r="38" spans="1:16" x14ac:dyDescent="0.2">
      <c r="A38" s="19">
        <f t="shared" si="1"/>
        <v>24</v>
      </c>
      <c r="B38" s="20" t="s">
        <v>58</v>
      </c>
      <c r="C38" s="21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5">
        <f t="shared" si="0"/>
        <v>0</v>
      </c>
    </row>
    <row r="39" spans="1:16" x14ac:dyDescent="0.2">
      <c r="A39" s="19">
        <f t="shared" si="1"/>
        <v>25</v>
      </c>
      <c r="B39" s="20">
        <v>3910</v>
      </c>
      <c r="C39" s="29" t="s">
        <v>59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1">
        <f t="shared" si="0"/>
        <v>0</v>
      </c>
    </row>
    <row r="40" spans="1:16" x14ac:dyDescent="0.2">
      <c r="A40" s="19">
        <f t="shared" si="1"/>
        <v>26</v>
      </c>
      <c r="B40" s="20">
        <v>3911</v>
      </c>
      <c r="C40" s="29" t="s">
        <v>60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>
        <f t="shared" si="0"/>
        <v>0</v>
      </c>
    </row>
    <row r="41" spans="1:16" x14ac:dyDescent="0.2">
      <c r="A41" s="19">
        <f t="shared" si="1"/>
        <v>27</v>
      </c>
      <c r="B41" s="20">
        <v>3912</v>
      </c>
      <c r="C41" s="29" t="s">
        <v>61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1">
        <f t="shared" si="0"/>
        <v>0</v>
      </c>
    </row>
    <row r="42" spans="1:16" x14ac:dyDescent="0.2">
      <c r="A42" s="19">
        <f t="shared" si="1"/>
        <v>28</v>
      </c>
      <c r="B42" s="20">
        <v>3913</v>
      </c>
      <c r="C42" s="29" t="s">
        <v>62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>
        <f t="shared" si="0"/>
        <v>0</v>
      </c>
    </row>
    <row r="43" spans="1:16" x14ac:dyDescent="0.2">
      <c r="A43" s="19">
        <f t="shared" si="1"/>
        <v>29</v>
      </c>
      <c r="B43" s="20">
        <v>3914</v>
      </c>
      <c r="C43" s="29" t="s">
        <v>63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1">
        <f t="shared" si="0"/>
        <v>0</v>
      </c>
    </row>
    <row r="44" spans="1:16" x14ac:dyDescent="0.2">
      <c r="A44" s="19">
        <f t="shared" si="1"/>
        <v>30</v>
      </c>
      <c r="B44" s="20">
        <v>392</v>
      </c>
      <c r="C44" s="32" t="s">
        <v>64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4">
        <f t="shared" si="0"/>
        <v>0</v>
      </c>
    </row>
    <row r="45" spans="1:16" x14ac:dyDescent="0.2">
      <c r="A45" s="19">
        <f t="shared" si="1"/>
        <v>31</v>
      </c>
      <c r="B45" s="20">
        <v>3921</v>
      </c>
      <c r="C45" s="32" t="s">
        <v>65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4">
        <f t="shared" si="0"/>
        <v>0</v>
      </c>
    </row>
    <row r="46" spans="1:16" x14ac:dyDescent="0.2">
      <c r="A46" s="19">
        <f t="shared" si="1"/>
        <v>32</v>
      </c>
      <c r="B46" s="20">
        <v>3922</v>
      </c>
      <c r="C46" s="32" t="s">
        <v>66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4">
        <f t="shared" si="0"/>
        <v>0</v>
      </c>
    </row>
    <row r="47" spans="1:16" x14ac:dyDescent="0.2">
      <c r="A47" s="19">
        <f t="shared" si="1"/>
        <v>33</v>
      </c>
      <c r="B47" s="20">
        <v>3924</v>
      </c>
      <c r="C47" s="32" t="s">
        <v>67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4">
        <f t="shared" si="0"/>
        <v>0</v>
      </c>
    </row>
    <row r="48" spans="1:16" x14ac:dyDescent="0.2">
      <c r="A48" s="19">
        <f t="shared" si="1"/>
        <v>34</v>
      </c>
      <c r="B48" s="20" t="s">
        <v>68</v>
      </c>
      <c r="C48" s="21" t="s">
        <v>69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>
        <f t="shared" si="0"/>
        <v>0</v>
      </c>
    </row>
    <row r="49" spans="1:16" x14ac:dyDescent="0.2">
      <c r="A49" s="19">
        <f t="shared" si="1"/>
        <v>35</v>
      </c>
      <c r="B49" s="20" t="s">
        <v>70</v>
      </c>
      <c r="C49" s="21" t="s">
        <v>71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>
        <f t="shared" si="0"/>
        <v>0</v>
      </c>
    </row>
    <row r="50" spans="1:16" x14ac:dyDescent="0.2">
      <c r="A50" s="19">
        <f t="shared" si="1"/>
        <v>36</v>
      </c>
      <c r="B50" s="20" t="s">
        <v>72</v>
      </c>
      <c r="C50" s="21" t="s">
        <v>73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>
        <f t="shared" si="0"/>
        <v>0</v>
      </c>
    </row>
    <row r="51" spans="1:16" x14ac:dyDescent="0.2">
      <c r="A51" s="19">
        <f t="shared" si="1"/>
        <v>37</v>
      </c>
      <c r="B51" s="20" t="s">
        <v>74</v>
      </c>
      <c r="C51" s="21" t="s">
        <v>75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5">
        <f t="shared" si="0"/>
        <v>0</v>
      </c>
    </row>
    <row r="52" spans="1:16" x14ac:dyDescent="0.2">
      <c r="A52" s="19">
        <f t="shared" si="1"/>
        <v>38</v>
      </c>
      <c r="B52" s="20" t="s">
        <v>76</v>
      </c>
      <c r="C52" s="21" t="s">
        <v>77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5">
        <f t="shared" si="0"/>
        <v>0</v>
      </c>
    </row>
    <row r="53" spans="1:16" x14ac:dyDescent="0.2">
      <c r="A53" s="35"/>
      <c r="B53" s="36"/>
      <c r="C53" s="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8"/>
    </row>
    <row r="54" spans="1:16" x14ac:dyDescent="0.2"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6" ht="15.75" thickBot="1" x14ac:dyDescent="0.25">
      <c r="A55" s="35">
        <v>39</v>
      </c>
      <c r="C55" s="1" t="s">
        <v>78</v>
      </c>
      <c r="D55" s="40">
        <f t="shared" ref="D55:O55" si="2">SUM(D15:D54)</f>
        <v>0</v>
      </c>
      <c r="E55" s="40">
        <f t="shared" si="2"/>
        <v>0</v>
      </c>
      <c r="F55" s="40">
        <f t="shared" si="2"/>
        <v>0</v>
      </c>
      <c r="G55" s="40">
        <f t="shared" si="2"/>
        <v>0</v>
      </c>
      <c r="H55" s="40">
        <f t="shared" si="2"/>
        <v>0</v>
      </c>
      <c r="I55" s="40">
        <f t="shared" si="2"/>
        <v>0</v>
      </c>
      <c r="J55" s="40">
        <f t="shared" si="2"/>
        <v>0</v>
      </c>
      <c r="K55" s="40">
        <f t="shared" si="2"/>
        <v>0</v>
      </c>
      <c r="L55" s="40">
        <f t="shared" si="2"/>
        <v>0</v>
      </c>
      <c r="M55" s="40">
        <f t="shared" si="2"/>
        <v>0</v>
      </c>
      <c r="N55" s="40">
        <f t="shared" si="2"/>
        <v>0</v>
      </c>
      <c r="O55" s="40">
        <f t="shared" si="2"/>
        <v>0</v>
      </c>
      <c r="P55" s="40">
        <f>SUM(P15:P54)</f>
        <v>0</v>
      </c>
    </row>
    <row r="56" spans="1:16" ht="15.75" thickTop="1" x14ac:dyDescent="0.2"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6" ht="15.75" thickBo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x14ac:dyDescent="0.2">
      <c r="A58" s="1" t="s">
        <v>79</v>
      </c>
      <c r="D58" s="38"/>
      <c r="E58" s="38"/>
      <c r="F58" s="38"/>
      <c r="G58" s="38"/>
      <c r="H58" s="38"/>
      <c r="I58" s="38"/>
      <c r="J58" s="42" t="s">
        <v>80</v>
      </c>
      <c r="K58" s="38"/>
      <c r="L58" s="38"/>
      <c r="M58" s="38"/>
      <c r="N58" s="38"/>
      <c r="P58" s="38"/>
    </row>
    <row r="59" spans="1:16" x14ac:dyDescent="0.2">
      <c r="A59" s="43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2" spans="1:16" x14ac:dyDescent="0.2">
      <c r="A62" s="5" t="s">
        <v>81</v>
      </c>
    </row>
    <row r="63" spans="1:16" x14ac:dyDescent="0.2">
      <c r="C63" s="2" t="s">
        <v>82</v>
      </c>
      <c r="D63" s="24">
        <v>-341250</v>
      </c>
      <c r="E63" s="24">
        <v>-341250</v>
      </c>
      <c r="F63" s="24">
        <v>-341250</v>
      </c>
      <c r="G63" s="24">
        <v>-341250</v>
      </c>
      <c r="H63" s="24">
        <v>-341250</v>
      </c>
      <c r="I63" s="24">
        <v>-341250</v>
      </c>
      <c r="J63" s="24">
        <v>-341250</v>
      </c>
      <c r="K63" s="24">
        <v>-341250</v>
      </c>
      <c r="L63" s="24">
        <v>-341250</v>
      </c>
      <c r="M63" s="24">
        <v>-341250</v>
      </c>
      <c r="N63" s="24">
        <v>-341250</v>
      </c>
      <c r="O63" s="24">
        <v>3753750</v>
      </c>
    </row>
    <row r="64" spans="1:16" x14ac:dyDescent="0.2">
      <c r="C64" s="2" t="s">
        <v>83</v>
      </c>
      <c r="D64" s="24">
        <v>-1028350</v>
      </c>
      <c r="E64" s="24">
        <v>-782799</v>
      </c>
      <c r="F64" s="24">
        <v>28250</v>
      </c>
      <c r="G64" s="24">
        <v>-1052600</v>
      </c>
      <c r="H64" s="24">
        <v>-1267600</v>
      </c>
      <c r="I64" s="24">
        <v>-62600</v>
      </c>
      <c r="J64" s="24">
        <v>988367</v>
      </c>
      <c r="K64" s="24">
        <v>738367</v>
      </c>
      <c r="L64" s="24">
        <v>738367</v>
      </c>
      <c r="M64" s="24">
        <v>738367</v>
      </c>
      <c r="N64" s="24">
        <v>779317</v>
      </c>
      <c r="O64" s="24">
        <v>287914</v>
      </c>
    </row>
    <row r="65" spans="3:15" x14ac:dyDescent="0.2">
      <c r="C65" s="2" t="s">
        <v>84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</row>
    <row r="66" spans="3:15" x14ac:dyDescent="0.2">
      <c r="C66" s="2" t="s">
        <v>85</v>
      </c>
      <c r="D66" s="24">
        <v>-302650</v>
      </c>
      <c r="E66" s="24">
        <v>-310200</v>
      </c>
      <c r="F66" s="24">
        <v>442250</v>
      </c>
      <c r="G66" s="24">
        <v>-110400</v>
      </c>
      <c r="H66" s="24">
        <v>-110400</v>
      </c>
      <c r="I66" s="24">
        <v>309600</v>
      </c>
      <c r="J66" s="24">
        <v>242050</v>
      </c>
      <c r="K66" s="24">
        <v>142050</v>
      </c>
      <c r="L66" s="24">
        <v>142050</v>
      </c>
      <c r="M66" s="24">
        <v>-57950</v>
      </c>
      <c r="N66" s="24">
        <v>-140400</v>
      </c>
      <c r="O66" s="24">
        <v>-351000</v>
      </c>
    </row>
    <row r="67" spans="3:15" x14ac:dyDescent="0.2">
      <c r="C67" s="2" t="s">
        <v>86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-1800000</v>
      </c>
    </row>
    <row r="68" spans="3:15" x14ac:dyDescent="0.2">
      <c r="C68" s="2" t="s">
        <v>87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1800000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zoomScale="85" zoomScaleNormal="85" workbookViewId="0">
      <selection activeCell="D15" sqref="D15:O52"/>
    </sheetView>
  </sheetViews>
  <sheetFormatPr defaultColWidth="14.42578125" defaultRowHeight="15" x14ac:dyDescent="0.2"/>
  <cols>
    <col min="1" max="1" width="11.42578125" style="5" customWidth="1"/>
    <col min="2" max="2" width="11.42578125" style="2" customWidth="1"/>
    <col min="3" max="3" width="56.7109375" style="2" customWidth="1"/>
    <col min="4" max="14" width="14.42578125" style="2"/>
    <col min="15" max="16" width="15.5703125" style="2" bestFit="1" customWidth="1"/>
    <col min="17" max="256" width="14.42578125" style="2"/>
    <col min="257" max="258" width="11.42578125" style="2" customWidth="1"/>
    <col min="259" max="259" width="56.7109375" style="2" customWidth="1"/>
    <col min="260" max="270" width="14.42578125" style="2"/>
    <col min="271" max="271" width="14.42578125" style="2" customWidth="1"/>
    <col min="272" max="512" width="14.42578125" style="2"/>
    <col min="513" max="514" width="11.42578125" style="2" customWidth="1"/>
    <col min="515" max="515" width="56.7109375" style="2" customWidth="1"/>
    <col min="516" max="526" width="14.42578125" style="2"/>
    <col min="527" max="527" width="14.42578125" style="2" customWidth="1"/>
    <col min="528" max="768" width="14.42578125" style="2"/>
    <col min="769" max="770" width="11.42578125" style="2" customWidth="1"/>
    <col min="771" max="771" width="56.7109375" style="2" customWidth="1"/>
    <col min="772" max="782" width="14.42578125" style="2"/>
    <col min="783" max="783" width="14.42578125" style="2" customWidth="1"/>
    <col min="784" max="1024" width="14.42578125" style="2"/>
    <col min="1025" max="1026" width="11.42578125" style="2" customWidth="1"/>
    <col min="1027" max="1027" width="56.7109375" style="2" customWidth="1"/>
    <col min="1028" max="1038" width="14.42578125" style="2"/>
    <col min="1039" max="1039" width="14.42578125" style="2" customWidth="1"/>
    <col min="1040" max="1280" width="14.42578125" style="2"/>
    <col min="1281" max="1282" width="11.42578125" style="2" customWidth="1"/>
    <col min="1283" max="1283" width="56.7109375" style="2" customWidth="1"/>
    <col min="1284" max="1294" width="14.42578125" style="2"/>
    <col min="1295" max="1295" width="14.42578125" style="2" customWidth="1"/>
    <col min="1296" max="1536" width="14.42578125" style="2"/>
    <col min="1537" max="1538" width="11.42578125" style="2" customWidth="1"/>
    <col min="1539" max="1539" width="56.7109375" style="2" customWidth="1"/>
    <col min="1540" max="1550" width="14.42578125" style="2"/>
    <col min="1551" max="1551" width="14.42578125" style="2" customWidth="1"/>
    <col min="1552" max="1792" width="14.42578125" style="2"/>
    <col min="1793" max="1794" width="11.42578125" style="2" customWidth="1"/>
    <col min="1795" max="1795" width="56.7109375" style="2" customWidth="1"/>
    <col min="1796" max="1806" width="14.42578125" style="2"/>
    <col min="1807" max="1807" width="14.42578125" style="2" customWidth="1"/>
    <col min="1808" max="2048" width="14.42578125" style="2"/>
    <col min="2049" max="2050" width="11.42578125" style="2" customWidth="1"/>
    <col min="2051" max="2051" width="56.7109375" style="2" customWidth="1"/>
    <col min="2052" max="2062" width="14.42578125" style="2"/>
    <col min="2063" max="2063" width="14.42578125" style="2" customWidth="1"/>
    <col min="2064" max="2304" width="14.42578125" style="2"/>
    <col min="2305" max="2306" width="11.42578125" style="2" customWidth="1"/>
    <col min="2307" max="2307" width="56.7109375" style="2" customWidth="1"/>
    <col min="2308" max="2318" width="14.42578125" style="2"/>
    <col min="2319" max="2319" width="14.42578125" style="2" customWidth="1"/>
    <col min="2320" max="2560" width="14.42578125" style="2"/>
    <col min="2561" max="2562" width="11.42578125" style="2" customWidth="1"/>
    <col min="2563" max="2563" width="56.7109375" style="2" customWidth="1"/>
    <col min="2564" max="2574" width="14.42578125" style="2"/>
    <col min="2575" max="2575" width="14.42578125" style="2" customWidth="1"/>
    <col min="2576" max="2816" width="14.42578125" style="2"/>
    <col min="2817" max="2818" width="11.42578125" style="2" customWidth="1"/>
    <col min="2819" max="2819" width="56.7109375" style="2" customWidth="1"/>
    <col min="2820" max="2830" width="14.42578125" style="2"/>
    <col min="2831" max="2831" width="14.42578125" style="2" customWidth="1"/>
    <col min="2832" max="3072" width="14.42578125" style="2"/>
    <col min="3073" max="3074" width="11.42578125" style="2" customWidth="1"/>
    <col min="3075" max="3075" width="56.7109375" style="2" customWidth="1"/>
    <col min="3076" max="3086" width="14.42578125" style="2"/>
    <col min="3087" max="3087" width="14.42578125" style="2" customWidth="1"/>
    <col min="3088" max="3328" width="14.42578125" style="2"/>
    <col min="3329" max="3330" width="11.42578125" style="2" customWidth="1"/>
    <col min="3331" max="3331" width="56.7109375" style="2" customWidth="1"/>
    <col min="3332" max="3342" width="14.42578125" style="2"/>
    <col min="3343" max="3343" width="14.42578125" style="2" customWidth="1"/>
    <col min="3344" max="3584" width="14.42578125" style="2"/>
    <col min="3585" max="3586" width="11.42578125" style="2" customWidth="1"/>
    <col min="3587" max="3587" width="56.7109375" style="2" customWidth="1"/>
    <col min="3588" max="3598" width="14.42578125" style="2"/>
    <col min="3599" max="3599" width="14.42578125" style="2" customWidth="1"/>
    <col min="3600" max="3840" width="14.42578125" style="2"/>
    <col min="3841" max="3842" width="11.42578125" style="2" customWidth="1"/>
    <col min="3843" max="3843" width="56.7109375" style="2" customWidth="1"/>
    <col min="3844" max="3854" width="14.42578125" style="2"/>
    <col min="3855" max="3855" width="14.42578125" style="2" customWidth="1"/>
    <col min="3856" max="4096" width="14.42578125" style="2"/>
    <col min="4097" max="4098" width="11.42578125" style="2" customWidth="1"/>
    <col min="4099" max="4099" width="56.7109375" style="2" customWidth="1"/>
    <col min="4100" max="4110" width="14.42578125" style="2"/>
    <col min="4111" max="4111" width="14.42578125" style="2" customWidth="1"/>
    <col min="4112" max="4352" width="14.42578125" style="2"/>
    <col min="4353" max="4354" width="11.42578125" style="2" customWidth="1"/>
    <col min="4355" max="4355" width="56.7109375" style="2" customWidth="1"/>
    <col min="4356" max="4366" width="14.42578125" style="2"/>
    <col min="4367" max="4367" width="14.42578125" style="2" customWidth="1"/>
    <col min="4368" max="4608" width="14.42578125" style="2"/>
    <col min="4609" max="4610" width="11.42578125" style="2" customWidth="1"/>
    <col min="4611" max="4611" width="56.7109375" style="2" customWidth="1"/>
    <col min="4612" max="4622" width="14.42578125" style="2"/>
    <col min="4623" max="4623" width="14.42578125" style="2" customWidth="1"/>
    <col min="4624" max="4864" width="14.42578125" style="2"/>
    <col min="4865" max="4866" width="11.42578125" style="2" customWidth="1"/>
    <col min="4867" max="4867" width="56.7109375" style="2" customWidth="1"/>
    <col min="4868" max="4878" width="14.42578125" style="2"/>
    <col min="4879" max="4879" width="14.42578125" style="2" customWidth="1"/>
    <col min="4880" max="5120" width="14.42578125" style="2"/>
    <col min="5121" max="5122" width="11.42578125" style="2" customWidth="1"/>
    <col min="5123" max="5123" width="56.7109375" style="2" customWidth="1"/>
    <col min="5124" max="5134" width="14.42578125" style="2"/>
    <col min="5135" max="5135" width="14.42578125" style="2" customWidth="1"/>
    <col min="5136" max="5376" width="14.42578125" style="2"/>
    <col min="5377" max="5378" width="11.42578125" style="2" customWidth="1"/>
    <col min="5379" max="5379" width="56.7109375" style="2" customWidth="1"/>
    <col min="5380" max="5390" width="14.42578125" style="2"/>
    <col min="5391" max="5391" width="14.42578125" style="2" customWidth="1"/>
    <col min="5392" max="5632" width="14.42578125" style="2"/>
    <col min="5633" max="5634" width="11.42578125" style="2" customWidth="1"/>
    <col min="5635" max="5635" width="56.7109375" style="2" customWidth="1"/>
    <col min="5636" max="5646" width="14.42578125" style="2"/>
    <col min="5647" max="5647" width="14.42578125" style="2" customWidth="1"/>
    <col min="5648" max="5888" width="14.42578125" style="2"/>
    <col min="5889" max="5890" width="11.42578125" style="2" customWidth="1"/>
    <col min="5891" max="5891" width="56.7109375" style="2" customWidth="1"/>
    <col min="5892" max="5902" width="14.42578125" style="2"/>
    <col min="5903" max="5903" width="14.42578125" style="2" customWidth="1"/>
    <col min="5904" max="6144" width="14.42578125" style="2"/>
    <col min="6145" max="6146" width="11.42578125" style="2" customWidth="1"/>
    <col min="6147" max="6147" width="56.7109375" style="2" customWidth="1"/>
    <col min="6148" max="6158" width="14.42578125" style="2"/>
    <col min="6159" max="6159" width="14.42578125" style="2" customWidth="1"/>
    <col min="6160" max="6400" width="14.42578125" style="2"/>
    <col min="6401" max="6402" width="11.42578125" style="2" customWidth="1"/>
    <col min="6403" max="6403" width="56.7109375" style="2" customWidth="1"/>
    <col min="6404" max="6414" width="14.42578125" style="2"/>
    <col min="6415" max="6415" width="14.42578125" style="2" customWidth="1"/>
    <col min="6416" max="6656" width="14.42578125" style="2"/>
    <col min="6657" max="6658" width="11.42578125" style="2" customWidth="1"/>
    <col min="6659" max="6659" width="56.7109375" style="2" customWidth="1"/>
    <col min="6660" max="6670" width="14.42578125" style="2"/>
    <col min="6671" max="6671" width="14.42578125" style="2" customWidth="1"/>
    <col min="6672" max="6912" width="14.42578125" style="2"/>
    <col min="6913" max="6914" width="11.42578125" style="2" customWidth="1"/>
    <col min="6915" max="6915" width="56.7109375" style="2" customWidth="1"/>
    <col min="6916" max="6926" width="14.42578125" style="2"/>
    <col min="6927" max="6927" width="14.42578125" style="2" customWidth="1"/>
    <col min="6928" max="7168" width="14.42578125" style="2"/>
    <col min="7169" max="7170" width="11.42578125" style="2" customWidth="1"/>
    <col min="7171" max="7171" width="56.7109375" style="2" customWidth="1"/>
    <col min="7172" max="7182" width="14.42578125" style="2"/>
    <col min="7183" max="7183" width="14.42578125" style="2" customWidth="1"/>
    <col min="7184" max="7424" width="14.42578125" style="2"/>
    <col min="7425" max="7426" width="11.42578125" style="2" customWidth="1"/>
    <col min="7427" max="7427" width="56.7109375" style="2" customWidth="1"/>
    <col min="7428" max="7438" width="14.42578125" style="2"/>
    <col min="7439" max="7439" width="14.42578125" style="2" customWidth="1"/>
    <col min="7440" max="7680" width="14.42578125" style="2"/>
    <col min="7681" max="7682" width="11.42578125" style="2" customWidth="1"/>
    <col min="7683" max="7683" width="56.7109375" style="2" customWidth="1"/>
    <col min="7684" max="7694" width="14.42578125" style="2"/>
    <col min="7695" max="7695" width="14.42578125" style="2" customWidth="1"/>
    <col min="7696" max="7936" width="14.42578125" style="2"/>
    <col min="7937" max="7938" width="11.42578125" style="2" customWidth="1"/>
    <col min="7939" max="7939" width="56.7109375" style="2" customWidth="1"/>
    <col min="7940" max="7950" width="14.42578125" style="2"/>
    <col min="7951" max="7951" width="14.42578125" style="2" customWidth="1"/>
    <col min="7952" max="8192" width="14.42578125" style="2"/>
    <col min="8193" max="8194" width="11.42578125" style="2" customWidth="1"/>
    <col min="8195" max="8195" width="56.7109375" style="2" customWidth="1"/>
    <col min="8196" max="8206" width="14.42578125" style="2"/>
    <col min="8207" max="8207" width="14.42578125" style="2" customWidth="1"/>
    <col min="8208" max="8448" width="14.42578125" style="2"/>
    <col min="8449" max="8450" width="11.42578125" style="2" customWidth="1"/>
    <col min="8451" max="8451" width="56.7109375" style="2" customWidth="1"/>
    <col min="8452" max="8462" width="14.42578125" style="2"/>
    <col min="8463" max="8463" width="14.42578125" style="2" customWidth="1"/>
    <col min="8464" max="8704" width="14.42578125" style="2"/>
    <col min="8705" max="8706" width="11.42578125" style="2" customWidth="1"/>
    <col min="8707" max="8707" width="56.7109375" style="2" customWidth="1"/>
    <col min="8708" max="8718" width="14.42578125" style="2"/>
    <col min="8719" max="8719" width="14.42578125" style="2" customWidth="1"/>
    <col min="8720" max="8960" width="14.42578125" style="2"/>
    <col min="8961" max="8962" width="11.42578125" style="2" customWidth="1"/>
    <col min="8963" max="8963" width="56.7109375" style="2" customWidth="1"/>
    <col min="8964" max="8974" width="14.42578125" style="2"/>
    <col min="8975" max="8975" width="14.42578125" style="2" customWidth="1"/>
    <col min="8976" max="9216" width="14.42578125" style="2"/>
    <col min="9217" max="9218" width="11.42578125" style="2" customWidth="1"/>
    <col min="9219" max="9219" width="56.7109375" style="2" customWidth="1"/>
    <col min="9220" max="9230" width="14.42578125" style="2"/>
    <col min="9231" max="9231" width="14.42578125" style="2" customWidth="1"/>
    <col min="9232" max="9472" width="14.42578125" style="2"/>
    <col min="9473" max="9474" width="11.42578125" style="2" customWidth="1"/>
    <col min="9475" max="9475" width="56.7109375" style="2" customWidth="1"/>
    <col min="9476" max="9486" width="14.42578125" style="2"/>
    <col min="9487" max="9487" width="14.42578125" style="2" customWidth="1"/>
    <col min="9488" max="9728" width="14.42578125" style="2"/>
    <col min="9729" max="9730" width="11.42578125" style="2" customWidth="1"/>
    <col min="9731" max="9731" width="56.7109375" style="2" customWidth="1"/>
    <col min="9732" max="9742" width="14.42578125" style="2"/>
    <col min="9743" max="9743" width="14.42578125" style="2" customWidth="1"/>
    <col min="9744" max="9984" width="14.42578125" style="2"/>
    <col min="9985" max="9986" width="11.42578125" style="2" customWidth="1"/>
    <col min="9987" max="9987" width="56.7109375" style="2" customWidth="1"/>
    <col min="9988" max="9998" width="14.42578125" style="2"/>
    <col min="9999" max="9999" width="14.42578125" style="2" customWidth="1"/>
    <col min="10000" max="10240" width="14.42578125" style="2"/>
    <col min="10241" max="10242" width="11.42578125" style="2" customWidth="1"/>
    <col min="10243" max="10243" width="56.7109375" style="2" customWidth="1"/>
    <col min="10244" max="10254" width="14.42578125" style="2"/>
    <col min="10255" max="10255" width="14.42578125" style="2" customWidth="1"/>
    <col min="10256" max="10496" width="14.42578125" style="2"/>
    <col min="10497" max="10498" width="11.42578125" style="2" customWidth="1"/>
    <col min="10499" max="10499" width="56.7109375" style="2" customWidth="1"/>
    <col min="10500" max="10510" width="14.42578125" style="2"/>
    <col min="10511" max="10511" width="14.42578125" style="2" customWidth="1"/>
    <col min="10512" max="10752" width="14.42578125" style="2"/>
    <col min="10753" max="10754" width="11.42578125" style="2" customWidth="1"/>
    <col min="10755" max="10755" width="56.7109375" style="2" customWidth="1"/>
    <col min="10756" max="10766" width="14.42578125" style="2"/>
    <col min="10767" max="10767" width="14.42578125" style="2" customWidth="1"/>
    <col min="10768" max="11008" width="14.42578125" style="2"/>
    <col min="11009" max="11010" width="11.42578125" style="2" customWidth="1"/>
    <col min="11011" max="11011" width="56.7109375" style="2" customWidth="1"/>
    <col min="11012" max="11022" width="14.42578125" style="2"/>
    <col min="11023" max="11023" width="14.42578125" style="2" customWidth="1"/>
    <col min="11024" max="11264" width="14.42578125" style="2"/>
    <col min="11265" max="11266" width="11.42578125" style="2" customWidth="1"/>
    <col min="11267" max="11267" width="56.7109375" style="2" customWidth="1"/>
    <col min="11268" max="11278" width="14.42578125" style="2"/>
    <col min="11279" max="11279" width="14.42578125" style="2" customWidth="1"/>
    <col min="11280" max="11520" width="14.42578125" style="2"/>
    <col min="11521" max="11522" width="11.42578125" style="2" customWidth="1"/>
    <col min="11523" max="11523" width="56.7109375" style="2" customWidth="1"/>
    <col min="11524" max="11534" width="14.42578125" style="2"/>
    <col min="11535" max="11535" width="14.42578125" style="2" customWidth="1"/>
    <col min="11536" max="11776" width="14.42578125" style="2"/>
    <col min="11777" max="11778" width="11.42578125" style="2" customWidth="1"/>
    <col min="11779" max="11779" width="56.7109375" style="2" customWidth="1"/>
    <col min="11780" max="11790" width="14.42578125" style="2"/>
    <col min="11791" max="11791" width="14.42578125" style="2" customWidth="1"/>
    <col min="11792" max="12032" width="14.42578125" style="2"/>
    <col min="12033" max="12034" width="11.42578125" style="2" customWidth="1"/>
    <col min="12035" max="12035" width="56.7109375" style="2" customWidth="1"/>
    <col min="12036" max="12046" width="14.42578125" style="2"/>
    <col min="12047" max="12047" width="14.42578125" style="2" customWidth="1"/>
    <col min="12048" max="12288" width="14.42578125" style="2"/>
    <col min="12289" max="12290" width="11.42578125" style="2" customWidth="1"/>
    <col min="12291" max="12291" width="56.7109375" style="2" customWidth="1"/>
    <col min="12292" max="12302" width="14.42578125" style="2"/>
    <col min="12303" max="12303" width="14.42578125" style="2" customWidth="1"/>
    <col min="12304" max="12544" width="14.42578125" style="2"/>
    <col min="12545" max="12546" width="11.42578125" style="2" customWidth="1"/>
    <col min="12547" max="12547" width="56.7109375" style="2" customWidth="1"/>
    <col min="12548" max="12558" width="14.42578125" style="2"/>
    <col min="12559" max="12559" width="14.42578125" style="2" customWidth="1"/>
    <col min="12560" max="12800" width="14.42578125" style="2"/>
    <col min="12801" max="12802" width="11.42578125" style="2" customWidth="1"/>
    <col min="12803" max="12803" width="56.7109375" style="2" customWidth="1"/>
    <col min="12804" max="12814" width="14.42578125" style="2"/>
    <col min="12815" max="12815" width="14.42578125" style="2" customWidth="1"/>
    <col min="12816" max="13056" width="14.42578125" style="2"/>
    <col min="13057" max="13058" width="11.42578125" style="2" customWidth="1"/>
    <col min="13059" max="13059" width="56.7109375" style="2" customWidth="1"/>
    <col min="13060" max="13070" width="14.42578125" style="2"/>
    <col min="13071" max="13071" width="14.42578125" style="2" customWidth="1"/>
    <col min="13072" max="13312" width="14.42578125" style="2"/>
    <col min="13313" max="13314" width="11.42578125" style="2" customWidth="1"/>
    <col min="13315" max="13315" width="56.7109375" style="2" customWidth="1"/>
    <col min="13316" max="13326" width="14.42578125" style="2"/>
    <col min="13327" max="13327" width="14.42578125" style="2" customWidth="1"/>
    <col min="13328" max="13568" width="14.42578125" style="2"/>
    <col min="13569" max="13570" width="11.42578125" style="2" customWidth="1"/>
    <col min="13571" max="13571" width="56.7109375" style="2" customWidth="1"/>
    <col min="13572" max="13582" width="14.42578125" style="2"/>
    <col min="13583" max="13583" width="14.42578125" style="2" customWidth="1"/>
    <col min="13584" max="13824" width="14.42578125" style="2"/>
    <col min="13825" max="13826" width="11.42578125" style="2" customWidth="1"/>
    <col min="13827" max="13827" width="56.7109375" style="2" customWidth="1"/>
    <col min="13828" max="13838" width="14.42578125" style="2"/>
    <col min="13839" max="13839" width="14.42578125" style="2" customWidth="1"/>
    <col min="13840" max="14080" width="14.42578125" style="2"/>
    <col min="14081" max="14082" width="11.42578125" style="2" customWidth="1"/>
    <col min="14083" max="14083" width="56.7109375" style="2" customWidth="1"/>
    <col min="14084" max="14094" width="14.42578125" style="2"/>
    <col min="14095" max="14095" width="14.42578125" style="2" customWidth="1"/>
    <col min="14096" max="14336" width="14.42578125" style="2"/>
    <col min="14337" max="14338" width="11.42578125" style="2" customWidth="1"/>
    <col min="14339" max="14339" width="56.7109375" style="2" customWidth="1"/>
    <col min="14340" max="14350" width="14.42578125" style="2"/>
    <col min="14351" max="14351" width="14.42578125" style="2" customWidth="1"/>
    <col min="14352" max="14592" width="14.42578125" style="2"/>
    <col min="14593" max="14594" width="11.42578125" style="2" customWidth="1"/>
    <col min="14595" max="14595" width="56.7109375" style="2" customWidth="1"/>
    <col min="14596" max="14606" width="14.42578125" style="2"/>
    <col min="14607" max="14607" width="14.42578125" style="2" customWidth="1"/>
    <col min="14608" max="14848" width="14.42578125" style="2"/>
    <col min="14849" max="14850" width="11.42578125" style="2" customWidth="1"/>
    <col min="14851" max="14851" width="56.7109375" style="2" customWidth="1"/>
    <col min="14852" max="14862" width="14.42578125" style="2"/>
    <col min="14863" max="14863" width="14.42578125" style="2" customWidth="1"/>
    <col min="14864" max="15104" width="14.42578125" style="2"/>
    <col min="15105" max="15106" width="11.42578125" style="2" customWidth="1"/>
    <col min="15107" max="15107" width="56.7109375" style="2" customWidth="1"/>
    <col min="15108" max="15118" width="14.42578125" style="2"/>
    <col min="15119" max="15119" width="14.42578125" style="2" customWidth="1"/>
    <col min="15120" max="15360" width="14.42578125" style="2"/>
    <col min="15361" max="15362" width="11.42578125" style="2" customWidth="1"/>
    <col min="15363" max="15363" width="56.7109375" style="2" customWidth="1"/>
    <col min="15364" max="15374" width="14.42578125" style="2"/>
    <col min="15375" max="15375" width="14.42578125" style="2" customWidth="1"/>
    <col min="15376" max="15616" width="14.42578125" style="2"/>
    <col min="15617" max="15618" width="11.42578125" style="2" customWidth="1"/>
    <col min="15619" max="15619" width="56.7109375" style="2" customWidth="1"/>
    <col min="15620" max="15630" width="14.42578125" style="2"/>
    <col min="15631" max="15631" width="14.42578125" style="2" customWidth="1"/>
    <col min="15632" max="15872" width="14.42578125" style="2"/>
    <col min="15873" max="15874" width="11.42578125" style="2" customWidth="1"/>
    <col min="15875" max="15875" width="56.7109375" style="2" customWidth="1"/>
    <col min="15876" max="15886" width="14.42578125" style="2"/>
    <col min="15887" max="15887" width="14.42578125" style="2" customWidth="1"/>
    <col min="15888" max="16128" width="14.42578125" style="2"/>
    <col min="16129" max="16130" width="11.42578125" style="2" customWidth="1"/>
    <col min="16131" max="16131" width="56.7109375" style="2" customWidth="1"/>
    <col min="16132" max="16142" width="14.42578125" style="2"/>
    <col min="16143" max="16143" width="14.42578125" style="2" customWidth="1"/>
    <col min="16144" max="16384" width="14.42578125" style="2"/>
  </cols>
  <sheetData>
    <row r="1" spans="1:16" x14ac:dyDescent="0.2">
      <c r="A1" s="1" t="s">
        <v>0</v>
      </c>
      <c r="B1" s="2" t="s">
        <v>1</v>
      </c>
      <c r="C1" s="3" t="s">
        <v>88</v>
      </c>
      <c r="F1" s="4" t="s">
        <v>3</v>
      </c>
      <c r="G1" s="5"/>
      <c r="H1" s="5"/>
      <c r="I1" s="1"/>
      <c r="J1" s="5"/>
      <c r="K1" s="5"/>
      <c r="L1" s="5"/>
      <c r="M1" s="1" t="s">
        <v>4</v>
      </c>
      <c r="P1" s="6" t="s">
        <v>5</v>
      </c>
    </row>
    <row r="2" spans="1:16" ht="15.75" thickBot="1" x14ac:dyDescent="0.25">
      <c r="A2" s="7"/>
      <c r="B2" s="8"/>
      <c r="C2" s="8"/>
      <c r="D2" s="8"/>
      <c r="E2" s="8"/>
      <c r="F2" s="7"/>
      <c r="G2" s="7"/>
      <c r="H2" s="7"/>
      <c r="I2" s="7"/>
      <c r="J2" s="7"/>
      <c r="K2" s="7"/>
      <c r="L2" s="7"/>
      <c r="M2" s="7"/>
      <c r="N2" s="8"/>
      <c r="O2" s="8"/>
      <c r="P2" s="8"/>
    </row>
    <row r="3" spans="1:16" x14ac:dyDescent="0.2">
      <c r="A3" s="9"/>
      <c r="B3" s="10"/>
      <c r="C3" s="10"/>
      <c r="D3" s="10"/>
      <c r="E3" s="10"/>
      <c r="F3" s="9"/>
      <c r="G3" s="9"/>
      <c r="H3" s="9"/>
      <c r="I3" s="9"/>
      <c r="J3" s="9"/>
      <c r="K3" s="9"/>
      <c r="L3" s="9"/>
      <c r="M3" s="9"/>
      <c r="N3" s="10"/>
      <c r="O3" s="10"/>
      <c r="P3" s="10"/>
    </row>
    <row r="4" spans="1:16" x14ac:dyDescent="0.2">
      <c r="A4" s="1" t="s">
        <v>6</v>
      </c>
      <c r="F4" s="5" t="s">
        <v>7</v>
      </c>
      <c r="G4" s="4" t="s">
        <v>8</v>
      </c>
      <c r="H4" s="5"/>
      <c r="I4" s="1"/>
      <c r="J4" s="5"/>
      <c r="K4" s="5"/>
      <c r="L4" s="5"/>
      <c r="M4" s="4" t="s">
        <v>9</v>
      </c>
      <c r="N4" s="1"/>
    </row>
    <row r="5" spans="1:16" x14ac:dyDescent="0.2">
      <c r="F5" s="5"/>
      <c r="G5" s="4" t="s">
        <v>10</v>
      </c>
      <c r="H5" s="5"/>
      <c r="I5" s="1"/>
      <c r="J5" s="5"/>
      <c r="K5" s="5"/>
      <c r="L5" s="5"/>
      <c r="M5" s="4" t="s">
        <v>11</v>
      </c>
      <c r="N5" s="11"/>
    </row>
    <row r="6" spans="1:16" x14ac:dyDescent="0.2">
      <c r="A6" s="1" t="s">
        <v>12</v>
      </c>
      <c r="B6" s="12" t="str">
        <f>'[1]G1-1'!B6</f>
        <v>Florida Public Utilities Company Consolidated Gas</v>
      </c>
      <c r="C6" s="1"/>
      <c r="F6" s="5"/>
      <c r="G6" s="5"/>
      <c r="H6" s="5"/>
      <c r="I6" s="5"/>
      <c r="J6" s="5"/>
      <c r="K6" s="5"/>
      <c r="L6" s="5"/>
      <c r="M6" s="4" t="s">
        <v>13</v>
      </c>
      <c r="N6" s="1"/>
      <c r="O6" s="13"/>
    </row>
    <row r="7" spans="1:16" x14ac:dyDescent="0.2">
      <c r="B7" s="12"/>
    </row>
    <row r="8" spans="1:16" x14ac:dyDescent="0.2">
      <c r="A8" s="1" t="s">
        <v>14</v>
      </c>
      <c r="B8" s="12">
        <f>'[1]G1-1'!B8</f>
        <v>0</v>
      </c>
      <c r="C8" s="14" t="s">
        <v>15</v>
      </c>
    </row>
    <row r="9" spans="1:16" ht="15.75" thickBo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">
      <c r="G10" s="1" t="s">
        <v>16</v>
      </c>
      <c r="H10" s="1" t="s">
        <v>16</v>
      </c>
      <c r="I10" s="1" t="s">
        <v>16</v>
      </c>
      <c r="J10" s="1" t="s">
        <v>16</v>
      </c>
      <c r="K10" s="15" t="s">
        <v>16</v>
      </c>
      <c r="N10" s="1" t="s">
        <v>16</v>
      </c>
    </row>
    <row r="11" spans="1:16" x14ac:dyDescent="0.2">
      <c r="A11" s="1" t="s">
        <v>17</v>
      </c>
      <c r="B11" s="16" t="s">
        <v>18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6" x14ac:dyDescent="0.2">
      <c r="A12" s="1" t="s">
        <v>19</v>
      </c>
      <c r="B12" s="16" t="s">
        <v>19</v>
      </c>
      <c r="C12" s="16" t="s">
        <v>20</v>
      </c>
      <c r="D12" s="18">
        <v>44562</v>
      </c>
      <c r="E12" s="18">
        <v>44593</v>
      </c>
      <c r="F12" s="18">
        <v>44621</v>
      </c>
      <c r="G12" s="18">
        <v>44652</v>
      </c>
      <c r="H12" s="18">
        <v>44682</v>
      </c>
      <c r="I12" s="18">
        <v>44713</v>
      </c>
      <c r="J12" s="18">
        <v>44743</v>
      </c>
      <c r="K12" s="18">
        <v>44774</v>
      </c>
      <c r="L12" s="18">
        <v>44805</v>
      </c>
      <c r="M12" s="18">
        <v>44835</v>
      </c>
      <c r="N12" s="18">
        <v>44866</v>
      </c>
      <c r="O12" s="18">
        <v>44896</v>
      </c>
      <c r="P12" s="16" t="s">
        <v>21</v>
      </c>
    </row>
    <row r="13" spans="1:16" ht="15.75" thickBo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">
      <c r="A15" s="19">
        <v>1</v>
      </c>
      <c r="B15" s="20" t="s">
        <v>22</v>
      </c>
      <c r="C15" s="21" t="s">
        <v>23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3">
        <f t="shared" ref="P15:P52" si="0">SUM(D15:O15)</f>
        <v>0</v>
      </c>
    </row>
    <row r="16" spans="1:16" x14ac:dyDescent="0.2">
      <c r="A16" s="19">
        <f>+A15+1</f>
        <v>2</v>
      </c>
      <c r="B16" s="20" t="s">
        <v>24</v>
      </c>
      <c r="C16" s="21" t="s">
        <v>25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>
        <f t="shared" si="0"/>
        <v>0</v>
      </c>
    </row>
    <row r="17" spans="1:16" x14ac:dyDescent="0.2">
      <c r="A17" s="19">
        <f t="shared" ref="A17:A52" si="1">+A16+1</f>
        <v>3</v>
      </c>
      <c r="B17" s="20">
        <v>303</v>
      </c>
      <c r="C17" s="21" t="s">
        <v>26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>
        <f t="shared" si="0"/>
        <v>0</v>
      </c>
    </row>
    <row r="18" spans="1:16" x14ac:dyDescent="0.2">
      <c r="A18" s="19">
        <f t="shared" si="1"/>
        <v>4</v>
      </c>
      <c r="B18" s="20">
        <v>305</v>
      </c>
      <c r="C18" s="21" t="s">
        <v>27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>
        <f t="shared" si="0"/>
        <v>0</v>
      </c>
    </row>
    <row r="19" spans="1:16" x14ac:dyDescent="0.2">
      <c r="A19" s="19">
        <f t="shared" si="1"/>
        <v>5</v>
      </c>
      <c r="B19" s="20" t="s">
        <v>28</v>
      </c>
      <c r="C19" s="21" t="s">
        <v>29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>
        <f t="shared" si="0"/>
        <v>0</v>
      </c>
    </row>
    <row r="20" spans="1:16" x14ac:dyDescent="0.2">
      <c r="A20" s="19">
        <f t="shared" si="1"/>
        <v>6</v>
      </c>
      <c r="B20" s="20" t="s">
        <v>30</v>
      </c>
      <c r="C20" s="21" t="s">
        <v>27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>
        <f t="shared" si="0"/>
        <v>0</v>
      </c>
    </row>
    <row r="21" spans="1:16" x14ac:dyDescent="0.2">
      <c r="A21" s="19">
        <f t="shared" si="1"/>
        <v>7</v>
      </c>
      <c r="B21" s="26">
        <v>3761</v>
      </c>
      <c r="C21" s="27" t="s">
        <v>31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>
        <f t="shared" si="0"/>
        <v>0</v>
      </c>
    </row>
    <row r="22" spans="1:16" x14ac:dyDescent="0.2">
      <c r="A22" s="19">
        <f t="shared" si="1"/>
        <v>8</v>
      </c>
      <c r="B22" s="26">
        <v>3762</v>
      </c>
      <c r="C22" s="27" t="s">
        <v>32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>
        <f t="shared" si="0"/>
        <v>0</v>
      </c>
    </row>
    <row r="23" spans="1:16" x14ac:dyDescent="0.2">
      <c r="A23" s="19">
        <f t="shared" si="1"/>
        <v>9</v>
      </c>
      <c r="B23" s="26" t="s">
        <v>33</v>
      </c>
      <c r="C23" s="27" t="s">
        <v>34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8"/>
      <c r="O23" s="24"/>
      <c r="P23" s="25">
        <f t="shared" si="0"/>
        <v>0</v>
      </c>
    </row>
    <row r="24" spans="1:16" x14ac:dyDescent="0.2">
      <c r="A24" s="19">
        <f t="shared" si="1"/>
        <v>10</v>
      </c>
      <c r="B24" s="20" t="s">
        <v>35</v>
      </c>
      <c r="C24" s="21" t="s">
        <v>36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>
        <f t="shared" si="0"/>
        <v>0</v>
      </c>
    </row>
    <row r="25" spans="1:16" x14ac:dyDescent="0.2">
      <c r="A25" s="19">
        <f t="shared" si="1"/>
        <v>11</v>
      </c>
      <c r="B25" s="20" t="s">
        <v>37</v>
      </c>
      <c r="C25" s="21" t="s">
        <v>38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>
        <f t="shared" si="0"/>
        <v>0</v>
      </c>
    </row>
    <row r="26" spans="1:16" x14ac:dyDescent="0.2">
      <c r="A26" s="19">
        <f t="shared" si="1"/>
        <v>12</v>
      </c>
      <c r="B26" s="20">
        <v>3801</v>
      </c>
      <c r="C26" s="21" t="s">
        <v>39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>
        <f t="shared" si="0"/>
        <v>0</v>
      </c>
    </row>
    <row r="27" spans="1:16" x14ac:dyDescent="0.2">
      <c r="A27" s="19">
        <f t="shared" si="1"/>
        <v>13</v>
      </c>
      <c r="B27" s="20">
        <v>3802</v>
      </c>
      <c r="C27" s="21" t="s">
        <v>40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>
        <f t="shared" si="0"/>
        <v>0</v>
      </c>
    </row>
    <row r="28" spans="1:16" x14ac:dyDescent="0.2">
      <c r="A28" s="19">
        <f t="shared" si="1"/>
        <v>14</v>
      </c>
      <c r="B28" s="20" t="s">
        <v>41</v>
      </c>
      <c r="C28" s="21" t="s">
        <v>42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>
        <f t="shared" si="0"/>
        <v>0</v>
      </c>
    </row>
    <row r="29" spans="1:16" x14ac:dyDescent="0.2">
      <c r="A29" s="19">
        <f t="shared" si="1"/>
        <v>15</v>
      </c>
      <c r="B29" s="20" t="s">
        <v>43</v>
      </c>
      <c r="C29" s="21" t="s">
        <v>44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5">
        <f t="shared" si="0"/>
        <v>0</v>
      </c>
    </row>
    <row r="30" spans="1:16" x14ac:dyDescent="0.2">
      <c r="A30" s="19">
        <f t="shared" si="1"/>
        <v>16</v>
      </c>
      <c r="B30" s="20">
        <v>3811</v>
      </c>
      <c r="C30" s="21" t="s">
        <v>45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>
        <f t="shared" si="0"/>
        <v>0</v>
      </c>
    </row>
    <row r="31" spans="1:16" x14ac:dyDescent="0.2">
      <c r="A31" s="19">
        <f t="shared" si="1"/>
        <v>17</v>
      </c>
      <c r="B31" s="20" t="s">
        <v>46</v>
      </c>
      <c r="C31" s="21" t="s">
        <v>47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>
        <f t="shared" si="0"/>
        <v>0</v>
      </c>
    </row>
    <row r="32" spans="1:16" x14ac:dyDescent="0.2">
      <c r="A32" s="19">
        <f t="shared" si="1"/>
        <v>18</v>
      </c>
      <c r="B32" s="20">
        <v>3821</v>
      </c>
      <c r="C32" s="27" t="s">
        <v>48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5">
        <f t="shared" si="0"/>
        <v>0</v>
      </c>
    </row>
    <row r="33" spans="1:16" x14ac:dyDescent="0.2">
      <c r="A33" s="19">
        <f t="shared" si="1"/>
        <v>19</v>
      </c>
      <c r="B33" s="20" t="s">
        <v>49</v>
      </c>
      <c r="C33" s="21" t="s">
        <v>50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5">
        <f t="shared" si="0"/>
        <v>0</v>
      </c>
    </row>
    <row r="34" spans="1:16" x14ac:dyDescent="0.2">
      <c r="A34" s="19">
        <f t="shared" si="1"/>
        <v>20</v>
      </c>
      <c r="B34" s="20" t="s">
        <v>51</v>
      </c>
      <c r="C34" s="21" t="s">
        <v>52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</row>
    <row r="35" spans="1:16" x14ac:dyDescent="0.2">
      <c r="A35" s="19">
        <f t="shared" si="1"/>
        <v>21</v>
      </c>
      <c r="B35" s="20" t="s">
        <v>53</v>
      </c>
      <c r="C35" s="21" t="s">
        <v>54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>
        <f t="shared" si="0"/>
        <v>0</v>
      </c>
    </row>
    <row r="36" spans="1:16" x14ac:dyDescent="0.2">
      <c r="A36" s="19">
        <f t="shared" si="1"/>
        <v>22</v>
      </c>
      <c r="B36" s="20" t="s">
        <v>55</v>
      </c>
      <c r="C36" s="21" t="s">
        <v>56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5">
        <f t="shared" si="0"/>
        <v>0</v>
      </c>
    </row>
    <row r="37" spans="1:16" x14ac:dyDescent="0.2">
      <c r="A37" s="19">
        <f t="shared" si="1"/>
        <v>23</v>
      </c>
      <c r="B37" s="20" t="s">
        <v>57</v>
      </c>
      <c r="C37" s="21" t="s">
        <v>29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5">
        <f t="shared" si="0"/>
        <v>0</v>
      </c>
    </row>
    <row r="38" spans="1:16" x14ac:dyDescent="0.2">
      <c r="A38" s="19">
        <f t="shared" si="1"/>
        <v>24</v>
      </c>
      <c r="B38" s="20" t="s">
        <v>58</v>
      </c>
      <c r="C38" s="21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5">
        <f t="shared" si="0"/>
        <v>0</v>
      </c>
    </row>
    <row r="39" spans="1:16" x14ac:dyDescent="0.2">
      <c r="A39" s="19">
        <f t="shared" si="1"/>
        <v>25</v>
      </c>
      <c r="B39" s="20">
        <v>3910</v>
      </c>
      <c r="C39" s="29" t="s">
        <v>59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1">
        <f t="shared" si="0"/>
        <v>0</v>
      </c>
    </row>
    <row r="40" spans="1:16" x14ac:dyDescent="0.2">
      <c r="A40" s="19">
        <f t="shared" si="1"/>
        <v>26</v>
      </c>
      <c r="B40" s="20">
        <v>3911</v>
      </c>
      <c r="C40" s="29" t="s">
        <v>60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>
        <f t="shared" si="0"/>
        <v>0</v>
      </c>
    </row>
    <row r="41" spans="1:16" x14ac:dyDescent="0.2">
      <c r="A41" s="19">
        <f t="shared" si="1"/>
        <v>27</v>
      </c>
      <c r="B41" s="20">
        <v>3912</v>
      </c>
      <c r="C41" s="29" t="s">
        <v>61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1">
        <f t="shared" si="0"/>
        <v>0</v>
      </c>
    </row>
    <row r="42" spans="1:16" x14ac:dyDescent="0.2">
      <c r="A42" s="19">
        <f t="shared" si="1"/>
        <v>28</v>
      </c>
      <c r="B42" s="20">
        <v>3913</v>
      </c>
      <c r="C42" s="29" t="s">
        <v>62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>
        <f t="shared" si="0"/>
        <v>0</v>
      </c>
    </row>
    <row r="43" spans="1:16" x14ac:dyDescent="0.2">
      <c r="A43" s="19">
        <f t="shared" si="1"/>
        <v>29</v>
      </c>
      <c r="B43" s="20">
        <v>3914</v>
      </c>
      <c r="C43" s="29" t="s">
        <v>63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1">
        <f t="shared" si="0"/>
        <v>0</v>
      </c>
    </row>
    <row r="44" spans="1:16" x14ac:dyDescent="0.2">
      <c r="A44" s="19">
        <f t="shared" si="1"/>
        <v>30</v>
      </c>
      <c r="B44" s="20">
        <v>392</v>
      </c>
      <c r="C44" s="32" t="s">
        <v>64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4">
        <f t="shared" si="0"/>
        <v>0</v>
      </c>
    </row>
    <row r="45" spans="1:16" x14ac:dyDescent="0.2">
      <c r="A45" s="19">
        <f t="shared" si="1"/>
        <v>31</v>
      </c>
      <c r="B45" s="20">
        <v>3921</v>
      </c>
      <c r="C45" s="32" t="s">
        <v>65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4">
        <f t="shared" si="0"/>
        <v>0</v>
      </c>
    </row>
    <row r="46" spans="1:16" x14ac:dyDescent="0.2">
      <c r="A46" s="19">
        <f t="shared" si="1"/>
        <v>32</v>
      </c>
      <c r="B46" s="20">
        <v>3922</v>
      </c>
      <c r="C46" s="32" t="s">
        <v>66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4">
        <f t="shared" si="0"/>
        <v>0</v>
      </c>
    </row>
    <row r="47" spans="1:16" x14ac:dyDescent="0.2">
      <c r="A47" s="19">
        <f t="shared" si="1"/>
        <v>33</v>
      </c>
      <c r="B47" s="20">
        <v>3924</v>
      </c>
      <c r="C47" s="32" t="s">
        <v>67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4">
        <f t="shared" si="0"/>
        <v>0</v>
      </c>
    </row>
    <row r="48" spans="1:16" x14ac:dyDescent="0.2">
      <c r="A48" s="19">
        <f t="shared" si="1"/>
        <v>34</v>
      </c>
      <c r="B48" s="20" t="s">
        <v>68</v>
      </c>
      <c r="C48" s="21" t="s">
        <v>69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>
        <f t="shared" si="0"/>
        <v>0</v>
      </c>
    </row>
    <row r="49" spans="1:16" x14ac:dyDescent="0.2">
      <c r="A49" s="19">
        <f t="shared" si="1"/>
        <v>35</v>
      </c>
      <c r="B49" s="20" t="s">
        <v>70</v>
      </c>
      <c r="C49" s="21" t="s">
        <v>71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>
        <f t="shared" si="0"/>
        <v>0</v>
      </c>
    </row>
    <row r="50" spans="1:16" x14ac:dyDescent="0.2">
      <c r="A50" s="19">
        <f t="shared" si="1"/>
        <v>36</v>
      </c>
      <c r="B50" s="20" t="s">
        <v>72</v>
      </c>
      <c r="C50" s="21" t="s">
        <v>73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>
        <f t="shared" si="0"/>
        <v>0</v>
      </c>
    </row>
    <row r="51" spans="1:16" x14ac:dyDescent="0.2">
      <c r="A51" s="19">
        <f t="shared" si="1"/>
        <v>37</v>
      </c>
      <c r="B51" s="20" t="s">
        <v>74</v>
      </c>
      <c r="C51" s="21" t="s">
        <v>75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5">
        <f t="shared" si="0"/>
        <v>0</v>
      </c>
    </row>
    <row r="52" spans="1:16" x14ac:dyDescent="0.2">
      <c r="A52" s="19">
        <f t="shared" si="1"/>
        <v>38</v>
      </c>
      <c r="B52" s="20" t="s">
        <v>76</v>
      </c>
      <c r="C52" s="21" t="s">
        <v>77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5">
        <f t="shared" si="0"/>
        <v>0</v>
      </c>
    </row>
    <row r="53" spans="1:16" x14ac:dyDescent="0.2">
      <c r="A53" s="35"/>
      <c r="B53" s="36"/>
      <c r="C53" s="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8"/>
    </row>
    <row r="54" spans="1:16" x14ac:dyDescent="0.2"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6" ht="15.75" thickBot="1" x14ac:dyDescent="0.25">
      <c r="A55" s="35">
        <v>39</v>
      </c>
      <c r="C55" s="1" t="s">
        <v>78</v>
      </c>
      <c r="D55" s="40">
        <f t="shared" ref="D55:O55" si="2">SUM(D15:D54)</f>
        <v>0</v>
      </c>
      <c r="E55" s="40">
        <f t="shared" si="2"/>
        <v>0</v>
      </c>
      <c r="F55" s="40">
        <f t="shared" si="2"/>
        <v>0</v>
      </c>
      <c r="G55" s="40">
        <f t="shared" si="2"/>
        <v>0</v>
      </c>
      <c r="H55" s="40">
        <f t="shared" si="2"/>
        <v>0</v>
      </c>
      <c r="I55" s="40">
        <f t="shared" si="2"/>
        <v>0</v>
      </c>
      <c r="J55" s="40">
        <f t="shared" si="2"/>
        <v>0</v>
      </c>
      <c r="K55" s="40">
        <f t="shared" si="2"/>
        <v>0</v>
      </c>
      <c r="L55" s="40">
        <f t="shared" si="2"/>
        <v>0</v>
      </c>
      <c r="M55" s="40">
        <f t="shared" si="2"/>
        <v>0</v>
      </c>
      <c r="N55" s="40">
        <f t="shared" si="2"/>
        <v>0</v>
      </c>
      <c r="O55" s="40">
        <f t="shared" si="2"/>
        <v>0</v>
      </c>
      <c r="P55" s="40">
        <f>SUM(P15:P54)</f>
        <v>0</v>
      </c>
    </row>
    <row r="56" spans="1:16" ht="15.75" thickTop="1" x14ac:dyDescent="0.2"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6" ht="15.75" thickBo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x14ac:dyDescent="0.2">
      <c r="A58" s="1" t="s">
        <v>79</v>
      </c>
      <c r="D58" s="38"/>
      <c r="E58" s="38"/>
      <c r="F58" s="38"/>
      <c r="G58" s="38"/>
      <c r="H58" s="38"/>
      <c r="I58" s="38"/>
      <c r="J58" s="42" t="s">
        <v>80</v>
      </c>
      <c r="K58" s="38"/>
      <c r="L58" s="38"/>
      <c r="M58" s="38"/>
      <c r="N58" s="38"/>
      <c r="P58" s="38"/>
    </row>
    <row r="59" spans="1:16" x14ac:dyDescent="0.2">
      <c r="A59" s="43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2" spans="1:16" x14ac:dyDescent="0.2">
      <c r="A62" s="5" t="s">
        <v>81</v>
      </c>
    </row>
    <row r="63" spans="1:16" x14ac:dyDescent="0.2">
      <c r="C63" s="2" t="s">
        <v>82</v>
      </c>
      <c r="D63" s="24">
        <v>-341250</v>
      </c>
      <c r="E63" s="24">
        <v>-341250</v>
      </c>
      <c r="F63" s="24">
        <v>-341250</v>
      </c>
      <c r="G63" s="24">
        <v>-341250</v>
      </c>
      <c r="H63" s="24">
        <v>-341250</v>
      </c>
      <c r="I63" s="24">
        <v>-341250</v>
      </c>
      <c r="J63" s="24">
        <v>-341250</v>
      </c>
      <c r="K63" s="24">
        <v>-341250</v>
      </c>
      <c r="L63" s="24">
        <v>-341250</v>
      </c>
      <c r="M63" s="24">
        <v>-341250</v>
      </c>
      <c r="N63" s="24">
        <v>-341250</v>
      </c>
      <c r="O63" s="24">
        <v>3753750</v>
      </c>
    </row>
    <row r="64" spans="1:16" x14ac:dyDescent="0.2">
      <c r="C64" s="2" t="s">
        <v>83</v>
      </c>
      <c r="D64" s="24">
        <v>-1028350</v>
      </c>
      <c r="E64" s="24">
        <v>-782799</v>
      </c>
      <c r="F64" s="24">
        <v>28250</v>
      </c>
      <c r="G64" s="24">
        <v>-1052600</v>
      </c>
      <c r="H64" s="24">
        <v>-1267600</v>
      </c>
      <c r="I64" s="24">
        <v>-62600</v>
      </c>
      <c r="J64" s="24">
        <v>988367</v>
      </c>
      <c r="K64" s="24">
        <v>738367</v>
      </c>
      <c r="L64" s="24">
        <v>738367</v>
      </c>
      <c r="M64" s="24">
        <v>738367</v>
      </c>
      <c r="N64" s="24">
        <v>779317</v>
      </c>
      <c r="O64" s="24">
        <v>287914</v>
      </c>
    </row>
    <row r="65" spans="3:15" x14ac:dyDescent="0.2">
      <c r="C65" s="2" t="s">
        <v>84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</row>
    <row r="66" spans="3:15" x14ac:dyDescent="0.2">
      <c r="C66" s="2" t="s">
        <v>85</v>
      </c>
      <c r="D66" s="24">
        <v>-302650</v>
      </c>
      <c r="E66" s="24">
        <v>-310200</v>
      </c>
      <c r="F66" s="24">
        <v>442250</v>
      </c>
      <c r="G66" s="24">
        <v>-110400</v>
      </c>
      <c r="H66" s="24">
        <v>-110400</v>
      </c>
      <c r="I66" s="24">
        <v>309600</v>
      </c>
      <c r="J66" s="24">
        <v>242050</v>
      </c>
      <c r="K66" s="24">
        <v>142050</v>
      </c>
      <c r="L66" s="24">
        <v>142050</v>
      </c>
      <c r="M66" s="24">
        <v>-57950</v>
      </c>
      <c r="N66" s="24">
        <v>-140400</v>
      </c>
      <c r="O66" s="24">
        <v>-351000</v>
      </c>
    </row>
    <row r="67" spans="3:15" x14ac:dyDescent="0.2">
      <c r="C67" s="2" t="s">
        <v>86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-1800000</v>
      </c>
    </row>
    <row r="68" spans="3:15" x14ac:dyDescent="0.2">
      <c r="C68" s="2" t="s">
        <v>87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1800000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P68"/>
  <sheetViews>
    <sheetView topLeftCell="A33" zoomScale="70" zoomScaleNormal="70" workbookViewId="0">
      <selection activeCell="G46" sqref="G46"/>
    </sheetView>
  </sheetViews>
  <sheetFormatPr defaultColWidth="14.42578125" defaultRowHeight="15" x14ac:dyDescent="0.2"/>
  <cols>
    <col min="1" max="1" width="11.42578125" style="5" customWidth="1"/>
    <col min="2" max="2" width="11.42578125" style="2" customWidth="1"/>
    <col min="3" max="3" width="56.7109375" style="2" customWidth="1"/>
    <col min="4" max="14" width="14.42578125" style="2"/>
    <col min="15" max="16" width="15.5703125" style="2" bestFit="1" customWidth="1"/>
    <col min="17" max="256" width="14.42578125" style="2"/>
    <col min="257" max="258" width="11.42578125" style="2" customWidth="1"/>
    <col min="259" max="259" width="56.7109375" style="2" customWidth="1"/>
    <col min="260" max="270" width="14.42578125" style="2"/>
    <col min="271" max="271" width="14.42578125" style="2" customWidth="1"/>
    <col min="272" max="512" width="14.42578125" style="2"/>
    <col min="513" max="514" width="11.42578125" style="2" customWidth="1"/>
    <col min="515" max="515" width="56.7109375" style="2" customWidth="1"/>
    <col min="516" max="526" width="14.42578125" style="2"/>
    <col min="527" max="527" width="14.42578125" style="2" customWidth="1"/>
    <col min="528" max="768" width="14.42578125" style="2"/>
    <col min="769" max="770" width="11.42578125" style="2" customWidth="1"/>
    <col min="771" max="771" width="56.7109375" style="2" customWidth="1"/>
    <col min="772" max="782" width="14.42578125" style="2"/>
    <col min="783" max="783" width="14.42578125" style="2" customWidth="1"/>
    <col min="784" max="1024" width="14.42578125" style="2"/>
    <col min="1025" max="1026" width="11.42578125" style="2" customWidth="1"/>
    <col min="1027" max="1027" width="56.7109375" style="2" customWidth="1"/>
    <col min="1028" max="1038" width="14.42578125" style="2"/>
    <col min="1039" max="1039" width="14.42578125" style="2" customWidth="1"/>
    <col min="1040" max="1280" width="14.42578125" style="2"/>
    <col min="1281" max="1282" width="11.42578125" style="2" customWidth="1"/>
    <col min="1283" max="1283" width="56.7109375" style="2" customWidth="1"/>
    <col min="1284" max="1294" width="14.42578125" style="2"/>
    <col min="1295" max="1295" width="14.42578125" style="2" customWidth="1"/>
    <col min="1296" max="1536" width="14.42578125" style="2"/>
    <col min="1537" max="1538" width="11.42578125" style="2" customWidth="1"/>
    <col min="1539" max="1539" width="56.7109375" style="2" customWidth="1"/>
    <col min="1540" max="1550" width="14.42578125" style="2"/>
    <col min="1551" max="1551" width="14.42578125" style="2" customWidth="1"/>
    <col min="1552" max="1792" width="14.42578125" style="2"/>
    <col min="1793" max="1794" width="11.42578125" style="2" customWidth="1"/>
    <col min="1795" max="1795" width="56.7109375" style="2" customWidth="1"/>
    <col min="1796" max="1806" width="14.42578125" style="2"/>
    <col min="1807" max="1807" width="14.42578125" style="2" customWidth="1"/>
    <col min="1808" max="2048" width="14.42578125" style="2"/>
    <col min="2049" max="2050" width="11.42578125" style="2" customWidth="1"/>
    <col min="2051" max="2051" width="56.7109375" style="2" customWidth="1"/>
    <col min="2052" max="2062" width="14.42578125" style="2"/>
    <col min="2063" max="2063" width="14.42578125" style="2" customWidth="1"/>
    <col min="2064" max="2304" width="14.42578125" style="2"/>
    <col min="2305" max="2306" width="11.42578125" style="2" customWidth="1"/>
    <col min="2307" max="2307" width="56.7109375" style="2" customWidth="1"/>
    <col min="2308" max="2318" width="14.42578125" style="2"/>
    <col min="2319" max="2319" width="14.42578125" style="2" customWidth="1"/>
    <col min="2320" max="2560" width="14.42578125" style="2"/>
    <col min="2561" max="2562" width="11.42578125" style="2" customWidth="1"/>
    <col min="2563" max="2563" width="56.7109375" style="2" customWidth="1"/>
    <col min="2564" max="2574" width="14.42578125" style="2"/>
    <col min="2575" max="2575" width="14.42578125" style="2" customWidth="1"/>
    <col min="2576" max="2816" width="14.42578125" style="2"/>
    <col min="2817" max="2818" width="11.42578125" style="2" customWidth="1"/>
    <col min="2819" max="2819" width="56.7109375" style="2" customWidth="1"/>
    <col min="2820" max="2830" width="14.42578125" style="2"/>
    <col min="2831" max="2831" width="14.42578125" style="2" customWidth="1"/>
    <col min="2832" max="3072" width="14.42578125" style="2"/>
    <col min="3073" max="3074" width="11.42578125" style="2" customWidth="1"/>
    <col min="3075" max="3075" width="56.7109375" style="2" customWidth="1"/>
    <col min="3076" max="3086" width="14.42578125" style="2"/>
    <col min="3087" max="3087" width="14.42578125" style="2" customWidth="1"/>
    <col min="3088" max="3328" width="14.42578125" style="2"/>
    <col min="3329" max="3330" width="11.42578125" style="2" customWidth="1"/>
    <col min="3331" max="3331" width="56.7109375" style="2" customWidth="1"/>
    <col min="3332" max="3342" width="14.42578125" style="2"/>
    <col min="3343" max="3343" width="14.42578125" style="2" customWidth="1"/>
    <col min="3344" max="3584" width="14.42578125" style="2"/>
    <col min="3585" max="3586" width="11.42578125" style="2" customWidth="1"/>
    <col min="3587" max="3587" width="56.7109375" style="2" customWidth="1"/>
    <col min="3588" max="3598" width="14.42578125" style="2"/>
    <col min="3599" max="3599" width="14.42578125" style="2" customWidth="1"/>
    <col min="3600" max="3840" width="14.42578125" style="2"/>
    <col min="3841" max="3842" width="11.42578125" style="2" customWidth="1"/>
    <col min="3843" max="3843" width="56.7109375" style="2" customWidth="1"/>
    <col min="3844" max="3854" width="14.42578125" style="2"/>
    <col min="3855" max="3855" width="14.42578125" style="2" customWidth="1"/>
    <col min="3856" max="4096" width="14.42578125" style="2"/>
    <col min="4097" max="4098" width="11.42578125" style="2" customWidth="1"/>
    <col min="4099" max="4099" width="56.7109375" style="2" customWidth="1"/>
    <col min="4100" max="4110" width="14.42578125" style="2"/>
    <col min="4111" max="4111" width="14.42578125" style="2" customWidth="1"/>
    <col min="4112" max="4352" width="14.42578125" style="2"/>
    <col min="4353" max="4354" width="11.42578125" style="2" customWidth="1"/>
    <col min="4355" max="4355" width="56.7109375" style="2" customWidth="1"/>
    <col min="4356" max="4366" width="14.42578125" style="2"/>
    <col min="4367" max="4367" width="14.42578125" style="2" customWidth="1"/>
    <col min="4368" max="4608" width="14.42578125" style="2"/>
    <col min="4609" max="4610" width="11.42578125" style="2" customWidth="1"/>
    <col min="4611" max="4611" width="56.7109375" style="2" customWidth="1"/>
    <col min="4612" max="4622" width="14.42578125" style="2"/>
    <col min="4623" max="4623" width="14.42578125" style="2" customWidth="1"/>
    <col min="4624" max="4864" width="14.42578125" style="2"/>
    <col min="4865" max="4866" width="11.42578125" style="2" customWidth="1"/>
    <col min="4867" max="4867" width="56.7109375" style="2" customWidth="1"/>
    <col min="4868" max="4878" width="14.42578125" style="2"/>
    <col min="4879" max="4879" width="14.42578125" style="2" customWidth="1"/>
    <col min="4880" max="5120" width="14.42578125" style="2"/>
    <col min="5121" max="5122" width="11.42578125" style="2" customWidth="1"/>
    <col min="5123" max="5123" width="56.7109375" style="2" customWidth="1"/>
    <col min="5124" max="5134" width="14.42578125" style="2"/>
    <col min="5135" max="5135" width="14.42578125" style="2" customWidth="1"/>
    <col min="5136" max="5376" width="14.42578125" style="2"/>
    <col min="5377" max="5378" width="11.42578125" style="2" customWidth="1"/>
    <col min="5379" max="5379" width="56.7109375" style="2" customWidth="1"/>
    <col min="5380" max="5390" width="14.42578125" style="2"/>
    <col min="5391" max="5391" width="14.42578125" style="2" customWidth="1"/>
    <col min="5392" max="5632" width="14.42578125" style="2"/>
    <col min="5633" max="5634" width="11.42578125" style="2" customWidth="1"/>
    <col min="5635" max="5635" width="56.7109375" style="2" customWidth="1"/>
    <col min="5636" max="5646" width="14.42578125" style="2"/>
    <col min="5647" max="5647" width="14.42578125" style="2" customWidth="1"/>
    <col min="5648" max="5888" width="14.42578125" style="2"/>
    <col min="5889" max="5890" width="11.42578125" style="2" customWidth="1"/>
    <col min="5891" max="5891" width="56.7109375" style="2" customWidth="1"/>
    <col min="5892" max="5902" width="14.42578125" style="2"/>
    <col min="5903" max="5903" width="14.42578125" style="2" customWidth="1"/>
    <col min="5904" max="6144" width="14.42578125" style="2"/>
    <col min="6145" max="6146" width="11.42578125" style="2" customWidth="1"/>
    <col min="6147" max="6147" width="56.7109375" style="2" customWidth="1"/>
    <col min="6148" max="6158" width="14.42578125" style="2"/>
    <col min="6159" max="6159" width="14.42578125" style="2" customWidth="1"/>
    <col min="6160" max="6400" width="14.42578125" style="2"/>
    <col min="6401" max="6402" width="11.42578125" style="2" customWidth="1"/>
    <col min="6403" max="6403" width="56.7109375" style="2" customWidth="1"/>
    <col min="6404" max="6414" width="14.42578125" style="2"/>
    <col min="6415" max="6415" width="14.42578125" style="2" customWidth="1"/>
    <col min="6416" max="6656" width="14.42578125" style="2"/>
    <col min="6657" max="6658" width="11.42578125" style="2" customWidth="1"/>
    <col min="6659" max="6659" width="56.7109375" style="2" customWidth="1"/>
    <col min="6660" max="6670" width="14.42578125" style="2"/>
    <col min="6671" max="6671" width="14.42578125" style="2" customWidth="1"/>
    <col min="6672" max="6912" width="14.42578125" style="2"/>
    <col min="6913" max="6914" width="11.42578125" style="2" customWidth="1"/>
    <col min="6915" max="6915" width="56.7109375" style="2" customWidth="1"/>
    <col min="6916" max="6926" width="14.42578125" style="2"/>
    <col min="6927" max="6927" width="14.42578125" style="2" customWidth="1"/>
    <col min="6928" max="7168" width="14.42578125" style="2"/>
    <col min="7169" max="7170" width="11.42578125" style="2" customWidth="1"/>
    <col min="7171" max="7171" width="56.7109375" style="2" customWidth="1"/>
    <col min="7172" max="7182" width="14.42578125" style="2"/>
    <col min="7183" max="7183" width="14.42578125" style="2" customWidth="1"/>
    <col min="7184" max="7424" width="14.42578125" style="2"/>
    <col min="7425" max="7426" width="11.42578125" style="2" customWidth="1"/>
    <col min="7427" max="7427" width="56.7109375" style="2" customWidth="1"/>
    <col min="7428" max="7438" width="14.42578125" style="2"/>
    <col min="7439" max="7439" width="14.42578125" style="2" customWidth="1"/>
    <col min="7440" max="7680" width="14.42578125" style="2"/>
    <col min="7681" max="7682" width="11.42578125" style="2" customWidth="1"/>
    <col min="7683" max="7683" width="56.7109375" style="2" customWidth="1"/>
    <col min="7684" max="7694" width="14.42578125" style="2"/>
    <col min="7695" max="7695" width="14.42578125" style="2" customWidth="1"/>
    <col min="7696" max="7936" width="14.42578125" style="2"/>
    <col min="7937" max="7938" width="11.42578125" style="2" customWidth="1"/>
    <col min="7939" max="7939" width="56.7109375" style="2" customWidth="1"/>
    <col min="7940" max="7950" width="14.42578125" style="2"/>
    <col min="7951" max="7951" width="14.42578125" style="2" customWidth="1"/>
    <col min="7952" max="8192" width="14.42578125" style="2"/>
    <col min="8193" max="8194" width="11.42578125" style="2" customWidth="1"/>
    <col min="8195" max="8195" width="56.7109375" style="2" customWidth="1"/>
    <col min="8196" max="8206" width="14.42578125" style="2"/>
    <col min="8207" max="8207" width="14.42578125" style="2" customWidth="1"/>
    <col min="8208" max="8448" width="14.42578125" style="2"/>
    <col min="8449" max="8450" width="11.42578125" style="2" customWidth="1"/>
    <col min="8451" max="8451" width="56.7109375" style="2" customWidth="1"/>
    <col min="8452" max="8462" width="14.42578125" style="2"/>
    <col min="8463" max="8463" width="14.42578125" style="2" customWidth="1"/>
    <col min="8464" max="8704" width="14.42578125" style="2"/>
    <col min="8705" max="8706" width="11.42578125" style="2" customWidth="1"/>
    <col min="8707" max="8707" width="56.7109375" style="2" customWidth="1"/>
    <col min="8708" max="8718" width="14.42578125" style="2"/>
    <col min="8719" max="8719" width="14.42578125" style="2" customWidth="1"/>
    <col min="8720" max="8960" width="14.42578125" style="2"/>
    <col min="8961" max="8962" width="11.42578125" style="2" customWidth="1"/>
    <col min="8963" max="8963" width="56.7109375" style="2" customWidth="1"/>
    <col min="8964" max="8974" width="14.42578125" style="2"/>
    <col min="8975" max="8975" width="14.42578125" style="2" customWidth="1"/>
    <col min="8976" max="9216" width="14.42578125" style="2"/>
    <col min="9217" max="9218" width="11.42578125" style="2" customWidth="1"/>
    <col min="9219" max="9219" width="56.7109375" style="2" customWidth="1"/>
    <col min="9220" max="9230" width="14.42578125" style="2"/>
    <col min="9231" max="9231" width="14.42578125" style="2" customWidth="1"/>
    <col min="9232" max="9472" width="14.42578125" style="2"/>
    <col min="9473" max="9474" width="11.42578125" style="2" customWidth="1"/>
    <col min="9475" max="9475" width="56.7109375" style="2" customWidth="1"/>
    <col min="9476" max="9486" width="14.42578125" style="2"/>
    <col min="9487" max="9487" width="14.42578125" style="2" customWidth="1"/>
    <col min="9488" max="9728" width="14.42578125" style="2"/>
    <col min="9729" max="9730" width="11.42578125" style="2" customWidth="1"/>
    <col min="9731" max="9731" width="56.7109375" style="2" customWidth="1"/>
    <col min="9732" max="9742" width="14.42578125" style="2"/>
    <col min="9743" max="9743" width="14.42578125" style="2" customWidth="1"/>
    <col min="9744" max="9984" width="14.42578125" style="2"/>
    <col min="9985" max="9986" width="11.42578125" style="2" customWidth="1"/>
    <col min="9987" max="9987" width="56.7109375" style="2" customWidth="1"/>
    <col min="9988" max="9998" width="14.42578125" style="2"/>
    <col min="9999" max="9999" width="14.42578125" style="2" customWidth="1"/>
    <col min="10000" max="10240" width="14.42578125" style="2"/>
    <col min="10241" max="10242" width="11.42578125" style="2" customWidth="1"/>
    <col min="10243" max="10243" width="56.7109375" style="2" customWidth="1"/>
    <col min="10244" max="10254" width="14.42578125" style="2"/>
    <col min="10255" max="10255" width="14.42578125" style="2" customWidth="1"/>
    <col min="10256" max="10496" width="14.42578125" style="2"/>
    <col min="10497" max="10498" width="11.42578125" style="2" customWidth="1"/>
    <col min="10499" max="10499" width="56.7109375" style="2" customWidth="1"/>
    <col min="10500" max="10510" width="14.42578125" style="2"/>
    <col min="10511" max="10511" width="14.42578125" style="2" customWidth="1"/>
    <col min="10512" max="10752" width="14.42578125" style="2"/>
    <col min="10753" max="10754" width="11.42578125" style="2" customWidth="1"/>
    <col min="10755" max="10755" width="56.7109375" style="2" customWidth="1"/>
    <col min="10756" max="10766" width="14.42578125" style="2"/>
    <col min="10767" max="10767" width="14.42578125" style="2" customWidth="1"/>
    <col min="10768" max="11008" width="14.42578125" style="2"/>
    <col min="11009" max="11010" width="11.42578125" style="2" customWidth="1"/>
    <col min="11011" max="11011" width="56.7109375" style="2" customWidth="1"/>
    <col min="11012" max="11022" width="14.42578125" style="2"/>
    <col min="11023" max="11023" width="14.42578125" style="2" customWidth="1"/>
    <col min="11024" max="11264" width="14.42578125" style="2"/>
    <col min="11265" max="11266" width="11.42578125" style="2" customWidth="1"/>
    <col min="11267" max="11267" width="56.7109375" style="2" customWidth="1"/>
    <col min="11268" max="11278" width="14.42578125" style="2"/>
    <col min="11279" max="11279" width="14.42578125" style="2" customWidth="1"/>
    <col min="11280" max="11520" width="14.42578125" style="2"/>
    <col min="11521" max="11522" width="11.42578125" style="2" customWidth="1"/>
    <col min="11523" max="11523" width="56.7109375" style="2" customWidth="1"/>
    <col min="11524" max="11534" width="14.42578125" style="2"/>
    <col min="11535" max="11535" width="14.42578125" style="2" customWidth="1"/>
    <col min="11536" max="11776" width="14.42578125" style="2"/>
    <col min="11777" max="11778" width="11.42578125" style="2" customWidth="1"/>
    <col min="11779" max="11779" width="56.7109375" style="2" customWidth="1"/>
    <col min="11780" max="11790" width="14.42578125" style="2"/>
    <col min="11791" max="11791" width="14.42578125" style="2" customWidth="1"/>
    <col min="11792" max="12032" width="14.42578125" style="2"/>
    <col min="12033" max="12034" width="11.42578125" style="2" customWidth="1"/>
    <col min="12035" max="12035" width="56.7109375" style="2" customWidth="1"/>
    <col min="12036" max="12046" width="14.42578125" style="2"/>
    <col min="12047" max="12047" width="14.42578125" style="2" customWidth="1"/>
    <col min="12048" max="12288" width="14.42578125" style="2"/>
    <col min="12289" max="12290" width="11.42578125" style="2" customWidth="1"/>
    <col min="12291" max="12291" width="56.7109375" style="2" customWidth="1"/>
    <col min="12292" max="12302" width="14.42578125" style="2"/>
    <col min="12303" max="12303" width="14.42578125" style="2" customWidth="1"/>
    <col min="12304" max="12544" width="14.42578125" style="2"/>
    <col min="12545" max="12546" width="11.42578125" style="2" customWidth="1"/>
    <col min="12547" max="12547" width="56.7109375" style="2" customWidth="1"/>
    <col min="12548" max="12558" width="14.42578125" style="2"/>
    <col min="12559" max="12559" width="14.42578125" style="2" customWidth="1"/>
    <col min="12560" max="12800" width="14.42578125" style="2"/>
    <col min="12801" max="12802" width="11.42578125" style="2" customWidth="1"/>
    <col min="12803" max="12803" width="56.7109375" style="2" customWidth="1"/>
    <col min="12804" max="12814" width="14.42578125" style="2"/>
    <col min="12815" max="12815" width="14.42578125" style="2" customWidth="1"/>
    <col min="12816" max="13056" width="14.42578125" style="2"/>
    <col min="13057" max="13058" width="11.42578125" style="2" customWidth="1"/>
    <col min="13059" max="13059" width="56.7109375" style="2" customWidth="1"/>
    <col min="13060" max="13070" width="14.42578125" style="2"/>
    <col min="13071" max="13071" width="14.42578125" style="2" customWidth="1"/>
    <col min="13072" max="13312" width="14.42578125" style="2"/>
    <col min="13313" max="13314" width="11.42578125" style="2" customWidth="1"/>
    <col min="13315" max="13315" width="56.7109375" style="2" customWidth="1"/>
    <col min="13316" max="13326" width="14.42578125" style="2"/>
    <col min="13327" max="13327" width="14.42578125" style="2" customWidth="1"/>
    <col min="13328" max="13568" width="14.42578125" style="2"/>
    <col min="13569" max="13570" width="11.42578125" style="2" customWidth="1"/>
    <col min="13571" max="13571" width="56.7109375" style="2" customWidth="1"/>
    <col min="13572" max="13582" width="14.42578125" style="2"/>
    <col min="13583" max="13583" width="14.42578125" style="2" customWidth="1"/>
    <col min="13584" max="13824" width="14.42578125" style="2"/>
    <col min="13825" max="13826" width="11.42578125" style="2" customWidth="1"/>
    <col min="13827" max="13827" width="56.7109375" style="2" customWidth="1"/>
    <col min="13828" max="13838" width="14.42578125" style="2"/>
    <col min="13839" max="13839" width="14.42578125" style="2" customWidth="1"/>
    <col min="13840" max="14080" width="14.42578125" style="2"/>
    <col min="14081" max="14082" width="11.42578125" style="2" customWidth="1"/>
    <col min="14083" max="14083" width="56.7109375" style="2" customWidth="1"/>
    <col min="14084" max="14094" width="14.42578125" style="2"/>
    <col min="14095" max="14095" width="14.42578125" style="2" customWidth="1"/>
    <col min="14096" max="14336" width="14.42578125" style="2"/>
    <col min="14337" max="14338" width="11.42578125" style="2" customWidth="1"/>
    <col min="14339" max="14339" width="56.7109375" style="2" customWidth="1"/>
    <col min="14340" max="14350" width="14.42578125" style="2"/>
    <col min="14351" max="14351" width="14.42578125" style="2" customWidth="1"/>
    <col min="14352" max="14592" width="14.42578125" style="2"/>
    <col min="14593" max="14594" width="11.42578125" style="2" customWidth="1"/>
    <col min="14595" max="14595" width="56.7109375" style="2" customWidth="1"/>
    <col min="14596" max="14606" width="14.42578125" style="2"/>
    <col min="14607" max="14607" width="14.42578125" style="2" customWidth="1"/>
    <col min="14608" max="14848" width="14.42578125" style="2"/>
    <col min="14849" max="14850" width="11.42578125" style="2" customWidth="1"/>
    <col min="14851" max="14851" width="56.7109375" style="2" customWidth="1"/>
    <col min="14852" max="14862" width="14.42578125" style="2"/>
    <col min="14863" max="14863" width="14.42578125" style="2" customWidth="1"/>
    <col min="14864" max="15104" width="14.42578125" style="2"/>
    <col min="15105" max="15106" width="11.42578125" style="2" customWidth="1"/>
    <col min="15107" max="15107" width="56.7109375" style="2" customWidth="1"/>
    <col min="15108" max="15118" width="14.42578125" style="2"/>
    <col min="15119" max="15119" width="14.42578125" style="2" customWidth="1"/>
    <col min="15120" max="15360" width="14.42578125" style="2"/>
    <col min="15361" max="15362" width="11.42578125" style="2" customWidth="1"/>
    <col min="15363" max="15363" width="56.7109375" style="2" customWidth="1"/>
    <col min="15364" max="15374" width="14.42578125" style="2"/>
    <col min="15375" max="15375" width="14.42578125" style="2" customWidth="1"/>
    <col min="15376" max="15616" width="14.42578125" style="2"/>
    <col min="15617" max="15618" width="11.42578125" style="2" customWidth="1"/>
    <col min="15619" max="15619" width="56.7109375" style="2" customWidth="1"/>
    <col min="15620" max="15630" width="14.42578125" style="2"/>
    <col min="15631" max="15631" width="14.42578125" style="2" customWidth="1"/>
    <col min="15632" max="15872" width="14.42578125" style="2"/>
    <col min="15873" max="15874" width="11.42578125" style="2" customWidth="1"/>
    <col min="15875" max="15875" width="56.7109375" style="2" customWidth="1"/>
    <col min="15876" max="15886" width="14.42578125" style="2"/>
    <col min="15887" max="15887" width="14.42578125" style="2" customWidth="1"/>
    <col min="15888" max="16128" width="14.42578125" style="2"/>
    <col min="16129" max="16130" width="11.42578125" style="2" customWidth="1"/>
    <col min="16131" max="16131" width="56.7109375" style="2" customWidth="1"/>
    <col min="16132" max="16142" width="14.42578125" style="2"/>
    <col min="16143" max="16143" width="14.42578125" style="2" customWidth="1"/>
    <col min="16144" max="16384" width="14.42578125" style="2"/>
  </cols>
  <sheetData>
    <row r="1" spans="1:16" x14ac:dyDescent="0.2">
      <c r="A1" s="1" t="s">
        <v>0</v>
      </c>
      <c r="B1" s="2" t="s">
        <v>1</v>
      </c>
      <c r="C1" s="3"/>
      <c r="F1" s="4" t="s">
        <v>3</v>
      </c>
      <c r="G1" s="5"/>
      <c r="H1" s="5"/>
      <c r="I1" s="1"/>
      <c r="J1" s="5"/>
      <c r="K1" s="5"/>
      <c r="L1" s="5"/>
      <c r="M1" s="1" t="s">
        <v>4</v>
      </c>
      <c r="P1" s="6" t="s">
        <v>5</v>
      </c>
    </row>
    <row r="2" spans="1:16" ht="15.75" thickBot="1" x14ac:dyDescent="0.25">
      <c r="A2" s="7"/>
      <c r="B2" s="8"/>
      <c r="C2" s="8"/>
      <c r="D2" s="8"/>
      <c r="E2" s="8"/>
      <c r="F2" s="7"/>
      <c r="G2" s="7"/>
      <c r="H2" s="7"/>
      <c r="I2" s="7"/>
      <c r="J2" s="7"/>
      <c r="K2" s="7"/>
      <c r="L2" s="7"/>
      <c r="M2" s="7"/>
      <c r="N2" s="8"/>
      <c r="O2" s="8"/>
      <c r="P2" s="8"/>
    </row>
    <row r="3" spans="1:16" x14ac:dyDescent="0.2">
      <c r="A3" s="9"/>
      <c r="B3" s="10"/>
      <c r="C3" s="10"/>
      <c r="D3" s="10"/>
      <c r="E3" s="10"/>
      <c r="F3" s="9"/>
      <c r="G3" s="9"/>
      <c r="H3" s="9"/>
      <c r="I3" s="9"/>
      <c r="J3" s="9"/>
      <c r="K3" s="9"/>
      <c r="L3" s="9"/>
      <c r="M3" s="9"/>
      <c r="N3" s="10"/>
      <c r="O3" s="10"/>
      <c r="P3" s="10"/>
    </row>
    <row r="4" spans="1:16" x14ac:dyDescent="0.2">
      <c r="A4" s="1" t="s">
        <v>6</v>
      </c>
      <c r="F4" s="5" t="s">
        <v>7</v>
      </c>
      <c r="G4" s="4" t="s">
        <v>8</v>
      </c>
      <c r="H4" s="5"/>
      <c r="I4" s="1"/>
      <c r="J4" s="5"/>
      <c r="K4" s="5"/>
      <c r="L4" s="5"/>
      <c r="M4" s="4" t="s">
        <v>9</v>
      </c>
      <c r="N4" s="1"/>
    </row>
    <row r="5" spans="1:16" x14ac:dyDescent="0.2">
      <c r="F5" s="5"/>
      <c r="G5" s="4" t="s">
        <v>10</v>
      </c>
      <c r="H5" s="5"/>
      <c r="I5" s="1"/>
      <c r="J5" s="5"/>
      <c r="K5" s="5"/>
      <c r="L5" s="5"/>
      <c r="M5" s="4" t="s">
        <v>11</v>
      </c>
      <c r="N5" s="11"/>
    </row>
    <row r="6" spans="1:16" x14ac:dyDescent="0.2">
      <c r="A6" s="1" t="s">
        <v>12</v>
      </c>
      <c r="B6" s="12" t="str">
        <f>'[1]G1-1'!B6</f>
        <v>Florida Public Utilities Company Consolidated Gas</v>
      </c>
      <c r="C6" s="1"/>
      <c r="F6" s="5"/>
      <c r="G6" s="5"/>
      <c r="H6" s="5"/>
      <c r="I6" s="5"/>
      <c r="J6" s="5"/>
      <c r="K6" s="5"/>
      <c r="L6" s="5"/>
      <c r="M6" s="4" t="s">
        <v>13</v>
      </c>
      <c r="N6" s="1"/>
      <c r="O6" s="13"/>
    </row>
    <row r="7" spans="1:16" x14ac:dyDescent="0.2">
      <c r="B7" s="12"/>
    </row>
    <row r="8" spans="1:16" x14ac:dyDescent="0.2">
      <c r="A8" s="1" t="s">
        <v>14</v>
      </c>
      <c r="B8" s="12">
        <f>'[1]G1-1'!B8</f>
        <v>0</v>
      </c>
      <c r="C8" s="14" t="s">
        <v>15</v>
      </c>
    </row>
    <row r="9" spans="1:16" ht="15.75" thickBo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">
      <c r="G10" s="1" t="s">
        <v>16</v>
      </c>
      <c r="H10" s="1" t="s">
        <v>16</v>
      </c>
      <c r="I10" s="1" t="s">
        <v>16</v>
      </c>
      <c r="J10" s="1" t="s">
        <v>16</v>
      </c>
      <c r="K10" s="15" t="s">
        <v>16</v>
      </c>
      <c r="N10" s="1" t="s">
        <v>16</v>
      </c>
    </row>
    <row r="11" spans="1:16" x14ac:dyDescent="0.2">
      <c r="A11" s="1" t="s">
        <v>17</v>
      </c>
      <c r="B11" s="16" t="s">
        <v>18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6" x14ac:dyDescent="0.2">
      <c r="A12" s="1" t="s">
        <v>19</v>
      </c>
      <c r="B12" s="16" t="s">
        <v>19</v>
      </c>
      <c r="C12" s="16" t="s">
        <v>20</v>
      </c>
      <c r="D12" s="18">
        <v>44562</v>
      </c>
      <c r="E12" s="18">
        <v>44593</v>
      </c>
      <c r="F12" s="18">
        <v>44621</v>
      </c>
      <c r="G12" s="18">
        <v>44652</v>
      </c>
      <c r="H12" s="18">
        <v>44682</v>
      </c>
      <c r="I12" s="18">
        <v>44713</v>
      </c>
      <c r="J12" s="18">
        <v>44743</v>
      </c>
      <c r="K12" s="18">
        <v>44774</v>
      </c>
      <c r="L12" s="18">
        <v>44805</v>
      </c>
      <c r="M12" s="18">
        <v>44835</v>
      </c>
      <c r="N12" s="18">
        <v>44866</v>
      </c>
      <c r="O12" s="18">
        <v>44896</v>
      </c>
      <c r="P12" s="16" t="s">
        <v>21</v>
      </c>
    </row>
    <row r="13" spans="1:16" ht="15.75" thickBo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">
      <c r="A15" s="19">
        <v>1</v>
      </c>
      <c r="B15" s="20" t="s">
        <v>22</v>
      </c>
      <c r="C15" s="21" t="s">
        <v>23</v>
      </c>
      <c r="D15" s="22">
        <f>+'CFG Ops 2023'!D15+'CF BIS 2023'!D15+'Dep Study Adjustments 2023'!D15+'mgmt adjustments 2023'!D15+'AMR 2023'!D15</f>
        <v>0</v>
      </c>
      <c r="E15" s="22">
        <f>+'CFG Ops 2023'!E15+'CF BIS 2023'!E15+'Dep Study Adjustments 2023'!E15+'mgmt adjustments 2023'!E15+'AMR 2023'!E15</f>
        <v>0</v>
      </c>
      <c r="F15" s="22">
        <f>+'CFG Ops 2023'!F15+'CF BIS 2023'!F15+'Dep Study Adjustments 2023'!F15+'mgmt adjustments 2023'!F15+'AMR 2023'!F15</f>
        <v>0</v>
      </c>
      <c r="G15" s="22">
        <f>+'CFG Ops 2023'!G15+'CF BIS 2023'!G15+'Dep Study Adjustments 2023'!G15+'mgmt adjustments 2023'!G15+'AMR 2023'!G15</f>
        <v>0</v>
      </c>
      <c r="H15" s="22">
        <f>+'CFG Ops 2023'!H15+'CF BIS 2023'!H15+'Dep Study Adjustments 2023'!H15+'mgmt adjustments 2023'!H15+'AMR 2023'!H15</f>
        <v>0</v>
      </c>
      <c r="I15" s="22">
        <f>+'CFG Ops 2023'!I15+'CF BIS 2023'!I15+'Dep Study Adjustments 2023'!I15+'mgmt adjustments 2023'!I15+'AMR 2023'!I15</f>
        <v>0</v>
      </c>
      <c r="J15" s="22">
        <f>+'CFG Ops 2023'!J15+'CF BIS 2023'!J15+'Dep Study Adjustments 2023'!J15+'mgmt adjustments 2023'!J15+'AMR 2023'!J15</f>
        <v>0</v>
      </c>
      <c r="K15" s="22">
        <f>+'CFG Ops 2023'!K15+'CF BIS 2023'!K15+'Dep Study Adjustments 2023'!K15+'mgmt adjustments 2023'!K15+'AMR 2023'!K15</f>
        <v>0</v>
      </c>
      <c r="L15" s="22">
        <f>+'CFG Ops 2023'!L15+'CF BIS 2023'!L15+'Dep Study Adjustments 2023'!L15+'mgmt adjustments 2023'!L15+'AMR 2023'!L15</f>
        <v>0</v>
      </c>
      <c r="M15" s="22">
        <f>+'CFG Ops 2023'!M15+'CF BIS 2023'!M15+'Dep Study Adjustments 2023'!M15+'mgmt adjustments 2023'!M15+'AMR 2023'!M15</f>
        <v>0</v>
      </c>
      <c r="N15" s="22">
        <f>+'CFG Ops 2023'!N15+'CF BIS 2023'!N15+'Dep Study Adjustments 2023'!N15+'mgmt adjustments 2023'!N15+'AMR 2023'!N15</f>
        <v>0</v>
      </c>
      <c r="O15" s="22">
        <f>+'CFG Ops 2023'!O15+'CF BIS 2023'!O15+'Dep Study Adjustments 2023'!O15+'mgmt adjustments 2023'!O15+'AMR 2023'!O15</f>
        <v>0</v>
      </c>
      <c r="P15" s="23">
        <f t="shared" ref="P15:P52" si="0">SUM(D15:O15)</f>
        <v>0</v>
      </c>
    </row>
    <row r="16" spans="1:16" x14ac:dyDescent="0.2">
      <c r="A16" s="19">
        <f>+A15+1</f>
        <v>2</v>
      </c>
      <c r="B16" s="20" t="s">
        <v>24</v>
      </c>
      <c r="C16" s="21" t="s">
        <v>25</v>
      </c>
      <c r="D16" s="24">
        <f>+'CFG Ops 2023'!D16+'CF BIS 2023'!D16+'Dep Study Adjustments 2023'!D16+'mgmt adjustments 2023'!D16+'AMR 2023'!D16</f>
        <v>0</v>
      </c>
      <c r="E16" s="24">
        <f>+'CFG Ops 2023'!E16+'CF BIS 2023'!E16+'Dep Study Adjustments 2023'!E16+'mgmt adjustments 2023'!E16+'AMR 2023'!E16</f>
        <v>0</v>
      </c>
      <c r="F16" s="24">
        <f>+'CFG Ops 2023'!F16+'CF BIS 2023'!F16+'Dep Study Adjustments 2023'!F16+'mgmt adjustments 2023'!F16+'AMR 2023'!F16</f>
        <v>0</v>
      </c>
      <c r="G16" s="24">
        <f>+'CFG Ops 2023'!G16+'CF BIS 2023'!G16+'Dep Study Adjustments 2023'!G16+'mgmt adjustments 2023'!G16+'AMR 2023'!G16</f>
        <v>0</v>
      </c>
      <c r="H16" s="24">
        <f>+'CFG Ops 2023'!H16+'CF BIS 2023'!H16+'Dep Study Adjustments 2023'!H16+'mgmt adjustments 2023'!H16+'AMR 2023'!H16</f>
        <v>0</v>
      </c>
      <c r="I16" s="24">
        <f>+'CFG Ops 2023'!I16+'CF BIS 2023'!I16+'Dep Study Adjustments 2023'!I16+'mgmt adjustments 2023'!I16+'AMR 2023'!I16</f>
        <v>0</v>
      </c>
      <c r="J16" s="24">
        <f>+'CFG Ops 2023'!J16+'CF BIS 2023'!J16+'Dep Study Adjustments 2023'!J16+'mgmt adjustments 2023'!J16+'AMR 2023'!J16</f>
        <v>0</v>
      </c>
      <c r="K16" s="24">
        <f>+'CFG Ops 2023'!K16+'CF BIS 2023'!K16+'Dep Study Adjustments 2023'!K16+'mgmt adjustments 2023'!K16+'AMR 2023'!K16</f>
        <v>0</v>
      </c>
      <c r="L16" s="24">
        <f>+'CFG Ops 2023'!L16+'CF BIS 2023'!L16+'Dep Study Adjustments 2023'!L16+'mgmt adjustments 2023'!L16+'AMR 2023'!L16</f>
        <v>0</v>
      </c>
      <c r="M16" s="24">
        <f>+'CFG Ops 2023'!M16+'CF BIS 2023'!M16+'Dep Study Adjustments 2023'!M16+'mgmt adjustments 2023'!M16+'AMR 2023'!M16</f>
        <v>0</v>
      </c>
      <c r="N16" s="24">
        <f>+'CFG Ops 2023'!N16+'CF BIS 2023'!N16+'Dep Study Adjustments 2023'!N16+'mgmt adjustments 2023'!N16+'AMR 2023'!N16</f>
        <v>0</v>
      </c>
      <c r="O16" s="24">
        <f>+'CFG Ops 2023'!O16+'CF BIS 2023'!O16+'Dep Study Adjustments 2023'!O16+'mgmt adjustments 2023'!O16+'AMR 2023'!O16</f>
        <v>0</v>
      </c>
      <c r="P16" s="25">
        <f t="shared" si="0"/>
        <v>0</v>
      </c>
    </row>
    <row r="17" spans="1:16" x14ac:dyDescent="0.2">
      <c r="A17" s="19">
        <f t="shared" ref="A17:A52" si="1">+A16+1</f>
        <v>3</v>
      </c>
      <c r="B17" s="20">
        <v>303</v>
      </c>
      <c r="C17" s="21" t="s">
        <v>26</v>
      </c>
      <c r="D17" s="24">
        <f>+'CFG Ops 2023'!D17+'CF BIS 2023'!D17+'Dep Study Adjustments 2023'!D17+'mgmt adjustments 2023'!D17+'AMR 2023'!D17</f>
        <v>0</v>
      </c>
      <c r="E17" s="24">
        <f>+'CFG Ops 2023'!E17+'CF BIS 2023'!E17+'Dep Study Adjustments 2023'!E17+'mgmt adjustments 2023'!E17+'AMR 2023'!E17</f>
        <v>0</v>
      </c>
      <c r="F17" s="24">
        <f>+'CFG Ops 2023'!F17+'CF BIS 2023'!F17+'Dep Study Adjustments 2023'!F17+'mgmt adjustments 2023'!F17+'AMR 2023'!F17</f>
        <v>0</v>
      </c>
      <c r="G17" s="24">
        <f>+'CFG Ops 2023'!G17+'CF BIS 2023'!G17+'Dep Study Adjustments 2023'!G17+'mgmt adjustments 2023'!G17+'AMR 2023'!G17</f>
        <v>0</v>
      </c>
      <c r="H17" s="24">
        <f>+'CFG Ops 2023'!H17+'CF BIS 2023'!H17+'Dep Study Adjustments 2023'!H17+'mgmt adjustments 2023'!H17+'AMR 2023'!H17</f>
        <v>0</v>
      </c>
      <c r="I17" s="24">
        <f>+'CFG Ops 2023'!I17+'CF BIS 2023'!I17+'Dep Study Adjustments 2023'!I17+'mgmt adjustments 2023'!I17+'AMR 2023'!I17</f>
        <v>0</v>
      </c>
      <c r="J17" s="24">
        <f>+'CFG Ops 2023'!J17+'CF BIS 2023'!J17+'Dep Study Adjustments 2023'!J17+'mgmt adjustments 2023'!J17+'AMR 2023'!J17</f>
        <v>0</v>
      </c>
      <c r="K17" s="24">
        <f>+'CFG Ops 2023'!K17+'CF BIS 2023'!K17+'Dep Study Adjustments 2023'!K17+'mgmt adjustments 2023'!K17+'AMR 2023'!K17</f>
        <v>0</v>
      </c>
      <c r="L17" s="24">
        <f>+'CFG Ops 2023'!L17+'CF BIS 2023'!L17+'Dep Study Adjustments 2023'!L17+'mgmt adjustments 2023'!L17+'AMR 2023'!L17</f>
        <v>0</v>
      </c>
      <c r="M17" s="24">
        <f>+'CFG Ops 2023'!M17+'CF BIS 2023'!M17+'Dep Study Adjustments 2023'!M17+'mgmt adjustments 2023'!M17+'AMR 2023'!M17</f>
        <v>0</v>
      </c>
      <c r="N17" s="24">
        <f>+'CFG Ops 2023'!N17+'CF BIS 2023'!N17+'Dep Study Adjustments 2023'!N17+'mgmt adjustments 2023'!N17+'AMR 2023'!N17</f>
        <v>0</v>
      </c>
      <c r="O17" s="24">
        <f>+'CFG Ops 2023'!O17+'CF BIS 2023'!O17+'Dep Study Adjustments 2023'!O17+'mgmt adjustments 2023'!O17+'AMR 2023'!O17</f>
        <v>0</v>
      </c>
      <c r="P17" s="25">
        <f t="shared" si="0"/>
        <v>0</v>
      </c>
    </row>
    <row r="18" spans="1:16" x14ac:dyDescent="0.2">
      <c r="A18" s="19">
        <f t="shared" si="1"/>
        <v>4</v>
      </c>
      <c r="B18" s="20">
        <v>305</v>
      </c>
      <c r="C18" s="21" t="s">
        <v>27</v>
      </c>
      <c r="D18" s="24">
        <f>+'CFG Ops 2023'!D18+'CF BIS 2023'!D18+'Dep Study Adjustments 2023'!D18+'mgmt adjustments 2023'!D18+'AMR 2023'!D18</f>
        <v>0</v>
      </c>
      <c r="E18" s="24">
        <f>+'CFG Ops 2023'!E18+'CF BIS 2023'!E18+'Dep Study Adjustments 2023'!E18+'mgmt adjustments 2023'!E18+'AMR 2023'!E18</f>
        <v>0</v>
      </c>
      <c r="F18" s="24">
        <f>+'CFG Ops 2023'!F18+'CF BIS 2023'!F18+'Dep Study Adjustments 2023'!F18+'mgmt adjustments 2023'!F18+'AMR 2023'!F18</f>
        <v>0</v>
      </c>
      <c r="G18" s="24">
        <f>+'CFG Ops 2023'!G18+'CF BIS 2023'!G18+'Dep Study Adjustments 2023'!G18+'mgmt adjustments 2023'!G18+'AMR 2023'!G18</f>
        <v>0</v>
      </c>
      <c r="H18" s="24">
        <f>+'CFG Ops 2023'!H18+'CF BIS 2023'!H18+'Dep Study Adjustments 2023'!H18+'mgmt adjustments 2023'!H18+'AMR 2023'!H18</f>
        <v>0</v>
      </c>
      <c r="I18" s="24">
        <f>+'CFG Ops 2023'!I18+'CF BIS 2023'!I18+'Dep Study Adjustments 2023'!I18+'mgmt adjustments 2023'!I18+'AMR 2023'!I18</f>
        <v>0</v>
      </c>
      <c r="J18" s="24">
        <f>+'CFG Ops 2023'!J18+'CF BIS 2023'!J18+'Dep Study Adjustments 2023'!J18+'mgmt adjustments 2023'!J18+'AMR 2023'!J18</f>
        <v>0</v>
      </c>
      <c r="K18" s="24">
        <f>+'CFG Ops 2023'!K18+'CF BIS 2023'!K18+'Dep Study Adjustments 2023'!K18+'mgmt adjustments 2023'!K18+'AMR 2023'!K18</f>
        <v>0</v>
      </c>
      <c r="L18" s="24">
        <f>+'CFG Ops 2023'!L18+'CF BIS 2023'!L18+'Dep Study Adjustments 2023'!L18+'mgmt adjustments 2023'!L18+'AMR 2023'!L18</f>
        <v>0</v>
      </c>
      <c r="M18" s="24">
        <f>+'CFG Ops 2023'!M18+'CF BIS 2023'!M18+'Dep Study Adjustments 2023'!M18+'mgmt adjustments 2023'!M18+'AMR 2023'!M18</f>
        <v>0</v>
      </c>
      <c r="N18" s="24">
        <f>+'CFG Ops 2023'!N18+'CF BIS 2023'!N18+'Dep Study Adjustments 2023'!N18+'mgmt adjustments 2023'!N18+'AMR 2023'!N18</f>
        <v>0</v>
      </c>
      <c r="O18" s="24">
        <f>+'CFG Ops 2023'!O18+'CF BIS 2023'!O18+'Dep Study Adjustments 2023'!O18+'mgmt adjustments 2023'!O18+'AMR 2023'!O18</f>
        <v>0</v>
      </c>
      <c r="P18" s="25">
        <f t="shared" si="0"/>
        <v>0</v>
      </c>
    </row>
    <row r="19" spans="1:16" x14ac:dyDescent="0.2">
      <c r="A19" s="19">
        <f t="shared" si="1"/>
        <v>5</v>
      </c>
      <c r="B19" s="20" t="s">
        <v>28</v>
      </c>
      <c r="C19" s="21" t="s">
        <v>29</v>
      </c>
      <c r="D19" s="24">
        <f>+'CFG Ops 2023'!D19+'CF BIS 2023'!D19+'Dep Study Adjustments 2023'!D19+'mgmt adjustments 2023'!D19+'AMR 2023'!D19</f>
        <v>0</v>
      </c>
      <c r="E19" s="24">
        <f>+'CFG Ops 2023'!E19+'CF BIS 2023'!E19+'Dep Study Adjustments 2023'!E19+'mgmt adjustments 2023'!E19+'AMR 2023'!E19</f>
        <v>0</v>
      </c>
      <c r="F19" s="24">
        <f>+'CFG Ops 2023'!F19+'CF BIS 2023'!F19+'Dep Study Adjustments 2023'!F19+'mgmt adjustments 2023'!F19+'AMR 2023'!F19</f>
        <v>0</v>
      </c>
      <c r="G19" s="24">
        <f>+'CFG Ops 2023'!G19+'CF BIS 2023'!G19+'Dep Study Adjustments 2023'!G19+'mgmt adjustments 2023'!G19+'AMR 2023'!G19</f>
        <v>0</v>
      </c>
      <c r="H19" s="24">
        <f>+'CFG Ops 2023'!H19+'CF BIS 2023'!H19+'Dep Study Adjustments 2023'!H19+'mgmt adjustments 2023'!H19+'AMR 2023'!H19</f>
        <v>0</v>
      </c>
      <c r="I19" s="24">
        <f>+'CFG Ops 2023'!I19+'CF BIS 2023'!I19+'Dep Study Adjustments 2023'!I19+'mgmt adjustments 2023'!I19+'AMR 2023'!I19</f>
        <v>0</v>
      </c>
      <c r="J19" s="24">
        <f>+'CFG Ops 2023'!J19+'CF BIS 2023'!J19+'Dep Study Adjustments 2023'!J19+'mgmt adjustments 2023'!J19+'AMR 2023'!J19</f>
        <v>0</v>
      </c>
      <c r="K19" s="24">
        <f>+'CFG Ops 2023'!K19+'CF BIS 2023'!K19+'Dep Study Adjustments 2023'!K19+'mgmt adjustments 2023'!K19+'AMR 2023'!K19</f>
        <v>0</v>
      </c>
      <c r="L19" s="24">
        <f>+'CFG Ops 2023'!L19+'CF BIS 2023'!L19+'Dep Study Adjustments 2023'!L19+'mgmt adjustments 2023'!L19+'AMR 2023'!L19</f>
        <v>0</v>
      </c>
      <c r="M19" s="24">
        <f>+'CFG Ops 2023'!M19+'CF BIS 2023'!M19+'Dep Study Adjustments 2023'!M19+'mgmt adjustments 2023'!M19+'AMR 2023'!M19</f>
        <v>0</v>
      </c>
      <c r="N19" s="24">
        <f>+'CFG Ops 2023'!N19+'CF BIS 2023'!N19+'Dep Study Adjustments 2023'!N19+'mgmt adjustments 2023'!N19+'AMR 2023'!N19</f>
        <v>0</v>
      </c>
      <c r="O19" s="24">
        <f>+'CFG Ops 2023'!O19+'CF BIS 2023'!O19+'Dep Study Adjustments 2023'!O19+'mgmt adjustments 2023'!O19+'AMR 2023'!O19</f>
        <v>0</v>
      </c>
      <c r="P19" s="25">
        <f t="shared" si="0"/>
        <v>0</v>
      </c>
    </row>
    <row r="20" spans="1:16" x14ac:dyDescent="0.2">
      <c r="A20" s="19">
        <f t="shared" si="1"/>
        <v>6</v>
      </c>
      <c r="B20" s="20" t="s">
        <v>30</v>
      </c>
      <c r="C20" s="21" t="s">
        <v>27</v>
      </c>
      <c r="D20" s="24">
        <f>+'CFG Ops 2023'!D20+'CF BIS 2023'!D20+'Dep Study Adjustments 2023'!D20+'mgmt adjustments 2023'!D20+'AMR 2023'!D20</f>
        <v>0</v>
      </c>
      <c r="E20" s="24">
        <f>+'CFG Ops 2023'!E20+'CF BIS 2023'!E20+'Dep Study Adjustments 2023'!E20+'mgmt adjustments 2023'!E20+'AMR 2023'!E20</f>
        <v>0</v>
      </c>
      <c r="F20" s="24">
        <f>+'CFG Ops 2023'!F20+'CF BIS 2023'!F20+'Dep Study Adjustments 2023'!F20+'mgmt adjustments 2023'!F20+'AMR 2023'!F20</f>
        <v>0</v>
      </c>
      <c r="G20" s="24">
        <f>+'CFG Ops 2023'!G20+'CF BIS 2023'!G20+'Dep Study Adjustments 2023'!G20+'mgmt adjustments 2023'!G20+'AMR 2023'!G20</f>
        <v>0</v>
      </c>
      <c r="H20" s="24">
        <f>+'CFG Ops 2023'!H20+'CF BIS 2023'!H20+'Dep Study Adjustments 2023'!H20+'mgmt adjustments 2023'!H20+'AMR 2023'!H20</f>
        <v>0</v>
      </c>
      <c r="I20" s="24">
        <f>+'CFG Ops 2023'!I20+'CF BIS 2023'!I20+'Dep Study Adjustments 2023'!I20+'mgmt adjustments 2023'!I20+'AMR 2023'!I20</f>
        <v>0</v>
      </c>
      <c r="J20" s="24">
        <f>+'CFG Ops 2023'!J20+'CF BIS 2023'!J20+'Dep Study Adjustments 2023'!J20+'mgmt adjustments 2023'!J20+'AMR 2023'!J20</f>
        <v>0</v>
      </c>
      <c r="K20" s="24">
        <f>+'CFG Ops 2023'!K20+'CF BIS 2023'!K20+'Dep Study Adjustments 2023'!K20+'mgmt adjustments 2023'!K20+'AMR 2023'!K20</f>
        <v>0</v>
      </c>
      <c r="L20" s="24">
        <f>+'CFG Ops 2023'!L20+'CF BIS 2023'!L20+'Dep Study Adjustments 2023'!L20+'mgmt adjustments 2023'!L20+'AMR 2023'!L20</f>
        <v>0</v>
      </c>
      <c r="M20" s="24">
        <f>+'CFG Ops 2023'!M20+'CF BIS 2023'!M20+'Dep Study Adjustments 2023'!M20+'mgmt adjustments 2023'!M20+'AMR 2023'!M20</f>
        <v>0</v>
      </c>
      <c r="N20" s="24">
        <f>+'CFG Ops 2023'!N20+'CF BIS 2023'!N20+'Dep Study Adjustments 2023'!N20+'mgmt adjustments 2023'!N20+'AMR 2023'!N20</f>
        <v>0</v>
      </c>
      <c r="O20" s="24">
        <f>+'CFG Ops 2023'!O20+'CF BIS 2023'!O20+'Dep Study Adjustments 2023'!O20+'mgmt adjustments 2023'!O20+'AMR 2023'!O20</f>
        <v>0</v>
      </c>
      <c r="P20" s="25">
        <f t="shared" si="0"/>
        <v>0</v>
      </c>
    </row>
    <row r="21" spans="1:16" x14ac:dyDescent="0.2">
      <c r="A21" s="19">
        <f t="shared" si="1"/>
        <v>7</v>
      </c>
      <c r="B21" s="26">
        <v>3761</v>
      </c>
      <c r="C21" s="27" t="s">
        <v>31</v>
      </c>
      <c r="D21" s="24">
        <f>+'CFG Ops 2023'!D21+'CF BIS 2023'!D21+'Dep Study Adjustments 2023'!D21+'mgmt adjustments 2023'!D21+'AMR 2023'!D21</f>
        <v>79806.639999995008</v>
      </c>
      <c r="E21" s="24">
        <f>+'CFG Ops 2023'!E21+'CF BIS 2023'!E21+'Dep Study Adjustments 2023'!E21+'mgmt adjustments 2023'!E21+'AMR 2023'!E21</f>
        <v>97656.940000001996</v>
      </c>
      <c r="F21" s="24">
        <f>+'CFG Ops 2023'!F21+'CF BIS 2023'!F21+'Dep Study Adjustments 2023'!F21+'mgmt adjustments 2023'!F21+'AMR 2023'!F21</f>
        <v>115507.240000002</v>
      </c>
      <c r="G21" s="24">
        <f>+'CFG Ops 2023'!G21+'CF BIS 2023'!G21+'Dep Study Adjustments 2023'!G21+'mgmt adjustments 2023'!G21+'AMR 2023'!G21</f>
        <v>169058.14000000202</v>
      </c>
      <c r="H21" s="24">
        <f>+'CFG Ops 2023'!H21+'CF BIS 2023'!H21+'Dep Study Adjustments 2023'!H21+'mgmt adjustments 2023'!H21+'AMR 2023'!H21</f>
        <v>169058.13999999498</v>
      </c>
      <c r="I21" s="24">
        <f>+'CFG Ops 2023'!I21+'CF BIS 2023'!I21+'Dep Study Adjustments 2023'!I21+'mgmt adjustments 2023'!I21+'AMR 2023'!I21</f>
        <v>169058.14000000202</v>
      </c>
      <c r="J21" s="24">
        <f>+'CFG Ops 2023'!J21+'CF BIS 2023'!J21+'Dep Study Adjustments 2023'!J21+'mgmt adjustments 2023'!J21+'AMR 2023'!J21</f>
        <v>186908.44000000204</v>
      </c>
      <c r="K21" s="24">
        <f>+'CFG Ops 2023'!K21+'CF BIS 2023'!K21+'Dep Study Adjustments 2023'!K21+'mgmt adjustments 2023'!K21+'AMR 2023'!K21</f>
        <v>186908.439999995</v>
      </c>
      <c r="L21" s="24">
        <f>+'CFG Ops 2023'!L21+'CF BIS 2023'!L21+'Dep Study Adjustments 2023'!L21+'mgmt adjustments 2023'!L21+'AMR 2023'!L21</f>
        <v>186908.44000000204</v>
      </c>
      <c r="M21" s="24">
        <f>+'CFG Ops 2023'!M21+'CF BIS 2023'!M21+'Dep Study Adjustments 2023'!M21+'mgmt adjustments 2023'!M21+'AMR 2023'!M21</f>
        <v>186908.44000000204</v>
      </c>
      <c r="N21" s="24">
        <f>+'CFG Ops 2023'!N21+'CF BIS 2023'!N21+'Dep Study Adjustments 2023'!N21+'mgmt adjustments 2023'!N21+'AMR 2023'!N21</f>
        <v>169058.14000000202</v>
      </c>
      <c r="O21" s="24">
        <f>+'CFG Ops 2023'!O21+'CF BIS 2023'!O21+'Dep Study Adjustments 2023'!O21+'mgmt adjustments 2023'!O21+'AMR 2023'!O21</f>
        <v>383261.73999999498</v>
      </c>
      <c r="P21" s="25">
        <f t="shared" si="0"/>
        <v>2100098.8799999962</v>
      </c>
    </row>
    <row r="22" spans="1:16" x14ac:dyDescent="0.2">
      <c r="A22" s="19">
        <f t="shared" si="1"/>
        <v>8</v>
      </c>
      <c r="B22" s="26">
        <v>3762</v>
      </c>
      <c r="C22" s="27" t="s">
        <v>32</v>
      </c>
      <c r="D22" s="24">
        <f>+'CFG Ops 2023'!D22+'CF BIS 2023'!D22+'Dep Study Adjustments 2023'!D22+'mgmt adjustments 2023'!D22+'AMR 2023'!D22</f>
        <v>0</v>
      </c>
      <c r="E22" s="24">
        <f>+'CFG Ops 2023'!E22+'CF BIS 2023'!E22+'Dep Study Adjustments 2023'!E22+'mgmt adjustments 2023'!E22+'AMR 2023'!E22</f>
        <v>0</v>
      </c>
      <c r="F22" s="24">
        <f>+'CFG Ops 2023'!F22+'CF BIS 2023'!F22+'Dep Study Adjustments 2023'!F22+'mgmt adjustments 2023'!F22+'AMR 2023'!F22</f>
        <v>0</v>
      </c>
      <c r="G22" s="24">
        <f>+'CFG Ops 2023'!G22+'CF BIS 2023'!G22+'Dep Study Adjustments 2023'!G22+'mgmt adjustments 2023'!G22+'AMR 2023'!G22</f>
        <v>0</v>
      </c>
      <c r="H22" s="24">
        <f>+'CFG Ops 2023'!H22+'CF BIS 2023'!H22+'Dep Study Adjustments 2023'!H22+'mgmt adjustments 2023'!H22+'AMR 2023'!H22</f>
        <v>0</v>
      </c>
      <c r="I22" s="24">
        <f>+'CFG Ops 2023'!I22+'CF BIS 2023'!I22+'Dep Study Adjustments 2023'!I22+'mgmt adjustments 2023'!I22+'AMR 2023'!I22</f>
        <v>0</v>
      </c>
      <c r="J22" s="24">
        <f>+'CFG Ops 2023'!J22+'CF BIS 2023'!J22+'Dep Study Adjustments 2023'!J22+'mgmt adjustments 2023'!J22+'AMR 2023'!J22</f>
        <v>0</v>
      </c>
      <c r="K22" s="24">
        <f>+'CFG Ops 2023'!K22+'CF BIS 2023'!K22+'Dep Study Adjustments 2023'!K22+'mgmt adjustments 2023'!K22+'AMR 2023'!K22</f>
        <v>0</v>
      </c>
      <c r="L22" s="24">
        <f>+'CFG Ops 2023'!L22+'CF BIS 2023'!L22+'Dep Study Adjustments 2023'!L22+'mgmt adjustments 2023'!L22+'AMR 2023'!L22</f>
        <v>0</v>
      </c>
      <c r="M22" s="24">
        <f>+'CFG Ops 2023'!M22+'CF BIS 2023'!M22+'Dep Study Adjustments 2023'!M22+'mgmt adjustments 2023'!M22+'AMR 2023'!M22</f>
        <v>0</v>
      </c>
      <c r="N22" s="24">
        <f>+'CFG Ops 2023'!N22+'CF BIS 2023'!N22+'Dep Study Adjustments 2023'!N22+'mgmt adjustments 2023'!N22+'AMR 2023'!N22</f>
        <v>0</v>
      </c>
      <c r="O22" s="24">
        <f>+'CFG Ops 2023'!O22+'CF BIS 2023'!O22+'Dep Study Adjustments 2023'!O22+'mgmt adjustments 2023'!O22+'AMR 2023'!O22</f>
        <v>0</v>
      </c>
      <c r="P22" s="25">
        <f t="shared" si="0"/>
        <v>0</v>
      </c>
    </row>
    <row r="23" spans="1:16" x14ac:dyDescent="0.2">
      <c r="A23" s="19">
        <f t="shared" si="1"/>
        <v>9</v>
      </c>
      <c r="B23" s="26" t="s">
        <v>33</v>
      </c>
      <c r="C23" s="27" t="s">
        <v>34</v>
      </c>
      <c r="D23" s="24">
        <f>+'CFG Ops 2023'!D23+'CF BIS 2023'!D23+'Dep Study Adjustments 2023'!D23+'mgmt adjustments 2023'!D23+'AMR 2023'!D23</f>
        <v>0</v>
      </c>
      <c r="E23" s="24">
        <f>+'CFG Ops 2023'!E23+'CF BIS 2023'!E23+'Dep Study Adjustments 2023'!E23+'mgmt adjustments 2023'!E23+'AMR 2023'!E23</f>
        <v>0</v>
      </c>
      <c r="F23" s="24">
        <f>+'CFG Ops 2023'!F23+'CF BIS 2023'!F23+'Dep Study Adjustments 2023'!F23+'mgmt adjustments 2023'!F23+'AMR 2023'!F23</f>
        <v>0</v>
      </c>
      <c r="G23" s="24">
        <f>+'CFG Ops 2023'!G23+'CF BIS 2023'!G23+'Dep Study Adjustments 2023'!G23+'mgmt adjustments 2023'!G23+'AMR 2023'!G23</f>
        <v>0</v>
      </c>
      <c r="H23" s="24">
        <f>+'CFG Ops 2023'!H23+'CF BIS 2023'!H23+'Dep Study Adjustments 2023'!H23+'mgmt adjustments 2023'!H23+'AMR 2023'!H23</f>
        <v>0</v>
      </c>
      <c r="I23" s="24">
        <f>+'CFG Ops 2023'!I23+'CF BIS 2023'!I23+'Dep Study Adjustments 2023'!I23+'mgmt adjustments 2023'!I23+'AMR 2023'!I23</f>
        <v>0</v>
      </c>
      <c r="J23" s="24">
        <f>+'CFG Ops 2023'!J23+'CF BIS 2023'!J23+'Dep Study Adjustments 2023'!J23+'mgmt adjustments 2023'!J23+'AMR 2023'!J23</f>
        <v>0</v>
      </c>
      <c r="K23" s="24">
        <f>+'CFG Ops 2023'!K23+'CF BIS 2023'!K23+'Dep Study Adjustments 2023'!K23+'mgmt adjustments 2023'!K23+'AMR 2023'!K23</f>
        <v>0</v>
      </c>
      <c r="L23" s="24">
        <f>+'CFG Ops 2023'!L23+'CF BIS 2023'!L23+'Dep Study Adjustments 2023'!L23+'mgmt adjustments 2023'!L23+'AMR 2023'!L23</f>
        <v>0</v>
      </c>
      <c r="M23" s="24">
        <f>+'CFG Ops 2023'!M23+'CF BIS 2023'!M23+'Dep Study Adjustments 2023'!M23+'mgmt adjustments 2023'!M23+'AMR 2023'!M23</f>
        <v>0</v>
      </c>
      <c r="N23" s="28">
        <f>+'CFG Ops 2023'!N23+'CF BIS 2023'!N23+'Dep Study Adjustments 2023'!N23+'mgmt adjustments 2023'!N23+'AMR 2023'!N23</f>
        <v>0</v>
      </c>
      <c r="O23" s="24">
        <f>+'CFG Ops 2023'!O23+'CF BIS 2023'!O23+'Dep Study Adjustments 2023'!O23+'mgmt adjustments 2023'!O23+'AMR 2023'!O23</f>
        <v>0</v>
      </c>
      <c r="P23" s="25">
        <f t="shared" si="0"/>
        <v>0</v>
      </c>
    </row>
    <row r="24" spans="1:16" x14ac:dyDescent="0.2">
      <c r="A24" s="19">
        <f t="shared" si="1"/>
        <v>10</v>
      </c>
      <c r="B24" s="20" t="s">
        <v>35</v>
      </c>
      <c r="C24" s="21" t="s">
        <v>36</v>
      </c>
      <c r="D24" s="24">
        <f>+'CFG Ops 2023'!D24+'CF BIS 2023'!D24+'Dep Study Adjustments 2023'!D24+'mgmt adjustments 2023'!D24+'AMR 2023'!D24</f>
        <v>29835</v>
      </c>
      <c r="E24" s="24">
        <f>+'CFG Ops 2023'!E24+'CF BIS 2023'!E24+'Dep Study Adjustments 2023'!E24+'mgmt adjustments 2023'!E24+'AMR 2023'!E24</f>
        <v>39780</v>
      </c>
      <c r="F24" s="24">
        <f>+'CFG Ops 2023'!F24+'CF BIS 2023'!F24+'Dep Study Adjustments 2023'!F24+'mgmt adjustments 2023'!F24+'AMR 2023'!F24</f>
        <v>49725</v>
      </c>
      <c r="G24" s="24">
        <f>+'CFG Ops 2023'!G24+'CF BIS 2023'!G24+'Dep Study Adjustments 2023'!G24+'mgmt adjustments 2023'!G24+'AMR 2023'!G24</f>
        <v>79560</v>
      </c>
      <c r="H24" s="24">
        <f>+'CFG Ops 2023'!H24+'CF BIS 2023'!H24+'Dep Study Adjustments 2023'!H24+'mgmt adjustments 2023'!H24+'AMR 2023'!H24</f>
        <v>79560</v>
      </c>
      <c r="I24" s="24">
        <f>+'CFG Ops 2023'!I24+'CF BIS 2023'!I24+'Dep Study Adjustments 2023'!I24+'mgmt adjustments 2023'!I24+'AMR 2023'!I24</f>
        <v>79560.000000000931</v>
      </c>
      <c r="J24" s="24">
        <f>+'CFG Ops 2023'!J24+'CF BIS 2023'!J24+'Dep Study Adjustments 2023'!J24+'mgmt adjustments 2023'!J24+'AMR 2023'!J24</f>
        <v>89505</v>
      </c>
      <c r="K24" s="24">
        <f>+'CFG Ops 2023'!K24+'CF BIS 2023'!K24+'Dep Study Adjustments 2023'!K24+'mgmt adjustments 2023'!K24+'AMR 2023'!K24</f>
        <v>89505</v>
      </c>
      <c r="L24" s="24">
        <f>+'CFG Ops 2023'!L24+'CF BIS 2023'!L24+'Dep Study Adjustments 2023'!L24+'mgmt adjustments 2023'!L24+'AMR 2023'!L24</f>
        <v>89505</v>
      </c>
      <c r="M24" s="24">
        <f>+'CFG Ops 2023'!M24+'CF BIS 2023'!M24+'Dep Study Adjustments 2023'!M24+'mgmt adjustments 2023'!M24+'AMR 2023'!M24</f>
        <v>89505</v>
      </c>
      <c r="N24" s="24">
        <f>+'CFG Ops 2023'!N24+'CF BIS 2023'!N24+'Dep Study Adjustments 2023'!N24+'mgmt adjustments 2023'!N24+'AMR 2023'!N24</f>
        <v>79560</v>
      </c>
      <c r="O24" s="24">
        <f>+'CFG Ops 2023'!O24+'CF BIS 2023'!O24+'Dep Study Adjustments 2023'!O24+'mgmt adjustments 2023'!O24+'AMR 2023'!O24</f>
        <v>198900</v>
      </c>
      <c r="P24" s="25">
        <f t="shared" si="0"/>
        <v>994500.00000000093</v>
      </c>
    </row>
    <row r="25" spans="1:16" x14ac:dyDescent="0.2">
      <c r="A25" s="19">
        <f t="shared" si="1"/>
        <v>11</v>
      </c>
      <c r="B25" s="20" t="s">
        <v>37</v>
      </c>
      <c r="C25" s="21" t="s">
        <v>38</v>
      </c>
      <c r="D25" s="24">
        <f>+'CFG Ops 2023'!D25+'CF BIS 2023'!D25+'Dep Study Adjustments 2023'!D25+'mgmt adjustments 2023'!D25+'AMR 2023'!D25</f>
        <v>0</v>
      </c>
      <c r="E25" s="24">
        <f>+'CFG Ops 2023'!E25+'CF BIS 2023'!E25+'Dep Study Adjustments 2023'!E25+'mgmt adjustments 2023'!E25+'AMR 2023'!E25</f>
        <v>0</v>
      </c>
      <c r="F25" s="24">
        <f>+'CFG Ops 2023'!F25+'CF BIS 2023'!F25+'Dep Study Adjustments 2023'!F25+'mgmt adjustments 2023'!F25+'AMR 2023'!F25</f>
        <v>0</v>
      </c>
      <c r="G25" s="24">
        <f>+'CFG Ops 2023'!G25+'CF BIS 2023'!G25+'Dep Study Adjustments 2023'!G25+'mgmt adjustments 2023'!G25+'AMR 2023'!G25</f>
        <v>0</v>
      </c>
      <c r="H25" s="24">
        <f>+'CFG Ops 2023'!H25+'CF BIS 2023'!H25+'Dep Study Adjustments 2023'!H25+'mgmt adjustments 2023'!H25+'AMR 2023'!H25</f>
        <v>0</v>
      </c>
      <c r="I25" s="24">
        <f>+'CFG Ops 2023'!I25+'CF BIS 2023'!I25+'Dep Study Adjustments 2023'!I25+'mgmt adjustments 2023'!I25+'AMR 2023'!I25</f>
        <v>0</v>
      </c>
      <c r="J25" s="24">
        <f>+'CFG Ops 2023'!J25+'CF BIS 2023'!J25+'Dep Study Adjustments 2023'!J25+'mgmt adjustments 2023'!J25+'AMR 2023'!J25</f>
        <v>0</v>
      </c>
      <c r="K25" s="24">
        <f>+'CFG Ops 2023'!K25+'CF BIS 2023'!K25+'Dep Study Adjustments 2023'!K25+'mgmt adjustments 2023'!K25+'AMR 2023'!K25</f>
        <v>0</v>
      </c>
      <c r="L25" s="24">
        <f>+'CFG Ops 2023'!L25+'CF BIS 2023'!L25+'Dep Study Adjustments 2023'!L25+'mgmt adjustments 2023'!L25+'AMR 2023'!L25</f>
        <v>0</v>
      </c>
      <c r="M25" s="24">
        <f>+'CFG Ops 2023'!M25+'CF BIS 2023'!M25+'Dep Study Adjustments 2023'!M25+'mgmt adjustments 2023'!M25+'AMR 2023'!M25</f>
        <v>0</v>
      </c>
      <c r="N25" s="24">
        <f>+'CFG Ops 2023'!N25+'CF BIS 2023'!N25+'Dep Study Adjustments 2023'!N25+'mgmt adjustments 2023'!N25+'AMR 2023'!N25</f>
        <v>0</v>
      </c>
      <c r="O25" s="24">
        <f>+'CFG Ops 2023'!O25+'CF BIS 2023'!O25+'Dep Study Adjustments 2023'!O25+'mgmt adjustments 2023'!O25+'AMR 2023'!O25</f>
        <v>0</v>
      </c>
      <c r="P25" s="25">
        <f t="shared" si="0"/>
        <v>0</v>
      </c>
    </row>
    <row r="26" spans="1:16" x14ac:dyDescent="0.2">
      <c r="A26" s="19">
        <f t="shared" si="1"/>
        <v>12</v>
      </c>
      <c r="B26" s="20">
        <v>3801</v>
      </c>
      <c r="C26" s="21" t="s">
        <v>39</v>
      </c>
      <c r="D26" s="24">
        <f>+'CFG Ops 2023'!D26+'CF BIS 2023'!D26+'Dep Study Adjustments 2023'!D26+'mgmt adjustments 2023'!D26+'AMR 2023'!D26</f>
        <v>25542.943569991578</v>
      </c>
      <c r="E26" s="24">
        <f>+'CFG Ops 2023'!E26+'CF BIS 2023'!E26+'Dep Study Adjustments 2023'!E26+'mgmt adjustments 2023'!E26+'AMR 2023'!E26</f>
        <v>33479.036825802621</v>
      </c>
      <c r="F26" s="24">
        <f>+'CFG Ops 2023'!F26+'CF BIS 2023'!F26+'Dep Study Adjustments 2023'!F26+'mgmt adjustments 2023'!F26+'AMR 2023'!F26</f>
        <v>41415.130081610507</v>
      </c>
      <c r="G26" s="24">
        <f>+'CFG Ops 2023'!G26+'CF BIS 2023'!G26+'Dep Study Adjustments 2023'!G26+'mgmt adjustments 2023'!G26+'AMR 2023'!G26</f>
        <v>65223.409849032054</v>
      </c>
      <c r="H26" s="24">
        <f>+'CFG Ops 2023'!H26+'CF BIS 2023'!H26+'Dep Study Adjustments 2023'!H26+'mgmt adjustments 2023'!H26+'AMR 2023'!H26</f>
        <v>65223.409849034171</v>
      </c>
      <c r="I26" s="24">
        <f>+'CFG Ops 2023'!I26+'CF BIS 2023'!I26+'Dep Study Adjustments 2023'!I26+'mgmt adjustments 2023'!I26+'AMR 2023'!I26</f>
        <v>65223.409849032054</v>
      </c>
      <c r="J26" s="24">
        <f>+'CFG Ops 2023'!J26+'CF BIS 2023'!J26+'Dep Study Adjustments 2023'!J26+'mgmt adjustments 2023'!J26+'AMR 2023'!J26</f>
        <v>73159.503104842064</v>
      </c>
      <c r="K26" s="24">
        <f>+'CFG Ops 2023'!K26+'CF BIS 2023'!K26+'Dep Study Adjustments 2023'!K26+'mgmt adjustments 2023'!K26+'AMR 2023'!K26</f>
        <v>73159.503104842064</v>
      </c>
      <c r="L26" s="24">
        <f>+'CFG Ops 2023'!L26+'CF BIS 2023'!L26+'Dep Study Adjustments 2023'!L26+'mgmt adjustments 2023'!L26+'AMR 2023'!L26</f>
        <v>73159.50310483994</v>
      </c>
      <c r="M26" s="24">
        <f>+'CFG Ops 2023'!M26+'CF BIS 2023'!M26+'Dep Study Adjustments 2023'!M26+'mgmt adjustments 2023'!M26+'AMR 2023'!M26</f>
        <v>73159.503104842064</v>
      </c>
      <c r="N26" s="24">
        <f>+'CFG Ops 2023'!N26+'CF BIS 2023'!N26+'Dep Study Adjustments 2023'!N26+'mgmt adjustments 2023'!N26+'AMR 2023'!N26</f>
        <v>65223.409849032054</v>
      </c>
      <c r="O26" s="24">
        <f>+'CFG Ops 2023'!O26+'CF BIS 2023'!O26+'Dep Study Adjustments 2023'!O26+'mgmt adjustments 2023'!O26+'AMR 2023'!O26</f>
        <v>160456.52891872881</v>
      </c>
      <c r="P26" s="25">
        <f t="shared" si="0"/>
        <v>814425.29121162998</v>
      </c>
    </row>
    <row r="27" spans="1:16" x14ac:dyDescent="0.2">
      <c r="A27" s="19">
        <f t="shared" si="1"/>
        <v>13</v>
      </c>
      <c r="B27" s="20">
        <v>3802</v>
      </c>
      <c r="C27" s="21" t="s">
        <v>40</v>
      </c>
      <c r="D27" s="24">
        <f>+'CFG Ops 2023'!D27+'CF BIS 2023'!D27+'Dep Study Adjustments 2023'!D27+'mgmt adjustments 2023'!D27+'AMR 2023'!D27</f>
        <v>0</v>
      </c>
      <c r="E27" s="24">
        <f>+'CFG Ops 2023'!E27+'CF BIS 2023'!E27+'Dep Study Adjustments 2023'!E27+'mgmt adjustments 2023'!E27+'AMR 2023'!E27</f>
        <v>0</v>
      </c>
      <c r="F27" s="24">
        <f>+'CFG Ops 2023'!F27+'CF BIS 2023'!F27+'Dep Study Adjustments 2023'!F27+'mgmt adjustments 2023'!F27+'AMR 2023'!F27</f>
        <v>0</v>
      </c>
      <c r="G27" s="24">
        <f>+'CFG Ops 2023'!G27+'CF BIS 2023'!G27+'Dep Study Adjustments 2023'!G27+'mgmt adjustments 2023'!G27+'AMR 2023'!G27</f>
        <v>0</v>
      </c>
      <c r="H27" s="24">
        <f>+'CFG Ops 2023'!H27+'CF BIS 2023'!H27+'Dep Study Adjustments 2023'!H27+'mgmt adjustments 2023'!H27+'AMR 2023'!H27</f>
        <v>0</v>
      </c>
      <c r="I27" s="24">
        <f>+'CFG Ops 2023'!I27+'CF BIS 2023'!I27+'Dep Study Adjustments 2023'!I27+'mgmt adjustments 2023'!I27+'AMR 2023'!I27</f>
        <v>0</v>
      </c>
      <c r="J27" s="24">
        <f>+'CFG Ops 2023'!J27+'CF BIS 2023'!J27+'Dep Study Adjustments 2023'!J27+'mgmt adjustments 2023'!J27+'AMR 2023'!J27</f>
        <v>0</v>
      </c>
      <c r="K27" s="24">
        <f>+'CFG Ops 2023'!K27+'CF BIS 2023'!K27+'Dep Study Adjustments 2023'!K27+'mgmt adjustments 2023'!K27+'AMR 2023'!K27</f>
        <v>0</v>
      </c>
      <c r="L27" s="24">
        <f>+'CFG Ops 2023'!L27+'CF BIS 2023'!L27+'Dep Study Adjustments 2023'!L27+'mgmt adjustments 2023'!L27+'AMR 2023'!L27</f>
        <v>0</v>
      </c>
      <c r="M27" s="24">
        <f>+'CFG Ops 2023'!M27+'CF BIS 2023'!M27+'Dep Study Adjustments 2023'!M27+'mgmt adjustments 2023'!M27+'AMR 2023'!M27</f>
        <v>0</v>
      </c>
      <c r="N27" s="24">
        <f>+'CFG Ops 2023'!N27+'CF BIS 2023'!N27+'Dep Study Adjustments 2023'!N27+'mgmt adjustments 2023'!N27+'AMR 2023'!N27</f>
        <v>0</v>
      </c>
      <c r="O27" s="24">
        <f>+'CFG Ops 2023'!O27+'CF BIS 2023'!O27+'Dep Study Adjustments 2023'!O27+'mgmt adjustments 2023'!O27+'AMR 2023'!O27</f>
        <v>0</v>
      </c>
      <c r="P27" s="25">
        <f t="shared" si="0"/>
        <v>0</v>
      </c>
    </row>
    <row r="28" spans="1:16" x14ac:dyDescent="0.2">
      <c r="A28" s="19">
        <f t="shared" si="1"/>
        <v>14</v>
      </c>
      <c r="B28" s="20" t="s">
        <v>41</v>
      </c>
      <c r="C28" s="21" t="s">
        <v>42</v>
      </c>
      <c r="D28" s="24">
        <f>+'CFG Ops 2023'!D28+'CF BIS 2023'!D28+'Dep Study Adjustments 2023'!D28+'mgmt adjustments 2023'!D28+'AMR 2023'!D28</f>
        <v>0</v>
      </c>
      <c r="E28" s="24">
        <f>+'CFG Ops 2023'!E28+'CF BIS 2023'!E28+'Dep Study Adjustments 2023'!E28+'mgmt adjustments 2023'!E28+'AMR 2023'!E28</f>
        <v>0</v>
      </c>
      <c r="F28" s="24">
        <f>+'CFG Ops 2023'!F28+'CF BIS 2023'!F28+'Dep Study Adjustments 2023'!F28+'mgmt adjustments 2023'!F28+'AMR 2023'!F28</f>
        <v>0</v>
      </c>
      <c r="G28" s="24">
        <f>+'CFG Ops 2023'!G28+'CF BIS 2023'!G28+'Dep Study Adjustments 2023'!G28+'mgmt adjustments 2023'!G28+'AMR 2023'!G28</f>
        <v>0</v>
      </c>
      <c r="H28" s="24">
        <f>+'CFG Ops 2023'!H28+'CF BIS 2023'!H28+'Dep Study Adjustments 2023'!H28+'mgmt adjustments 2023'!H28+'AMR 2023'!H28</f>
        <v>0</v>
      </c>
      <c r="I28" s="24">
        <f>+'CFG Ops 2023'!I28+'CF BIS 2023'!I28+'Dep Study Adjustments 2023'!I28+'mgmt adjustments 2023'!I28+'AMR 2023'!I28</f>
        <v>0</v>
      </c>
      <c r="J28" s="24">
        <f>+'CFG Ops 2023'!J28+'CF BIS 2023'!J28+'Dep Study Adjustments 2023'!J28+'mgmt adjustments 2023'!J28+'AMR 2023'!J28</f>
        <v>0</v>
      </c>
      <c r="K28" s="24">
        <f>+'CFG Ops 2023'!K28+'CF BIS 2023'!K28+'Dep Study Adjustments 2023'!K28+'mgmt adjustments 2023'!K28+'AMR 2023'!K28</f>
        <v>0</v>
      </c>
      <c r="L28" s="24">
        <f>+'CFG Ops 2023'!L28+'CF BIS 2023'!L28+'Dep Study Adjustments 2023'!L28+'mgmt adjustments 2023'!L28+'AMR 2023'!L28</f>
        <v>0</v>
      </c>
      <c r="M28" s="24">
        <f>+'CFG Ops 2023'!M28+'CF BIS 2023'!M28+'Dep Study Adjustments 2023'!M28+'mgmt adjustments 2023'!M28+'AMR 2023'!M28</f>
        <v>0</v>
      </c>
      <c r="N28" s="24">
        <f>+'CFG Ops 2023'!N28+'CF BIS 2023'!N28+'Dep Study Adjustments 2023'!N28+'mgmt adjustments 2023'!N28+'AMR 2023'!N28</f>
        <v>0</v>
      </c>
      <c r="O28" s="24">
        <f>+'CFG Ops 2023'!O28+'CF BIS 2023'!O28+'Dep Study Adjustments 2023'!O28+'mgmt adjustments 2023'!O28+'AMR 2023'!O28</f>
        <v>0</v>
      </c>
      <c r="P28" s="25">
        <f t="shared" si="0"/>
        <v>0</v>
      </c>
    </row>
    <row r="29" spans="1:16" x14ac:dyDescent="0.2">
      <c r="A29" s="19">
        <f t="shared" si="1"/>
        <v>15</v>
      </c>
      <c r="B29" s="20" t="s">
        <v>43</v>
      </c>
      <c r="C29" s="21" t="s">
        <v>44</v>
      </c>
      <c r="D29" s="24">
        <f>+'CFG Ops 2023'!D29+'CF BIS 2023'!D29+'Dep Study Adjustments 2023'!D29+'mgmt adjustments 2023'!D29+'AMR 2023'!D29</f>
        <v>5760.0138167133973</v>
      </c>
      <c r="E29" s="24">
        <f>+'CFG Ops 2023'!E29+'CF BIS 2023'!E29+'Dep Study Adjustments 2023'!E29+'mgmt adjustments 2023'!E29+'AMR 2023'!E29</f>
        <v>7617.1561356874472</v>
      </c>
      <c r="F29" s="24">
        <f>+'CFG Ops 2023'!F29+'CF BIS 2023'!F29+'Dep Study Adjustments 2023'!F29+'mgmt adjustments 2023'!F29+'AMR 2023'!F29</f>
        <v>9474.2984546614971</v>
      </c>
      <c r="G29" s="24">
        <f>+'CFG Ops 2023'!G29+'CF BIS 2023'!G29+'Dep Study Adjustments 2023'!G29+'mgmt adjustments 2023'!G29+'AMR 2023'!G29</f>
        <v>15045.725411583649</v>
      </c>
      <c r="H29" s="24">
        <f>+'CFG Ops 2023'!H29+'CF BIS 2023'!H29+'Dep Study Adjustments 2023'!H29+'mgmt adjustments 2023'!H29+'AMR 2023'!H29</f>
        <v>15045.725411583649</v>
      </c>
      <c r="I29" s="24">
        <f>+'CFG Ops 2023'!I29+'CF BIS 2023'!I29+'Dep Study Adjustments 2023'!I29+'mgmt adjustments 2023'!I29+'AMR 2023'!I29</f>
        <v>15045.725411583649</v>
      </c>
      <c r="J29" s="24">
        <f>+'CFG Ops 2023'!J29+'CF BIS 2023'!J29+'Dep Study Adjustments 2023'!J29+'mgmt adjustments 2023'!J29+'AMR 2023'!J29</f>
        <v>16902.867730557704</v>
      </c>
      <c r="K29" s="24">
        <f>+'CFG Ops 2023'!K29+'CF BIS 2023'!K29+'Dep Study Adjustments 2023'!K29+'mgmt adjustments 2023'!K29+'AMR 2023'!K29</f>
        <v>16902.867730557704</v>
      </c>
      <c r="L29" s="24">
        <f>+'CFG Ops 2023'!L29+'CF BIS 2023'!L29+'Dep Study Adjustments 2023'!L29+'mgmt adjustments 2023'!L29+'AMR 2023'!L29</f>
        <v>16902.867730557704</v>
      </c>
      <c r="M29" s="24">
        <f>+'CFG Ops 2023'!M29+'CF BIS 2023'!M29+'Dep Study Adjustments 2023'!M29+'mgmt adjustments 2023'!M29+'AMR 2023'!M29</f>
        <v>16902.867730557704</v>
      </c>
      <c r="N29" s="24">
        <f>+'CFG Ops 2023'!N29+'CF BIS 2023'!N29+'Dep Study Adjustments 2023'!N29+'mgmt adjustments 2023'!N29+'AMR 2023'!N29</f>
        <v>15045.725411583649</v>
      </c>
      <c r="O29" s="24">
        <f>+'CFG Ops 2023'!O29+'CF BIS 2023'!O29+'Dep Study Adjustments 2023'!O29+'mgmt adjustments 2023'!O29+'AMR 2023'!O29</f>
        <v>37331.433239272257</v>
      </c>
      <c r="P29" s="25">
        <f t="shared" si="0"/>
        <v>187977.27421489998</v>
      </c>
    </row>
    <row r="30" spans="1:16" x14ac:dyDescent="0.2">
      <c r="A30" s="19">
        <f t="shared" si="1"/>
        <v>16</v>
      </c>
      <c r="B30" s="20">
        <v>3811</v>
      </c>
      <c r="C30" s="21" t="s">
        <v>45</v>
      </c>
      <c r="D30" s="24">
        <f>+'CFG Ops 2023'!D30+'CF BIS 2023'!D30+'Dep Study Adjustments 2023'!D30+'mgmt adjustments 2023'!D30+'AMR 2023'!D30</f>
        <v>0</v>
      </c>
      <c r="E30" s="24">
        <f>+'CFG Ops 2023'!E30+'CF BIS 2023'!E30+'Dep Study Adjustments 2023'!E30+'mgmt adjustments 2023'!E30+'AMR 2023'!E30</f>
        <v>0</v>
      </c>
      <c r="F30" s="24">
        <f>+'CFG Ops 2023'!F30+'CF BIS 2023'!F30+'Dep Study Adjustments 2023'!F30+'mgmt adjustments 2023'!F30+'AMR 2023'!F30</f>
        <v>0</v>
      </c>
      <c r="G30" s="24">
        <f>+'CFG Ops 2023'!G30+'CF BIS 2023'!G30+'Dep Study Adjustments 2023'!G30+'mgmt adjustments 2023'!G30+'AMR 2023'!G30</f>
        <v>0</v>
      </c>
      <c r="H30" s="24">
        <f>+'CFG Ops 2023'!H30+'CF BIS 2023'!H30+'Dep Study Adjustments 2023'!H30+'mgmt adjustments 2023'!H30+'AMR 2023'!H30</f>
        <v>0</v>
      </c>
      <c r="I30" s="24">
        <f>+'CFG Ops 2023'!I30+'CF BIS 2023'!I30+'Dep Study Adjustments 2023'!I30+'mgmt adjustments 2023'!I30+'AMR 2023'!I30</f>
        <v>0</v>
      </c>
      <c r="J30" s="24">
        <f>+'CFG Ops 2023'!J30+'CF BIS 2023'!J30+'Dep Study Adjustments 2023'!J30+'mgmt adjustments 2023'!J30+'AMR 2023'!J30</f>
        <v>0</v>
      </c>
      <c r="K30" s="24">
        <f>+'CFG Ops 2023'!K30+'CF BIS 2023'!K30+'Dep Study Adjustments 2023'!K30+'mgmt adjustments 2023'!K30+'AMR 2023'!K30</f>
        <v>0</v>
      </c>
      <c r="L30" s="24">
        <f>+'CFG Ops 2023'!L30+'CF BIS 2023'!L30+'Dep Study Adjustments 2023'!L30+'mgmt adjustments 2023'!L30+'AMR 2023'!L30</f>
        <v>0</v>
      </c>
      <c r="M30" s="24">
        <f>+'CFG Ops 2023'!M30+'CF BIS 2023'!M30+'Dep Study Adjustments 2023'!M30+'mgmt adjustments 2023'!M30+'AMR 2023'!M30</f>
        <v>0</v>
      </c>
      <c r="N30" s="24">
        <f>+'CFG Ops 2023'!N30+'CF BIS 2023'!N30+'Dep Study Adjustments 2023'!N30+'mgmt adjustments 2023'!N30+'AMR 2023'!N30</f>
        <v>0</v>
      </c>
      <c r="O30" s="24">
        <f>+'CFG Ops 2023'!O30+'CF BIS 2023'!O30+'Dep Study Adjustments 2023'!O30+'mgmt adjustments 2023'!O30+'AMR 2023'!O30</f>
        <v>0</v>
      </c>
      <c r="P30" s="25">
        <f t="shared" si="0"/>
        <v>0</v>
      </c>
    </row>
    <row r="31" spans="1:16" x14ac:dyDescent="0.2">
      <c r="A31" s="19">
        <f t="shared" si="1"/>
        <v>17</v>
      </c>
      <c r="B31" s="20" t="s">
        <v>46</v>
      </c>
      <c r="C31" s="21" t="s">
        <v>47</v>
      </c>
      <c r="D31" s="24">
        <f>+'CFG Ops 2023'!D31+'CF BIS 2023'!D31+'Dep Study Adjustments 2023'!D31+'mgmt adjustments 2023'!D31+'AMR 2023'!D31</f>
        <v>4447.0312167155444</v>
      </c>
      <c r="E31" s="24">
        <f>+'CFG Ops 2023'!E31+'CF BIS 2023'!E31+'Dep Study Adjustments 2023'!E31+'mgmt adjustments 2023'!E31+'AMR 2023'!E31</f>
        <v>4447.0312167175689</v>
      </c>
      <c r="F31" s="24">
        <f>+'CFG Ops 2023'!F31+'CF BIS 2023'!F31+'Dep Study Adjustments 2023'!F31+'mgmt adjustments 2023'!F31+'AMR 2023'!F31</f>
        <v>4447.0312167155444</v>
      </c>
      <c r="G31" s="24">
        <f>+'CFG Ops 2023'!G31+'CF BIS 2023'!G31+'Dep Study Adjustments 2023'!G31+'mgmt adjustments 2023'!G31+'AMR 2023'!G31</f>
        <v>4447.0312167175689</v>
      </c>
      <c r="H31" s="24">
        <f>+'CFG Ops 2023'!H31+'CF BIS 2023'!H31+'Dep Study Adjustments 2023'!H31+'mgmt adjustments 2023'!H31+'AMR 2023'!H31</f>
        <v>4447.0312167175689</v>
      </c>
      <c r="I31" s="24">
        <f>+'CFG Ops 2023'!I31+'CF BIS 2023'!I31+'Dep Study Adjustments 2023'!I31+'mgmt adjustments 2023'!I31+'AMR 2023'!I31</f>
        <v>4447.0312167155444</v>
      </c>
      <c r="J31" s="24">
        <f>+'CFG Ops 2023'!J31+'CF BIS 2023'!J31+'Dep Study Adjustments 2023'!J31+'mgmt adjustments 2023'!J31+'AMR 2023'!J31</f>
        <v>4447.0312167175689</v>
      </c>
      <c r="K31" s="24">
        <f>+'CFG Ops 2023'!K31+'CF BIS 2023'!K31+'Dep Study Adjustments 2023'!K31+'mgmt adjustments 2023'!K31+'AMR 2023'!K31</f>
        <v>4447.0312167155444</v>
      </c>
      <c r="L31" s="24">
        <f>+'CFG Ops 2023'!L31+'CF BIS 2023'!L31+'Dep Study Adjustments 2023'!L31+'mgmt adjustments 2023'!L31+'AMR 2023'!L31</f>
        <v>4447.0312167175689</v>
      </c>
      <c r="M31" s="24">
        <f>+'CFG Ops 2023'!M31+'CF BIS 2023'!M31+'Dep Study Adjustments 2023'!M31+'mgmt adjustments 2023'!M31+'AMR 2023'!M31</f>
        <v>4447.0312167175689</v>
      </c>
      <c r="N31" s="24">
        <f>+'CFG Ops 2023'!N31+'CF BIS 2023'!N31+'Dep Study Adjustments 2023'!N31+'mgmt adjustments 2023'!N31+'AMR 2023'!N31</f>
        <v>4447.0312167155444</v>
      </c>
      <c r="O31" s="24">
        <f>+'CFG Ops 2023'!O31+'CF BIS 2023'!O31+'Dep Study Adjustments 2023'!O31+'mgmt adjustments 2023'!O31+'AMR 2023'!O31</f>
        <v>4447.0312167175689</v>
      </c>
      <c r="P31" s="25">
        <f t="shared" si="0"/>
        <v>53364.374600600699</v>
      </c>
    </row>
    <row r="32" spans="1:16" x14ac:dyDescent="0.2">
      <c r="A32" s="19">
        <f t="shared" si="1"/>
        <v>18</v>
      </c>
      <c r="B32" s="20">
        <v>3821</v>
      </c>
      <c r="C32" s="27" t="s">
        <v>48</v>
      </c>
      <c r="D32" s="24">
        <f>+'CFG Ops 2023'!D32+'CF BIS 2023'!D32+'Dep Study Adjustments 2023'!D32+'mgmt adjustments 2023'!D32+'AMR 2023'!D32</f>
        <v>0</v>
      </c>
      <c r="E32" s="24">
        <f>+'CFG Ops 2023'!E32+'CF BIS 2023'!E32+'Dep Study Adjustments 2023'!E32+'mgmt adjustments 2023'!E32+'AMR 2023'!E32</f>
        <v>0</v>
      </c>
      <c r="F32" s="24">
        <f>+'CFG Ops 2023'!F32+'CF BIS 2023'!F32+'Dep Study Adjustments 2023'!F32+'mgmt adjustments 2023'!F32+'AMR 2023'!F32</f>
        <v>0</v>
      </c>
      <c r="G32" s="24">
        <f>+'CFG Ops 2023'!G32+'CF BIS 2023'!G32+'Dep Study Adjustments 2023'!G32+'mgmt adjustments 2023'!G32+'AMR 2023'!G32</f>
        <v>0</v>
      </c>
      <c r="H32" s="24">
        <f>+'CFG Ops 2023'!H32+'CF BIS 2023'!H32+'Dep Study Adjustments 2023'!H32+'mgmt adjustments 2023'!H32+'AMR 2023'!H32</f>
        <v>0</v>
      </c>
      <c r="I32" s="24">
        <f>+'CFG Ops 2023'!I32+'CF BIS 2023'!I32+'Dep Study Adjustments 2023'!I32+'mgmt adjustments 2023'!I32+'AMR 2023'!I32</f>
        <v>0</v>
      </c>
      <c r="J32" s="24">
        <f>+'CFG Ops 2023'!J32+'CF BIS 2023'!J32+'Dep Study Adjustments 2023'!J32+'mgmt adjustments 2023'!J32+'AMR 2023'!J32</f>
        <v>0</v>
      </c>
      <c r="K32" s="24">
        <f>+'CFG Ops 2023'!K32+'CF BIS 2023'!K32+'Dep Study Adjustments 2023'!K32+'mgmt adjustments 2023'!K32+'AMR 2023'!K32</f>
        <v>0</v>
      </c>
      <c r="L32" s="24">
        <f>+'CFG Ops 2023'!L32+'CF BIS 2023'!L32+'Dep Study Adjustments 2023'!L32+'mgmt adjustments 2023'!L32+'AMR 2023'!L32</f>
        <v>0</v>
      </c>
      <c r="M32" s="24">
        <f>+'CFG Ops 2023'!M32+'CF BIS 2023'!M32+'Dep Study Adjustments 2023'!M32+'mgmt adjustments 2023'!M32+'AMR 2023'!M32</f>
        <v>0</v>
      </c>
      <c r="N32" s="24">
        <f>+'CFG Ops 2023'!N32+'CF BIS 2023'!N32+'Dep Study Adjustments 2023'!N32+'mgmt adjustments 2023'!N32+'AMR 2023'!N32</f>
        <v>0</v>
      </c>
      <c r="O32" s="24">
        <f>+'CFG Ops 2023'!O32+'CF BIS 2023'!O32+'Dep Study Adjustments 2023'!O32+'mgmt adjustments 2023'!O32+'AMR 2023'!O32</f>
        <v>0</v>
      </c>
      <c r="P32" s="25">
        <f t="shared" si="0"/>
        <v>0</v>
      </c>
    </row>
    <row r="33" spans="1:16" x14ac:dyDescent="0.2">
      <c r="A33" s="19">
        <f t="shared" si="1"/>
        <v>19</v>
      </c>
      <c r="B33" s="20" t="s">
        <v>49</v>
      </c>
      <c r="C33" s="21" t="s">
        <v>50</v>
      </c>
      <c r="D33" s="24">
        <f>+'CFG Ops 2023'!D33+'CF BIS 2023'!D33+'Dep Study Adjustments 2023'!D33+'mgmt adjustments 2023'!D33+'AMR 2023'!D33</f>
        <v>2820.581446729524</v>
      </c>
      <c r="E33" s="24">
        <f>+'CFG Ops 2023'!E33+'CF BIS 2023'!E33+'Dep Study Adjustments 2023'!E33+'mgmt adjustments 2023'!E33+'AMR 2023'!E33</f>
        <v>2820.5814467301657</v>
      </c>
      <c r="F33" s="24">
        <f>+'CFG Ops 2023'!F33+'CF BIS 2023'!F33+'Dep Study Adjustments 2023'!F33+'mgmt adjustments 2023'!F33+'AMR 2023'!F33</f>
        <v>2820.5814467308078</v>
      </c>
      <c r="G33" s="24">
        <f>+'CFG Ops 2023'!G33+'CF BIS 2023'!G33+'Dep Study Adjustments 2023'!G33+'mgmt adjustments 2023'!G33+'AMR 2023'!G33</f>
        <v>2820.581446729524</v>
      </c>
      <c r="H33" s="24">
        <f>+'CFG Ops 2023'!H33+'CF BIS 2023'!H33+'Dep Study Adjustments 2023'!H33+'mgmt adjustments 2023'!H33+'AMR 2023'!H33</f>
        <v>2820.5814467308078</v>
      </c>
      <c r="I33" s="24">
        <f>+'CFG Ops 2023'!I33+'CF BIS 2023'!I33+'Dep Study Adjustments 2023'!I33+'mgmt adjustments 2023'!I33+'AMR 2023'!I33</f>
        <v>2820.581446729524</v>
      </c>
      <c r="J33" s="24">
        <f>+'CFG Ops 2023'!J33+'CF BIS 2023'!J33+'Dep Study Adjustments 2023'!J33+'mgmt adjustments 2023'!J33+'AMR 2023'!J33</f>
        <v>2820.5814467308078</v>
      </c>
      <c r="K33" s="24">
        <f>+'CFG Ops 2023'!K33+'CF BIS 2023'!K33+'Dep Study Adjustments 2023'!K33+'mgmt adjustments 2023'!K33+'AMR 2023'!K33</f>
        <v>2820.5814467308078</v>
      </c>
      <c r="L33" s="24">
        <f>+'CFG Ops 2023'!L33+'CF BIS 2023'!L33+'Dep Study Adjustments 2023'!L33+'mgmt adjustments 2023'!L33+'AMR 2023'!L33</f>
        <v>2820.581446729524</v>
      </c>
      <c r="M33" s="24">
        <f>+'CFG Ops 2023'!M33+'CF BIS 2023'!M33+'Dep Study Adjustments 2023'!M33+'mgmt adjustments 2023'!M33+'AMR 2023'!M33</f>
        <v>2820.5814467308078</v>
      </c>
      <c r="N33" s="24">
        <f>+'CFG Ops 2023'!N33+'CF BIS 2023'!N33+'Dep Study Adjustments 2023'!N33+'mgmt adjustments 2023'!N33+'AMR 2023'!N33</f>
        <v>2820.581446729524</v>
      </c>
      <c r="O33" s="24">
        <f>+'CFG Ops 2023'!O33+'CF BIS 2023'!O33+'Dep Study Adjustments 2023'!O33+'mgmt adjustments 2023'!O33+'AMR 2023'!O33</f>
        <v>2820.5814467308078</v>
      </c>
      <c r="P33" s="25">
        <f t="shared" si="0"/>
        <v>33846.977360762634</v>
      </c>
    </row>
    <row r="34" spans="1:16" x14ac:dyDescent="0.2">
      <c r="A34" s="19">
        <f t="shared" si="1"/>
        <v>20</v>
      </c>
      <c r="B34" s="20" t="s">
        <v>51</v>
      </c>
      <c r="C34" s="21" t="s">
        <v>52</v>
      </c>
      <c r="D34" s="24">
        <f>+'CFG Ops 2023'!D34+'CF BIS 2023'!D34+'Dep Study Adjustments 2023'!D34+'mgmt adjustments 2023'!D34+'AMR 2023'!D34</f>
        <v>494.11457963504529</v>
      </c>
      <c r="E34" s="24">
        <f>+'CFG Ops 2023'!E34+'CF BIS 2023'!E34+'Dep Study Adjustments 2023'!E34+'mgmt adjustments 2023'!E34+'AMR 2023'!E34</f>
        <v>494.11457963515772</v>
      </c>
      <c r="F34" s="24">
        <f>+'CFG Ops 2023'!F34+'CF BIS 2023'!F34+'Dep Study Adjustments 2023'!F34+'mgmt adjustments 2023'!F34+'AMR 2023'!F34</f>
        <v>494.11457963527022</v>
      </c>
      <c r="G34" s="24">
        <f>+'CFG Ops 2023'!G34+'CF BIS 2023'!G34+'Dep Study Adjustments 2023'!G34+'mgmt adjustments 2023'!G34+'AMR 2023'!G34</f>
        <v>494.11457963504529</v>
      </c>
      <c r="H34" s="24">
        <f>+'CFG Ops 2023'!H34+'CF BIS 2023'!H34+'Dep Study Adjustments 2023'!H34+'mgmt adjustments 2023'!H34+'AMR 2023'!H34</f>
        <v>494.11457963527022</v>
      </c>
      <c r="I34" s="24">
        <f>+'CFG Ops 2023'!I34+'CF BIS 2023'!I34+'Dep Study Adjustments 2023'!I34+'mgmt adjustments 2023'!I34+'AMR 2023'!I34</f>
        <v>494.11457963504529</v>
      </c>
      <c r="J34" s="24">
        <f>+'CFG Ops 2023'!J34+'CF BIS 2023'!J34+'Dep Study Adjustments 2023'!J34+'mgmt adjustments 2023'!J34+'AMR 2023'!J34</f>
        <v>494.11457963527022</v>
      </c>
      <c r="K34" s="24">
        <f>+'CFG Ops 2023'!K34+'CF BIS 2023'!K34+'Dep Study Adjustments 2023'!K34+'mgmt adjustments 2023'!K34+'AMR 2023'!K34</f>
        <v>494.11457963527022</v>
      </c>
      <c r="L34" s="24">
        <f>+'CFG Ops 2023'!L34+'CF BIS 2023'!L34+'Dep Study Adjustments 2023'!L34+'mgmt adjustments 2023'!L34+'AMR 2023'!L34</f>
        <v>494.11457963504529</v>
      </c>
      <c r="M34" s="24">
        <f>+'CFG Ops 2023'!M34+'CF BIS 2023'!M34+'Dep Study Adjustments 2023'!M34+'mgmt adjustments 2023'!M34+'AMR 2023'!M34</f>
        <v>494.11457963527022</v>
      </c>
      <c r="N34" s="24">
        <f>+'CFG Ops 2023'!N34+'CF BIS 2023'!N34+'Dep Study Adjustments 2023'!N34+'mgmt adjustments 2023'!N34+'AMR 2023'!N34</f>
        <v>494.11457963504529</v>
      </c>
      <c r="O34" s="24">
        <f>+'CFG Ops 2023'!O34+'CF BIS 2023'!O34+'Dep Study Adjustments 2023'!O34+'mgmt adjustments 2023'!O34+'AMR 2023'!O34</f>
        <v>494.11457963527022</v>
      </c>
      <c r="P34" s="25"/>
    </row>
    <row r="35" spans="1:16" x14ac:dyDescent="0.2">
      <c r="A35" s="19">
        <f t="shared" si="1"/>
        <v>21</v>
      </c>
      <c r="B35" s="20" t="s">
        <v>53</v>
      </c>
      <c r="C35" s="21" t="s">
        <v>54</v>
      </c>
      <c r="D35" s="24">
        <f>+'CFG Ops 2023'!D35+'CF BIS 2023'!D35+'Dep Study Adjustments 2023'!D35+'mgmt adjustments 2023'!D35+'AMR 2023'!D35</f>
        <v>0</v>
      </c>
      <c r="E35" s="24">
        <f>+'CFG Ops 2023'!E35+'CF BIS 2023'!E35+'Dep Study Adjustments 2023'!E35+'mgmt adjustments 2023'!E35+'AMR 2023'!E35</f>
        <v>0</v>
      </c>
      <c r="F35" s="24">
        <f>+'CFG Ops 2023'!F35+'CF BIS 2023'!F35+'Dep Study Adjustments 2023'!F35+'mgmt adjustments 2023'!F35+'AMR 2023'!F35</f>
        <v>0</v>
      </c>
      <c r="G35" s="24">
        <f>+'CFG Ops 2023'!G35+'CF BIS 2023'!G35+'Dep Study Adjustments 2023'!G35+'mgmt adjustments 2023'!G35+'AMR 2023'!G35</f>
        <v>0</v>
      </c>
      <c r="H35" s="24">
        <f>+'CFG Ops 2023'!H35+'CF BIS 2023'!H35+'Dep Study Adjustments 2023'!H35+'mgmt adjustments 2023'!H35+'AMR 2023'!H35</f>
        <v>0</v>
      </c>
      <c r="I35" s="24">
        <f>+'CFG Ops 2023'!I35+'CF BIS 2023'!I35+'Dep Study Adjustments 2023'!I35+'mgmt adjustments 2023'!I35+'AMR 2023'!I35</f>
        <v>0</v>
      </c>
      <c r="J35" s="24">
        <f>+'CFG Ops 2023'!J35+'CF BIS 2023'!J35+'Dep Study Adjustments 2023'!J35+'mgmt adjustments 2023'!J35+'AMR 2023'!J35</f>
        <v>0</v>
      </c>
      <c r="K35" s="24">
        <f>+'CFG Ops 2023'!K35+'CF BIS 2023'!K35+'Dep Study Adjustments 2023'!K35+'mgmt adjustments 2023'!K35+'AMR 2023'!K35</f>
        <v>0</v>
      </c>
      <c r="L35" s="24">
        <f>+'CFG Ops 2023'!L35+'CF BIS 2023'!L35+'Dep Study Adjustments 2023'!L35+'mgmt adjustments 2023'!L35+'AMR 2023'!L35</f>
        <v>0</v>
      </c>
      <c r="M35" s="24">
        <f>+'CFG Ops 2023'!M35+'CF BIS 2023'!M35+'Dep Study Adjustments 2023'!M35+'mgmt adjustments 2023'!M35+'AMR 2023'!M35</f>
        <v>0</v>
      </c>
      <c r="N35" s="24">
        <f>+'CFG Ops 2023'!N35+'CF BIS 2023'!N35+'Dep Study Adjustments 2023'!N35+'mgmt adjustments 2023'!N35+'AMR 2023'!N35</f>
        <v>0</v>
      </c>
      <c r="O35" s="24">
        <f>+'CFG Ops 2023'!O35+'CF BIS 2023'!O35+'Dep Study Adjustments 2023'!O35+'mgmt adjustments 2023'!O35+'AMR 2023'!O35</f>
        <v>0</v>
      </c>
      <c r="P35" s="25">
        <f t="shared" si="0"/>
        <v>0</v>
      </c>
    </row>
    <row r="36" spans="1:16" x14ac:dyDescent="0.2">
      <c r="A36" s="19">
        <f t="shared" si="1"/>
        <v>22</v>
      </c>
      <c r="B36" s="20" t="s">
        <v>55</v>
      </c>
      <c r="C36" s="21" t="s">
        <v>56</v>
      </c>
      <c r="D36" s="24">
        <f>+'CFG Ops 2023'!D36+'CF BIS 2023'!D36+'Dep Study Adjustments 2023'!D36+'mgmt adjustments 2023'!D36+'AMR 2023'!D36</f>
        <v>11850</v>
      </c>
      <c r="E36" s="24">
        <f>+'CFG Ops 2023'!E36+'CF BIS 2023'!E36+'Dep Study Adjustments 2023'!E36+'mgmt adjustments 2023'!E36+'AMR 2023'!E36</f>
        <v>15800</v>
      </c>
      <c r="F36" s="24">
        <f>+'CFG Ops 2023'!F36+'CF BIS 2023'!F36+'Dep Study Adjustments 2023'!F36+'mgmt adjustments 2023'!F36+'AMR 2023'!F36</f>
        <v>19750</v>
      </c>
      <c r="G36" s="24">
        <f>+'CFG Ops 2023'!G36+'CF BIS 2023'!G36+'Dep Study Adjustments 2023'!G36+'mgmt adjustments 2023'!G36+'AMR 2023'!G36</f>
        <v>31600</v>
      </c>
      <c r="H36" s="24">
        <f>+'CFG Ops 2023'!H36+'CF BIS 2023'!H36+'Dep Study Adjustments 2023'!H36+'mgmt adjustments 2023'!H36+'AMR 2023'!H36</f>
        <v>31600</v>
      </c>
      <c r="I36" s="24">
        <f>+'CFG Ops 2023'!I36+'CF BIS 2023'!I36+'Dep Study Adjustments 2023'!I36+'mgmt adjustments 2023'!I36+'AMR 2023'!I36</f>
        <v>31600</v>
      </c>
      <c r="J36" s="24">
        <f>+'CFG Ops 2023'!J36+'CF BIS 2023'!J36+'Dep Study Adjustments 2023'!J36+'mgmt adjustments 2023'!J36+'AMR 2023'!J36</f>
        <v>35550</v>
      </c>
      <c r="K36" s="24">
        <f>+'CFG Ops 2023'!K36+'CF BIS 2023'!K36+'Dep Study Adjustments 2023'!K36+'mgmt adjustments 2023'!K36+'AMR 2023'!K36</f>
        <v>35550</v>
      </c>
      <c r="L36" s="24">
        <f>+'CFG Ops 2023'!L36+'CF BIS 2023'!L36+'Dep Study Adjustments 2023'!L36+'mgmt adjustments 2023'!L36+'AMR 2023'!L36</f>
        <v>35550</v>
      </c>
      <c r="M36" s="24">
        <f>+'CFG Ops 2023'!M36+'CF BIS 2023'!M36+'Dep Study Adjustments 2023'!M36+'mgmt adjustments 2023'!M36+'AMR 2023'!M36</f>
        <v>35550</v>
      </c>
      <c r="N36" s="24">
        <f>+'CFG Ops 2023'!N36+'CF BIS 2023'!N36+'Dep Study Adjustments 2023'!N36+'mgmt adjustments 2023'!N36+'AMR 2023'!N36</f>
        <v>31600</v>
      </c>
      <c r="O36" s="24">
        <f>+'CFG Ops 2023'!O36+'CF BIS 2023'!O36+'Dep Study Adjustments 2023'!O36+'mgmt adjustments 2023'!O36+'AMR 2023'!O36</f>
        <v>79000</v>
      </c>
      <c r="P36" s="25">
        <f t="shared" si="0"/>
        <v>395000</v>
      </c>
    </row>
    <row r="37" spans="1:16" x14ac:dyDescent="0.2">
      <c r="A37" s="19">
        <f t="shared" si="1"/>
        <v>23</v>
      </c>
      <c r="B37" s="20" t="s">
        <v>57</v>
      </c>
      <c r="C37" s="21" t="s">
        <v>29</v>
      </c>
      <c r="D37" s="24">
        <f>+'CFG Ops 2023'!D37+'CF BIS 2023'!D37+'Dep Study Adjustments 2023'!D37+'mgmt adjustments 2023'!D37+'AMR 2023'!D37</f>
        <v>1350</v>
      </c>
      <c r="E37" s="24">
        <f>+'CFG Ops 2023'!E37+'CF BIS 2023'!E37+'Dep Study Adjustments 2023'!E37+'mgmt adjustments 2023'!E37+'AMR 2023'!E37</f>
        <v>1800</v>
      </c>
      <c r="F37" s="24">
        <f>+'CFG Ops 2023'!F37+'CF BIS 2023'!F37+'Dep Study Adjustments 2023'!F37+'mgmt adjustments 2023'!F37+'AMR 2023'!F37</f>
        <v>2250</v>
      </c>
      <c r="G37" s="24">
        <f>+'CFG Ops 2023'!G37+'CF BIS 2023'!G37+'Dep Study Adjustments 2023'!G37+'mgmt adjustments 2023'!G37+'AMR 2023'!G37</f>
        <v>3600</v>
      </c>
      <c r="H37" s="24">
        <f>+'CFG Ops 2023'!H37+'CF BIS 2023'!H37+'Dep Study Adjustments 2023'!H37+'mgmt adjustments 2023'!H37+'AMR 2023'!H37</f>
        <v>3600</v>
      </c>
      <c r="I37" s="24">
        <f>+'CFG Ops 2023'!I37+'CF BIS 2023'!I37+'Dep Study Adjustments 2023'!I37+'mgmt adjustments 2023'!I37+'AMR 2023'!I37</f>
        <v>3600</v>
      </c>
      <c r="J37" s="24">
        <f>+'CFG Ops 2023'!J37+'CF BIS 2023'!J37+'Dep Study Adjustments 2023'!J37+'mgmt adjustments 2023'!J37+'AMR 2023'!J37</f>
        <v>4050</v>
      </c>
      <c r="K37" s="24">
        <f>+'CFG Ops 2023'!K37+'CF BIS 2023'!K37+'Dep Study Adjustments 2023'!K37+'mgmt adjustments 2023'!K37+'AMR 2023'!K37</f>
        <v>4050</v>
      </c>
      <c r="L37" s="24">
        <f>+'CFG Ops 2023'!L37+'CF BIS 2023'!L37+'Dep Study Adjustments 2023'!L37+'mgmt adjustments 2023'!L37+'AMR 2023'!L37</f>
        <v>4050</v>
      </c>
      <c r="M37" s="24">
        <f>+'CFG Ops 2023'!M37+'CF BIS 2023'!M37+'Dep Study Adjustments 2023'!M37+'mgmt adjustments 2023'!M37+'AMR 2023'!M37</f>
        <v>4050</v>
      </c>
      <c r="N37" s="24">
        <f>+'CFG Ops 2023'!N37+'CF BIS 2023'!N37+'Dep Study Adjustments 2023'!N37+'mgmt adjustments 2023'!N37+'AMR 2023'!N37</f>
        <v>3600</v>
      </c>
      <c r="O37" s="24">
        <f>+'CFG Ops 2023'!O37+'CF BIS 2023'!O37+'Dep Study Adjustments 2023'!O37+'mgmt adjustments 2023'!O37+'AMR 2023'!O37</f>
        <v>9000</v>
      </c>
      <c r="P37" s="25">
        <f t="shared" si="0"/>
        <v>45000</v>
      </c>
    </row>
    <row r="38" spans="1:16" x14ac:dyDescent="0.2">
      <c r="A38" s="19">
        <f t="shared" si="1"/>
        <v>24</v>
      </c>
      <c r="B38" s="20" t="s">
        <v>58</v>
      </c>
      <c r="C38" s="21" t="s">
        <v>27</v>
      </c>
      <c r="D38" s="24">
        <f>+'CFG Ops 2023'!D38+'CF BIS 2023'!D38+'Dep Study Adjustments 2023'!D38+'mgmt adjustments 2023'!D38+'AMR 2023'!D38</f>
        <v>0</v>
      </c>
      <c r="E38" s="24">
        <f>+'CFG Ops 2023'!E38+'CF BIS 2023'!E38+'Dep Study Adjustments 2023'!E38+'mgmt adjustments 2023'!E38+'AMR 2023'!E38</f>
        <v>0</v>
      </c>
      <c r="F38" s="24">
        <f>+'CFG Ops 2023'!F38+'CF BIS 2023'!F38+'Dep Study Adjustments 2023'!F38+'mgmt adjustments 2023'!F38+'AMR 2023'!F38</f>
        <v>0</v>
      </c>
      <c r="G38" s="24">
        <f>+'CFG Ops 2023'!G38+'CF BIS 2023'!G38+'Dep Study Adjustments 2023'!G38+'mgmt adjustments 2023'!G38+'AMR 2023'!G38</f>
        <v>0</v>
      </c>
      <c r="H38" s="24">
        <f>+'CFG Ops 2023'!H38+'CF BIS 2023'!H38+'Dep Study Adjustments 2023'!H38+'mgmt adjustments 2023'!H38+'AMR 2023'!H38</f>
        <v>0</v>
      </c>
      <c r="I38" s="24">
        <f>+'CFG Ops 2023'!I38+'CF BIS 2023'!I38+'Dep Study Adjustments 2023'!I38+'mgmt adjustments 2023'!I38+'AMR 2023'!I38</f>
        <v>0</v>
      </c>
      <c r="J38" s="24">
        <f>+'CFG Ops 2023'!J38+'CF BIS 2023'!J38+'Dep Study Adjustments 2023'!J38+'mgmt adjustments 2023'!J38+'AMR 2023'!J38</f>
        <v>0</v>
      </c>
      <c r="K38" s="24">
        <f>+'CFG Ops 2023'!K38+'CF BIS 2023'!K38+'Dep Study Adjustments 2023'!K38+'mgmt adjustments 2023'!K38+'AMR 2023'!K38</f>
        <v>0</v>
      </c>
      <c r="L38" s="24">
        <f>+'CFG Ops 2023'!L38+'CF BIS 2023'!L38+'Dep Study Adjustments 2023'!L38+'mgmt adjustments 2023'!L38+'AMR 2023'!L38</f>
        <v>0</v>
      </c>
      <c r="M38" s="24">
        <f>+'CFG Ops 2023'!M38+'CF BIS 2023'!M38+'Dep Study Adjustments 2023'!M38+'mgmt adjustments 2023'!M38+'AMR 2023'!M38</f>
        <v>0</v>
      </c>
      <c r="N38" s="24">
        <f>+'CFG Ops 2023'!N38+'CF BIS 2023'!N38+'Dep Study Adjustments 2023'!N38+'mgmt adjustments 2023'!N38+'AMR 2023'!N38</f>
        <v>0</v>
      </c>
      <c r="O38" s="24">
        <f>+'CFG Ops 2023'!O38+'CF BIS 2023'!O38+'Dep Study Adjustments 2023'!O38+'mgmt adjustments 2023'!O38+'AMR 2023'!O38</f>
        <v>0</v>
      </c>
      <c r="P38" s="25">
        <f t="shared" si="0"/>
        <v>0</v>
      </c>
    </row>
    <row r="39" spans="1:16" x14ac:dyDescent="0.2">
      <c r="A39" s="19">
        <f t="shared" si="1"/>
        <v>25</v>
      </c>
      <c r="B39" s="20">
        <v>3910</v>
      </c>
      <c r="C39" s="29" t="s">
        <v>59</v>
      </c>
      <c r="D39" s="30">
        <f>+'CFG Ops 2023'!D39+'CF BIS 2023'!D39+'Dep Study Adjustments 2023'!D39+'mgmt adjustments 2023'!D39+'AMR 2023'!D39</f>
        <v>750</v>
      </c>
      <c r="E39" s="30">
        <f>+'CFG Ops 2023'!E39+'CF BIS 2023'!E39+'Dep Study Adjustments 2023'!E39+'mgmt adjustments 2023'!E39+'AMR 2023'!E39</f>
        <v>1000</v>
      </c>
      <c r="F39" s="30">
        <f>+'CFG Ops 2023'!F39+'CF BIS 2023'!F39+'Dep Study Adjustments 2023'!F39+'mgmt adjustments 2023'!F39+'AMR 2023'!F39</f>
        <v>1250</v>
      </c>
      <c r="G39" s="30">
        <f>+'CFG Ops 2023'!G39+'CF BIS 2023'!G39+'Dep Study Adjustments 2023'!G39+'mgmt adjustments 2023'!G39+'AMR 2023'!G39</f>
        <v>2000</v>
      </c>
      <c r="H39" s="30">
        <f>+'CFG Ops 2023'!H39+'CF BIS 2023'!H39+'Dep Study Adjustments 2023'!H39+'mgmt adjustments 2023'!H39+'AMR 2023'!H39</f>
        <v>2000</v>
      </c>
      <c r="I39" s="30">
        <f>+'CFG Ops 2023'!I39+'CF BIS 2023'!I39+'Dep Study Adjustments 2023'!I39+'mgmt adjustments 2023'!I39+'AMR 2023'!I39</f>
        <v>2000</v>
      </c>
      <c r="J39" s="30">
        <f>+'CFG Ops 2023'!J39+'CF BIS 2023'!J39+'Dep Study Adjustments 2023'!J39+'mgmt adjustments 2023'!J39+'AMR 2023'!J39</f>
        <v>2250</v>
      </c>
      <c r="K39" s="30">
        <f>+'CFG Ops 2023'!K39+'CF BIS 2023'!K39+'Dep Study Adjustments 2023'!K39+'mgmt adjustments 2023'!K39+'AMR 2023'!K39</f>
        <v>2250</v>
      </c>
      <c r="L39" s="30">
        <f>+'CFG Ops 2023'!L39+'CF BIS 2023'!L39+'Dep Study Adjustments 2023'!L39+'mgmt adjustments 2023'!L39+'AMR 2023'!L39</f>
        <v>2250</v>
      </c>
      <c r="M39" s="30">
        <f>+'CFG Ops 2023'!M39+'CF BIS 2023'!M39+'Dep Study Adjustments 2023'!M39+'mgmt adjustments 2023'!M39+'AMR 2023'!M39</f>
        <v>2250</v>
      </c>
      <c r="N39" s="30">
        <f>+'CFG Ops 2023'!N39+'CF BIS 2023'!N39+'Dep Study Adjustments 2023'!N39+'mgmt adjustments 2023'!N39+'AMR 2023'!N39</f>
        <v>2000</v>
      </c>
      <c r="O39" s="30">
        <f>+'CFG Ops 2023'!O39+'CF BIS 2023'!O39+'Dep Study Adjustments 2023'!O39+'mgmt adjustments 2023'!O39+'AMR 2023'!O39</f>
        <v>5000</v>
      </c>
      <c r="P39" s="31">
        <f t="shared" si="0"/>
        <v>25000</v>
      </c>
    </row>
    <row r="40" spans="1:16" x14ac:dyDescent="0.2">
      <c r="A40" s="19">
        <f t="shared" si="1"/>
        <v>26</v>
      </c>
      <c r="B40" s="20">
        <v>3911</v>
      </c>
      <c r="C40" s="29" t="s">
        <v>60</v>
      </c>
      <c r="D40" s="30">
        <f>+'CFG Ops 2023'!D40+'CF BIS 2023'!D40+'Dep Study Adjustments 2023'!D40+'mgmt adjustments 2023'!D40+'AMR 2023'!D40</f>
        <v>0</v>
      </c>
      <c r="E40" s="30">
        <f>+'CFG Ops 2023'!E40+'CF BIS 2023'!E40+'Dep Study Adjustments 2023'!E40+'mgmt adjustments 2023'!E40+'AMR 2023'!E40</f>
        <v>0</v>
      </c>
      <c r="F40" s="30">
        <f>+'CFG Ops 2023'!F40+'CF BIS 2023'!F40+'Dep Study Adjustments 2023'!F40+'mgmt adjustments 2023'!F40+'AMR 2023'!F40</f>
        <v>0</v>
      </c>
      <c r="G40" s="30">
        <f>+'CFG Ops 2023'!G40+'CF BIS 2023'!G40+'Dep Study Adjustments 2023'!G40+'mgmt adjustments 2023'!G40+'AMR 2023'!G40</f>
        <v>0</v>
      </c>
      <c r="H40" s="30">
        <f>+'CFG Ops 2023'!H40+'CF BIS 2023'!H40+'Dep Study Adjustments 2023'!H40+'mgmt adjustments 2023'!H40+'AMR 2023'!H40</f>
        <v>0</v>
      </c>
      <c r="I40" s="30">
        <f>+'CFG Ops 2023'!I40+'CF BIS 2023'!I40+'Dep Study Adjustments 2023'!I40+'mgmt adjustments 2023'!I40+'AMR 2023'!I40</f>
        <v>0</v>
      </c>
      <c r="J40" s="30">
        <f>+'CFG Ops 2023'!J40+'CF BIS 2023'!J40+'Dep Study Adjustments 2023'!J40+'mgmt adjustments 2023'!J40+'AMR 2023'!J40</f>
        <v>0</v>
      </c>
      <c r="K40" s="30">
        <f>+'CFG Ops 2023'!K40+'CF BIS 2023'!K40+'Dep Study Adjustments 2023'!K40+'mgmt adjustments 2023'!K40+'AMR 2023'!K40</f>
        <v>0</v>
      </c>
      <c r="L40" s="30">
        <f>+'CFG Ops 2023'!L40+'CF BIS 2023'!L40+'Dep Study Adjustments 2023'!L40+'mgmt adjustments 2023'!L40+'AMR 2023'!L40</f>
        <v>0</v>
      </c>
      <c r="M40" s="30">
        <f>+'CFG Ops 2023'!M40+'CF BIS 2023'!M40+'Dep Study Adjustments 2023'!M40+'mgmt adjustments 2023'!M40+'AMR 2023'!M40</f>
        <v>0</v>
      </c>
      <c r="N40" s="30">
        <f>+'CFG Ops 2023'!N40+'CF BIS 2023'!N40+'Dep Study Adjustments 2023'!N40+'mgmt adjustments 2023'!N40+'AMR 2023'!N40</f>
        <v>0</v>
      </c>
      <c r="O40" s="30">
        <f>+'CFG Ops 2023'!O40+'CF BIS 2023'!O40+'Dep Study Adjustments 2023'!O40+'mgmt adjustments 2023'!O40+'AMR 2023'!O40</f>
        <v>0</v>
      </c>
      <c r="P40" s="31">
        <f t="shared" si="0"/>
        <v>0</v>
      </c>
    </row>
    <row r="41" spans="1:16" x14ac:dyDescent="0.2">
      <c r="A41" s="19">
        <f t="shared" si="1"/>
        <v>27</v>
      </c>
      <c r="B41" s="20">
        <v>3912</v>
      </c>
      <c r="C41" s="29" t="s">
        <v>61</v>
      </c>
      <c r="D41" s="30">
        <f>+'CFG Ops 2023'!D41+'CF BIS 2023'!D41+'Dep Study Adjustments 2023'!D41+'mgmt adjustments 2023'!D41+'AMR 2023'!D41</f>
        <v>0</v>
      </c>
      <c r="E41" s="30">
        <f>+'CFG Ops 2023'!E41+'CF BIS 2023'!E41+'Dep Study Adjustments 2023'!E41+'mgmt adjustments 2023'!E41+'AMR 2023'!E41</f>
        <v>0</v>
      </c>
      <c r="F41" s="30">
        <f>+'CFG Ops 2023'!F41+'CF BIS 2023'!F41+'Dep Study Adjustments 2023'!F41+'mgmt adjustments 2023'!F41+'AMR 2023'!F41</f>
        <v>0</v>
      </c>
      <c r="G41" s="30">
        <f>+'CFG Ops 2023'!G41+'CF BIS 2023'!G41+'Dep Study Adjustments 2023'!G41+'mgmt adjustments 2023'!G41+'AMR 2023'!G41</f>
        <v>0</v>
      </c>
      <c r="H41" s="30">
        <f>+'CFG Ops 2023'!H41+'CF BIS 2023'!H41+'Dep Study Adjustments 2023'!H41+'mgmt adjustments 2023'!H41+'AMR 2023'!H41</f>
        <v>0</v>
      </c>
      <c r="I41" s="30">
        <f>+'CFG Ops 2023'!I41+'CF BIS 2023'!I41+'Dep Study Adjustments 2023'!I41+'mgmt adjustments 2023'!I41+'AMR 2023'!I41</f>
        <v>0</v>
      </c>
      <c r="J41" s="30">
        <f>+'CFG Ops 2023'!J41+'CF BIS 2023'!J41+'Dep Study Adjustments 2023'!J41+'mgmt adjustments 2023'!J41+'AMR 2023'!J41</f>
        <v>0</v>
      </c>
      <c r="K41" s="30">
        <f>+'CFG Ops 2023'!K41+'CF BIS 2023'!K41+'Dep Study Adjustments 2023'!K41+'mgmt adjustments 2023'!K41+'AMR 2023'!K41</f>
        <v>0</v>
      </c>
      <c r="L41" s="30">
        <f>+'CFG Ops 2023'!L41+'CF BIS 2023'!L41+'Dep Study Adjustments 2023'!L41+'mgmt adjustments 2023'!L41+'AMR 2023'!L41</f>
        <v>0</v>
      </c>
      <c r="M41" s="30">
        <f>+'CFG Ops 2023'!M41+'CF BIS 2023'!M41+'Dep Study Adjustments 2023'!M41+'mgmt adjustments 2023'!M41+'AMR 2023'!M41</f>
        <v>0</v>
      </c>
      <c r="N41" s="30">
        <f>+'CFG Ops 2023'!N41+'CF BIS 2023'!N41+'Dep Study Adjustments 2023'!N41+'mgmt adjustments 2023'!N41+'AMR 2023'!N41</f>
        <v>0</v>
      </c>
      <c r="O41" s="30">
        <f>+'CFG Ops 2023'!O41+'CF BIS 2023'!O41+'Dep Study Adjustments 2023'!O41+'mgmt adjustments 2023'!O41+'AMR 2023'!O41</f>
        <v>0</v>
      </c>
      <c r="P41" s="31">
        <f t="shared" si="0"/>
        <v>0</v>
      </c>
    </row>
    <row r="42" spans="1:16" x14ac:dyDescent="0.2">
      <c r="A42" s="19">
        <f t="shared" si="1"/>
        <v>28</v>
      </c>
      <c r="B42" s="20">
        <v>3913</v>
      </c>
      <c r="C42" s="29" t="s">
        <v>62</v>
      </c>
      <c r="D42" s="30">
        <f>+'CFG Ops 2023'!D42+'CF BIS 2023'!D42+'Dep Study Adjustments 2023'!D42+'mgmt adjustments 2023'!D42+'AMR 2023'!D42</f>
        <v>0</v>
      </c>
      <c r="E42" s="30">
        <f>+'CFG Ops 2023'!E42+'CF BIS 2023'!E42+'Dep Study Adjustments 2023'!E42+'mgmt adjustments 2023'!E42+'AMR 2023'!E42</f>
        <v>0</v>
      </c>
      <c r="F42" s="30">
        <f>+'CFG Ops 2023'!F42+'CF BIS 2023'!F42+'Dep Study Adjustments 2023'!F42+'mgmt adjustments 2023'!F42+'AMR 2023'!F42</f>
        <v>0</v>
      </c>
      <c r="G42" s="30">
        <f>+'CFG Ops 2023'!G42+'CF BIS 2023'!G42+'Dep Study Adjustments 2023'!G42+'mgmt adjustments 2023'!G42+'AMR 2023'!G42</f>
        <v>0</v>
      </c>
      <c r="H42" s="30">
        <f>+'CFG Ops 2023'!H42+'CF BIS 2023'!H42+'Dep Study Adjustments 2023'!H42+'mgmt adjustments 2023'!H42+'AMR 2023'!H42</f>
        <v>0</v>
      </c>
      <c r="I42" s="30">
        <f>+'CFG Ops 2023'!I42+'CF BIS 2023'!I42+'Dep Study Adjustments 2023'!I42+'mgmt adjustments 2023'!I42+'AMR 2023'!I42</f>
        <v>0</v>
      </c>
      <c r="J42" s="30">
        <f>+'CFG Ops 2023'!J42+'CF BIS 2023'!J42+'Dep Study Adjustments 2023'!J42+'mgmt adjustments 2023'!J42+'AMR 2023'!J42</f>
        <v>0</v>
      </c>
      <c r="K42" s="30">
        <f>+'CFG Ops 2023'!K42+'CF BIS 2023'!K42+'Dep Study Adjustments 2023'!K42+'mgmt adjustments 2023'!K42+'AMR 2023'!K42</f>
        <v>0</v>
      </c>
      <c r="L42" s="30">
        <f>+'CFG Ops 2023'!L42+'CF BIS 2023'!L42+'Dep Study Adjustments 2023'!L42+'mgmt adjustments 2023'!L42+'AMR 2023'!L42</f>
        <v>0</v>
      </c>
      <c r="M42" s="30">
        <f>+'CFG Ops 2023'!M42+'CF BIS 2023'!M42+'Dep Study Adjustments 2023'!M42+'mgmt adjustments 2023'!M42+'AMR 2023'!M42</f>
        <v>0</v>
      </c>
      <c r="N42" s="30">
        <f>+'CFG Ops 2023'!N42+'CF BIS 2023'!N42+'Dep Study Adjustments 2023'!N42+'mgmt adjustments 2023'!N42+'AMR 2023'!N42</f>
        <v>0</v>
      </c>
      <c r="O42" s="30">
        <f>+'CFG Ops 2023'!O42+'CF BIS 2023'!O42+'Dep Study Adjustments 2023'!O42+'mgmt adjustments 2023'!O42+'AMR 2023'!O42</f>
        <v>0</v>
      </c>
      <c r="P42" s="31">
        <f t="shared" si="0"/>
        <v>0</v>
      </c>
    </row>
    <row r="43" spans="1:16" x14ac:dyDescent="0.2">
      <c r="A43" s="19">
        <f t="shared" si="1"/>
        <v>29</v>
      </c>
      <c r="B43" s="20">
        <v>3914</v>
      </c>
      <c r="C43" s="29" t="s">
        <v>63</v>
      </c>
      <c r="D43" s="30">
        <f>+'CFG Ops 2023'!D43+'CF BIS 2023'!D43+'Dep Study Adjustments 2023'!D43+'mgmt adjustments 2023'!D43+'AMR 2023'!D43</f>
        <v>0</v>
      </c>
      <c r="E43" s="30">
        <f>+'CFG Ops 2023'!E43+'CF BIS 2023'!E43+'Dep Study Adjustments 2023'!E43+'mgmt adjustments 2023'!E43+'AMR 2023'!E43</f>
        <v>0</v>
      </c>
      <c r="F43" s="30">
        <f>+'CFG Ops 2023'!F43+'CF BIS 2023'!F43+'Dep Study Adjustments 2023'!F43+'mgmt adjustments 2023'!F43+'AMR 2023'!F43</f>
        <v>0</v>
      </c>
      <c r="G43" s="30">
        <f>+'CFG Ops 2023'!G43+'CF BIS 2023'!G43+'Dep Study Adjustments 2023'!G43+'mgmt adjustments 2023'!G43+'AMR 2023'!G43</f>
        <v>0</v>
      </c>
      <c r="H43" s="30">
        <f>+'CFG Ops 2023'!H43+'CF BIS 2023'!H43+'Dep Study Adjustments 2023'!H43+'mgmt adjustments 2023'!H43+'AMR 2023'!H43</f>
        <v>0</v>
      </c>
      <c r="I43" s="30">
        <f>+'CFG Ops 2023'!I43+'CF BIS 2023'!I43+'Dep Study Adjustments 2023'!I43+'mgmt adjustments 2023'!I43+'AMR 2023'!I43</f>
        <v>0</v>
      </c>
      <c r="J43" s="30">
        <f>+'CFG Ops 2023'!J43+'CF BIS 2023'!J43+'Dep Study Adjustments 2023'!J43+'mgmt adjustments 2023'!J43+'AMR 2023'!J43</f>
        <v>0</v>
      </c>
      <c r="K43" s="30">
        <f>+'CFG Ops 2023'!K43+'CF BIS 2023'!K43+'Dep Study Adjustments 2023'!K43+'mgmt adjustments 2023'!K43+'AMR 2023'!K43</f>
        <v>0</v>
      </c>
      <c r="L43" s="30">
        <f>+'CFG Ops 2023'!L43+'CF BIS 2023'!L43+'Dep Study Adjustments 2023'!L43+'mgmt adjustments 2023'!L43+'AMR 2023'!L43</f>
        <v>0</v>
      </c>
      <c r="M43" s="30">
        <f>+'CFG Ops 2023'!M43+'CF BIS 2023'!M43+'Dep Study Adjustments 2023'!M43+'mgmt adjustments 2023'!M43+'AMR 2023'!M43</f>
        <v>0</v>
      </c>
      <c r="N43" s="30">
        <f>+'CFG Ops 2023'!N43+'CF BIS 2023'!N43+'Dep Study Adjustments 2023'!N43+'mgmt adjustments 2023'!N43+'AMR 2023'!N43</f>
        <v>0</v>
      </c>
      <c r="O43" s="30">
        <f>+'CFG Ops 2023'!O43+'CF BIS 2023'!O43+'Dep Study Adjustments 2023'!O43+'mgmt adjustments 2023'!O43+'AMR 2023'!O43</f>
        <v>0</v>
      </c>
      <c r="P43" s="31">
        <f t="shared" si="0"/>
        <v>0</v>
      </c>
    </row>
    <row r="44" spans="1:16" x14ac:dyDescent="0.2">
      <c r="A44" s="19">
        <f t="shared" si="1"/>
        <v>30</v>
      </c>
      <c r="B44" s="20">
        <v>392</v>
      </c>
      <c r="C44" s="32" t="s">
        <v>64</v>
      </c>
      <c r="D44" s="33">
        <f>+'CFG Ops 2023'!D44+'CF BIS 2023'!D44+'Dep Study Adjustments 2023'!D44+'mgmt adjustments 2023'!D44+'AMR 2023'!D44</f>
        <v>0</v>
      </c>
      <c r="E44" s="33">
        <f>+'CFG Ops 2023'!E44+'CF BIS 2023'!E44+'Dep Study Adjustments 2023'!E44+'mgmt adjustments 2023'!E44+'AMR 2023'!E44</f>
        <v>0</v>
      </c>
      <c r="F44" s="33">
        <f>+'CFG Ops 2023'!F44+'CF BIS 2023'!F44+'Dep Study Adjustments 2023'!F44+'mgmt adjustments 2023'!F44+'AMR 2023'!F44</f>
        <v>0</v>
      </c>
      <c r="G44" s="33">
        <f>+'CFG Ops 2023'!G44+'CF BIS 2023'!G44+'Dep Study Adjustments 2023'!G44+'mgmt adjustments 2023'!G44+'AMR 2023'!G44</f>
        <v>0</v>
      </c>
      <c r="H44" s="33">
        <f>+'CFG Ops 2023'!H44+'CF BIS 2023'!H44+'Dep Study Adjustments 2023'!H44+'mgmt adjustments 2023'!H44+'AMR 2023'!H44</f>
        <v>0</v>
      </c>
      <c r="I44" s="33">
        <f>+'CFG Ops 2023'!I44+'CF BIS 2023'!I44+'Dep Study Adjustments 2023'!I44+'mgmt adjustments 2023'!I44+'AMR 2023'!I44</f>
        <v>0</v>
      </c>
      <c r="J44" s="33">
        <f>+'CFG Ops 2023'!J44+'CF BIS 2023'!J44+'Dep Study Adjustments 2023'!J44+'mgmt adjustments 2023'!J44+'AMR 2023'!J44</f>
        <v>0</v>
      </c>
      <c r="K44" s="33">
        <f>+'CFG Ops 2023'!K44+'CF BIS 2023'!K44+'Dep Study Adjustments 2023'!K44+'mgmt adjustments 2023'!K44+'AMR 2023'!K44</f>
        <v>0</v>
      </c>
      <c r="L44" s="33">
        <f>+'CFG Ops 2023'!L44+'CF BIS 2023'!L44+'Dep Study Adjustments 2023'!L44+'mgmt adjustments 2023'!L44+'AMR 2023'!L44</f>
        <v>0</v>
      </c>
      <c r="M44" s="33">
        <f>+'CFG Ops 2023'!M44+'CF BIS 2023'!M44+'Dep Study Adjustments 2023'!M44+'mgmt adjustments 2023'!M44+'AMR 2023'!M44</f>
        <v>0</v>
      </c>
      <c r="N44" s="33">
        <f>+'CFG Ops 2023'!N44+'CF BIS 2023'!N44+'Dep Study Adjustments 2023'!N44+'mgmt adjustments 2023'!N44+'AMR 2023'!N44</f>
        <v>0</v>
      </c>
      <c r="O44" s="33">
        <f>+'CFG Ops 2023'!O44+'CF BIS 2023'!O44+'Dep Study Adjustments 2023'!O44+'mgmt adjustments 2023'!O44+'AMR 2023'!O44</f>
        <v>0</v>
      </c>
      <c r="P44" s="34">
        <f t="shared" si="0"/>
        <v>0</v>
      </c>
    </row>
    <row r="45" spans="1:16" x14ac:dyDescent="0.2">
      <c r="A45" s="19">
        <f t="shared" si="1"/>
        <v>31</v>
      </c>
      <c r="B45" s="20">
        <v>3921</v>
      </c>
      <c r="C45" s="32" t="s">
        <v>65</v>
      </c>
      <c r="D45" s="33">
        <f>+'CFG Ops 2023'!D45+'CF BIS 2023'!D45+'Dep Study Adjustments 2023'!D45+'mgmt adjustments 2023'!D45+'AMR 2023'!D45</f>
        <v>0</v>
      </c>
      <c r="E45" s="33">
        <f>+'CFG Ops 2023'!E45+'CF BIS 2023'!E45+'Dep Study Adjustments 2023'!E45+'mgmt adjustments 2023'!E45+'AMR 2023'!E45</f>
        <v>0</v>
      </c>
      <c r="F45" s="33">
        <f>+'CFG Ops 2023'!F45+'CF BIS 2023'!F45+'Dep Study Adjustments 2023'!F45+'mgmt adjustments 2023'!F45+'AMR 2023'!F45</f>
        <v>0</v>
      </c>
      <c r="G45" s="33">
        <f>+'CFG Ops 2023'!G45+'CF BIS 2023'!G45+'Dep Study Adjustments 2023'!G45+'mgmt adjustments 2023'!G45+'AMR 2023'!G45</f>
        <v>0</v>
      </c>
      <c r="H45" s="33">
        <f>+'CFG Ops 2023'!H45+'CF BIS 2023'!H45+'Dep Study Adjustments 2023'!H45+'mgmt adjustments 2023'!H45+'AMR 2023'!H45</f>
        <v>0</v>
      </c>
      <c r="I45" s="33">
        <f>+'CFG Ops 2023'!I45+'CF BIS 2023'!I45+'Dep Study Adjustments 2023'!I45+'mgmt adjustments 2023'!I45+'AMR 2023'!I45</f>
        <v>0</v>
      </c>
      <c r="J45" s="33">
        <f>+'CFG Ops 2023'!J45+'CF BIS 2023'!J45+'Dep Study Adjustments 2023'!J45+'mgmt adjustments 2023'!J45+'AMR 2023'!J45</f>
        <v>0</v>
      </c>
      <c r="K45" s="33">
        <f>+'CFG Ops 2023'!K45+'CF BIS 2023'!K45+'Dep Study Adjustments 2023'!K45+'mgmt adjustments 2023'!K45+'AMR 2023'!K45</f>
        <v>0</v>
      </c>
      <c r="L45" s="33">
        <f>+'CFG Ops 2023'!L45+'CF BIS 2023'!L45+'Dep Study Adjustments 2023'!L45+'mgmt adjustments 2023'!L45+'AMR 2023'!L45</f>
        <v>0</v>
      </c>
      <c r="M45" s="33">
        <f>+'CFG Ops 2023'!M45+'CF BIS 2023'!M45+'Dep Study Adjustments 2023'!M45+'mgmt adjustments 2023'!M45+'AMR 2023'!M45</f>
        <v>0</v>
      </c>
      <c r="N45" s="33">
        <f>+'CFG Ops 2023'!N45+'CF BIS 2023'!N45+'Dep Study Adjustments 2023'!N45+'mgmt adjustments 2023'!N45+'AMR 2023'!N45</f>
        <v>0</v>
      </c>
      <c r="O45" s="33">
        <f>+'CFG Ops 2023'!O45+'CF BIS 2023'!O45+'Dep Study Adjustments 2023'!O45+'mgmt adjustments 2023'!O45+'AMR 2023'!O45</f>
        <v>0</v>
      </c>
      <c r="P45" s="34">
        <f t="shared" si="0"/>
        <v>0</v>
      </c>
    </row>
    <row r="46" spans="1:16" x14ac:dyDescent="0.2">
      <c r="A46" s="19">
        <f t="shared" si="1"/>
        <v>32</v>
      </c>
      <c r="B46" s="20">
        <v>3922</v>
      </c>
      <c r="C46" s="32" t="s">
        <v>66</v>
      </c>
      <c r="D46" s="33">
        <f>+'CFG Ops 2023'!D46+'CF BIS 2023'!D46+'Dep Study Adjustments 2023'!D46+'mgmt adjustments 2023'!D46+'AMR 2023'!D46</f>
        <v>0</v>
      </c>
      <c r="E46" s="33">
        <f>+'CFG Ops 2023'!E46+'CF BIS 2023'!E46+'Dep Study Adjustments 2023'!E46+'mgmt adjustments 2023'!E46+'AMR 2023'!E46</f>
        <v>0</v>
      </c>
      <c r="F46" s="33">
        <f>+'CFG Ops 2023'!F46+'CF BIS 2023'!F46+'Dep Study Adjustments 2023'!F46+'mgmt adjustments 2023'!F46+'AMR 2023'!F46</f>
        <v>0</v>
      </c>
      <c r="G46" s="33">
        <f>+'CFG Ops 2023'!G46+'CF BIS 2023'!G46+'Dep Study Adjustments 2023'!G46+'mgmt adjustments 2023'!G46+'AMR 2023'!G46</f>
        <v>0</v>
      </c>
      <c r="H46" s="33">
        <f>+'CFG Ops 2023'!H46+'CF BIS 2023'!H46+'Dep Study Adjustments 2023'!H46+'mgmt adjustments 2023'!H46+'AMR 2023'!H46</f>
        <v>0</v>
      </c>
      <c r="I46" s="33">
        <f>+'CFG Ops 2023'!I46+'CF BIS 2023'!I46+'Dep Study Adjustments 2023'!I46+'mgmt adjustments 2023'!I46+'AMR 2023'!I46</f>
        <v>0</v>
      </c>
      <c r="J46" s="33">
        <f>+'CFG Ops 2023'!J46+'CF BIS 2023'!J46+'Dep Study Adjustments 2023'!J46+'mgmt adjustments 2023'!J46+'AMR 2023'!J46</f>
        <v>120000</v>
      </c>
      <c r="K46" s="33">
        <f>+'CFG Ops 2023'!K46+'CF BIS 2023'!K46+'Dep Study Adjustments 2023'!K46+'mgmt adjustments 2023'!K46+'AMR 2023'!K46</f>
        <v>0</v>
      </c>
      <c r="L46" s="33">
        <f>+'CFG Ops 2023'!L46+'CF BIS 2023'!L46+'Dep Study Adjustments 2023'!L46+'mgmt adjustments 2023'!L46+'AMR 2023'!L46</f>
        <v>0</v>
      </c>
      <c r="M46" s="33">
        <f>+'CFG Ops 2023'!M46+'CF BIS 2023'!M46+'Dep Study Adjustments 2023'!M46+'mgmt adjustments 2023'!M46+'AMR 2023'!M46</f>
        <v>0</v>
      </c>
      <c r="N46" s="33">
        <f>+'CFG Ops 2023'!N46+'CF BIS 2023'!N46+'Dep Study Adjustments 2023'!N46+'mgmt adjustments 2023'!N46+'AMR 2023'!N46</f>
        <v>0</v>
      </c>
      <c r="O46" s="33">
        <f>+'CFG Ops 2023'!O46+'CF BIS 2023'!O46+'Dep Study Adjustments 2023'!O46+'mgmt adjustments 2023'!O46+'AMR 2023'!O46</f>
        <v>0</v>
      </c>
      <c r="P46" s="34">
        <f t="shared" si="0"/>
        <v>120000</v>
      </c>
    </row>
    <row r="47" spans="1:16" x14ac:dyDescent="0.2">
      <c r="A47" s="19">
        <f t="shared" si="1"/>
        <v>33</v>
      </c>
      <c r="B47" s="20">
        <v>3924</v>
      </c>
      <c r="C47" s="32" t="s">
        <v>67</v>
      </c>
      <c r="D47" s="33">
        <f>+'CFG Ops 2023'!D47+'CF BIS 2023'!D47+'Dep Study Adjustments 2023'!D47+'mgmt adjustments 2023'!D47+'AMR 2023'!D47</f>
        <v>0</v>
      </c>
      <c r="E47" s="33">
        <f>+'CFG Ops 2023'!E47+'CF BIS 2023'!E47+'Dep Study Adjustments 2023'!E47+'mgmt adjustments 2023'!E47+'AMR 2023'!E47</f>
        <v>0</v>
      </c>
      <c r="F47" s="33">
        <f>+'CFG Ops 2023'!F47+'CF BIS 2023'!F47+'Dep Study Adjustments 2023'!F47+'mgmt adjustments 2023'!F47+'AMR 2023'!F47</f>
        <v>0</v>
      </c>
      <c r="G47" s="33">
        <f>+'CFG Ops 2023'!G47+'CF BIS 2023'!G47+'Dep Study Adjustments 2023'!G47+'mgmt adjustments 2023'!G47+'AMR 2023'!G47</f>
        <v>0</v>
      </c>
      <c r="H47" s="33">
        <f>+'CFG Ops 2023'!H47+'CF BIS 2023'!H47+'Dep Study Adjustments 2023'!H47+'mgmt adjustments 2023'!H47+'AMR 2023'!H47</f>
        <v>0</v>
      </c>
      <c r="I47" s="33">
        <f>+'CFG Ops 2023'!I47+'CF BIS 2023'!I47+'Dep Study Adjustments 2023'!I47+'mgmt adjustments 2023'!I47+'AMR 2023'!I47</f>
        <v>0</v>
      </c>
      <c r="J47" s="33">
        <f>+'CFG Ops 2023'!J47+'CF BIS 2023'!J47+'Dep Study Adjustments 2023'!J47+'mgmt adjustments 2023'!J47+'AMR 2023'!J47</f>
        <v>0</v>
      </c>
      <c r="K47" s="33">
        <f>+'CFG Ops 2023'!K47+'CF BIS 2023'!K47+'Dep Study Adjustments 2023'!K47+'mgmt adjustments 2023'!K47+'AMR 2023'!K47</f>
        <v>0</v>
      </c>
      <c r="L47" s="33">
        <f>+'CFG Ops 2023'!L47+'CF BIS 2023'!L47+'Dep Study Adjustments 2023'!L47+'mgmt adjustments 2023'!L47+'AMR 2023'!L47</f>
        <v>0</v>
      </c>
      <c r="M47" s="33">
        <f>+'CFG Ops 2023'!M47+'CF BIS 2023'!M47+'Dep Study Adjustments 2023'!M47+'mgmt adjustments 2023'!M47+'AMR 2023'!M47</f>
        <v>0</v>
      </c>
      <c r="N47" s="33">
        <f>+'CFG Ops 2023'!N47+'CF BIS 2023'!N47+'Dep Study Adjustments 2023'!N47+'mgmt adjustments 2023'!N47+'AMR 2023'!N47</f>
        <v>0</v>
      </c>
      <c r="O47" s="33">
        <f>+'CFG Ops 2023'!O47+'CF BIS 2023'!O47+'Dep Study Adjustments 2023'!O47+'mgmt adjustments 2023'!O47+'AMR 2023'!O47</f>
        <v>0</v>
      </c>
      <c r="P47" s="34">
        <f t="shared" si="0"/>
        <v>0</v>
      </c>
    </row>
    <row r="48" spans="1:16" x14ac:dyDescent="0.2">
      <c r="A48" s="19">
        <f t="shared" si="1"/>
        <v>34</v>
      </c>
      <c r="B48" s="20" t="s">
        <v>68</v>
      </c>
      <c r="C48" s="21" t="s">
        <v>69</v>
      </c>
      <c r="D48" s="24">
        <f>+'CFG Ops 2023'!D48+'CF BIS 2023'!D48+'Dep Study Adjustments 2023'!D48+'mgmt adjustments 2023'!D48+'AMR 2023'!D48</f>
        <v>0</v>
      </c>
      <c r="E48" s="24">
        <f>+'CFG Ops 2023'!E48+'CF BIS 2023'!E48+'Dep Study Adjustments 2023'!E48+'mgmt adjustments 2023'!E48+'AMR 2023'!E48</f>
        <v>0</v>
      </c>
      <c r="F48" s="24">
        <f>+'CFG Ops 2023'!F48+'CF BIS 2023'!F48+'Dep Study Adjustments 2023'!F48+'mgmt adjustments 2023'!F48+'AMR 2023'!F48</f>
        <v>0</v>
      </c>
      <c r="G48" s="24">
        <f>+'CFG Ops 2023'!G48+'CF BIS 2023'!G48+'Dep Study Adjustments 2023'!G48+'mgmt adjustments 2023'!G48+'AMR 2023'!G48</f>
        <v>0</v>
      </c>
      <c r="H48" s="24">
        <f>+'CFG Ops 2023'!H48+'CF BIS 2023'!H48+'Dep Study Adjustments 2023'!H48+'mgmt adjustments 2023'!H48+'AMR 2023'!H48</f>
        <v>0</v>
      </c>
      <c r="I48" s="24">
        <f>+'CFG Ops 2023'!I48+'CF BIS 2023'!I48+'Dep Study Adjustments 2023'!I48+'mgmt adjustments 2023'!I48+'AMR 2023'!I48</f>
        <v>0</v>
      </c>
      <c r="J48" s="24">
        <f>+'CFG Ops 2023'!J48+'CF BIS 2023'!J48+'Dep Study Adjustments 2023'!J48+'mgmt adjustments 2023'!J48+'AMR 2023'!J48</f>
        <v>0</v>
      </c>
      <c r="K48" s="24">
        <f>+'CFG Ops 2023'!K48+'CF BIS 2023'!K48+'Dep Study Adjustments 2023'!K48+'mgmt adjustments 2023'!K48+'AMR 2023'!K48</f>
        <v>0</v>
      </c>
      <c r="L48" s="24">
        <f>+'CFG Ops 2023'!L48+'CF BIS 2023'!L48+'Dep Study Adjustments 2023'!L48+'mgmt adjustments 2023'!L48+'AMR 2023'!L48</f>
        <v>0</v>
      </c>
      <c r="M48" s="24">
        <f>+'CFG Ops 2023'!M48+'CF BIS 2023'!M48+'Dep Study Adjustments 2023'!M48+'mgmt adjustments 2023'!M48+'AMR 2023'!M48</f>
        <v>0</v>
      </c>
      <c r="N48" s="24">
        <f>+'CFG Ops 2023'!N48+'CF BIS 2023'!N48+'Dep Study Adjustments 2023'!N48+'mgmt adjustments 2023'!N48+'AMR 2023'!N48</f>
        <v>0</v>
      </c>
      <c r="O48" s="24">
        <f>+'CFG Ops 2023'!O48+'CF BIS 2023'!O48+'Dep Study Adjustments 2023'!O48+'mgmt adjustments 2023'!O48+'AMR 2023'!O48</f>
        <v>0</v>
      </c>
      <c r="P48" s="25">
        <f t="shared" si="0"/>
        <v>0</v>
      </c>
    </row>
    <row r="49" spans="1:16" x14ac:dyDescent="0.2">
      <c r="A49" s="19">
        <f t="shared" si="1"/>
        <v>35</v>
      </c>
      <c r="B49" s="20" t="s">
        <v>70</v>
      </c>
      <c r="C49" s="21" t="s">
        <v>71</v>
      </c>
      <c r="D49" s="24">
        <f>+'CFG Ops 2023'!D49+'CF BIS 2023'!D49+'Dep Study Adjustments 2023'!D49+'mgmt adjustments 2023'!D49+'AMR 2023'!D49</f>
        <v>1080</v>
      </c>
      <c r="E49" s="24">
        <f>+'CFG Ops 2023'!E49+'CF BIS 2023'!E49+'Dep Study Adjustments 2023'!E49+'mgmt adjustments 2023'!E49+'AMR 2023'!E49</f>
        <v>1440</v>
      </c>
      <c r="F49" s="24">
        <f>+'CFG Ops 2023'!F49+'CF BIS 2023'!F49+'Dep Study Adjustments 2023'!F49+'mgmt adjustments 2023'!F49+'AMR 2023'!F49</f>
        <v>1800</v>
      </c>
      <c r="G49" s="24">
        <f>+'CFG Ops 2023'!G49+'CF BIS 2023'!G49+'Dep Study Adjustments 2023'!G49+'mgmt adjustments 2023'!G49+'AMR 2023'!G49</f>
        <v>2880</v>
      </c>
      <c r="H49" s="24">
        <f>+'CFG Ops 2023'!H49+'CF BIS 2023'!H49+'Dep Study Adjustments 2023'!H49+'mgmt adjustments 2023'!H49+'AMR 2023'!H49</f>
        <v>2880</v>
      </c>
      <c r="I49" s="24">
        <f>+'CFG Ops 2023'!I49+'CF BIS 2023'!I49+'Dep Study Adjustments 2023'!I49+'mgmt adjustments 2023'!I49+'AMR 2023'!I49</f>
        <v>2880</v>
      </c>
      <c r="J49" s="24">
        <f>+'CFG Ops 2023'!J49+'CF BIS 2023'!J49+'Dep Study Adjustments 2023'!J49+'mgmt adjustments 2023'!J49+'AMR 2023'!J49</f>
        <v>3240</v>
      </c>
      <c r="K49" s="24">
        <f>+'CFG Ops 2023'!K49+'CF BIS 2023'!K49+'Dep Study Adjustments 2023'!K49+'mgmt adjustments 2023'!K49+'AMR 2023'!K49</f>
        <v>3240</v>
      </c>
      <c r="L49" s="24">
        <f>+'CFG Ops 2023'!L49+'CF BIS 2023'!L49+'Dep Study Adjustments 2023'!L49+'mgmt adjustments 2023'!L49+'AMR 2023'!L49</f>
        <v>3240</v>
      </c>
      <c r="M49" s="24">
        <f>+'CFG Ops 2023'!M49+'CF BIS 2023'!M49+'Dep Study Adjustments 2023'!M49+'mgmt adjustments 2023'!M49+'AMR 2023'!M49</f>
        <v>3240</v>
      </c>
      <c r="N49" s="24">
        <f>+'CFG Ops 2023'!N49+'CF BIS 2023'!N49+'Dep Study Adjustments 2023'!N49+'mgmt adjustments 2023'!N49+'AMR 2023'!N49</f>
        <v>2880</v>
      </c>
      <c r="O49" s="24">
        <f>+'CFG Ops 2023'!O49+'CF BIS 2023'!O49+'Dep Study Adjustments 2023'!O49+'mgmt adjustments 2023'!O49+'AMR 2023'!O49</f>
        <v>7200</v>
      </c>
      <c r="P49" s="25">
        <f t="shared" si="0"/>
        <v>36000</v>
      </c>
    </row>
    <row r="50" spans="1:16" x14ac:dyDescent="0.2">
      <c r="A50" s="19">
        <f t="shared" si="1"/>
        <v>36</v>
      </c>
      <c r="B50" s="20" t="s">
        <v>72</v>
      </c>
      <c r="C50" s="21" t="s">
        <v>73</v>
      </c>
      <c r="D50" s="24">
        <f>+'CFG Ops 2023'!D50+'CF BIS 2023'!D50+'Dep Study Adjustments 2023'!D50+'mgmt adjustments 2023'!D50+'AMR 2023'!D50</f>
        <v>0</v>
      </c>
      <c r="E50" s="24">
        <f>+'CFG Ops 2023'!E50+'CF BIS 2023'!E50+'Dep Study Adjustments 2023'!E50+'mgmt adjustments 2023'!E50+'AMR 2023'!E50</f>
        <v>0</v>
      </c>
      <c r="F50" s="24">
        <f>+'CFG Ops 2023'!F50+'CF BIS 2023'!F50+'Dep Study Adjustments 2023'!F50+'mgmt adjustments 2023'!F50+'AMR 2023'!F50</f>
        <v>0</v>
      </c>
      <c r="G50" s="24">
        <f>+'CFG Ops 2023'!G50+'CF BIS 2023'!G50+'Dep Study Adjustments 2023'!G50+'mgmt adjustments 2023'!G50+'AMR 2023'!G50</f>
        <v>0</v>
      </c>
      <c r="H50" s="24">
        <f>+'CFG Ops 2023'!H50+'CF BIS 2023'!H50+'Dep Study Adjustments 2023'!H50+'mgmt adjustments 2023'!H50+'AMR 2023'!H50</f>
        <v>0</v>
      </c>
      <c r="I50" s="24">
        <f>+'CFG Ops 2023'!I50+'CF BIS 2023'!I50+'Dep Study Adjustments 2023'!I50+'mgmt adjustments 2023'!I50+'AMR 2023'!I50</f>
        <v>0</v>
      </c>
      <c r="J50" s="24">
        <f>+'CFG Ops 2023'!J50+'CF BIS 2023'!J50+'Dep Study Adjustments 2023'!J50+'mgmt adjustments 2023'!J50+'AMR 2023'!J50</f>
        <v>0</v>
      </c>
      <c r="K50" s="24">
        <f>+'CFG Ops 2023'!K50+'CF BIS 2023'!K50+'Dep Study Adjustments 2023'!K50+'mgmt adjustments 2023'!K50+'AMR 2023'!K50</f>
        <v>0</v>
      </c>
      <c r="L50" s="24">
        <f>+'CFG Ops 2023'!L50+'CF BIS 2023'!L50+'Dep Study Adjustments 2023'!L50+'mgmt adjustments 2023'!L50+'AMR 2023'!L50</f>
        <v>0</v>
      </c>
      <c r="M50" s="24">
        <f>+'CFG Ops 2023'!M50+'CF BIS 2023'!M50+'Dep Study Adjustments 2023'!M50+'mgmt adjustments 2023'!M50+'AMR 2023'!M50</f>
        <v>0</v>
      </c>
      <c r="N50" s="24">
        <f>+'CFG Ops 2023'!N50+'CF BIS 2023'!N50+'Dep Study Adjustments 2023'!N50+'mgmt adjustments 2023'!N50+'AMR 2023'!N50</f>
        <v>0</v>
      </c>
      <c r="O50" s="24">
        <f>+'CFG Ops 2023'!O50+'CF BIS 2023'!O50+'Dep Study Adjustments 2023'!O50+'mgmt adjustments 2023'!O50+'AMR 2023'!O50</f>
        <v>0</v>
      </c>
      <c r="P50" s="25">
        <f t="shared" si="0"/>
        <v>0</v>
      </c>
    </row>
    <row r="51" spans="1:16" x14ac:dyDescent="0.2">
      <c r="A51" s="19">
        <f t="shared" si="1"/>
        <v>37</v>
      </c>
      <c r="B51" s="20" t="s">
        <v>74</v>
      </c>
      <c r="C51" s="21" t="s">
        <v>75</v>
      </c>
      <c r="D51" s="24">
        <f>+'CFG Ops 2023'!D51+'CF BIS 2023'!D51+'Dep Study Adjustments 2023'!D51+'mgmt adjustments 2023'!D51+'AMR 2023'!D51</f>
        <v>0</v>
      </c>
      <c r="E51" s="24">
        <f>+'CFG Ops 2023'!E51+'CF BIS 2023'!E51+'Dep Study Adjustments 2023'!E51+'mgmt adjustments 2023'!E51+'AMR 2023'!E51</f>
        <v>0</v>
      </c>
      <c r="F51" s="24">
        <f>+'CFG Ops 2023'!F51+'CF BIS 2023'!F51+'Dep Study Adjustments 2023'!F51+'mgmt adjustments 2023'!F51+'AMR 2023'!F51</f>
        <v>0</v>
      </c>
      <c r="G51" s="24">
        <f>+'CFG Ops 2023'!G51+'CF BIS 2023'!G51+'Dep Study Adjustments 2023'!G51+'mgmt adjustments 2023'!G51+'AMR 2023'!G51</f>
        <v>0</v>
      </c>
      <c r="H51" s="24">
        <f>+'CFG Ops 2023'!H51+'CF BIS 2023'!H51+'Dep Study Adjustments 2023'!H51+'mgmt adjustments 2023'!H51+'AMR 2023'!H51</f>
        <v>0</v>
      </c>
      <c r="I51" s="24">
        <f>+'CFG Ops 2023'!I51+'CF BIS 2023'!I51+'Dep Study Adjustments 2023'!I51+'mgmt adjustments 2023'!I51+'AMR 2023'!I51</f>
        <v>0</v>
      </c>
      <c r="J51" s="24">
        <f>+'CFG Ops 2023'!J51+'CF BIS 2023'!J51+'Dep Study Adjustments 2023'!J51+'mgmt adjustments 2023'!J51+'AMR 2023'!J51</f>
        <v>0</v>
      </c>
      <c r="K51" s="24">
        <f>+'CFG Ops 2023'!K51+'CF BIS 2023'!K51+'Dep Study Adjustments 2023'!K51+'mgmt adjustments 2023'!K51+'AMR 2023'!K51</f>
        <v>0</v>
      </c>
      <c r="L51" s="24">
        <f>+'CFG Ops 2023'!L51+'CF BIS 2023'!L51+'Dep Study Adjustments 2023'!L51+'mgmt adjustments 2023'!L51+'AMR 2023'!L51</f>
        <v>0</v>
      </c>
      <c r="M51" s="24">
        <f>+'CFG Ops 2023'!M51+'CF BIS 2023'!M51+'Dep Study Adjustments 2023'!M51+'mgmt adjustments 2023'!M51+'AMR 2023'!M51</f>
        <v>0</v>
      </c>
      <c r="N51" s="24">
        <f>+'CFG Ops 2023'!N51+'CF BIS 2023'!N51+'Dep Study Adjustments 2023'!N51+'mgmt adjustments 2023'!N51+'AMR 2023'!N51</f>
        <v>0</v>
      </c>
      <c r="O51" s="24">
        <f>+'CFG Ops 2023'!O51+'CF BIS 2023'!O51+'Dep Study Adjustments 2023'!O51+'mgmt adjustments 2023'!O51+'AMR 2023'!O51</f>
        <v>0</v>
      </c>
      <c r="P51" s="25">
        <f t="shared" si="0"/>
        <v>0</v>
      </c>
    </row>
    <row r="52" spans="1:16" x14ac:dyDescent="0.2">
      <c r="A52" s="19">
        <f t="shared" si="1"/>
        <v>38</v>
      </c>
      <c r="B52" s="20" t="s">
        <v>76</v>
      </c>
      <c r="C52" s="21" t="s">
        <v>77</v>
      </c>
      <c r="D52" s="24">
        <f>+'CFG Ops 2023'!D52+'CF BIS 2023'!D52+'Dep Study Adjustments 2023'!D52+'mgmt adjustments 2023'!D52+'AMR 2023'!D52</f>
        <v>0</v>
      </c>
      <c r="E52" s="24">
        <f>+'CFG Ops 2023'!E52+'CF BIS 2023'!E52+'Dep Study Adjustments 2023'!E52+'mgmt adjustments 2023'!E52+'AMR 2023'!E52</f>
        <v>0</v>
      </c>
      <c r="F52" s="24">
        <f>+'CFG Ops 2023'!F52+'CF BIS 2023'!F52+'Dep Study Adjustments 2023'!F52+'mgmt adjustments 2023'!F52+'AMR 2023'!F52</f>
        <v>0</v>
      </c>
      <c r="G52" s="24">
        <f>+'CFG Ops 2023'!G52+'CF BIS 2023'!G52+'Dep Study Adjustments 2023'!G52+'mgmt adjustments 2023'!G52+'AMR 2023'!G52</f>
        <v>0</v>
      </c>
      <c r="H52" s="24">
        <f>+'CFG Ops 2023'!H52+'CF BIS 2023'!H52+'Dep Study Adjustments 2023'!H52+'mgmt adjustments 2023'!H52+'AMR 2023'!H52</f>
        <v>0</v>
      </c>
      <c r="I52" s="24">
        <f>+'CFG Ops 2023'!I52+'CF BIS 2023'!I52+'Dep Study Adjustments 2023'!I52+'mgmt adjustments 2023'!I52+'AMR 2023'!I52</f>
        <v>0</v>
      </c>
      <c r="J52" s="24">
        <f>+'CFG Ops 2023'!J52+'CF BIS 2023'!J52+'Dep Study Adjustments 2023'!J52+'mgmt adjustments 2023'!J52+'AMR 2023'!J52</f>
        <v>0</v>
      </c>
      <c r="K52" s="24">
        <f>+'CFG Ops 2023'!K52+'CF BIS 2023'!K52+'Dep Study Adjustments 2023'!K52+'mgmt adjustments 2023'!K52+'AMR 2023'!K52</f>
        <v>0</v>
      </c>
      <c r="L52" s="24">
        <f>+'CFG Ops 2023'!L52+'CF BIS 2023'!L52+'Dep Study Adjustments 2023'!L52+'mgmt adjustments 2023'!L52+'AMR 2023'!L52</f>
        <v>0</v>
      </c>
      <c r="M52" s="24">
        <f>+'CFG Ops 2023'!M52+'CF BIS 2023'!M52+'Dep Study Adjustments 2023'!M52+'mgmt adjustments 2023'!M52+'AMR 2023'!M52</f>
        <v>0</v>
      </c>
      <c r="N52" s="24">
        <f>+'CFG Ops 2023'!N52+'CF BIS 2023'!N52+'Dep Study Adjustments 2023'!N52+'mgmt adjustments 2023'!N52+'AMR 2023'!N52</f>
        <v>0</v>
      </c>
      <c r="O52" s="24">
        <f>+'CFG Ops 2023'!O52+'CF BIS 2023'!O52+'Dep Study Adjustments 2023'!O52+'mgmt adjustments 2023'!O52+'AMR 2023'!O52</f>
        <v>0</v>
      </c>
      <c r="P52" s="25">
        <f t="shared" si="0"/>
        <v>0</v>
      </c>
    </row>
    <row r="53" spans="1:16" x14ac:dyDescent="0.2">
      <c r="A53" s="35"/>
      <c r="B53" s="36"/>
      <c r="C53" s="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8"/>
    </row>
    <row r="54" spans="1:16" x14ac:dyDescent="0.2"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6" ht="15.75" thickBot="1" x14ac:dyDescent="0.25">
      <c r="A55" s="35">
        <v>39</v>
      </c>
      <c r="C55" s="1" t="s">
        <v>78</v>
      </c>
      <c r="D55" s="40">
        <f t="shared" ref="D55:O55" si="2">SUM(D15:D54)</f>
        <v>163736.32462978005</v>
      </c>
      <c r="E55" s="40">
        <f t="shared" si="2"/>
        <v>206334.86020457491</v>
      </c>
      <c r="F55" s="40">
        <f t="shared" si="2"/>
        <v>248933.3957793556</v>
      </c>
      <c r="G55" s="40">
        <f t="shared" si="2"/>
        <v>376729.00250369986</v>
      </c>
      <c r="H55" s="40">
        <f t="shared" si="2"/>
        <v>376729.00250369648</v>
      </c>
      <c r="I55" s="40">
        <f t="shared" si="2"/>
        <v>376729.00250369875</v>
      </c>
      <c r="J55" s="40">
        <f t="shared" si="2"/>
        <v>539327.53807848541</v>
      </c>
      <c r="K55" s="40">
        <f t="shared" si="2"/>
        <v>419327.53807847638</v>
      </c>
      <c r="L55" s="40">
        <f t="shared" si="2"/>
        <v>419327.5380784818</v>
      </c>
      <c r="M55" s="40">
        <f t="shared" si="2"/>
        <v>419327.53807848541</v>
      </c>
      <c r="N55" s="40">
        <f t="shared" si="2"/>
        <v>376729.00250369782</v>
      </c>
      <c r="O55" s="40">
        <f t="shared" si="2"/>
        <v>887911.42940107966</v>
      </c>
      <c r="P55" s="40">
        <f>SUM(P15:P54)</f>
        <v>4805212.7973878905</v>
      </c>
    </row>
    <row r="56" spans="1:16" ht="15.75" thickTop="1" x14ac:dyDescent="0.2"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6" ht="15.75" thickBo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x14ac:dyDescent="0.2">
      <c r="A58" s="1" t="s">
        <v>79</v>
      </c>
      <c r="D58" s="38"/>
      <c r="E58" s="38"/>
      <c r="F58" s="38"/>
      <c r="G58" s="38"/>
      <c r="H58" s="38"/>
      <c r="I58" s="38"/>
      <c r="J58" s="42" t="s">
        <v>80</v>
      </c>
      <c r="K58" s="38"/>
      <c r="L58" s="38"/>
      <c r="M58" s="38"/>
      <c r="N58" s="38"/>
      <c r="P58" s="38"/>
    </row>
    <row r="59" spans="1:16" x14ac:dyDescent="0.2">
      <c r="A59" s="43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2" spans="1:16" x14ac:dyDescent="0.2">
      <c r="A62" s="5" t="s">
        <v>81</v>
      </c>
    </row>
    <row r="63" spans="1:16" x14ac:dyDescent="0.2">
      <c r="C63" s="2" t="s">
        <v>82</v>
      </c>
      <c r="D63" s="24">
        <v>-341250</v>
      </c>
      <c r="E63" s="24">
        <v>-341250</v>
      </c>
      <c r="F63" s="24">
        <v>-341250</v>
      </c>
      <c r="G63" s="24">
        <v>-341250</v>
      </c>
      <c r="H63" s="24">
        <v>-341250</v>
      </c>
      <c r="I63" s="24">
        <v>-341250</v>
      </c>
      <c r="J63" s="24">
        <v>-341250</v>
      </c>
      <c r="K63" s="24">
        <v>-341250</v>
      </c>
      <c r="L63" s="24">
        <v>-341250</v>
      </c>
      <c r="M63" s="24">
        <v>-341250</v>
      </c>
      <c r="N63" s="24">
        <v>-341250</v>
      </c>
      <c r="O63" s="24">
        <v>3753750</v>
      </c>
    </row>
    <row r="64" spans="1:16" x14ac:dyDescent="0.2">
      <c r="C64" s="2" t="s">
        <v>83</v>
      </c>
      <c r="D64" s="24">
        <v>-1028350</v>
      </c>
      <c r="E64" s="24">
        <v>-782799</v>
      </c>
      <c r="F64" s="24">
        <v>28250</v>
      </c>
      <c r="G64" s="24">
        <v>-1052600</v>
      </c>
      <c r="H64" s="24">
        <v>-1267600</v>
      </c>
      <c r="I64" s="24">
        <v>-62600</v>
      </c>
      <c r="J64" s="24">
        <v>988367</v>
      </c>
      <c r="K64" s="24">
        <v>738367</v>
      </c>
      <c r="L64" s="24">
        <v>738367</v>
      </c>
      <c r="M64" s="24">
        <v>738367</v>
      </c>
      <c r="N64" s="24">
        <v>779317</v>
      </c>
      <c r="O64" s="24">
        <v>287914</v>
      </c>
    </row>
    <row r="65" spans="3:15" x14ac:dyDescent="0.2">
      <c r="C65" s="2" t="s">
        <v>84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</row>
    <row r="66" spans="3:15" x14ac:dyDescent="0.2">
      <c r="C66" s="2" t="s">
        <v>85</v>
      </c>
      <c r="D66" s="24">
        <v>-302650</v>
      </c>
      <c r="E66" s="24">
        <v>-310200</v>
      </c>
      <c r="F66" s="24">
        <v>442250</v>
      </c>
      <c r="G66" s="24">
        <v>-110400</v>
      </c>
      <c r="H66" s="24">
        <v>-110400</v>
      </c>
      <c r="I66" s="24">
        <v>309600</v>
      </c>
      <c r="J66" s="24">
        <v>242050</v>
      </c>
      <c r="K66" s="24">
        <v>142050</v>
      </c>
      <c r="L66" s="24">
        <v>142050</v>
      </c>
      <c r="M66" s="24">
        <v>-57950</v>
      </c>
      <c r="N66" s="24">
        <v>-140400</v>
      </c>
      <c r="O66" s="24">
        <v>-351000</v>
      </c>
    </row>
    <row r="67" spans="3:15" x14ac:dyDescent="0.2">
      <c r="C67" s="2" t="s">
        <v>86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-1800000</v>
      </c>
    </row>
    <row r="68" spans="3:15" x14ac:dyDescent="0.2">
      <c r="C68" s="2" t="s">
        <v>87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1800000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1"/>
  <sheetViews>
    <sheetView topLeftCell="A16" zoomScale="70" zoomScaleNormal="70" workbookViewId="0">
      <selection activeCell="A29" sqref="A29"/>
    </sheetView>
  </sheetViews>
  <sheetFormatPr defaultColWidth="14.42578125" defaultRowHeight="15" x14ac:dyDescent="0.2"/>
  <cols>
    <col min="1" max="1" width="11.42578125" style="5" customWidth="1"/>
    <col min="2" max="2" width="11.42578125" style="2" customWidth="1"/>
    <col min="3" max="3" width="47.5703125" style="2" customWidth="1"/>
    <col min="4" max="256" width="14.42578125" style="2"/>
    <col min="257" max="258" width="11.42578125" style="2" customWidth="1"/>
    <col min="259" max="259" width="47.5703125" style="2" customWidth="1"/>
    <col min="260" max="512" width="14.42578125" style="2"/>
    <col min="513" max="514" width="11.42578125" style="2" customWidth="1"/>
    <col min="515" max="515" width="47.5703125" style="2" customWidth="1"/>
    <col min="516" max="768" width="14.42578125" style="2"/>
    <col min="769" max="770" width="11.42578125" style="2" customWidth="1"/>
    <col min="771" max="771" width="47.5703125" style="2" customWidth="1"/>
    <col min="772" max="1024" width="14.42578125" style="2"/>
    <col min="1025" max="1026" width="11.42578125" style="2" customWidth="1"/>
    <col min="1027" max="1027" width="47.5703125" style="2" customWidth="1"/>
    <col min="1028" max="1280" width="14.42578125" style="2"/>
    <col min="1281" max="1282" width="11.42578125" style="2" customWidth="1"/>
    <col min="1283" max="1283" width="47.5703125" style="2" customWidth="1"/>
    <col min="1284" max="1536" width="14.42578125" style="2"/>
    <col min="1537" max="1538" width="11.42578125" style="2" customWidth="1"/>
    <col min="1539" max="1539" width="47.5703125" style="2" customWidth="1"/>
    <col min="1540" max="1792" width="14.42578125" style="2"/>
    <col min="1793" max="1794" width="11.42578125" style="2" customWidth="1"/>
    <col min="1795" max="1795" width="47.5703125" style="2" customWidth="1"/>
    <col min="1796" max="2048" width="14.42578125" style="2"/>
    <col min="2049" max="2050" width="11.42578125" style="2" customWidth="1"/>
    <col min="2051" max="2051" width="47.5703125" style="2" customWidth="1"/>
    <col min="2052" max="2304" width="14.42578125" style="2"/>
    <col min="2305" max="2306" width="11.42578125" style="2" customWidth="1"/>
    <col min="2307" max="2307" width="47.5703125" style="2" customWidth="1"/>
    <col min="2308" max="2560" width="14.42578125" style="2"/>
    <col min="2561" max="2562" width="11.42578125" style="2" customWidth="1"/>
    <col min="2563" max="2563" width="47.5703125" style="2" customWidth="1"/>
    <col min="2564" max="2816" width="14.42578125" style="2"/>
    <col min="2817" max="2818" width="11.42578125" style="2" customWidth="1"/>
    <col min="2819" max="2819" width="47.5703125" style="2" customWidth="1"/>
    <col min="2820" max="3072" width="14.42578125" style="2"/>
    <col min="3073" max="3074" width="11.42578125" style="2" customWidth="1"/>
    <col min="3075" max="3075" width="47.5703125" style="2" customWidth="1"/>
    <col min="3076" max="3328" width="14.42578125" style="2"/>
    <col min="3329" max="3330" width="11.42578125" style="2" customWidth="1"/>
    <col min="3331" max="3331" width="47.5703125" style="2" customWidth="1"/>
    <col min="3332" max="3584" width="14.42578125" style="2"/>
    <col min="3585" max="3586" width="11.42578125" style="2" customWidth="1"/>
    <col min="3587" max="3587" width="47.5703125" style="2" customWidth="1"/>
    <col min="3588" max="3840" width="14.42578125" style="2"/>
    <col min="3841" max="3842" width="11.42578125" style="2" customWidth="1"/>
    <col min="3843" max="3843" width="47.5703125" style="2" customWidth="1"/>
    <col min="3844" max="4096" width="14.42578125" style="2"/>
    <col min="4097" max="4098" width="11.42578125" style="2" customWidth="1"/>
    <col min="4099" max="4099" width="47.5703125" style="2" customWidth="1"/>
    <col min="4100" max="4352" width="14.42578125" style="2"/>
    <col min="4353" max="4354" width="11.42578125" style="2" customWidth="1"/>
    <col min="4355" max="4355" width="47.5703125" style="2" customWidth="1"/>
    <col min="4356" max="4608" width="14.42578125" style="2"/>
    <col min="4609" max="4610" width="11.42578125" style="2" customWidth="1"/>
    <col min="4611" max="4611" width="47.5703125" style="2" customWidth="1"/>
    <col min="4612" max="4864" width="14.42578125" style="2"/>
    <col min="4865" max="4866" width="11.42578125" style="2" customWidth="1"/>
    <col min="4867" max="4867" width="47.5703125" style="2" customWidth="1"/>
    <col min="4868" max="5120" width="14.42578125" style="2"/>
    <col min="5121" max="5122" width="11.42578125" style="2" customWidth="1"/>
    <col min="5123" max="5123" width="47.5703125" style="2" customWidth="1"/>
    <col min="5124" max="5376" width="14.42578125" style="2"/>
    <col min="5377" max="5378" width="11.42578125" style="2" customWidth="1"/>
    <col min="5379" max="5379" width="47.5703125" style="2" customWidth="1"/>
    <col min="5380" max="5632" width="14.42578125" style="2"/>
    <col min="5633" max="5634" width="11.42578125" style="2" customWidth="1"/>
    <col min="5635" max="5635" width="47.5703125" style="2" customWidth="1"/>
    <col min="5636" max="5888" width="14.42578125" style="2"/>
    <col min="5889" max="5890" width="11.42578125" style="2" customWidth="1"/>
    <col min="5891" max="5891" width="47.5703125" style="2" customWidth="1"/>
    <col min="5892" max="6144" width="14.42578125" style="2"/>
    <col min="6145" max="6146" width="11.42578125" style="2" customWidth="1"/>
    <col min="6147" max="6147" width="47.5703125" style="2" customWidth="1"/>
    <col min="6148" max="6400" width="14.42578125" style="2"/>
    <col min="6401" max="6402" width="11.42578125" style="2" customWidth="1"/>
    <col min="6403" max="6403" width="47.5703125" style="2" customWidth="1"/>
    <col min="6404" max="6656" width="14.42578125" style="2"/>
    <col min="6657" max="6658" width="11.42578125" style="2" customWidth="1"/>
    <col min="6659" max="6659" width="47.5703125" style="2" customWidth="1"/>
    <col min="6660" max="6912" width="14.42578125" style="2"/>
    <col min="6913" max="6914" width="11.42578125" style="2" customWidth="1"/>
    <col min="6915" max="6915" width="47.5703125" style="2" customWidth="1"/>
    <col min="6916" max="7168" width="14.42578125" style="2"/>
    <col min="7169" max="7170" width="11.42578125" style="2" customWidth="1"/>
    <col min="7171" max="7171" width="47.5703125" style="2" customWidth="1"/>
    <col min="7172" max="7424" width="14.42578125" style="2"/>
    <col min="7425" max="7426" width="11.42578125" style="2" customWidth="1"/>
    <col min="7427" max="7427" width="47.5703125" style="2" customWidth="1"/>
    <col min="7428" max="7680" width="14.42578125" style="2"/>
    <col min="7681" max="7682" width="11.42578125" style="2" customWidth="1"/>
    <col min="7683" max="7683" width="47.5703125" style="2" customWidth="1"/>
    <col min="7684" max="7936" width="14.42578125" style="2"/>
    <col min="7937" max="7938" width="11.42578125" style="2" customWidth="1"/>
    <col min="7939" max="7939" width="47.5703125" style="2" customWidth="1"/>
    <col min="7940" max="8192" width="14.42578125" style="2"/>
    <col min="8193" max="8194" width="11.42578125" style="2" customWidth="1"/>
    <col min="8195" max="8195" width="47.5703125" style="2" customWidth="1"/>
    <col min="8196" max="8448" width="14.42578125" style="2"/>
    <col min="8449" max="8450" width="11.42578125" style="2" customWidth="1"/>
    <col min="8451" max="8451" width="47.5703125" style="2" customWidth="1"/>
    <col min="8452" max="8704" width="14.42578125" style="2"/>
    <col min="8705" max="8706" width="11.42578125" style="2" customWidth="1"/>
    <col min="8707" max="8707" width="47.5703125" style="2" customWidth="1"/>
    <col min="8708" max="8960" width="14.42578125" style="2"/>
    <col min="8961" max="8962" width="11.42578125" style="2" customWidth="1"/>
    <col min="8963" max="8963" width="47.5703125" style="2" customWidth="1"/>
    <col min="8964" max="9216" width="14.42578125" style="2"/>
    <col min="9217" max="9218" width="11.42578125" style="2" customWidth="1"/>
    <col min="9219" max="9219" width="47.5703125" style="2" customWidth="1"/>
    <col min="9220" max="9472" width="14.42578125" style="2"/>
    <col min="9473" max="9474" width="11.42578125" style="2" customWidth="1"/>
    <col min="9475" max="9475" width="47.5703125" style="2" customWidth="1"/>
    <col min="9476" max="9728" width="14.42578125" style="2"/>
    <col min="9729" max="9730" width="11.42578125" style="2" customWidth="1"/>
    <col min="9731" max="9731" width="47.5703125" style="2" customWidth="1"/>
    <col min="9732" max="9984" width="14.42578125" style="2"/>
    <col min="9985" max="9986" width="11.42578125" style="2" customWidth="1"/>
    <col min="9987" max="9987" width="47.5703125" style="2" customWidth="1"/>
    <col min="9988" max="10240" width="14.42578125" style="2"/>
    <col min="10241" max="10242" width="11.42578125" style="2" customWidth="1"/>
    <col min="10243" max="10243" width="47.5703125" style="2" customWidth="1"/>
    <col min="10244" max="10496" width="14.42578125" style="2"/>
    <col min="10497" max="10498" width="11.42578125" style="2" customWidth="1"/>
    <col min="10499" max="10499" width="47.5703125" style="2" customWidth="1"/>
    <col min="10500" max="10752" width="14.42578125" style="2"/>
    <col min="10753" max="10754" width="11.42578125" style="2" customWidth="1"/>
    <col min="10755" max="10755" width="47.5703125" style="2" customWidth="1"/>
    <col min="10756" max="11008" width="14.42578125" style="2"/>
    <col min="11009" max="11010" width="11.42578125" style="2" customWidth="1"/>
    <col min="11011" max="11011" width="47.5703125" style="2" customWidth="1"/>
    <col min="11012" max="11264" width="14.42578125" style="2"/>
    <col min="11265" max="11266" width="11.42578125" style="2" customWidth="1"/>
    <col min="11267" max="11267" width="47.5703125" style="2" customWidth="1"/>
    <col min="11268" max="11520" width="14.42578125" style="2"/>
    <col min="11521" max="11522" width="11.42578125" style="2" customWidth="1"/>
    <col min="11523" max="11523" width="47.5703125" style="2" customWidth="1"/>
    <col min="11524" max="11776" width="14.42578125" style="2"/>
    <col min="11777" max="11778" width="11.42578125" style="2" customWidth="1"/>
    <col min="11779" max="11779" width="47.5703125" style="2" customWidth="1"/>
    <col min="11780" max="12032" width="14.42578125" style="2"/>
    <col min="12033" max="12034" width="11.42578125" style="2" customWidth="1"/>
    <col min="12035" max="12035" width="47.5703125" style="2" customWidth="1"/>
    <col min="12036" max="12288" width="14.42578125" style="2"/>
    <col min="12289" max="12290" width="11.42578125" style="2" customWidth="1"/>
    <col min="12291" max="12291" width="47.5703125" style="2" customWidth="1"/>
    <col min="12292" max="12544" width="14.42578125" style="2"/>
    <col min="12545" max="12546" width="11.42578125" style="2" customWidth="1"/>
    <col min="12547" max="12547" width="47.5703125" style="2" customWidth="1"/>
    <col min="12548" max="12800" width="14.42578125" style="2"/>
    <col min="12801" max="12802" width="11.42578125" style="2" customWidth="1"/>
    <col min="12803" max="12803" width="47.5703125" style="2" customWidth="1"/>
    <col min="12804" max="13056" width="14.42578125" style="2"/>
    <col min="13057" max="13058" width="11.42578125" style="2" customWidth="1"/>
    <col min="13059" max="13059" width="47.5703125" style="2" customWidth="1"/>
    <col min="13060" max="13312" width="14.42578125" style="2"/>
    <col min="13313" max="13314" width="11.42578125" style="2" customWidth="1"/>
    <col min="13315" max="13315" width="47.5703125" style="2" customWidth="1"/>
    <col min="13316" max="13568" width="14.42578125" style="2"/>
    <col min="13569" max="13570" width="11.42578125" style="2" customWidth="1"/>
    <col min="13571" max="13571" width="47.5703125" style="2" customWidth="1"/>
    <col min="13572" max="13824" width="14.42578125" style="2"/>
    <col min="13825" max="13826" width="11.42578125" style="2" customWidth="1"/>
    <col min="13827" max="13827" width="47.5703125" style="2" customWidth="1"/>
    <col min="13828" max="14080" width="14.42578125" style="2"/>
    <col min="14081" max="14082" width="11.42578125" style="2" customWidth="1"/>
    <col min="14083" max="14083" width="47.5703125" style="2" customWidth="1"/>
    <col min="14084" max="14336" width="14.42578125" style="2"/>
    <col min="14337" max="14338" width="11.42578125" style="2" customWidth="1"/>
    <col min="14339" max="14339" width="47.5703125" style="2" customWidth="1"/>
    <col min="14340" max="14592" width="14.42578125" style="2"/>
    <col min="14593" max="14594" width="11.42578125" style="2" customWidth="1"/>
    <col min="14595" max="14595" width="47.5703125" style="2" customWidth="1"/>
    <col min="14596" max="14848" width="14.42578125" style="2"/>
    <col min="14849" max="14850" width="11.42578125" style="2" customWidth="1"/>
    <col min="14851" max="14851" width="47.5703125" style="2" customWidth="1"/>
    <col min="14852" max="15104" width="14.42578125" style="2"/>
    <col min="15105" max="15106" width="11.42578125" style="2" customWidth="1"/>
    <col min="15107" max="15107" width="47.5703125" style="2" customWidth="1"/>
    <col min="15108" max="15360" width="14.42578125" style="2"/>
    <col min="15361" max="15362" width="11.42578125" style="2" customWidth="1"/>
    <col min="15363" max="15363" width="47.5703125" style="2" customWidth="1"/>
    <col min="15364" max="15616" width="14.42578125" style="2"/>
    <col min="15617" max="15618" width="11.42578125" style="2" customWidth="1"/>
    <col min="15619" max="15619" width="47.5703125" style="2" customWidth="1"/>
    <col min="15620" max="15872" width="14.42578125" style="2"/>
    <col min="15873" max="15874" width="11.42578125" style="2" customWidth="1"/>
    <col min="15875" max="15875" width="47.5703125" style="2" customWidth="1"/>
    <col min="15876" max="16128" width="14.42578125" style="2"/>
    <col min="16129" max="16130" width="11.42578125" style="2" customWidth="1"/>
    <col min="16131" max="16131" width="47.5703125" style="2" customWidth="1"/>
    <col min="16132" max="16384" width="14.42578125" style="2"/>
  </cols>
  <sheetData>
    <row r="1" spans="1:16" x14ac:dyDescent="0.2">
      <c r="A1" s="1" t="s">
        <v>0</v>
      </c>
      <c r="B1" s="2" t="s">
        <v>1</v>
      </c>
      <c r="F1" s="4" t="s">
        <v>3</v>
      </c>
      <c r="H1" s="16"/>
      <c r="I1" s="1"/>
      <c r="M1" s="52" t="s">
        <v>98</v>
      </c>
      <c r="O1" s="1"/>
      <c r="P1" s="6" t="s">
        <v>5</v>
      </c>
    </row>
    <row r="2" spans="1:16" ht="15.75" thickBot="1" x14ac:dyDescent="0.25">
      <c r="A2" s="7"/>
      <c r="B2" s="8"/>
      <c r="C2" s="8"/>
      <c r="D2" s="8"/>
      <c r="E2" s="8"/>
      <c r="F2" s="8"/>
      <c r="G2" s="8"/>
      <c r="H2" s="8"/>
      <c r="I2" s="7"/>
      <c r="J2" s="8"/>
      <c r="K2" s="8"/>
      <c r="L2" s="8"/>
      <c r="M2" s="53"/>
      <c r="N2" s="8"/>
      <c r="O2" s="8"/>
      <c r="P2" s="8"/>
    </row>
    <row r="3" spans="1:16" x14ac:dyDescent="0.2">
      <c r="A3" s="9"/>
      <c r="B3" s="10"/>
      <c r="C3" s="10"/>
      <c r="D3" s="10"/>
      <c r="E3" s="10"/>
      <c r="F3" s="10"/>
      <c r="G3" s="10"/>
      <c r="H3" s="10"/>
      <c r="I3" s="9"/>
      <c r="J3" s="10"/>
      <c r="K3" s="10"/>
      <c r="L3" s="10"/>
      <c r="M3" s="48"/>
      <c r="N3" s="10"/>
      <c r="O3" s="10"/>
      <c r="P3" s="10"/>
    </row>
    <row r="4" spans="1:16" x14ac:dyDescent="0.2">
      <c r="A4" s="1" t="s">
        <v>6</v>
      </c>
      <c r="F4" s="2" t="s">
        <v>7</v>
      </c>
      <c r="G4" s="4" t="s">
        <v>92</v>
      </c>
      <c r="H4" s="16"/>
      <c r="I4" s="1"/>
      <c r="M4" s="4" t="s">
        <v>9</v>
      </c>
      <c r="N4" s="1"/>
    </row>
    <row r="5" spans="1:16" x14ac:dyDescent="0.2">
      <c r="G5" s="4" t="s">
        <v>93</v>
      </c>
      <c r="H5" s="16"/>
      <c r="I5" s="1"/>
      <c r="M5" s="4" t="s">
        <v>94</v>
      </c>
      <c r="N5" s="11"/>
    </row>
    <row r="6" spans="1:16" x14ac:dyDescent="0.2">
      <c r="A6" s="1" t="s">
        <v>12</v>
      </c>
      <c r="B6" s="12" t="str">
        <f>'[1]G1-1'!B6</f>
        <v>Florida Public Utilities Company Consolidated Gas</v>
      </c>
      <c r="C6" s="1"/>
      <c r="M6" s="4" t="s">
        <v>95</v>
      </c>
      <c r="N6" s="1"/>
      <c r="O6" s="13"/>
    </row>
    <row r="7" spans="1:16" x14ac:dyDescent="0.2">
      <c r="B7" s="12"/>
    </row>
    <row r="8" spans="1:16" x14ac:dyDescent="0.2">
      <c r="A8" s="1" t="s">
        <v>14</v>
      </c>
      <c r="B8" s="12">
        <f>'[1]G1-1'!B8</f>
        <v>0</v>
      </c>
      <c r="C8" s="14" t="s">
        <v>91</v>
      </c>
    </row>
    <row r="9" spans="1:16" ht="15.75" thickBo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">
      <c r="G10" s="1" t="s">
        <v>16</v>
      </c>
      <c r="H10" s="1" t="s">
        <v>16</v>
      </c>
      <c r="I10" s="1" t="s">
        <v>16</v>
      </c>
      <c r="J10" s="1" t="s">
        <v>16</v>
      </c>
      <c r="K10" s="15" t="s">
        <v>16</v>
      </c>
      <c r="N10" s="1" t="s">
        <v>16</v>
      </c>
    </row>
    <row r="11" spans="1:16" x14ac:dyDescent="0.2">
      <c r="A11" s="1" t="s">
        <v>17</v>
      </c>
      <c r="B11" s="16" t="s">
        <v>18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6" x14ac:dyDescent="0.2">
      <c r="A12" s="1" t="s">
        <v>19</v>
      </c>
      <c r="B12" s="16" t="s">
        <v>19</v>
      </c>
      <c r="C12" s="16" t="s">
        <v>20</v>
      </c>
      <c r="D12" s="18">
        <v>44927</v>
      </c>
      <c r="E12" s="18">
        <v>44958</v>
      </c>
      <c r="F12" s="18">
        <v>44986</v>
      </c>
      <c r="G12" s="18">
        <v>45017</v>
      </c>
      <c r="H12" s="18">
        <v>45047</v>
      </c>
      <c r="I12" s="18">
        <v>45078</v>
      </c>
      <c r="J12" s="18">
        <v>45108</v>
      </c>
      <c r="K12" s="18">
        <v>45139</v>
      </c>
      <c r="L12" s="18">
        <v>45170</v>
      </c>
      <c r="M12" s="18">
        <v>45200</v>
      </c>
      <c r="N12" s="18">
        <v>45231</v>
      </c>
      <c r="O12" s="18">
        <v>45261</v>
      </c>
      <c r="P12" s="16" t="s">
        <v>21</v>
      </c>
    </row>
    <row r="13" spans="1:16" ht="15.75" thickBo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">
      <c r="A15" s="19">
        <v>1</v>
      </c>
      <c r="B15" s="20" t="s">
        <v>22</v>
      </c>
      <c r="C15" s="21" t="s">
        <v>23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23">
        <f t="shared" ref="P15:P52" si="0">SUM(D15:O15)</f>
        <v>0</v>
      </c>
    </row>
    <row r="16" spans="1:16" x14ac:dyDescent="0.2">
      <c r="A16" s="19">
        <f>+A15+1</f>
        <v>2</v>
      </c>
      <c r="B16" s="20" t="s">
        <v>24</v>
      </c>
      <c r="C16" s="21" t="s">
        <v>25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5">
        <f t="shared" si="0"/>
        <v>0</v>
      </c>
    </row>
    <row r="17" spans="1:16" x14ac:dyDescent="0.2">
      <c r="A17" s="19">
        <f t="shared" ref="A17:A52" si="1">+A16+1</f>
        <v>3</v>
      </c>
      <c r="B17" s="20">
        <v>303</v>
      </c>
      <c r="C17" s="21" t="s">
        <v>26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5">
        <f t="shared" si="0"/>
        <v>0</v>
      </c>
    </row>
    <row r="18" spans="1:16" x14ac:dyDescent="0.2">
      <c r="A18" s="19">
        <f t="shared" si="1"/>
        <v>4</v>
      </c>
      <c r="B18" s="20">
        <v>305</v>
      </c>
      <c r="C18" s="21" t="s">
        <v>27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5">
        <f t="shared" si="0"/>
        <v>0</v>
      </c>
    </row>
    <row r="19" spans="1:16" x14ac:dyDescent="0.2">
      <c r="A19" s="19">
        <f t="shared" si="1"/>
        <v>5</v>
      </c>
      <c r="B19" s="20" t="s">
        <v>28</v>
      </c>
      <c r="C19" s="21" t="s">
        <v>29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5">
        <f t="shared" si="0"/>
        <v>0</v>
      </c>
    </row>
    <row r="20" spans="1:16" x14ac:dyDescent="0.2">
      <c r="A20" s="19">
        <f t="shared" si="1"/>
        <v>6</v>
      </c>
      <c r="B20" s="20" t="s">
        <v>30</v>
      </c>
      <c r="C20" s="21" t="s">
        <v>27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5">
        <f t="shared" si="0"/>
        <v>0</v>
      </c>
    </row>
    <row r="21" spans="1:16" x14ac:dyDescent="0.2">
      <c r="A21" s="19">
        <f t="shared" si="1"/>
        <v>7</v>
      </c>
      <c r="B21" s="26">
        <v>3761</v>
      </c>
      <c r="C21" s="27" t="s">
        <v>31</v>
      </c>
      <c r="D21" s="28">
        <f>134539.239999995+D61</f>
        <v>79806.639999995008</v>
      </c>
      <c r="E21" s="28">
        <f>170633.740000002+E61</f>
        <v>97656.940000001996</v>
      </c>
      <c r="F21" s="28">
        <f>206728.240000002+F61</f>
        <v>115507.240000002</v>
      </c>
      <c r="G21" s="28">
        <f>315011.740000002+G61</f>
        <v>169058.14000000202</v>
      </c>
      <c r="H21" s="28">
        <f>315011.739999995+H61</f>
        <v>169058.13999999498</v>
      </c>
      <c r="I21" s="28">
        <f>315011.740000002+I61</f>
        <v>169058.14000000202</v>
      </c>
      <c r="J21" s="28">
        <f>351106.240000002+J61</f>
        <v>186908.44000000204</v>
      </c>
      <c r="K21" s="28">
        <f>351106.239999995+K61</f>
        <v>186908.439999995</v>
      </c>
      <c r="L21" s="28">
        <f>351106.240000002+L61</f>
        <v>186908.44000000204</v>
      </c>
      <c r="M21" s="28">
        <f>351106.240000002+M61</f>
        <v>186908.44000000204</v>
      </c>
      <c r="N21" s="28">
        <f>315011.740000002+N61</f>
        <v>169058.14000000202</v>
      </c>
      <c r="O21" s="28">
        <f>748145.739999995+O61</f>
        <v>383261.73999999498</v>
      </c>
      <c r="P21" s="25">
        <f t="shared" si="0"/>
        <v>2100098.8799999962</v>
      </c>
    </row>
    <row r="22" spans="1:16" x14ac:dyDescent="0.2">
      <c r="A22" s="19">
        <f t="shared" si="1"/>
        <v>8</v>
      </c>
      <c r="B22" s="26">
        <v>3762</v>
      </c>
      <c r="C22" s="27" t="s">
        <v>32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5">
        <f t="shared" si="0"/>
        <v>0</v>
      </c>
    </row>
    <row r="23" spans="1:16" x14ac:dyDescent="0.2">
      <c r="A23" s="19">
        <f t="shared" si="1"/>
        <v>9</v>
      </c>
      <c r="B23" s="26" t="s">
        <v>33</v>
      </c>
      <c r="C23" s="27" t="s">
        <v>34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5">
        <f t="shared" si="0"/>
        <v>0</v>
      </c>
    </row>
    <row r="24" spans="1:16" x14ac:dyDescent="0.2">
      <c r="A24" s="19">
        <f t="shared" si="1"/>
        <v>10</v>
      </c>
      <c r="B24" s="20" t="s">
        <v>35</v>
      </c>
      <c r="C24" s="21" t="s">
        <v>36</v>
      </c>
      <c r="D24" s="28">
        <v>29835</v>
      </c>
      <c r="E24" s="28">
        <v>39780</v>
      </c>
      <c r="F24" s="28">
        <v>49725</v>
      </c>
      <c r="G24" s="28">
        <v>79560</v>
      </c>
      <c r="H24" s="28">
        <v>79560</v>
      </c>
      <c r="I24" s="28">
        <v>79560.000000000931</v>
      </c>
      <c r="J24" s="28">
        <v>89505</v>
      </c>
      <c r="K24" s="28">
        <v>89505</v>
      </c>
      <c r="L24" s="28">
        <v>89505</v>
      </c>
      <c r="M24" s="28">
        <v>89505</v>
      </c>
      <c r="N24" s="28">
        <v>79560</v>
      </c>
      <c r="O24" s="28">
        <v>198900</v>
      </c>
      <c r="P24" s="25">
        <f t="shared" si="0"/>
        <v>994500.00000000093</v>
      </c>
    </row>
    <row r="25" spans="1:16" x14ac:dyDescent="0.2">
      <c r="A25" s="19">
        <f t="shared" si="1"/>
        <v>11</v>
      </c>
      <c r="B25" s="20" t="s">
        <v>37</v>
      </c>
      <c r="C25" s="21" t="s">
        <v>38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5">
        <f t="shared" si="0"/>
        <v>0</v>
      </c>
    </row>
    <row r="26" spans="1:16" x14ac:dyDescent="0.2">
      <c r="A26" s="19">
        <f t="shared" si="1"/>
        <v>12</v>
      </c>
      <c r="B26" s="20">
        <v>3801</v>
      </c>
      <c r="C26" s="21" t="s">
        <v>39</v>
      </c>
      <c r="D26" s="28">
        <v>25542.943569991578</v>
      </c>
      <c r="E26" s="28">
        <v>33479.036825802621</v>
      </c>
      <c r="F26" s="28">
        <v>41415.130081610507</v>
      </c>
      <c r="G26" s="28">
        <v>65223.409849032054</v>
      </c>
      <c r="H26" s="28">
        <v>65223.409849034171</v>
      </c>
      <c r="I26" s="28">
        <v>65223.409849032054</v>
      </c>
      <c r="J26" s="28">
        <v>73159.503104842064</v>
      </c>
      <c r="K26" s="28">
        <v>73159.503104842064</v>
      </c>
      <c r="L26" s="28">
        <v>73159.50310483994</v>
      </c>
      <c r="M26" s="28">
        <v>73159.503104842064</v>
      </c>
      <c r="N26" s="28">
        <v>65223.409849032054</v>
      </c>
      <c r="O26" s="28">
        <v>160456.52891872881</v>
      </c>
      <c r="P26" s="25">
        <f t="shared" si="0"/>
        <v>814425.29121162998</v>
      </c>
    </row>
    <row r="27" spans="1:16" x14ac:dyDescent="0.2">
      <c r="A27" s="19">
        <f t="shared" si="1"/>
        <v>13</v>
      </c>
      <c r="B27" s="20">
        <v>3802</v>
      </c>
      <c r="C27" s="21" t="s">
        <v>40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5">
        <f t="shared" si="0"/>
        <v>0</v>
      </c>
    </row>
    <row r="28" spans="1:16" x14ac:dyDescent="0.2">
      <c r="A28" s="19">
        <f t="shared" si="1"/>
        <v>14</v>
      </c>
      <c r="B28" s="20" t="s">
        <v>41</v>
      </c>
      <c r="C28" s="21" t="s">
        <v>42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5">
        <f t="shared" si="0"/>
        <v>0</v>
      </c>
    </row>
    <row r="29" spans="1:16" x14ac:dyDescent="0.2">
      <c r="A29" s="19">
        <f t="shared" si="1"/>
        <v>15</v>
      </c>
      <c r="B29" s="20" t="s">
        <v>43</v>
      </c>
      <c r="C29" s="21" t="s">
        <v>44</v>
      </c>
      <c r="D29" s="28">
        <v>5760.0138167133973</v>
      </c>
      <c r="E29" s="28">
        <v>7617.1561356874472</v>
      </c>
      <c r="F29" s="28">
        <v>9474.2984546614971</v>
      </c>
      <c r="G29" s="28">
        <v>15045.725411583649</v>
      </c>
      <c r="H29" s="28">
        <v>15045.725411583649</v>
      </c>
      <c r="I29" s="28">
        <v>15045.725411583649</v>
      </c>
      <c r="J29" s="28">
        <v>16902.867730557704</v>
      </c>
      <c r="K29" s="28">
        <v>16902.867730557704</v>
      </c>
      <c r="L29" s="28">
        <v>16902.867730557704</v>
      </c>
      <c r="M29" s="28">
        <v>16902.867730557704</v>
      </c>
      <c r="N29" s="28">
        <v>15045.725411583649</v>
      </c>
      <c r="O29" s="28">
        <v>37331.433239272257</v>
      </c>
      <c r="P29" s="25">
        <f t="shared" si="0"/>
        <v>187977.27421489998</v>
      </c>
    </row>
    <row r="30" spans="1:16" x14ac:dyDescent="0.2">
      <c r="A30" s="19">
        <f t="shared" si="1"/>
        <v>16</v>
      </c>
      <c r="B30" s="20">
        <v>3811</v>
      </c>
      <c r="C30" s="21" t="s">
        <v>45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5">
        <f t="shared" si="0"/>
        <v>0</v>
      </c>
    </row>
    <row r="31" spans="1:16" x14ac:dyDescent="0.2">
      <c r="A31" s="19">
        <f t="shared" si="1"/>
        <v>17</v>
      </c>
      <c r="B31" s="20" t="s">
        <v>46</v>
      </c>
      <c r="C31" s="21" t="s">
        <v>47</v>
      </c>
      <c r="D31" s="28">
        <v>4447.0312167155444</v>
      </c>
      <c r="E31" s="28">
        <v>4447.0312167175689</v>
      </c>
      <c r="F31" s="28">
        <v>4447.0312167155444</v>
      </c>
      <c r="G31" s="28">
        <v>4447.0312167175689</v>
      </c>
      <c r="H31" s="28">
        <v>4447.0312167175689</v>
      </c>
      <c r="I31" s="28">
        <v>4447.0312167155444</v>
      </c>
      <c r="J31" s="28">
        <v>4447.0312167175689</v>
      </c>
      <c r="K31" s="28">
        <v>4447.0312167155444</v>
      </c>
      <c r="L31" s="28">
        <v>4447.0312167175689</v>
      </c>
      <c r="M31" s="28">
        <v>4447.0312167175689</v>
      </c>
      <c r="N31" s="28">
        <v>4447.0312167155444</v>
      </c>
      <c r="O31" s="28">
        <v>4447.0312167175689</v>
      </c>
      <c r="P31" s="25">
        <f t="shared" si="0"/>
        <v>53364.374600600699</v>
      </c>
    </row>
    <row r="32" spans="1:16" x14ac:dyDescent="0.2">
      <c r="A32" s="19">
        <f t="shared" si="1"/>
        <v>18</v>
      </c>
      <c r="B32" s="20">
        <v>3821</v>
      </c>
      <c r="C32" s="27" t="s">
        <v>48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5">
        <f t="shared" si="0"/>
        <v>0</v>
      </c>
    </row>
    <row r="33" spans="1:16" x14ac:dyDescent="0.2">
      <c r="A33" s="19">
        <f t="shared" si="1"/>
        <v>19</v>
      </c>
      <c r="B33" s="20" t="s">
        <v>49</v>
      </c>
      <c r="C33" s="21" t="s">
        <v>50</v>
      </c>
      <c r="D33" s="28">
        <v>2820.581446729524</v>
      </c>
      <c r="E33" s="28">
        <v>2820.5814467301657</v>
      </c>
      <c r="F33" s="28">
        <v>2820.5814467308078</v>
      </c>
      <c r="G33" s="28">
        <v>2820.581446729524</v>
      </c>
      <c r="H33" s="28">
        <v>2820.5814467308078</v>
      </c>
      <c r="I33" s="28">
        <v>2820.581446729524</v>
      </c>
      <c r="J33" s="28">
        <v>2820.5814467308078</v>
      </c>
      <c r="K33" s="28">
        <v>2820.5814467308078</v>
      </c>
      <c r="L33" s="28">
        <v>2820.581446729524</v>
      </c>
      <c r="M33" s="28">
        <v>2820.5814467308078</v>
      </c>
      <c r="N33" s="28">
        <v>2820.581446729524</v>
      </c>
      <c r="O33" s="28">
        <v>2820.5814467308078</v>
      </c>
      <c r="P33" s="25">
        <f t="shared" si="0"/>
        <v>33846.977360762634</v>
      </c>
    </row>
    <row r="34" spans="1:16" x14ac:dyDescent="0.2">
      <c r="A34" s="19">
        <f t="shared" si="1"/>
        <v>20</v>
      </c>
      <c r="B34" s="20" t="s">
        <v>51</v>
      </c>
      <c r="C34" s="21" t="s">
        <v>52</v>
      </c>
      <c r="D34" s="28">
        <v>494.11457963504529</v>
      </c>
      <c r="E34" s="28">
        <v>494.11457963515772</v>
      </c>
      <c r="F34" s="28">
        <v>494.11457963527022</v>
      </c>
      <c r="G34" s="28">
        <v>494.11457963504529</v>
      </c>
      <c r="H34" s="28">
        <v>494.11457963527022</v>
      </c>
      <c r="I34" s="28">
        <v>494.11457963504529</v>
      </c>
      <c r="J34" s="28">
        <v>494.11457963527022</v>
      </c>
      <c r="K34" s="28">
        <v>494.11457963527022</v>
      </c>
      <c r="L34" s="28">
        <v>494.11457963504529</v>
      </c>
      <c r="M34" s="28">
        <v>494.11457963527022</v>
      </c>
      <c r="N34" s="28">
        <v>494.11457963504529</v>
      </c>
      <c r="O34" s="28">
        <v>494.11457963527022</v>
      </c>
      <c r="P34" s="25">
        <f>SUM(D34:O34)</f>
        <v>5929.3749556220064</v>
      </c>
    </row>
    <row r="35" spans="1:16" x14ac:dyDescent="0.2">
      <c r="A35" s="19">
        <f t="shared" si="1"/>
        <v>21</v>
      </c>
      <c r="B35" s="20" t="s">
        <v>53</v>
      </c>
      <c r="C35" s="21" t="s">
        <v>54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5">
        <f t="shared" si="0"/>
        <v>0</v>
      </c>
    </row>
    <row r="36" spans="1:16" x14ac:dyDescent="0.2">
      <c r="A36" s="19">
        <f t="shared" si="1"/>
        <v>22</v>
      </c>
      <c r="B36" s="20" t="s">
        <v>55</v>
      </c>
      <c r="C36" s="21" t="s">
        <v>56</v>
      </c>
      <c r="D36" s="28">
        <v>11850</v>
      </c>
      <c r="E36" s="28">
        <v>15800</v>
      </c>
      <c r="F36" s="28">
        <v>19750</v>
      </c>
      <c r="G36" s="28">
        <v>31600</v>
      </c>
      <c r="H36" s="28">
        <v>31600</v>
      </c>
      <c r="I36" s="28">
        <v>31600</v>
      </c>
      <c r="J36" s="28">
        <v>35550</v>
      </c>
      <c r="K36" s="28">
        <v>35550</v>
      </c>
      <c r="L36" s="28">
        <v>35550</v>
      </c>
      <c r="M36" s="28">
        <v>35550</v>
      </c>
      <c r="N36" s="28">
        <v>31600</v>
      </c>
      <c r="O36" s="28">
        <v>79000</v>
      </c>
      <c r="P36" s="25">
        <f t="shared" si="0"/>
        <v>395000</v>
      </c>
    </row>
    <row r="37" spans="1:16" x14ac:dyDescent="0.2">
      <c r="A37" s="19">
        <f t="shared" si="1"/>
        <v>23</v>
      </c>
      <c r="B37" s="20" t="s">
        <v>57</v>
      </c>
      <c r="C37" s="21" t="s">
        <v>29</v>
      </c>
      <c r="D37" s="28">
        <v>1350</v>
      </c>
      <c r="E37" s="28">
        <v>1800</v>
      </c>
      <c r="F37" s="28">
        <v>2250</v>
      </c>
      <c r="G37" s="28">
        <v>3600</v>
      </c>
      <c r="H37" s="28">
        <v>3600</v>
      </c>
      <c r="I37" s="28">
        <v>3600</v>
      </c>
      <c r="J37" s="28">
        <v>4050</v>
      </c>
      <c r="K37" s="28">
        <v>4050</v>
      </c>
      <c r="L37" s="28">
        <v>4050</v>
      </c>
      <c r="M37" s="28">
        <v>4050</v>
      </c>
      <c r="N37" s="28">
        <v>3600</v>
      </c>
      <c r="O37" s="28">
        <v>9000</v>
      </c>
      <c r="P37" s="25">
        <f t="shared" si="0"/>
        <v>45000</v>
      </c>
    </row>
    <row r="38" spans="1:16" x14ac:dyDescent="0.2">
      <c r="A38" s="19">
        <f t="shared" si="1"/>
        <v>24</v>
      </c>
      <c r="B38" s="20" t="s">
        <v>58</v>
      </c>
      <c r="C38" s="21" t="s">
        <v>27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5">
        <f t="shared" si="0"/>
        <v>0</v>
      </c>
    </row>
    <row r="39" spans="1:16" x14ac:dyDescent="0.2">
      <c r="A39" s="19">
        <f t="shared" si="1"/>
        <v>25</v>
      </c>
      <c r="B39" s="20">
        <v>3910</v>
      </c>
      <c r="C39" s="29" t="s">
        <v>59</v>
      </c>
      <c r="D39" s="30">
        <v>750</v>
      </c>
      <c r="E39" s="30">
        <v>1000</v>
      </c>
      <c r="F39" s="30">
        <v>1250</v>
      </c>
      <c r="G39" s="30">
        <v>2000</v>
      </c>
      <c r="H39" s="30">
        <v>2000</v>
      </c>
      <c r="I39" s="30">
        <v>2000</v>
      </c>
      <c r="J39" s="30">
        <v>2250</v>
      </c>
      <c r="K39" s="30">
        <v>2250</v>
      </c>
      <c r="L39" s="30">
        <v>2250</v>
      </c>
      <c r="M39" s="30">
        <v>2250</v>
      </c>
      <c r="N39" s="30">
        <v>2000</v>
      </c>
      <c r="O39" s="30">
        <v>5000</v>
      </c>
      <c r="P39" s="31">
        <f t="shared" si="0"/>
        <v>25000</v>
      </c>
    </row>
    <row r="40" spans="1:16" x14ac:dyDescent="0.2">
      <c r="A40" s="19">
        <f t="shared" si="1"/>
        <v>26</v>
      </c>
      <c r="B40" s="20">
        <v>3911</v>
      </c>
      <c r="C40" s="29" t="s">
        <v>60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1">
        <f t="shared" si="0"/>
        <v>0</v>
      </c>
    </row>
    <row r="41" spans="1:16" x14ac:dyDescent="0.2">
      <c r="A41" s="19">
        <f t="shared" si="1"/>
        <v>27</v>
      </c>
      <c r="B41" s="20">
        <v>3912</v>
      </c>
      <c r="C41" s="29" t="s">
        <v>61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1">
        <f t="shared" si="0"/>
        <v>0</v>
      </c>
    </row>
    <row r="42" spans="1:16" x14ac:dyDescent="0.2">
      <c r="A42" s="19">
        <f t="shared" si="1"/>
        <v>28</v>
      </c>
      <c r="B42" s="20">
        <v>3913</v>
      </c>
      <c r="C42" s="29" t="s">
        <v>62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1">
        <f t="shared" si="0"/>
        <v>0</v>
      </c>
    </row>
    <row r="43" spans="1:16" x14ac:dyDescent="0.2">
      <c r="A43" s="19">
        <f t="shared" si="1"/>
        <v>29</v>
      </c>
      <c r="B43" s="20">
        <v>3914</v>
      </c>
      <c r="C43" s="29" t="s">
        <v>63</v>
      </c>
      <c r="D43" s="30">
        <v>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1">
        <f t="shared" si="0"/>
        <v>0</v>
      </c>
    </row>
    <row r="44" spans="1:16" x14ac:dyDescent="0.2">
      <c r="A44" s="19">
        <f t="shared" si="1"/>
        <v>30</v>
      </c>
      <c r="B44" s="20">
        <v>392</v>
      </c>
      <c r="C44" s="32" t="s">
        <v>64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4">
        <f t="shared" si="0"/>
        <v>0</v>
      </c>
    </row>
    <row r="45" spans="1:16" x14ac:dyDescent="0.2">
      <c r="A45" s="19">
        <f t="shared" si="1"/>
        <v>31</v>
      </c>
      <c r="B45" s="20">
        <v>3921</v>
      </c>
      <c r="C45" s="32" t="s">
        <v>65</v>
      </c>
      <c r="D45" s="33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4">
        <f t="shared" si="0"/>
        <v>0</v>
      </c>
    </row>
    <row r="46" spans="1:16" x14ac:dyDescent="0.2">
      <c r="A46" s="19">
        <f t="shared" si="1"/>
        <v>32</v>
      </c>
      <c r="B46" s="20">
        <v>3922</v>
      </c>
      <c r="C46" s="32" t="s">
        <v>66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120000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4">
        <f t="shared" si="0"/>
        <v>120000</v>
      </c>
    </row>
    <row r="47" spans="1:16" x14ac:dyDescent="0.2">
      <c r="A47" s="19">
        <f t="shared" si="1"/>
        <v>33</v>
      </c>
      <c r="B47" s="20">
        <v>3924</v>
      </c>
      <c r="C47" s="32" t="s">
        <v>67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4">
        <f t="shared" si="0"/>
        <v>0</v>
      </c>
    </row>
    <row r="48" spans="1:16" x14ac:dyDescent="0.2">
      <c r="A48" s="19">
        <f t="shared" si="1"/>
        <v>34</v>
      </c>
      <c r="B48" s="20" t="s">
        <v>68</v>
      </c>
      <c r="C48" s="21" t="s">
        <v>69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5">
        <f t="shared" si="0"/>
        <v>0</v>
      </c>
    </row>
    <row r="49" spans="1:16" x14ac:dyDescent="0.2">
      <c r="A49" s="19">
        <f t="shared" si="1"/>
        <v>35</v>
      </c>
      <c r="B49" s="20" t="s">
        <v>70</v>
      </c>
      <c r="C49" s="21" t="s">
        <v>71</v>
      </c>
      <c r="D49" s="28">
        <v>1080</v>
      </c>
      <c r="E49" s="28">
        <v>1440</v>
      </c>
      <c r="F49" s="28">
        <v>1800</v>
      </c>
      <c r="G49" s="28">
        <v>2880</v>
      </c>
      <c r="H49" s="28">
        <v>2880</v>
      </c>
      <c r="I49" s="28">
        <v>2880</v>
      </c>
      <c r="J49" s="28">
        <v>3240</v>
      </c>
      <c r="K49" s="28">
        <v>3240</v>
      </c>
      <c r="L49" s="28">
        <v>3240</v>
      </c>
      <c r="M49" s="28">
        <v>3240</v>
      </c>
      <c r="N49" s="28">
        <v>2880</v>
      </c>
      <c r="O49" s="28">
        <v>7200</v>
      </c>
      <c r="P49" s="25">
        <f t="shared" si="0"/>
        <v>36000</v>
      </c>
    </row>
    <row r="50" spans="1:16" x14ac:dyDescent="0.2">
      <c r="A50" s="19">
        <f t="shared" si="1"/>
        <v>36</v>
      </c>
      <c r="B50" s="20" t="s">
        <v>72</v>
      </c>
      <c r="C50" s="21" t="s">
        <v>73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5">
        <f t="shared" si="0"/>
        <v>0</v>
      </c>
    </row>
    <row r="51" spans="1:16" x14ac:dyDescent="0.2">
      <c r="A51" s="19">
        <f t="shared" si="1"/>
        <v>37</v>
      </c>
      <c r="B51" s="20" t="s">
        <v>74</v>
      </c>
      <c r="C51" s="21" t="s">
        <v>75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5">
        <f t="shared" si="0"/>
        <v>0</v>
      </c>
    </row>
    <row r="52" spans="1:16" x14ac:dyDescent="0.2">
      <c r="A52" s="19">
        <f t="shared" si="1"/>
        <v>38</v>
      </c>
      <c r="B52" s="20" t="s">
        <v>76</v>
      </c>
      <c r="C52" s="21" t="s">
        <v>77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5">
        <f t="shared" si="0"/>
        <v>0</v>
      </c>
    </row>
    <row r="53" spans="1:16" x14ac:dyDescent="0.2">
      <c r="A53" s="35"/>
      <c r="B53" s="36"/>
      <c r="C53" s="5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38"/>
    </row>
    <row r="54" spans="1:16" x14ac:dyDescent="0.2">
      <c r="A54" s="43"/>
      <c r="B54" s="16"/>
      <c r="C54" s="1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8"/>
    </row>
    <row r="55" spans="1:16" ht="15.75" thickBot="1" x14ac:dyDescent="0.25">
      <c r="A55" s="5">
        <v>39</v>
      </c>
      <c r="C55" s="1" t="s">
        <v>78</v>
      </c>
      <c r="D55" s="40">
        <f t="shared" ref="D55:O55" si="2">SUM(D15:D54)</f>
        <v>163736.32462978005</v>
      </c>
      <c r="E55" s="40">
        <f t="shared" si="2"/>
        <v>206334.86020457491</v>
      </c>
      <c r="F55" s="40">
        <f t="shared" si="2"/>
        <v>248933.3957793556</v>
      </c>
      <c r="G55" s="40">
        <f t="shared" si="2"/>
        <v>376729.00250369986</v>
      </c>
      <c r="H55" s="40">
        <f t="shared" si="2"/>
        <v>376729.00250369648</v>
      </c>
      <c r="I55" s="40">
        <f t="shared" si="2"/>
        <v>376729.00250369875</v>
      </c>
      <c r="J55" s="40">
        <f t="shared" si="2"/>
        <v>539327.53807848541</v>
      </c>
      <c r="K55" s="40">
        <f t="shared" si="2"/>
        <v>419327.53807847638</v>
      </c>
      <c r="L55" s="40">
        <f t="shared" si="2"/>
        <v>419327.5380784818</v>
      </c>
      <c r="M55" s="40">
        <f t="shared" si="2"/>
        <v>419327.53807848541</v>
      </c>
      <c r="N55" s="40">
        <f t="shared" si="2"/>
        <v>376729.00250369782</v>
      </c>
      <c r="O55" s="40">
        <f t="shared" si="2"/>
        <v>887911.42940107966</v>
      </c>
      <c r="P55" s="51">
        <f>SUM(P15:P54)</f>
        <v>4811142.172343513</v>
      </c>
    </row>
    <row r="56" spans="1:16" ht="15.75" thickTop="1" x14ac:dyDescent="0.2"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</row>
    <row r="57" spans="1:16" ht="15.75" thickBo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x14ac:dyDescent="0.2">
      <c r="A58" s="1" t="s">
        <v>79</v>
      </c>
      <c r="D58" s="38"/>
      <c r="E58" s="38"/>
      <c r="F58" s="38"/>
      <c r="G58" s="38"/>
      <c r="H58" s="38"/>
      <c r="I58" s="42"/>
      <c r="J58" s="42" t="s">
        <v>96</v>
      </c>
      <c r="K58" s="38"/>
      <c r="L58" s="38"/>
      <c r="M58" s="38"/>
      <c r="N58" s="38"/>
      <c r="O58" s="42"/>
      <c r="P58" s="38"/>
    </row>
    <row r="59" spans="1:16" x14ac:dyDescent="0.2">
      <c r="A59" s="43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0" spans="1:16" ht="13.5" customHeight="1" x14ac:dyDescent="0.2"/>
    <row r="61" spans="1:16" x14ac:dyDescent="0.2">
      <c r="C61" s="2" t="s">
        <v>97</v>
      </c>
      <c r="D61" s="28">
        <v>-54732.6</v>
      </c>
      <c r="E61" s="28">
        <v>-72976.800000000003</v>
      </c>
      <c r="F61" s="28">
        <v>-91221</v>
      </c>
      <c r="G61" s="28">
        <v>-145953.60000000001</v>
      </c>
      <c r="H61" s="28">
        <v>-145953.60000000001</v>
      </c>
      <c r="I61" s="28">
        <v>-145953.60000000001</v>
      </c>
      <c r="J61" s="28">
        <v>-164197.79999999999</v>
      </c>
      <c r="K61" s="28">
        <v>-164197.79999999999</v>
      </c>
      <c r="L61" s="28">
        <v>-164197.79999999999</v>
      </c>
      <c r="M61" s="28">
        <v>-164197.79999999999</v>
      </c>
      <c r="N61" s="28">
        <v>-145953.60000000001</v>
      </c>
      <c r="O61" s="28">
        <v>-364884</v>
      </c>
    </row>
    <row r="62" spans="1:16" ht="13.5" customHeight="1" x14ac:dyDescent="0.2"/>
    <row r="63" spans="1:16" ht="13.5" customHeight="1" x14ac:dyDescent="0.2"/>
    <row r="64" spans="1:16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topLeftCell="A7" zoomScale="85" zoomScaleNormal="85" workbookViewId="0">
      <selection activeCell="H41" sqref="H41"/>
    </sheetView>
  </sheetViews>
  <sheetFormatPr defaultColWidth="14.42578125" defaultRowHeight="15" x14ac:dyDescent="0.2"/>
  <cols>
    <col min="1" max="1" width="11.42578125" style="5" customWidth="1"/>
    <col min="2" max="2" width="11.42578125" style="2" customWidth="1"/>
    <col min="3" max="3" width="56.7109375" style="2" customWidth="1"/>
    <col min="4" max="14" width="14.42578125" style="2"/>
    <col min="15" max="16" width="15.5703125" style="2" bestFit="1" customWidth="1"/>
    <col min="17" max="256" width="14.42578125" style="2"/>
    <col min="257" max="258" width="11.42578125" style="2" customWidth="1"/>
    <col min="259" max="259" width="56.7109375" style="2" customWidth="1"/>
    <col min="260" max="270" width="14.42578125" style="2"/>
    <col min="271" max="271" width="14.42578125" style="2" customWidth="1"/>
    <col min="272" max="512" width="14.42578125" style="2"/>
    <col min="513" max="514" width="11.42578125" style="2" customWidth="1"/>
    <col min="515" max="515" width="56.7109375" style="2" customWidth="1"/>
    <col min="516" max="526" width="14.42578125" style="2"/>
    <col min="527" max="527" width="14.42578125" style="2" customWidth="1"/>
    <col min="528" max="768" width="14.42578125" style="2"/>
    <col min="769" max="770" width="11.42578125" style="2" customWidth="1"/>
    <col min="771" max="771" width="56.7109375" style="2" customWidth="1"/>
    <col min="772" max="782" width="14.42578125" style="2"/>
    <col min="783" max="783" width="14.42578125" style="2" customWidth="1"/>
    <col min="784" max="1024" width="14.42578125" style="2"/>
    <col min="1025" max="1026" width="11.42578125" style="2" customWidth="1"/>
    <col min="1027" max="1027" width="56.7109375" style="2" customWidth="1"/>
    <col min="1028" max="1038" width="14.42578125" style="2"/>
    <col min="1039" max="1039" width="14.42578125" style="2" customWidth="1"/>
    <col min="1040" max="1280" width="14.42578125" style="2"/>
    <col min="1281" max="1282" width="11.42578125" style="2" customWidth="1"/>
    <col min="1283" max="1283" width="56.7109375" style="2" customWidth="1"/>
    <col min="1284" max="1294" width="14.42578125" style="2"/>
    <col min="1295" max="1295" width="14.42578125" style="2" customWidth="1"/>
    <col min="1296" max="1536" width="14.42578125" style="2"/>
    <col min="1537" max="1538" width="11.42578125" style="2" customWidth="1"/>
    <col min="1539" max="1539" width="56.7109375" style="2" customWidth="1"/>
    <col min="1540" max="1550" width="14.42578125" style="2"/>
    <col min="1551" max="1551" width="14.42578125" style="2" customWidth="1"/>
    <col min="1552" max="1792" width="14.42578125" style="2"/>
    <col min="1793" max="1794" width="11.42578125" style="2" customWidth="1"/>
    <col min="1795" max="1795" width="56.7109375" style="2" customWidth="1"/>
    <col min="1796" max="1806" width="14.42578125" style="2"/>
    <col min="1807" max="1807" width="14.42578125" style="2" customWidth="1"/>
    <col min="1808" max="2048" width="14.42578125" style="2"/>
    <col min="2049" max="2050" width="11.42578125" style="2" customWidth="1"/>
    <col min="2051" max="2051" width="56.7109375" style="2" customWidth="1"/>
    <col min="2052" max="2062" width="14.42578125" style="2"/>
    <col min="2063" max="2063" width="14.42578125" style="2" customWidth="1"/>
    <col min="2064" max="2304" width="14.42578125" style="2"/>
    <col min="2305" max="2306" width="11.42578125" style="2" customWidth="1"/>
    <col min="2307" max="2307" width="56.7109375" style="2" customWidth="1"/>
    <col min="2308" max="2318" width="14.42578125" style="2"/>
    <col min="2319" max="2319" width="14.42578125" style="2" customWidth="1"/>
    <col min="2320" max="2560" width="14.42578125" style="2"/>
    <col min="2561" max="2562" width="11.42578125" style="2" customWidth="1"/>
    <col min="2563" max="2563" width="56.7109375" style="2" customWidth="1"/>
    <col min="2564" max="2574" width="14.42578125" style="2"/>
    <col min="2575" max="2575" width="14.42578125" style="2" customWidth="1"/>
    <col min="2576" max="2816" width="14.42578125" style="2"/>
    <col min="2817" max="2818" width="11.42578125" style="2" customWidth="1"/>
    <col min="2819" max="2819" width="56.7109375" style="2" customWidth="1"/>
    <col min="2820" max="2830" width="14.42578125" style="2"/>
    <col min="2831" max="2831" width="14.42578125" style="2" customWidth="1"/>
    <col min="2832" max="3072" width="14.42578125" style="2"/>
    <col min="3073" max="3074" width="11.42578125" style="2" customWidth="1"/>
    <col min="3075" max="3075" width="56.7109375" style="2" customWidth="1"/>
    <col min="3076" max="3086" width="14.42578125" style="2"/>
    <col min="3087" max="3087" width="14.42578125" style="2" customWidth="1"/>
    <col min="3088" max="3328" width="14.42578125" style="2"/>
    <col min="3329" max="3330" width="11.42578125" style="2" customWidth="1"/>
    <col min="3331" max="3331" width="56.7109375" style="2" customWidth="1"/>
    <col min="3332" max="3342" width="14.42578125" style="2"/>
    <col min="3343" max="3343" width="14.42578125" style="2" customWidth="1"/>
    <col min="3344" max="3584" width="14.42578125" style="2"/>
    <col min="3585" max="3586" width="11.42578125" style="2" customWidth="1"/>
    <col min="3587" max="3587" width="56.7109375" style="2" customWidth="1"/>
    <col min="3588" max="3598" width="14.42578125" style="2"/>
    <col min="3599" max="3599" width="14.42578125" style="2" customWidth="1"/>
    <col min="3600" max="3840" width="14.42578125" style="2"/>
    <col min="3841" max="3842" width="11.42578125" style="2" customWidth="1"/>
    <col min="3843" max="3843" width="56.7109375" style="2" customWidth="1"/>
    <col min="3844" max="3854" width="14.42578125" style="2"/>
    <col min="3855" max="3855" width="14.42578125" style="2" customWidth="1"/>
    <col min="3856" max="4096" width="14.42578125" style="2"/>
    <col min="4097" max="4098" width="11.42578125" style="2" customWidth="1"/>
    <col min="4099" max="4099" width="56.7109375" style="2" customWidth="1"/>
    <col min="4100" max="4110" width="14.42578125" style="2"/>
    <col min="4111" max="4111" width="14.42578125" style="2" customWidth="1"/>
    <col min="4112" max="4352" width="14.42578125" style="2"/>
    <col min="4353" max="4354" width="11.42578125" style="2" customWidth="1"/>
    <col min="4355" max="4355" width="56.7109375" style="2" customWidth="1"/>
    <col min="4356" max="4366" width="14.42578125" style="2"/>
    <col min="4367" max="4367" width="14.42578125" style="2" customWidth="1"/>
    <col min="4368" max="4608" width="14.42578125" style="2"/>
    <col min="4609" max="4610" width="11.42578125" style="2" customWidth="1"/>
    <col min="4611" max="4611" width="56.7109375" style="2" customWidth="1"/>
    <col min="4612" max="4622" width="14.42578125" style="2"/>
    <col min="4623" max="4623" width="14.42578125" style="2" customWidth="1"/>
    <col min="4624" max="4864" width="14.42578125" style="2"/>
    <col min="4865" max="4866" width="11.42578125" style="2" customWidth="1"/>
    <col min="4867" max="4867" width="56.7109375" style="2" customWidth="1"/>
    <col min="4868" max="4878" width="14.42578125" style="2"/>
    <col min="4879" max="4879" width="14.42578125" style="2" customWidth="1"/>
    <col min="4880" max="5120" width="14.42578125" style="2"/>
    <col min="5121" max="5122" width="11.42578125" style="2" customWidth="1"/>
    <col min="5123" max="5123" width="56.7109375" style="2" customWidth="1"/>
    <col min="5124" max="5134" width="14.42578125" style="2"/>
    <col min="5135" max="5135" width="14.42578125" style="2" customWidth="1"/>
    <col min="5136" max="5376" width="14.42578125" style="2"/>
    <col min="5377" max="5378" width="11.42578125" style="2" customWidth="1"/>
    <col min="5379" max="5379" width="56.7109375" style="2" customWidth="1"/>
    <col min="5380" max="5390" width="14.42578125" style="2"/>
    <col min="5391" max="5391" width="14.42578125" style="2" customWidth="1"/>
    <col min="5392" max="5632" width="14.42578125" style="2"/>
    <col min="5633" max="5634" width="11.42578125" style="2" customWidth="1"/>
    <col min="5635" max="5635" width="56.7109375" style="2" customWidth="1"/>
    <col min="5636" max="5646" width="14.42578125" style="2"/>
    <col min="5647" max="5647" width="14.42578125" style="2" customWidth="1"/>
    <col min="5648" max="5888" width="14.42578125" style="2"/>
    <col min="5889" max="5890" width="11.42578125" style="2" customWidth="1"/>
    <col min="5891" max="5891" width="56.7109375" style="2" customWidth="1"/>
    <col min="5892" max="5902" width="14.42578125" style="2"/>
    <col min="5903" max="5903" width="14.42578125" style="2" customWidth="1"/>
    <col min="5904" max="6144" width="14.42578125" style="2"/>
    <col min="6145" max="6146" width="11.42578125" style="2" customWidth="1"/>
    <col min="6147" max="6147" width="56.7109375" style="2" customWidth="1"/>
    <col min="6148" max="6158" width="14.42578125" style="2"/>
    <col min="6159" max="6159" width="14.42578125" style="2" customWidth="1"/>
    <col min="6160" max="6400" width="14.42578125" style="2"/>
    <col min="6401" max="6402" width="11.42578125" style="2" customWidth="1"/>
    <col min="6403" max="6403" width="56.7109375" style="2" customWidth="1"/>
    <col min="6404" max="6414" width="14.42578125" style="2"/>
    <col min="6415" max="6415" width="14.42578125" style="2" customWidth="1"/>
    <col min="6416" max="6656" width="14.42578125" style="2"/>
    <col min="6657" max="6658" width="11.42578125" style="2" customWidth="1"/>
    <col min="6659" max="6659" width="56.7109375" style="2" customWidth="1"/>
    <col min="6660" max="6670" width="14.42578125" style="2"/>
    <col min="6671" max="6671" width="14.42578125" style="2" customWidth="1"/>
    <col min="6672" max="6912" width="14.42578125" style="2"/>
    <col min="6913" max="6914" width="11.42578125" style="2" customWidth="1"/>
    <col min="6915" max="6915" width="56.7109375" style="2" customWidth="1"/>
    <col min="6916" max="6926" width="14.42578125" style="2"/>
    <col min="6927" max="6927" width="14.42578125" style="2" customWidth="1"/>
    <col min="6928" max="7168" width="14.42578125" style="2"/>
    <col min="7169" max="7170" width="11.42578125" style="2" customWidth="1"/>
    <col min="7171" max="7171" width="56.7109375" style="2" customWidth="1"/>
    <col min="7172" max="7182" width="14.42578125" style="2"/>
    <col min="7183" max="7183" width="14.42578125" style="2" customWidth="1"/>
    <col min="7184" max="7424" width="14.42578125" style="2"/>
    <col min="7425" max="7426" width="11.42578125" style="2" customWidth="1"/>
    <col min="7427" max="7427" width="56.7109375" style="2" customWidth="1"/>
    <col min="7428" max="7438" width="14.42578125" style="2"/>
    <col min="7439" max="7439" width="14.42578125" style="2" customWidth="1"/>
    <col min="7440" max="7680" width="14.42578125" style="2"/>
    <col min="7681" max="7682" width="11.42578125" style="2" customWidth="1"/>
    <col min="7683" max="7683" width="56.7109375" style="2" customWidth="1"/>
    <col min="7684" max="7694" width="14.42578125" style="2"/>
    <col min="7695" max="7695" width="14.42578125" style="2" customWidth="1"/>
    <col min="7696" max="7936" width="14.42578125" style="2"/>
    <col min="7937" max="7938" width="11.42578125" style="2" customWidth="1"/>
    <col min="7939" max="7939" width="56.7109375" style="2" customWidth="1"/>
    <col min="7940" max="7950" width="14.42578125" style="2"/>
    <col min="7951" max="7951" width="14.42578125" style="2" customWidth="1"/>
    <col min="7952" max="8192" width="14.42578125" style="2"/>
    <col min="8193" max="8194" width="11.42578125" style="2" customWidth="1"/>
    <col min="8195" max="8195" width="56.7109375" style="2" customWidth="1"/>
    <col min="8196" max="8206" width="14.42578125" style="2"/>
    <col min="8207" max="8207" width="14.42578125" style="2" customWidth="1"/>
    <col min="8208" max="8448" width="14.42578125" style="2"/>
    <col min="8449" max="8450" width="11.42578125" style="2" customWidth="1"/>
    <col min="8451" max="8451" width="56.7109375" style="2" customWidth="1"/>
    <col min="8452" max="8462" width="14.42578125" style="2"/>
    <col min="8463" max="8463" width="14.42578125" style="2" customWidth="1"/>
    <col min="8464" max="8704" width="14.42578125" style="2"/>
    <col min="8705" max="8706" width="11.42578125" style="2" customWidth="1"/>
    <col min="8707" max="8707" width="56.7109375" style="2" customWidth="1"/>
    <col min="8708" max="8718" width="14.42578125" style="2"/>
    <col min="8719" max="8719" width="14.42578125" style="2" customWidth="1"/>
    <col min="8720" max="8960" width="14.42578125" style="2"/>
    <col min="8961" max="8962" width="11.42578125" style="2" customWidth="1"/>
    <col min="8963" max="8963" width="56.7109375" style="2" customWidth="1"/>
    <col min="8964" max="8974" width="14.42578125" style="2"/>
    <col min="8975" max="8975" width="14.42578125" style="2" customWidth="1"/>
    <col min="8976" max="9216" width="14.42578125" style="2"/>
    <col min="9217" max="9218" width="11.42578125" style="2" customWidth="1"/>
    <col min="9219" max="9219" width="56.7109375" style="2" customWidth="1"/>
    <col min="9220" max="9230" width="14.42578125" style="2"/>
    <col min="9231" max="9231" width="14.42578125" style="2" customWidth="1"/>
    <col min="9232" max="9472" width="14.42578125" style="2"/>
    <col min="9473" max="9474" width="11.42578125" style="2" customWidth="1"/>
    <col min="9475" max="9475" width="56.7109375" style="2" customWidth="1"/>
    <col min="9476" max="9486" width="14.42578125" style="2"/>
    <col min="9487" max="9487" width="14.42578125" style="2" customWidth="1"/>
    <col min="9488" max="9728" width="14.42578125" style="2"/>
    <col min="9729" max="9730" width="11.42578125" style="2" customWidth="1"/>
    <col min="9731" max="9731" width="56.7109375" style="2" customWidth="1"/>
    <col min="9732" max="9742" width="14.42578125" style="2"/>
    <col min="9743" max="9743" width="14.42578125" style="2" customWidth="1"/>
    <col min="9744" max="9984" width="14.42578125" style="2"/>
    <col min="9985" max="9986" width="11.42578125" style="2" customWidth="1"/>
    <col min="9987" max="9987" width="56.7109375" style="2" customWidth="1"/>
    <col min="9988" max="9998" width="14.42578125" style="2"/>
    <col min="9999" max="9999" width="14.42578125" style="2" customWidth="1"/>
    <col min="10000" max="10240" width="14.42578125" style="2"/>
    <col min="10241" max="10242" width="11.42578125" style="2" customWidth="1"/>
    <col min="10243" max="10243" width="56.7109375" style="2" customWidth="1"/>
    <col min="10244" max="10254" width="14.42578125" style="2"/>
    <col min="10255" max="10255" width="14.42578125" style="2" customWidth="1"/>
    <col min="10256" max="10496" width="14.42578125" style="2"/>
    <col min="10497" max="10498" width="11.42578125" style="2" customWidth="1"/>
    <col min="10499" max="10499" width="56.7109375" style="2" customWidth="1"/>
    <col min="10500" max="10510" width="14.42578125" style="2"/>
    <col min="10511" max="10511" width="14.42578125" style="2" customWidth="1"/>
    <col min="10512" max="10752" width="14.42578125" style="2"/>
    <col min="10753" max="10754" width="11.42578125" style="2" customWidth="1"/>
    <col min="10755" max="10755" width="56.7109375" style="2" customWidth="1"/>
    <col min="10756" max="10766" width="14.42578125" style="2"/>
    <col min="10767" max="10767" width="14.42578125" style="2" customWidth="1"/>
    <col min="10768" max="11008" width="14.42578125" style="2"/>
    <col min="11009" max="11010" width="11.42578125" style="2" customWidth="1"/>
    <col min="11011" max="11011" width="56.7109375" style="2" customWidth="1"/>
    <col min="11012" max="11022" width="14.42578125" style="2"/>
    <col min="11023" max="11023" width="14.42578125" style="2" customWidth="1"/>
    <col min="11024" max="11264" width="14.42578125" style="2"/>
    <col min="11265" max="11266" width="11.42578125" style="2" customWidth="1"/>
    <col min="11267" max="11267" width="56.7109375" style="2" customWidth="1"/>
    <col min="11268" max="11278" width="14.42578125" style="2"/>
    <col min="11279" max="11279" width="14.42578125" style="2" customWidth="1"/>
    <col min="11280" max="11520" width="14.42578125" style="2"/>
    <col min="11521" max="11522" width="11.42578125" style="2" customWidth="1"/>
    <col min="11523" max="11523" width="56.7109375" style="2" customWidth="1"/>
    <col min="11524" max="11534" width="14.42578125" style="2"/>
    <col min="11535" max="11535" width="14.42578125" style="2" customWidth="1"/>
    <col min="11536" max="11776" width="14.42578125" style="2"/>
    <col min="11777" max="11778" width="11.42578125" style="2" customWidth="1"/>
    <col min="11779" max="11779" width="56.7109375" style="2" customWidth="1"/>
    <col min="11780" max="11790" width="14.42578125" style="2"/>
    <col min="11791" max="11791" width="14.42578125" style="2" customWidth="1"/>
    <col min="11792" max="12032" width="14.42578125" style="2"/>
    <col min="12033" max="12034" width="11.42578125" style="2" customWidth="1"/>
    <col min="12035" max="12035" width="56.7109375" style="2" customWidth="1"/>
    <col min="12036" max="12046" width="14.42578125" style="2"/>
    <col min="12047" max="12047" width="14.42578125" style="2" customWidth="1"/>
    <col min="12048" max="12288" width="14.42578125" style="2"/>
    <col min="12289" max="12290" width="11.42578125" style="2" customWidth="1"/>
    <col min="12291" max="12291" width="56.7109375" style="2" customWidth="1"/>
    <col min="12292" max="12302" width="14.42578125" style="2"/>
    <col min="12303" max="12303" width="14.42578125" style="2" customWidth="1"/>
    <col min="12304" max="12544" width="14.42578125" style="2"/>
    <col min="12545" max="12546" width="11.42578125" style="2" customWidth="1"/>
    <col min="12547" max="12547" width="56.7109375" style="2" customWidth="1"/>
    <col min="12548" max="12558" width="14.42578125" style="2"/>
    <col min="12559" max="12559" width="14.42578125" style="2" customWidth="1"/>
    <col min="12560" max="12800" width="14.42578125" style="2"/>
    <col min="12801" max="12802" width="11.42578125" style="2" customWidth="1"/>
    <col min="12803" max="12803" width="56.7109375" style="2" customWidth="1"/>
    <col min="12804" max="12814" width="14.42578125" style="2"/>
    <col min="12815" max="12815" width="14.42578125" style="2" customWidth="1"/>
    <col min="12816" max="13056" width="14.42578125" style="2"/>
    <col min="13057" max="13058" width="11.42578125" style="2" customWidth="1"/>
    <col min="13059" max="13059" width="56.7109375" style="2" customWidth="1"/>
    <col min="13060" max="13070" width="14.42578125" style="2"/>
    <col min="13071" max="13071" width="14.42578125" style="2" customWidth="1"/>
    <col min="13072" max="13312" width="14.42578125" style="2"/>
    <col min="13313" max="13314" width="11.42578125" style="2" customWidth="1"/>
    <col min="13315" max="13315" width="56.7109375" style="2" customWidth="1"/>
    <col min="13316" max="13326" width="14.42578125" style="2"/>
    <col min="13327" max="13327" width="14.42578125" style="2" customWidth="1"/>
    <col min="13328" max="13568" width="14.42578125" style="2"/>
    <col min="13569" max="13570" width="11.42578125" style="2" customWidth="1"/>
    <col min="13571" max="13571" width="56.7109375" style="2" customWidth="1"/>
    <col min="13572" max="13582" width="14.42578125" style="2"/>
    <col min="13583" max="13583" width="14.42578125" style="2" customWidth="1"/>
    <col min="13584" max="13824" width="14.42578125" style="2"/>
    <col min="13825" max="13826" width="11.42578125" style="2" customWidth="1"/>
    <col min="13827" max="13827" width="56.7109375" style="2" customWidth="1"/>
    <col min="13828" max="13838" width="14.42578125" style="2"/>
    <col min="13839" max="13839" width="14.42578125" style="2" customWidth="1"/>
    <col min="13840" max="14080" width="14.42578125" style="2"/>
    <col min="14081" max="14082" width="11.42578125" style="2" customWidth="1"/>
    <col min="14083" max="14083" width="56.7109375" style="2" customWidth="1"/>
    <col min="14084" max="14094" width="14.42578125" style="2"/>
    <col min="14095" max="14095" width="14.42578125" style="2" customWidth="1"/>
    <col min="14096" max="14336" width="14.42578125" style="2"/>
    <col min="14337" max="14338" width="11.42578125" style="2" customWidth="1"/>
    <col min="14339" max="14339" width="56.7109375" style="2" customWidth="1"/>
    <col min="14340" max="14350" width="14.42578125" style="2"/>
    <col min="14351" max="14351" width="14.42578125" style="2" customWidth="1"/>
    <col min="14352" max="14592" width="14.42578125" style="2"/>
    <col min="14593" max="14594" width="11.42578125" style="2" customWidth="1"/>
    <col min="14595" max="14595" width="56.7109375" style="2" customWidth="1"/>
    <col min="14596" max="14606" width="14.42578125" style="2"/>
    <col min="14607" max="14607" width="14.42578125" style="2" customWidth="1"/>
    <col min="14608" max="14848" width="14.42578125" style="2"/>
    <col min="14849" max="14850" width="11.42578125" style="2" customWidth="1"/>
    <col min="14851" max="14851" width="56.7109375" style="2" customWidth="1"/>
    <col min="14852" max="14862" width="14.42578125" style="2"/>
    <col min="14863" max="14863" width="14.42578125" style="2" customWidth="1"/>
    <col min="14864" max="15104" width="14.42578125" style="2"/>
    <col min="15105" max="15106" width="11.42578125" style="2" customWidth="1"/>
    <col min="15107" max="15107" width="56.7109375" style="2" customWidth="1"/>
    <col min="15108" max="15118" width="14.42578125" style="2"/>
    <col min="15119" max="15119" width="14.42578125" style="2" customWidth="1"/>
    <col min="15120" max="15360" width="14.42578125" style="2"/>
    <col min="15361" max="15362" width="11.42578125" style="2" customWidth="1"/>
    <col min="15363" max="15363" width="56.7109375" style="2" customWidth="1"/>
    <col min="15364" max="15374" width="14.42578125" style="2"/>
    <col min="15375" max="15375" width="14.42578125" style="2" customWidth="1"/>
    <col min="15376" max="15616" width="14.42578125" style="2"/>
    <col min="15617" max="15618" width="11.42578125" style="2" customWidth="1"/>
    <col min="15619" max="15619" width="56.7109375" style="2" customWidth="1"/>
    <col min="15620" max="15630" width="14.42578125" style="2"/>
    <col min="15631" max="15631" width="14.42578125" style="2" customWidth="1"/>
    <col min="15632" max="15872" width="14.42578125" style="2"/>
    <col min="15873" max="15874" width="11.42578125" style="2" customWidth="1"/>
    <col min="15875" max="15875" width="56.7109375" style="2" customWidth="1"/>
    <col min="15876" max="15886" width="14.42578125" style="2"/>
    <col min="15887" max="15887" width="14.42578125" style="2" customWidth="1"/>
    <col min="15888" max="16128" width="14.42578125" style="2"/>
    <col min="16129" max="16130" width="11.42578125" style="2" customWidth="1"/>
    <col min="16131" max="16131" width="56.7109375" style="2" customWidth="1"/>
    <col min="16132" max="16142" width="14.42578125" style="2"/>
    <col min="16143" max="16143" width="14.42578125" style="2" customWidth="1"/>
    <col min="16144" max="16384" width="14.42578125" style="2"/>
  </cols>
  <sheetData>
    <row r="1" spans="1:16" x14ac:dyDescent="0.2">
      <c r="A1" s="1" t="s">
        <v>0</v>
      </c>
      <c r="B1" s="2" t="s">
        <v>1</v>
      </c>
      <c r="C1" s="3" t="s">
        <v>89</v>
      </c>
      <c r="F1" s="4" t="s">
        <v>3</v>
      </c>
      <c r="G1" s="5"/>
      <c r="H1" s="5"/>
      <c r="I1" s="1"/>
      <c r="J1" s="5"/>
      <c r="K1" s="5"/>
      <c r="L1" s="5"/>
      <c r="M1" s="1" t="s">
        <v>4</v>
      </c>
      <c r="P1" s="6" t="s">
        <v>5</v>
      </c>
    </row>
    <row r="2" spans="1:16" ht="15.75" thickBot="1" x14ac:dyDescent="0.25">
      <c r="A2" s="7"/>
      <c r="B2" s="8"/>
      <c r="C2" s="8"/>
      <c r="D2" s="8"/>
      <c r="E2" s="8"/>
      <c r="F2" s="7"/>
      <c r="G2" s="7"/>
      <c r="H2" s="7"/>
      <c r="I2" s="7"/>
      <c r="J2" s="7"/>
      <c r="K2" s="7"/>
      <c r="L2" s="7"/>
      <c r="M2" s="7"/>
      <c r="N2" s="8"/>
      <c r="O2" s="8"/>
      <c r="P2" s="8"/>
    </row>
    <row r="3" spans="1:16" x14ac:dyDescent="0.2">
      <c r="A3" s="9"/>
      <c r="B3" s="10"/>
      <c r="C3" s="10"/>
      <c r="D3" s="10"/>
      <c r="E3" s="10"/>
      <c r="F3" s="9"/>
      <c r="G3" s="9"/>
      <c r="H3" s="9"/>
      <c r="I3" s="9"/>
      <c r="J3" s="9"/>
      <c r="K3" s="9"/>
      <c r="L3" s="9"/>
      <c r="M3" s="9"/>
      <c r="N3" s="10"/>
      <c r="O3" s="10"/>
      <c r="P3" s="10"/>
    </row>
    <row r="4" spans="1:16" x14ac:dyDescent="0.2">
      <c r="A4" s="1" t="s">
        <v>6</v>
      </c>
      <c r="F4" s="5" t="s">
        <v>7</v>
      </c>
      <c r="G4" s="4" t="s">
        <v>8</v>
      </c>
      <c r="H4" s="5"/>
      <c r="I4" s="1"/>
      <c r="J4" s="5"/>
      <c r="K4" s="5"/>
      <c r="L4" s="5"/>
      <c r="M4" s="4" t="s">
        <v>9</v>
      </c>
      <c r="N4" s="1"/>
    </row>
    <row r="5" spans="1:16" x14ac:dyDescent="0.2">
      <c r="F5" s="5"/>
      <c r="G5" s="4" t="s">
        <v>10</v>
      </c>
      <c r="H5" s="5"/>
      <c r="I5" s="1"/>
      <c r="J5" s="5"/>
      <c r="K5" s="5"/>
      <c r="L5" s="5"/>
      <c r="M5" s="4" t="s">
        <v>11</v>
      </c>
      <c r="N5" s="11"/>
    </row>
    <row r="6" spans="1:16" x14ac:dyDescent="0.2">
      <c r="A6" s="1" t="s">
        <v>12</v>
      </c>
      <c r="B6" s="12" t="str">
        <f>'[1]G1-1'!B6</f>
        <v>Florida Public Utilities Company Consolidated Gas</v>
      </c>
      <c r="C6" s="1"/>
      <c r="F6" s="5"/>
      <c r="G6" s="5"/>
      <c r="H6" s="5"/>
      <c r="I6" s="5"/>
      <c r="J6" s="5"/>
      <c r="K6" s="5"/>
      <c r="L6" s="5"/>
      <c r="M6" s="4" t="s">
        <v>13</v>
      </c>
      <c r="N6" s="1"/>
      <c r="O6" s="13"/>
    </row>
    <row r="7" spans="1:16" x14ac:dyDescent="0.2">
      <c r="B7" s="12"/>
    </row>
    <row r="8" spans="1:16" x14ac:dyDescent="0.2">
      <c r="A8" s="1" t="s">
        <v>14</v>
      </c>
      <c r="B8" s="12">
        <f>'[1]G1-1'!B8</f>
        <v>0</v>
      </c>
      <c r="C8" s="14" t="s">
        <v>15</v>
      </c>
    </row>
    <row r="9" spans="1:16" ht="15.75" thickBo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">
      <c r="G10" s="1" t="s">
        <v>16</v>
      </c>
      <c r="H10" s="1" t="s">
        <v>16</v>
      </c>
      <c r="I10" s="1" t="s">
        <v>16</v>
      </c>
      <c r="J10" s="1" t="s">
        <v>16</v>
      </c>
      <c r="K10" s="15" t="s">
        <v>16</v>
      </c>
      <c r="N10" s="1" t="s">
        <v>16</v>
      </c>
    </row>
    <row r="11" spans="1:16" x14ac:dyDescent="0.2">
      <c r="A11" s="1" t="s">
        <v>17</v>
      </c>
      <c r="B11" s="16" t="s">
        <v>18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6" x14ac:dyDescent="0.2">
      <c r="A12" s="1" t="s">
        <v>19</v>
      </c>
      <c r="B12" s="16" t="s">
        <v>19</v>
      </c>
      <c r="C12" s="16" t="s">
        <v>20</v>
      </c>
      <c r="D12" s="18">
        <v>44562</v>
      </c>
      <c r="E12" s="18">
        <v>44593</v>
      </c>
      <c r="F12" s="18">
        <v>44621</v>
      </c>
      <c r="G12" s="18">
        <v>44652</v>
      </c>
      <c r="H12" s="18">
        <v>44682</v>
      </c>
      <c r="I12" s="18">
        <v>44713</v>
      </c>
      <c r="J12" s="18">
        <v>44743</v>
      </c>
      <c r="K12" s="18">
        <v>44774</v>
      </c>
      <c r="L12" s="18">
        <v>44805</v>
      </c>
      <c r="M12" s="18">
        <v>44835</v>
      </c>
      <c r="N12" s="18">
        <v>44866</v>
      </c>
      <c r="O12" s="18">
        <v>44896</v>
      </c>
      <c r="P12" s="16" t="s">
        <v>21</v>
      </c>
    </row>
    <row r="13" spans="1:16" ht="15.75" thickBo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">
      <c r="A15" s="19">
        <v>1</v>
      </c>
      <c r="B15" s="20" t="s">
        <v>22</v>
      </c>
      <c r="C15" s="21" t="s">
        <v>23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3">
        <f t="shared" ref="P15:P52" si="0">SUM(D15:O15)</f>
        <v>0</v>
      </c>
    </row>
    <row r="16" spans="1:16" x14ac:dyDescent="0.2">
      <c r="A16" s="19">
        <f>+A15+1</f>
        <v>2</v>
      </c>
      <c r="B16" s="20" t="s">
        <v>24</v>
      </c>
      <c r="C16" s="21" t="s">
        <v>25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>
        <f t="shared" si="0"/>
        <v>0</v>
      </c>
    </row>
    <row r="17" spans="1:16" x14ac:dyDescent="0.2">
      <c r="A17" s="19">
        <f t="shared" ref="A17:A52" si="1">+A16+1</f>
        <v>3</v>
      </c>
      <c r="B17" s="20">
        <v>303</v>
      </c>
      <c r="C17" s="21" t="s">
        <v>26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>
        <f t="shared" si="0"/>
        <v>0</v>
      </c>
    </row>
    <row r="18" spans="1:16" x14ac:dyDescent="0.2">
      <c r="A18" s="19">
        <f t="shared" si="1"/>
        <v>4</v>
      </c>
      <c r="B18" s="20">
        <v>305</v>
      </c>
      <c r="C18" s="21" t="s">
        <v>27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>
        <f t="shared" si="0"/>
        <v>0</v>
      </c>
    </row>
    <row r="19" spans="1:16" x14ac:dyDescent="0.2">
      <c r="A19" s="19">
        <f t="shared" si="1"/>
        <v>5</v>
      </c>
      <c r="B19" s="20" t="s">
        <v>28</v>
      </c>
      <c r="C19" s="21" t="s">
        <v>29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>
        <f t="shared" si="0"/>
        <v>0</v>
      </c>
    </row>
    <row r="20" spans="1:16" x14ac:dyDescent="0.2">
      <c r="A20" s="19">
        <f t="shared" si="1"/>
        <v>6</v>
      </c>
      <c r="B20" s="20" t="s">
        <v>30</v>
      </c>
      <c r="C20" s="21" t="s">
        <v>27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>
        <f t="shared" si="0"/>
        <v>0</v>
      </c>
    </row>
    <row r="21" spans="1:16" x14ac:dyDescent="0.2">
      <c r="A21" s="19">
        <f t="shared" si="1"/>
        <v>7</v>
      </c>
      <c r="B21" s="26">
        <v>3761</v>
      </c>
      <c r="C21" s="27" t="s">
        <v>31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>
        <f t="shared" si="0"/>
        <v>0</v>
      </c>
    </row>
    <row r="22" spans="1:16" x14ac:dyDescent="0.2">
      <c r="A22" s="19">
        <f t="shared" si="1"/>
        <v>8</v>
      </c>
      <c r="B22" s="26">
        <v>3762</v>
      </c>
      <c r="C22" s="27" t="s">
        <v>32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>
        <f t="shared" si="0"/>
        <v>0</v>
      </c>
    </row>
    <row r="23" spans="1:16" x14ac:dyDescent="0.2">
      <c r="A23" s="19">
        <f t="shared" si="1"/>
        <v>9</v>
      </c>
      <c r="B23" s="26" t="s">
        <v>33</v>
      </c>
      <c r="C23" s="27" t="s">
        <v>34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8"/>
      <c r="O23" s="24"/>
      <c r="P23" s="25">
        <f t="shared" si="0"/>
        <v>0</v>
      </c>
    </row>
    <row r="24" spans="1:16" x14ac:dyDescent="0.2">
      <c r="A24" s="19">
        <f t="shared" si="1"/>
        <v>10</v>
      </c>
      <c r="B24" s="20" t="s">
        <v>35</v>
      </c>
      <c r="C24" s="21" t="s">
        <v>36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>
        <f t="shared" si="0"/>
        <v>0</v>
      </c>
    </row>
    <row r="25" spans="1:16" x14ac:dyDescent="0.2">
      <c r="A25" s="19">
        <f t="shared" si="1"/>
        <v>11</v>
      </c>
      <c r="B25" s="20" t="s">
        <v>37</v>
      </c>
      <c r="C25" s="21" t="s">
        <v>38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>
        <f t="shared" si="0"/>
        <v>0</v>
      </c>
    </row>
    <row r="26" spans="1:16" x14ac:dyDescent="0.2">
      <c r="A26" s="19">
        <f t="shared" si="1"/>
        <v>12</v>
      </c>
      <c r="B26" s="20">
        <v>3801</v>
      </c>
      <c r="C26" s="21" t="s">
        <v>39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>
        <f t="shared" si="0"/>
        <v>0</v>
      </c>
    </row>
    <row r="27" spans="1:16" x14ac:dyDescent="0.2">
      <c r="A27" s="19">
        <f t="shared" si="1"/>
        <v>13</v>
      </c>
      <c r="B27" s="20">
        <v>3802</v>
      </c>
      <c r="C27" s="21" t="s">
        <v>40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>
        <f t="shared" si="0"/>
        <v>0</v>
      </c>
    </row>
    <row r="28" spans="1:16" x14ac:dyDescent="0.2">
      <c r="A28" s="19">
        <f t="shared" si="1"/>
        <v>14</v>
      </c>
      <c r="B28" s="20" t="s">
        <v>41</v>
      </c>
      <c r="C28" s="21" t="s">
        <v>42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>
        <f t="shared" si="0"/>
        <v>0</v>
      </c>
    </row>
    <row r="29" spans="1:16" x14ac:dyDescent="0.2">
      <c r="A29" s="19">
        <f t="shared" si="1"/>
        <v>15</v>
      </c>
      <c r="B29" s="20" t="s">
        <v>43</v>
      </c>
      <c r="C29" s="21" t="s">
        <v>44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5">
        <f t="shared" si="0"/>
        <v>0</v>
      </c>
    </row>
    <row r="30" spans="1:16" x14ac:dyDescent="0.2">
      <c r="A30" s="19">
        <f t="shared" si="1"/>
        <v>16</v>
      </c>
      <c r="B30" s="20">
        <v>3811</v>
      </c>
      <c r="C30" s="21" t="s">
        <v>45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>
        <f t="shared" si="0"/>
        <v>0</v>
      </c>
    </row>
    <row r="31" spans="1:16" x14ac:dyDescent="0.2">
      <c r="A31" s="19">
        <f t="shared" si="1"/>
        <v>17</v>
      </c>
      <c r="B31" s="20" t="s">
        <v>46</v>
      </c>
      <c r="C31" s="21" t="s">
        <v>47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>
        <f t="shared" si="0"/>
        <v>0</v>
      </c>
    </row>
    <row r="32" spans="1:16" x14ac:dyDescent="0.2">
      <c r="A32" s="19">
        <f t="shared" si="1"/>
        <v>18</v>
      </c>
      <c r="B32" s="20">
        <v>3821</v>
      </c>
      <c r="C32" s="27" t="s">
        <v>48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5">
        <f t="shared" si="0"/>
        <v>0</v>
      </c>
    </row>
    <row r="33" spans="1:16" x14ac:dyDescent="0.2">
      <c r="A33" s="19">
        <f t="shared" si="1"/>
        <v>19</v>
      </c>
      <c r="B33" s="20" t="s">
        <v>49</v>
      </c>
      <c r="C33" s="21" t="s">
        <v>50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5">
        <f t="shared" si="0"/>
        <v>0</v>
      </c>
    </row>
    <row r="34" spans="1:16" x14ac:dyDescent="0.2">
      <c r="A34" s="19">
        <f t="shared" si="1"/>
        <v>20</v>
      </c>
      <c r="B34" s="20" t="s">
        <v>51</v>
      </c>
      <c r="C34" s="21" t="s">
        <v>52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</row>
    <row r="35" spans="1:16" x14ac:dyDescent="0.2">
      <c r="A35" s="19">
        <f t="shared" si="1"/>
        <v>21</v>
      </c>
      <c r="B35" s="20" t="s">
        <v>53</v>
      </c>
      <c r="C35" s="21" t="s">
        <v>54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>
        <f t="shared" si="0"/>
        <v>0</v>
      </c>
    </row>
    <row r="36" spans="1:16" x14ac:dyDescent="0.2">
      <c r="A36" s="19">
        <f t="shared" si="1"/>
        <v>22</v>
      </c>
      <c r="B36" s="20" t="s">
        <v>55</v>
      </c>
      <c r="C36" s="21" t="s">
        <v>56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5">
        <f t="shared" si="0"/>
        <v>0</v>
      </c>
    </row>
    <row r="37" spans="1:16" x14ac:dyDescent="0.2">
      <c r="A37" s="19">
        <f t="shared" si="1"/>
        <v>23</v>
      </c>
      <c r="B37" s="20" t="s">
        <v>57</v>
      </c>
      <c r="C37" s="21" t="s">
        <v>29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5">
        <f t="shared" si="0"/>
        <v>0</v>
      </c>
    </row>
    <row r="38" spans="1:16" x14ac:dyDescent="0.2">
      <c r="A38" s="19">
        <f t="shared" si="1"/>
        <v>24</v>
      </c>
      <c r="B38" s="20" t="s">
        <v>58</v>
      </c>
      <c r="C38" s="21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5">
        <f t="shared" si="0"/>
        <v>0</v>
      </c>
    </row>
    <row r="39" spans="1:16" x14ac:dyDescent="0.2">
      <c r="A39" s="19">
        <f t="shared" si="1"/>
        <v>25</v>
      </c>
      <c r="B39" s="20">
        <v>3910</v>
      </c>
      <c r="C39" s="29" t="s">
        <v>59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1">
        <f t="shared" si="0"/>
        <v>0</v>
      </c>
    </row>
    <row r="40" spans="1:16" x14ac:dyDescent="0.2">
      <c r="A40" s="19">
        <f t="shared" si="1"/>
        <v>26</v>
      </c>
      <c r="B40" s="20">
        <v>3911</v>
      </c>
      <c r="C40" s="29" t="s">
        <v>60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>
        <f t="shared" si="0"/>
        <v>0</v>
      </c>
    </row>
    <row r="41" spans="1:16" x14ac:dyDescent="0.2">
      <c r="A41" s="19">
        <f t="shared" si="1"/>
        <v>27</v>
      </c>
      <c r="B41" s="20">
        <v>3912</v>
      </c>
      <c r="C41" s="29" t="s">
        <v>61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1">
        <f t="shared" si="0"/>
        <v>0</v>
      </c>
    </row>
    <row r="42" spans="1:16" x14ac:dyDescent="0.2">
      <c r="A42" s="19">
        <f t="shared" si="1"/>
        <v>28</v>
      </c>
      <c r="B42" s="20">
        <v>3913</v>
      </c>
      <c r="C42" s="29" t="s">
        <v>62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>
        <f t="shared" si="0"/>
        <v>0</v>
      </c>
    </row>
    <row r="43" spans="1:16" x14ac:dyDescent="0.2">
      <c r="A43" s="19">
        <f t="shared" si="1"/>
        <v>29</v>
      </c>
      <c r="B43" s="20">
        <v>3914</v>
      </c>
      <c r="C43" s="29" t="s">
        <v>63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1">
        <f t="shared" si="0"/>
        <v>0</v>
      </c>
    </row>
    <row r="44" spans="1:16" x14ac:dyDescent="0.2">
      <c r="A44" s="19">
        <f t="shared" si="1"/>
        <v>30</v>
      </c>
      <c r="B44" s="20">
        <v>392</v>
      </c>
      <c r="C44" s="32" t="s">
        <v>64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4">
        <f t="shared" si="0"/>
        <v>0</v>
      </c>
    </row>
    <row r="45" spans="1:16" x14ac:dyDescent="0.2">
      <c r="A45" s="19">
        <f t="shared" si="1"/>
        <v>31</v>
      </c>
      <c r="B45" s="20">
        <v>3921</v>
      </c>
      <c r="C45" s="32" t="s">
        <v>65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4">
        <f t="shared" si="0"/>
        <v>0</v>
      </c>
    </row>
    <row r="46" spans="1:16" x14ac:dyDescent="0.2">
      <c r="A46" s="19">
        <f t="shared" si="1"/>
        <v>32</v>
      </c>
      <c r="B46" s="20">
        <v>3922</v>
      </c>
      <c r="C46" s="32" t="s">
        <v>66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4">
        <f t="shared" si="0"/>
        <v>0</v>
      </c>
    </row>
    <row r="47" spans="1:16" x14ac:dyDescent="0.2">
      <c r="A47" s="19">
        <f t="shared" si="1"/>
        <v>33</v>
      </c>
      <c r="B47" s="20">
        <v>3924</v>
      </c>
      <c r="C47" s="32" t="s">
        <v>67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4">
        <f t="shared" si="0"/>
        <v>0</v>
      </c>
    </row>
    <row r="48" spans="1:16" x14ac:dyDescent="0.2">
      <c r="A48" s="19">
        <f t="shared" si="1"/>
        <v>34</v>
      </c>
      <c r="B48" s="20" t="s">
        <v>68</v>
      </c>
      <c r="C48" s="21" t="s">
        <v>69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>
        <f t="shared" si="0"/>
        <v>0</v>
      </c>
    </row>
    <row r="49" spans="1:16" x14ac:dyDescent="0.2">
      <c r="A49" s="19">
        <f t="shared" si="1"/>
        <v>35</v>
      </c>
      <c r="B49" s="20" t="s">
        <v>70</v>
      </c>
      <c r="C49" s="21" t="s">
        <v>71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>
        <f t="shared" si="0"/>
        <v>0</v>
      </c>
    </row>
    <row r="50" spans="1:16" x14ac:dyDescent="0.2">
      <c r="A50" s="19">
        <f t="shared" si="1"/>
        <v>36</v>
      </c>
      <c r="B50" s="20" t="s">
        <v>72</v>
      </c>
      <c r="C50" s="21" t="s">
        <v>73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>
        <f t="shared" si="0"/>
        <v>0</v>
      </c>
    </row>
    <row r="51" spans="1:16" x14ac:dyDescent="0.2">
      <c r="A51" s="19">
        <f t="shared" si="1"/>
        <v>37</v>
      </c>
      <c r="B51" s="20" t="s">
        <v>74</v>
      </c>
      <c r="C51" s="21" t="s">
        <v>75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5">
        <f t="shared" si="0"/>
        <v>0</v>
      </c>
    </row>
    <row r="52" spans="1:16" x14ac:dyDescent="0.2">
      <c r="A52" s="19">
        <f t="shared" si="1"/>
        <v>38</v>
      </c>
      <c r="B52" s="20" t="s">
        <v>76</v>
      </c>
      <c r="C52" s="21" t="s">
        <v>77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5">
        <f t="shared" si="0"/>
        <v>0</v>
      </c>
    </row>
    <row r="53" spans="1:16" x14ac:dyDescent="0.2">
      <c r="A53" s="35"/>
      <c r="B53" s="36"/>
      <c r="C53" s="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8"/>
    </row>
    <row r="54" spans="1:16" x14ac:dyDescent="0.2"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6" ht="15.75" thickBot="1" x14ac:dyDescent="0.25">
      <c r="A55" s="35">
        <v>39</v>
      </c>
      <c r="C55" s="1" t="s">
        <v>78</v>
      </c>
      <c r="D55" s="40">
        <f t="shared" ref="D55:O55" si="2">SUM(D15:D54)</f>
        <v>0</v>
      </c>
      <c r="E55" s="40">
        <f t="shared" si="2"/>
        <v>0</v>
      </c>
      <c r="F55" s="40">
        <f t="shared" si="2"/>
        <v>0</v>
      </c>
      <c r="G55" s="40">
        <f t="shared" si="2"/>
        <v>0</v>
      </c>
      <c r="H55" s="40">
        <f t="shared" si="2"/>
        <v>0</v>
      </c>
      <c r="I55" s="40">
        <f t="shared" si="2"/>
        <v>0</v>
      </c>
      <c r="J55" s="40">
        <f t="shared" si="2"/>
        <v>0</v>
      </c>
      <c r="K55" s="40">
        <f t="shared" si="2"/>
        <v>0</v>
      </c>
      <c r="L55" s="40">
        <f t="shared" si="2"/>
        <v>0</v>
      </c>
      <c r="M55" s="40">
        <f t="shared" si="2"/>
        <v>0</v>
      </c>
      <c r="N55" s="40">
        <f t="shared" si="2"/>
        <v>0</v>
      </c>
      <c r="O55" s="40">
        <f t="shared" si="2"/>
        <v>0</v>
      </c>
      <c r="P55" s="40">
        <f>SUM(P15:P54)</f>
        <v>0</v>
      </c>
    </row>
    <row r="56" spans="1:16" ht="15.75" thickTop="1" x14ac:dyDescent="0.2"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6" ht="15.75" thickBo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x14ac:dyDescent="0.2">
      <c r="A58" s="1" t="s">
        <v>79</v>
      </c>
      <c r="D58" s="38"/>
      <c r="E58" s="38"/>
      <c r="F58" s="38"/>
      <c r="G58" s="38"/>
      <c r="H58" s="38"/>
      <c r="I58" s="38"/>
      <c r="J58" s="42" t="s">
        <v>80</v>
      </c>
      <c r="K58" s="38"/>
      <c r="L58" s="38"/>
      <c r="M58" s="38"/>
      <c r="N58" s="38"/>
      <c r="P58" s="38"/>
    </row>
    <row r="59" spans="1:16" x14ac:dyDescent="0.2">
      <c r="A59" s="43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3" spans="1:16" x14ac:dyDescent="0.2"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</row>
    <row r="64" spans="1:16" x14ac:dyDescent="0.2"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</row>
    <row r="65" spans="4:15" x14ac:dyDescent="0.2"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</row>
    <row r="66" spans="4:15" x14ac:dyDescent="0.2"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</row>
    <row r="67" spans="4:15" x14ac:dyDescent="0.2"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</row>
    <row r="68" spans="4:15" x14ac:dyDescent="0.2"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</row>
  </sheetData>
  <pageMargins left="0.7" right="0.7" top="0.75" bottom="0.75" header="0.3" footer="0.3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 A C T I V E ! 1 5 6 7 6 7 8 2 . 1 < / d o c u m e n t i d >  
     < s e n d e r i d > K E A B E T < / s e n d e r i d >  
     < s e n d e r e m a i l > B K E A T I N G @ G U N S T E R . C O M < / s e n d e r e m a i l >  
     < l a s t m o d i f i e d > 2 0 2 2 - 0 6 - 0 4 T 1 4 : 5 5 : 2 3 . 0 0 0 0 0 0 0 - 0 4 : 0 0 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Total CFG additions 2022</vt:lpstr>
      <vt:lpstr>CFG Ops 2022</vt:lpstr>
      <vt:lpstr>CF BIS 2022</vt:lpstr>
      <vt:lpstr>Dep Study Adjustments 2022</vt:lpstr>
      <vt:lpstr>mgmt adjustments 2022</vt:lpstr>
      <vt:lpstr>AMR adjustments 2022</vt:lpstr>
      <vt:lpstr>Total CFG additions 2023</vt:lpstr>
      <vt:lpstr>CFG Ops 2023</vt:lpstr>
      <vt:lpstr>CF BIS 2023</vt:lpstr>
      <vt:lpstr>Dep Study Adjustments 2023</vt:lpstr>
      <vt:lpstr>mgmt adjustments 2023</vt:lpstr>
      <vt:lpstr>AMR 2023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Welch, Kathy</dc:creator>
  <cp:lastModifiedBy>Welch, Kathy</cp:lastModifiedBy>
  <dcterms:created xsi:type="dcterms:W3CDTF">2022-02-21T15:25:52Z</dcterms:created>
  <dcterms:modified xsi:type="dcterms:W3CDTF">2022-06-04T18:55:23Z</dcterms:modified>
</cp:coreProperties>
</file>