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0" yWindow="0" windowWidth="25200" windowHeight="11850"/>
  </bookViews>
  <sheets>
    <sheet name="TOTI" sheetId="7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7" l="1"/>
  <c r="L46" i="7"/>
  <c r="K46" i="7"/>
  <c r="K51" i="7"/>
  <c r="J51" i="7"/>
  <c r="J46" i="7"/>
  <c r="I51" i="7"/>
  <c r="I46" i="7"/>
  <c r="L42" i="7"/>
  <c r="K42" i="7"/>
  <c r="J42" i="7"/>
  <c r="I42" i="7"/>
  <c r="L64" i="7" l="1"/>
  <c r="K64" i="7"/>
  <c r="J64" i="7"/>
  <c r="I64" i="7"/>
  <c r="L66" i="7" l="1"/>
  <c r="K66" i="7"/>
  <c r="J66" i="7"/>
  <c r="I66" i="7"/>
  <c r="M64" i="7"/>
  <c r="M62" i="7"/>
  <c r="G62" i="7"/>
  <c r="L40" i="7"/>
  <c r="K40" i="7"/>
  <c r="J40" i="7"/>
  <c r="I40" i="7"/>
  <c r="F40" i="7"/>
  <c r="E40" i="7"/>
  <c r="D40" i="7"/>
  <c r="C40" i="7"/>
  <c r="G40" i="7" l="1"/>
  <c r="M40" i="7"/>
  <c r="J44" i="7" l="1"/>
  <c r="L44" i="7"/>
  <c r="I44" i="7" l="1"/>
  <c r="K44" i="7"/>
  <c r="L48" i="7" l="1"/>
  <c r="K48" i="7"/>
  <c r="J53" i="7"/>
  <c r="I53" i="7"/>
  <c r="J48" i="7"/>
  <c r="M46" i="7"/>
  <c r="I48" i="7"/>
  <c r="L53" i="7"/>
  <c r="M42" i="7"/>
  <c r="M48" i="7" l="1"/>
  <c r="K53" i="7"/>
  <c r="M51" i="7"/>
  <c r="M53" i="7"/>
  <c r="J68" i="7" l="1"/>
  <c r="K68" i="7" l="1"/>
  <c r="J70" i="7"/>
  <c r="L68" i="7"/>
  <c r="I68" i="7"/>
  <c r="K70" i="7" l="1"/>
  <c r="M68" i="7"/>
  <c r="I70" i="7"/>
  <c r="L70" i="7"/>
  <c r="M70" i="7" l="1"/>
  <c r="L73" i="7"/>
  <c r="K73" i="7" l="1"/>
  <c r="L75" i="7"/>
  <c r="J73" i="7"/>
  <c r="I73" i="7" l="1"/>
  <c r="J75" i="7"/>
  <c r="K75" i="7"/>
  <c r="M73" i="7" l="1"/>
  <c r="I75" i="7"/>
  <c r="M75" i="7" s="1"/>
</calcChain>
</file>

<file path=xl/sharedStrings.xml><?xml version="1.0" encoding="utf-8"?>
<sst xmlns="http://schemas.openxmlformats.org/spreadsheetml/2006/main" count="32" uniqueCount="17">
  <si>
    <t>PAYROLL TAXES **</t>
  </si>
  <si>
    <t>FN</t>
  </si>
  <si>
    <t>CF</t>
  </si>
  <si>
    <t>FI</t>
  </si>
  <si>
    <t>FT</t>
  </si>
  <si>
    <t>Total</t>
  </si>
  <si>
    <t>2021 Payroll</t>
  </si>
  <si>
    <t>2022 Payroll</t>
  </si>
  <si>
    <t>2023 Payroll</t>
  </si>
  <si>
    <t>2022 Payroll Tax</t>
  </si>
  <si>
    <t>2023 Payroll Tax</t>
  </si>
  <si>
    <t>2022 Property Tax</t>
  </si>
  <si>
    <t>2021 13-mon ave Plant</t>
  </si>
  <si>
    <t>2022 13-mon ave Plant</t>
  </si>
  <si>
    <t>2023 13-mon ave Plant</t>
  </si>
  <si>
    <t>2023 Property Tax</t>
  </si>
  <si>
    <t>PROPERTY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</si>
</sst>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10" fontId="0" fillId="0" borderId="0" xfId="2" applyNumberFormat="1" applyFont="1"/>
    <xf numFmtId="164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164" fontId="0" fillId="2" borderId="0" xfId="1" applyNumberFormat="1" applyFont="1" applyFill="1"/>
    <xf numFmtId="164" fontId="3" fillId="0" borderId="0" xfId="1" applyNumberFormat="1" applyFont="1" applyBorder="1" applyAlignment="1"/>
    <xf numFmtId="164" fontId="3" fillId="0" borderId="0" xfId="1" applyNumberFormat="1" applyFont="1" applyAlignment="1"/>
    <xf numFmtId="164" fontId="0" fillId="0" borderId="0" xfId="0" applyNumberFormat="1" applyFont="1"/>
    <xf numFmtId="43" fontId="0" fillId="0" borderId="0" xfId="1" applyFont="1"/>
    <xf numFmtId="164" fontId="3" fillId="2" borderId="0" xfId="1" applyNumberFormat="1" applyFont="1" applyFill="1" applyBorder="1" applyAlignment="1"/>
    <xf numFmtId="164" fontId="0" fillId="2" borderId="0" xfId="0" applyNumberFormat="1" applyFont="1" applyFill="1"/>
    <xf numFmtId="0" fontId="4" fillId="0" borderId="0" xfId="0" applyNumberFormat="1" applyFont="1" applyBorder="1" applyAlignment="1"/>
    <xf numFmtId="0" fontId="4" fillId="0" borderId="0" xfId="0" applyNumberFormat="1" applyFont="1" applyAlignment="1"/>
    <xf numFmtId="0" fontId="0" fillId="2" borderId="0" xfId="0" applyFont="1" applyFill="1" applyAlignment="1">
      <alignment horizontal="center" wrapText="1"/>
    </xf>
  </cellXfs>
  <cellStyles count="4">
    <cellStyle name="Comma" xfId="1" builtinId="3"/>
    <cellStyle name="Normal" xfId="0" builtinId="0"/>
    <cellStyle name="Normal 3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externalLink" Target="externalLinks/externalLink2.xml" Id="rId3" /><Relationship Type="http://schemas.openxmlformats.org/officeDocument/2006/relationships/sharedStrings" Target="sharedStrings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externalLink" Target="externalLinks/externalLink3.xml" Id="rId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2%20Schedules%20Proforma%20NO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1%20Schedules%20Proforma%20rate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-1"/>
      <sheetName val="G2-1 FN"/>
      <sheetName val="G2-1 CF"/>
      <sheetName val="G2-1 FI"/>
      <sheetName val="G2-1 FT"/>
      <sheetName val="G2-2"/>
      <sheetName val="G2-2 FN"/>
      <sheetName val="G2-2 CF"/>
      <sheetName val="G2-2 FI"/>
      <sheetName val="G2-2 FT"/>
      <sheetName val="G2-3"/>
      <sheetName val="G2-3 FN"/>
      <sheetName val="G2-3 CF"/>
      <sheetName val="G2-3 FI"/>
      <sheetName val="G2-3 FT"/>
      <sheetName val="G2-4"/>
      <sheetName val="G2-4 FN"/>
      <sheetName val="G2-4 CF"/>
      <sheetName val="G2-4 FI"/>
      <sheetName val="G2-4 FT"/>
      <sheetName val="G2-5"/>
      <sheetName val="G2-5 FN"/>
      <sheetName val="G2-5 CF"/>
      <sheetName val="G2-5 FI"/>
      <sheetName val="G2-5 FT"/>
      <sheetName val="G2-6"/>
      <sheetName val="Weather Normalization"/>
      <sheetName val="G2-6 FN"/>
      <sheetName val="G2-6 CF"/>
      <sheetName val="G2-6 FI"/>
      <sheetName val="G2-6 FT"/>
      <sheetName val="G2-7"/>
      <sheetName val="G2-7 FN"/>
      <sheetName val="G2-7 CF"/>
      <sheetName val="G2-7 FI"/>
      <sheetName val="G2-7 FT"/>
      <sheetName val="G2-8 to 11 FN"/>
      <sheetName val="G2-8 to 11 FN Rate By Div"/>
      <sheetName val="G2-8 to 11 FN Consol Rate"/>
      <sheetName val="G2-8 to 11 CF"/>
      <sheetName val="G2-8 to 11 CF Rate by Div"/>
      <sheetName val="G2-8 to 11 CF Consol Rate"/>
      <sheetName val="G2-8 to 11 FI"/>
      <sheetName val="G2-8 to 11 FI Rate by Div"/>
      <sheetName val="G2-8 to 11 FI Consol Rate"/>
      <sheetName val="G2-8 to 11 FT"/>
      <sheetName val="G2-8 to 11 FT Rate by Div"/>
      <sheetName val="G2-8 to 11 FT Consol Rate"/>
      <sheetName val="G2-12 to 19 Supplement"/>
      <sheetName val="G2-12 to 19 Proj Basis Factors"/>
      <sheetName val="G2-12 to 19 Over and Under Adj"/>
      <sheetName val="G2-12 to 19 Supplement FN"/>
      <sheetName val="G2-12 to 19 Supplement CF"/>
      <sheetName val="G2-12 to 19 Supplement FI"/>
      <sheetName val="Pages 12 to 19 Supplement FT"/>
      <sheetName val="G2-12"/>
      <sheetName val="G2-12 FN"/>
      <sheetName val="G2-12 CF"/>
      <sheetName val="G2-12 FI"/>
      <sheetName val="G2-12 FT"/>
      <sheetName val="G2-13"/>
      <sheetName val="G2-13 FN"/>
      <sheetName val="G2-13 CF"/>
      <sheetName val="G2-13 FI"/>
      <sheetName val="G2-13 FT"/>
      <sheetName val="G2-14"/>
      <sheetName val="G2-14 FN"/>
      <sheetName val="G2-14 CF"/>
      <sheetName val="G2-14 FI"/>
      <sheetName val="G2-14 FT"/>
      <sheetName val="G2-15"/>
      <sheetName val="G2-15 FN"/>
      <sheetName val="G2-15 CF"/>
      <sheetName val="G2-15 FI"/>
      <sheetName val="G2-15 FT"/>
      <sheetName val="G2-16"/>
      <sheetName val="G2-16 FN"/>
      <sheetName val="G2-16 CF"/>
      <sheetName val="G2-16 FI"/>
      <sheetName val="G2-16 FT"/>
      <sheetName val="G2-17"/>
      <sheetName val="G2-17 FN"/>
      <sheetName val="G2-17 CF"/>
      <sheetName val="G2-17 FI"/>
      <sheetName val="G2-17 FT"/>
      <sheetName val="G2-18"/>
      <sheetName val="G2-18 FN"/>
      <sheetName val="G2-18 CF"/>
      <sheetName val="G2-18 FI"/>
      <sheetName val="G2-18 FT"/>
      <sheetName val="G2-19"/>
      <sheetName val="G2-19 FN"/>
      <sheetName val="G2-19 CF"/>
      <sheetName val="G2-19 FI"/>
      <sheetName val="G2-19 FT"/>
      <sheetName val="G2-20"/>
      <sheetName val="G2-20 FN"/>
      <sheetName val="G2-20 CF"/>
      <sheetName val="G2-20 FI"/>
      <sheetName val="G2-20 FT"/>
      <sheetName val="G2-21"/>
      <sheetName val="G2-21 FN"/>
      <sheetName val="G2-21 CF"/>
      <sheetName val="G2-21 FI"/>
      <sheetName val="G2-21 FT"/>
      <sheetName val="G2-22 FC Common"/>
      <sheetName val="G2-22 Corp"/>
      <sheetName val="G2-23"/>
      <sheetName val="G2-23 FN"/>
      <sheetName val="G2-23 CF"/>
      <sheetName val="G2-23 FI"/>
      <sheetName val="G2-23 FT"/>
      <sheetName val="G2-24"/>
      <sheetName val="G2-24 FN"/>
      <sheetName val="G2-24 CF"/>
      <sheetName val="G2-24 FI"/>
      <sheetName val="G2-24 FT"/>
      <sheetName val="G2-25 FC Common"/>
      <sheetName val="G2-25 Corp"/>
      <sheetName val="G2-26"/>
      <sheetName val="G2-26 FN"/>
      <sheetName val="G2-26 CF"/>
      <sheetName val="G2-26 FI"/>
      <sheetName val="G2-26 FT"/>
      <sheetName val="G2-27"/>
      <sheetName val="G2-27 FN"/>
      <sheetName val="G2-27 CF"/>
      <sheetName val="G2-27 FI"/>
      <sheetName val="G2-27 FT"/>
      <sheetName val="G2-28"/>
      <sheetName val="G2-28 FN"/>
      <sheetName val="G2-28 CF"/>
      <sheetName val="G2-28 FI"/>
      <sheetName val="G2-28 FT"/>
      <sheetName val="G2-29"/>
      <sheetName val="G2-29 FN"/>
      <sheetName val="G2-29 CF"/>
      <sheetName val="G2-29 FI"/>
      <sheetName val="G2-29 FT"/>
      <sheetName val="G2-30"/>
      <sheetName val="G2-30 FN"/>
      <sheetName val="G2-30 CF"/>
      <sheetName val="G2-30 FI"/>
      <sheetName val="G2-30 FT"/>
      <sheetName val="G2-31"/>
      <sheetName val="G2-31 FN"/>
      <sheetName val="G2-31 CF"/>
      <sheetName val="G2-31 FI"/>
      <sheetName val="G2-31 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0">
          <cell r="K100">
            <v>333519.01999999996</v>
          </cell>
        </row>
      </sheetData>
      <sheetData sheetId="49"/>
      <sheetData sheetId="50"/>
      <sheetData sheetId="51">
        <row r="102">
          <cell r="K102">
            <v>11821178.939999999</v>
          </cell>
          <cell r="P102">
            <v>11602790.001077</v>
          </cell>
          <cell r="W102">
            <v>401629.85436893202</v>
          </cell>
          <cell r="AB102">
            <v>12122361.437981751</v>
          </cell>
          <cell r="AD102">
            <v>549828</v>
          </cell>
        </row>
      </sheetData>
      <sheetData sheetId="52">
        <row r="102">
          <cell r="K102">
            <v>4610948.0999999987</v>
          </cell>
          <cell r="P102">
            <v>4686264.7935749982</v>
          </cell>
          <cell r="W102">
            <v>172078.48543689318</v>
          </cell>
          <cell r="AB102">
            <v>4877218.9071844984</v>
          </cell>
          <cell r="AD102">
            <v>208966</v>
          </cell>
        </row>
      </sheetData>
      <sheetData sheetId="53">
        <row r="102">
          <cell r="K102">
            <v>88360.69</v>
          </cell>
          <cell r="P102">
            <v>87688.931234999996</v>
          </cell>
          <cell r="W102">
            <v>10.203883495145703</v>
          </cell>
          <cell r="AB102">
            <v>90834.384591750015</v>
          </cell>
          <cell r="AD102">
            <v>243</v>
          </cell>
        </row>
      </sheetData>
      <sheetData sheetId="54">
        <row r="102">
          <cell r="K102">
            <v>56647.83</v>
          </cell>
          <cell r="P102">
            <v>54763.241295999993</v>
          </cell>
          <cell r="W102">
            <v>73.61165048543694</v>
          </cell>
          <cell r="AB102">
            <v>56349.739981500003</v>
          </cell>
          <cell r="AD102">
            <v>185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>
        <row r="65">
          <cell r="P65">
            <v>338959847.09000003</v>
          </cell>
        </row>
      </sheetData>
      <sheetData sheetId="1">
        <row r="16">
          <cell r="P16">
            <v>374740818</v>
          </cell>
          <cell r="Q16">
            <v>355736421</v>
          </cell>
        </row>
      </sheetData>
      <sheetData sheetId="2">
        <row r="16">
          <cell r="P16">
            <v>152212480</v>
          </cell>
          <cell r="Q16">
            <v>147926567</v>
          </cell>
        </row>
      </sheetData>
      <sheetData sheetId="3">
        <row r="16">
          <cell r="P16">
            <v>2807409</v>
          </cell>
          <cell r="Q16">
            <v>2805422</v>
          </cell>
        </row>
      </sheetData>
      <sheetData sheetId="4">
        <row r="16">
          <cell r="P16">
            <v>1329032</v>
          </cell>
          <cell r="Q16">
            <v>1293028</v>
          </cell>
        </row>
      </sheetData>
      <sheetData sheetId="5">
        <row r="25">
          <cell r="P25">
            <v>-911385.20999999985</v>
          </cell>
        </row>
      </sheetData>
      <sheetData sheetId="6"/>
      <sheetData sheetId="7">
        <row r="15">
          <cell r="P15">
            <v>0</v>
          </cell>
        </row>
      </sheetData>
      <sheetData sheetId="8">
        <row r="15">
          <cell r="P15">
            <v>0</v>
          </cell>
        </row>
      </sheetData>
      <sheetData sheetId="9">
        <row r="15">
          <cell r="P15">
            <v>0</v>
          </cell>
        </row>
      </sheetData>
      <sheetData sheetId="10">
        <row r="15">
          <cell r="P15">
            <v>0</v>
          </cell>
        </row>
      </sheetData>
      <sheetData sheetId="11">
        <row r="17">
          <cell r="P17">
            <v>69953330</v>
          </cell>
        </row>
      </sheetData>
      <sheetData sheetId="12">
        <row r="15">
          <cell r="E15">
            <v>507761438</v>
          </cell>
        </row>
      </sheetData>
      <sheetData sheetId="13">
        <row r="15">
          <cell r="E15">
            <v>355736421</v>
          </cell>
        </row>
      </sheetData>
      <sheetData sheetId="14">
        <row r="15">
          <cell r="E15">
            <v>147926567</v>
          </cell>
        </row>
      </sheetData>
      <sheetData sheetId="15">
        <row r="15">
          <cell r="E15">
            <v>2805422</v>
          </cell>
        </row>
      </sheetData>
      <sheetData sheetId="16">
        <row r="15">
          <cell r="E15">
            <v>1293028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5">
          <cell r="P15">
            <v>23328.06</v>
          </cell>
        </row>
      </sheetData>
      <sheetData sheetId="28">
        <row r="15">
          <cell r="P15">
            <v>0</v>
          </cell>
        </row>
      </sheetData>
      <sheetData sheetId="29">
        <row r="15">
          <cell r="P15">
            <v>23328.06</v>
          </cell>
        </row>
      </sheetData>
      <sheetData sheetId="30">
        <row r="15">
          <cell r="P15">
            <v>0</v>
          </cell>
        </row>
      </sheetData>
      <sheetData sheetId="31">
        <row r="15">
          <cell r="P15">
            <v>0</v>
          </cell>
        </row>
      </sheetData>
      <sheetData sheetId="32">
        <row r="15">
          <cell r="P15">
            <v>0</v>
          </cell>
        </row>
      </sheetData>
      <sheetData sheetId="33">
        <row r="15">
          <cell r="P15">
            <v>5966.29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8">
          <cell r="P18">
            <v>0</v>
          </cell>
        </row>
      </sheetData>
      <sheetData sheetId="44">
        <row r="18">
          <cell r="P18">
            <v>0</v>
          </cell>
        </row>
      </sheetData>
      <sheetData sheetId="45">
        <row r="18">
          <cell r="P18">
            <v>0</v>
          </cell>
        </row>
      </sheetData>
      <sheetData sheetId="46">
        <row r="18">
          <cell r="P18">
            <v>0</v>
          </cell>
        </row>
      </sheetData>
      <sheetData sheetId="47">
        <row r="15">
          <cell r="P15">
            <v>0</v>
          </cell>
        </row>
      </sheetData>
      <sheetData sheetId="48"/>
      <sheetData sheetId="49">
        <row r="15">
          <cell r="P15">
            <v>0</v>
          </cell>
        </row>
      </sheetData>
      <sheetData sheetId="50">
        <row r="15">
          <cell r="P15">
            <v>-5966</v>
          </cell>
        </row>
      </sheetData>
      <sheetData sheetId="51"/>
      <sheetData sheetId="52">
        <row r="17">
          <cell r="D17">
            <v>53046</v>
          </cell>
        </row>
      </sheetData>
      <sheetData sheetId="53">
        <row r="17">
          <cell r="C17">
            <v>1015610.1538461539</v>
          </cell>
        </row>
      </sheetData>
      <sheetData sheetId="54">
        <row r="17">
          <cell r="D17">
            <v>0</v>
          </cell>
        </row>
      </sheetData>
      <sheetData sheetId="55">
        <row r="17">
          <cell r="D17">
            <v>53046</v>
          </cell>
        </row>
      </sheetData>
      <sheetData sheetId="56">
        <row r="17">
          <cell r="D17">
            <v>0</v>
          </cell>
        </row>
      </sheetData>
      <sheetData sheetId="57">
        <row r="17">
          <cell r="D17">
            <v>0</v>
          </cell>
        </row>
      </sheetData>
      <sheetData sheetId="58">
        <row r="18">
          <cell r="D18">
            <v>0</v>
          </cell>
        </row>
      </sheetData>
      <sheetData sheetId="59">
        <row r="18">
          <cell r="C18">
            <v>0</v>
          </cell>
        </row>
      </sheetData>
      <sheetData sheetId="60">
        <row r="18">
          <cell r="D18">
            <v>0</v>
          </cell>
        </row>
      </sheetData>
      <sheetData sheetId="61">
        <row r="18">
          <cell r="D18">
            <v>0</v>
          </cell>
        </row>
      </sheetData>
      <sheetData sheetId="62">
        <row r="18">
          <cell r="D18">
            <v>0</v>
          </cell>
        </row>
      </sheetData>
      <sheetData sheetId="63">
        <row r="18">
          <cell r="D18">
            <v>0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 "/>
      <sheetName val="G1-4 b"/>
      <sheetName val="G1-4 FN b"/>
      <sheetName val="G1-4 CF b"/>
      <sheetName val="G1-4 FI b "/>
      <sheetName val="G1-4 FT b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C"/>
      <sheetName val="G1-8 FN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5">
          <cell r="P15">
            <v>388244942.74917096</v>
          </cell>
        </row>
      </sheetData>
      <sheetData sheetId="39">
        <row r="15">
          <cell r="P15">
            <v>154190889.45710203</v>
          </cell>
        </row>
      </sheetData>
      <sheetData sheetId="40">
        <row r="15">
          <cell r="P15">
            <v>2833150.3396780146</v>
          </cell>
        </row>
      </sheetData>
      <sheetData sheetId="41">
        <row r="15">
          <cell r="P15">
            <v>1368488.8184615385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5">
          <cell r="P15">
            <v>406415830.33097327</v>
          </cell>
        </row>
      </sheetData>
      <sheetData sheetId="51">
        <row r="15">
          <cell r="P15">
            <v>159380407.62045017</v>
          </cell>
        </row>
      </sheetData>
      <sheetData sheetId="52">
        <row r="15">
          <cell r="P15">
            <v>2887462.3766632001</v>
          </cell>
        </row>
      </sheetData>
      <sheetData sheetId="53">
        <row r="15">
          <cell r="P15">
            <v>1468665.8599999999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5"/>
  <sheetViews>
    <sheetView tabSelected="1" topLeftCell="A35" zoomScale="85" zoomScaleNormal="85" workbookViewId="0">
      <selection activeCell="A35" sqref="A1:XFD1048576"/>
    </sheetView>
  </sheetViews>
  <sheetFormatPr defaultRowHeight="15" x14ac:dyDescent="0.25"/>
  <cols>
    <col min="1" max="1" width="9.140625" style="3"/>
    <col min="2" max="2" width="37.42578125" style="3" customWidth="1"/>
    <col min="3" max="6" width="10.42578125" style="3" customWidth="1"/>
    <col min="7" max="7" width="11.85546875" style="3" customWidth="1"/>
    <col min="8" max="8" width="3.28515625" style="3" customWidth="1"/>
    <col min="9" max="13" width="12.42578125" style="3" customWidth="1"/>
    <col min="14" max="14" width="26.140625" style="3" customWidth="1"/>
    <col min="15" max="15" width="13.140625" style="3" customWidth="1"/>
    <col min="16" max="16" width="14.5703125" style="3" customWidth="1"/>
    <col min="17" max="17" width="18.7109375" style="3" customWidth="1"/>
    <col min="18" max="18" width="9.140625" style="3"/>
    <col min="19" max="19" width="14.28515625" style="10" bestFit="1" customWidth="1"/>
    <col min="20" max="20" width="16.42578125" style="10" customWidth="1"/>
    <col min="21" max="22" width="13.28515625" style="10" customWidth="1"/>
    <col min="23" max="23" width="12.85546875" style="3" customWidth="1"/>
    <col min="24" max="24" width="11.28515625" style="3" bestFit="1" customWidth="1"/>
    <col min="25" max="16384" width="9.140625" style="3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2:16" hidden="1" x14ac:dyDescent="0.25"/>
    <row r="34" spans="2:16" hidden="1" x14ac:dyDescent="0.25"/>
    <row r="37" spans="2:16" x14ac:dyDescent="0.25">
      <c r="C37" s="15">
        <v>2020</v>
      </c>
      <c r="D37" s="15"/>
      <c r="E37" s="15"/>
      <c r="F37" s="15"/>
      <c r="G37" s="15"/>
      <c r="I37" s="15">
        <v>2021</v>
      </c>
      <c r="J37" s="15"/>
      <c r="K37" s="15"/>
      <c r="L37" s="15"/>
      <c r="M37" s="15"/>
    </row>
    <row r="38" spans="2:16" x14ac:dyDescent="0.25">
      <c r="C38" s="4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/>
      <c r="I38" s="4" t="s">
        <v>1</v>
      </c>
      <c r="J38" s="4" t="s">
        <v>2</v>
      </c>
      <c r="K38" s="4" t="s">
        <v>3</v>
      </c>
      <c r="L38" s="4" t="s">
        <v>4</v>
      </c>
      <c r="M38" s="4" t="s">
        <v>5</v>
      </c>
    </row>
    <row r="39" spans="2:16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6" x14ac:dyDescent="0.25">
      <c r="B40" s="13" t="s">
        <v>0</v>
      </c>
      <c r="C40" s="7">
        <f>3659+116+492377+174418</f>
        <v>670570</v>
      </c>
      <c r="D40" s="7">
        <f>1441+46+193921+74779</f>
        <v>270187</v>
      </c>
      <c r="E40" s="7">
        <f>43+1+5711+1059</f>
        <v>6814</v>
      </c>
      <c r="F40" s="7">
        <f>30+1+4070+1129</f>
        <v>5230</v>
      </c>
      <c r="G40" s="7">
        <f>SUM(C40:F40)</f>
        <v>952801</v>
      </c>
      <c r="H40" s="7"/>
      <c r="I40" s="7">
        <f>4056+357+518946+187841</f>
        <v>711200</v>
      </c>
      <c r="J40" s="7">
        <f>1558+140+203164+82278</f>
        <v>287140</v>
      </c>
      <c r="K40" s="7">
        <f>41+4+5259+1095</f>
        <v>6399</v>
      </c>
      <c r="L40" s="7">
        <f>28+2+3568+356</f>
        <v>3954</v>
      </c>
      <c r="M40" s="7">
        <f>SUM(I40:L40)</f>
        <v>1008693</v>
      </c>
      <c r="O40" s="9"/>
      <c r="P40" s="1"/>
    </row>
    <row r="42" spans="2:16" x14ac:dyDescent="0.25">
      <c r="I42" s="2">
        <f>'[1]G2-12 to 19 Supplement FN'!$K$102</f>
        <v>11821178.939999999</v>
      </c>
      <c r="J42" s="2">
        <f>'[1]G2-12 to 19 Supplement CF'!$K$102</f>
        <v>4610948.0999999987</v>
      </c>
      <c r="K42" s="2">
        <f>'[1]G2-12 to 19 Supplement FI'!$K$102</f>
        <v>88360.69</v>
      </c>
      <c r="L42" s="2">
        <f>'[1]Pages 12 to 19 Supplement FT'!$K$102</f>
        <v>56647.83</v>
      </c>
      <c r="M42" s="7">
        <f>SUM(I42:L42)</f>
        <v>16577135.559999999</v>
      </c>
      <c r="N42" s="3" t="s">
        <v>6</v>
      </c>
    </row>
    <row r="44" spans="2:16" x14ac:dyDescent="0.25">
      <c r="I44" s="1">
        <f>I40/I42</f>
        <v>6.0163203992579108E-2</v>
      </c>
      <c r="J44" s="1">
        <f t="shared" ref="J9:L44" si="0">J40/J42</f>
        <v>6.2273526782919128E-2</v>
      </c>
      <c r="K44" s="1">
        <f t="shared" si="0"/>
        <v>7.2419081381098316E-2</v>
      </c>
      <c r="L44" s="1">
        <f t="shared" si="0"/>
        <v>6.9799672820653497E-2</v>
      </c>
    </row>
    <row r="46" spans="2:16" x14ac:dyDescent="0.25">
      <c r="I46" s="2">
        <f>'[1]G2-12 to 19 Supplement FN'!$P$102+'[1]G2-12 to 19 Supplement FN'!$W$102</f>
        <v>12004419.855445933</v>
      </c>
      <c r="J46" s="2">
        <f>'[1]G2-12 to 19 Supplement CF'!$P$102+'[1]G2-12 to 19 Supplement CF'!$W$102</f>
        <v>4858343.2790118912</v>
      </c>
      <c r="K46" s="2">
        <f>'[1]G2-12 to 19 Supplement FI'!$P$102+'[1]G2-12 to 19 Supplement FI'!$W$102</f>
        <v>87699.135118495149</v>
      </c>
      <c r="L46" s="2">
        <f>'[1]Pages 12 to 19 Supplement FT'!$P$102+'[1]Pages 12 to 19 Supplement FT'!$W$102</f>
        <v>54836.852946485429</v>
      </c>
      <c r="M46" s="7">
        <f>SUM(I46:L46)</f>
        <v>17005299.122522805</v>
      </c>
      <c r="N46" s="3" t="s">
        <v>7</v>
      </c>
    </row>
    <row r="47" spans="2:16" x14ac:dyDescent="0.25">
      <c r="I47" s="2"/>
      <c r="J47" s="2"/>
      <c r="K47" s="2"/>
      <c r="L47" s="2"/>
      <c r="M47" s="7"/>
    </row>
    <row r="48" spans="2:16" x14ac:dyDescent="0.25">
      <c r="I48" s="6">
        <f>I46*I44</f>
        <v>722224.3605757606</v>
      </c>
      <c r="J48" s="6">
        <f t="shared" ref="J13:L48" si="1">J46*J44</f>
        <v>302546.17030616215</v>
      </c>
      <c r="K48" s="6">
        <f t="shared" si="1"/>
        <v>6351.0908031982372</v>
      </c>
      <c r="L48" s="6">
        <f t="shared" si="1"/>
        <v>3827.5943941789715</v>
      </c>
      <c r="M48" s="11">
        <f>SUM(I48:L48)</f>
        <v>1034949.2160792999</v>
      </c>
      <c r="N48" s="3" t="s">
        <v>9</v>
      </c>
    </row>
    <row r="49" spans="2:15" x14ac:dyDescent="0.25">
      <c r="I49" s="2"/>
      <c r="J49" s="2"/>
      <c r="K49" s="2"/>
      <c r="L49" s="2"/>
      <c r="M49" s="7"/>
    </row>
    <row r="51" spans="2:15" x14ac:dyDescent="0.25">
      <c r="I51" s="2">
        <f>'[1]G2-12 to 19 Supplement FN'!$AB$102+'[1]G2-12 to 19 Supplement FN'!$AD$102</f>
        <v>12672189.437981751</v>
      </c>
      <c r="J51" s="2">
        <f>'[1]G2-12 to 19 Supplement CF'!$AB$102+'[1]G2-12 to 19 Supplement CF'!$AD$102</f>
        <v>5086184.9071844984</v>
      </c>
      <c r="K51" s="2">
        <f>'[1]G2-12 to 19 Supplement FI'!$AB$102+'[1]G2-12 to 19 Supplement FI'!$AD$102</f>
        <v>91077.384591750015</v>
      </c>
      <c r="L51" s="2">
        <f>'[1]Pages 12 to 19 Supplement FT'!$AB$102+'[1]Pages 12 to 19 Supplement FT'!$AD$102</f>
        <v>56534.739981500003</v>
      </c>
      <c r="M51" s="7">
        <f>SUM(I51:L51)</f>
        <v>17905986.4697395</v>
      </c>
      <c r="N51" s="3" t="s">
        <v>8</v>
      </c>
    </row>
    <row r="53" spans="2:15" x14ac:dyDescent="0.25">
      <c r="I53" s="12">
        <f>I51*I44</f>
        <v>762399.51818990242</v>
      </c>
      <c r="J53" s="12">
        <f t="shared" ref="J18:L53" si="2">J51*J44</f>
        <v>316734.67204043292</v>
      </c>
      <c r="K53" s="12">
        <f t="shared" si="2"/>
        <v>6595.7405267275344</v>
      </c>
      <c r="L53" s="12">
        <f t="shared" si="2"/>
        <v>3946.1063537094183</v>
      </c>
      <c r="M53" s="11">
        <f>SUM(I53:L53)</f>
        <v>1089676.0371107724</v>
      </c>
      <c r="N53" s="3" t="s">
        <v>10</v>
      </c>
    </row>
    <row r="60" spans="2:15" x14ac:dyDescent="0.25">
      <c r="C60" s="15">
        <v>2020</v>
      </c>
      <c r="D60" s="15"/>
      <c r="E60" s="15"/>
      <c r="F60" s="15"/>
      <c r="G60" s="15"/>
      <c r="I60" s="15">
        <v>2021</v>
      </c>
      <c r="J60" s="15"/>
      <c r="K60" s="15"/>
      <c r="L60" s="15"/>
      <c r="M60" s="15"/>
    </row>
    <row r="61" spans="2:15" x14ac:dyDescent="0.25">
      <c r="C61" s="4" t="s">
        <v>1</v>
      </c>
      <c r="D61" s="4" t="s">
        <v>2</v>
      </c>
      <c r="E61" s="4" t="s">
        <v>3</v>
      </c>
      <c r="F61" s="4" t="s">
        <v>4</v>
      </c>
      <c r="G61" s="4" t="s">
        <v>5</v>
      </c>
      <c r="H61" s="4"/>
      <c r="I61" s="4" t="s">
        <v>1</v>
      </c>
      <c r="J61" s="4" t="s">
        <v>2</v>
      </c>
      <c r="K61" s="4" t="s">
        <v>3</v>
      </c>
      <c r="L61" s="4" t="s">
        <v>4</v>
      </c>
      <c r="M61" s="4" t="s">
        <v>5</v>
      </c>
    </row>
    <row r="62" spans="2:15" x14ac:dyDescent="0.25">
      <c r="B62" s="14" t="s">
        <v>16</v>
      </c>
      <c r="C62" s="8">
        <v>3658877</v>
      </c>
      <c r="D62" s="8">
        <v>1319124</v>
      </c>
      <c r="E62" s="8">
        <v>30259</v>
      </c>
      <c r="F62" s="8">
        <v>16000</v>
      </c>
      <c r="G62" s="7">
        <f>SUM(C62:F62)</f>
        <v>5024260</v>
      </c>
      <c r="H62" s="8"/>
      <c r="I62" s="8">
        <v>4068370</v>
      </c>
      <c r="J62" s="8">
        <v>1370342</v>
      </c>
      <c r="K62" s="8">
        <v>29445</v>
      </c>
      <c r="L62" s="8">
        <v>18552</v>
      </c>
      <c r="M62" s="7">
        <f>SUM(I62:L62)</f>
        <v>5486709</v>
      </c>
    </row>
    <row r="64" spans="2:15" x14ac:dyDescent="0.25">
      <c r="I64" s="2">
        <f>'[2]B-1 1 of 2 FN'!$Q$16</f>
        <v>355736421</v>
      </c>
      <c r="J64" s="2">
        <f>'[2]B-1 1 of 2 CF'!$Q$16</f>
        <v>147926567</v>
      </c>
      <c r="K64" s="2">
        <f>'[2]B-1 1 of 2 FI'!$Q$16</f>
        <v>2805422</v>
      </c>
      <c r="L64" s="2">
        <f>'[2]B-1 1 of 2 FT'!$Q$16</f>
        <v>1293028</v>
      </c>
      <c r="M64" s="7">
        <f>SUM(I64:L64)</f>
        <v>507761438</v>
      </c>
      <c r="N64" s="3" t="s">
        <v>12</v>
      </c>
      <c r="O64" s="5"/>
    </row>
    <row r="66" spans="9:15" x14ac:dyDescent="0.25">
      <c r="I66" s="1">
        <f>I62/I64</f>
        <v>1.1436473073416343E-2</v>
      </c>
      <c r="J66" s="1">
        <f t="shared" ref="J31:L66" si="3">J62/J64</f>
        <v>9.2636639096748599E-3</v>
      </c>
      <c r="K66" s="1">
        <f t="shared" si="3"/>
        <v>1.0495747163884791E-2</v>
      </c>
      <c r="L66" s="1">
        <f t="shared" si="3"/>
        <v>1.4347717141469481E-2</v>
      </c>
    </row>
    <row r="68" spans="9:15" x14ac:dyDescent="0.25">
      <c r="I68" s="2">
        <f>'[3]G1-5 FN'!$P$15</f>
        <v>388244942.74917096</v>
      </c>
      <c r="J68" s="2">
        <f>'[3]G1-5 CF'!$P$15</f>
        <v>154190889.45710203</v>
      </c>
      <c r="K68" s="2">
        <f>'[3]G1-5 FI'!$P$15</f>
        <v>2833150.3396780146</v>
      </c>
      <c r="L68" s="2">
        <f>'[3]G1-5 FT'!$P$15</f>
        <v>1368488.8184615385</v>
      </c>
      <c r="M68" s="7">
        <f>SUM(I68:L68)</f>
        <v>546637471.36441255</v>
      </c>
      <c r="N68" s="3" t="s">
        <v>13</v>
      </c>
      <c r="O68" s="5"/>
    </row>
    <row r="70" spans="9:15" x14ac:dyDescent="0.25">
      <c r="I70" s="6">
        <f>I66*I68</f>
        <v>4440152.8336409638</v>
      </c>
      <c r="J70" s="6">
        <f t="shared" ref="J35:L70" si="4">J66*J68</f>
        <v>1428372.577864422</v>
      </c>
      <c r="K70" s="6">
        <f t="shared" si="4"/>
        <v>29736.029642534755</v>
      </c>
      <c r="L70" s="6">
        <f t="shared" si="4"/>
        <v>19634.690478549932</v>
      </c>
      <c r="M70" s="11">
        <f>SUM(I70:L70)</f>
        <v>5917896.1316264709</v>
      </c>
      <c r="N70" s="3" t="s">
        <v>11</v>
      </c>
    </row>
    <row r="73" spans="9:15" x14ac:dyDescent="0.25">
      <c r="I73" s="2">
        <f>'[3]G1-7 FN'!$P$15</f>
        <v>406415830.33097327</v>
      </c>
      <c r="J73" s="2">
        <f>'[3]G1-7 CF'!$P$15</f>
        <v>159380407.62045017</v>
      </c>
      <c r="K73" s="2">
        <f>'[3]G1-7 FI'!$P$15</f>
        <v>2887462.3766632001</v>
      </c>
      <c r="L73" s="2">
        <f>'[3]G1-7 FT'!$P$15</f>
        <v>1468665.8599999999</v>
      </c>
      <c r="M73" s="7">
        <f>SUM(I73:L73)</f>
        <v>570152366.18808663</v>
      </c>
      <c r="N73" s="3" t="s">
        <v>14</v>
      </c>
      <c r="O73" s="5"/>
    </row>
    <row r="75" spans="9:15" x14ac:dyDescent="0.25">
      <c r="I75" s="6">
        <f>I73*I66</f>
        <v>4647963.7001903206</v>
      </c>
      <c r="J75" s="6">
        <f t="shared" ref="J40:L75" si="5">J73*J66</f>
        <v>1476446.5299828323</v>
      </c>
      <c r="K75" s="6">
        <f t="shared" si="5"/>
        <v>30306.075050686821</v>
      </c>
      <c r="L75" s="6">
        <f t="shared" si="5"/>
        <v>21072.002334613015</v>
      </c>
      <c r="M75" s="11">
        <f>SUM(I75:L75)</f>
        <v>6175788.3075584527</v>
      </c>
      <c r="N75" s="3" t="s">
        <v>15</v>
      </c>
    </row>
  </sheetData>
  <mergeCells count="4">
    <mergeCell ref="C37:G37"/>
    <mergeCell ref="I37:M37"/>
    <mergeCell ref="C60:G60"/>
    <mergeCell ref="I60:M60"/>
  </mergeCells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 A C T I V E ! 1 5 6 7 6 8 4 8 . 1 < / d o c u m e n t i d >  
     < s e n d e r i d > K E A B E T < / s e n d e r i d >  
     < s e n d e r e m a i l > B K E A T I N G @ G U N S T E R . C O M < / s e n d e r e m a i l >  
     < l a s t m o d i f i e d > 2 0 2 2 - 0 6 - 1 3 T 2 3 : 0 7 : 4 2 . 0 0 0 0 0 0 0 - 0 4 : 0 0 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TOTI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2022-02-23T20:02:31Z</dcterms:created>
  <dcterms:modified xsi:type="dcterms:W3CDTF">2022-06-14T03:07:42Z</dcterms:modified>
</cp:coreProperties>
</file>