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Jowi Baugh\2022 Rate Case\POD and ROG\POD\POD 20\G2 Schedule\"/>
    </mc:Choice>
  </mc:AlternateContent>
  <bookViews>
    <workbookView xWindow="0" yWindow="0" windowWidth="20520" windowHeight="9585"/>
  </bookViews>
  <sheets>
    <sheet name="Sheet1 (2)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18" i="2"/>
  <c r="I22" i="2"/>
  <c r="I17" i="2"/>
  <c r="I12" i="2"/>
  <c r="I11" i="2"/>
  <c r="I10" i="2"/>
  <c r="I9" i="2"/>
  <c r="I8" i="2"/>
  <c r="I7" i="2"/>
  <c r="P22" i="2" l="1"/>
  <c r="N22" i="2"/>
  <c r="L22" i="2"/>
  <c r="P17" i="2"/>
  <c r="N17" i="2"/>
  <c r="L17" i="2"/>
  <c r="H9" i="2" l="1"/>
  <c r="H11" i="2"/>
  <c r="H10" i="2"/>
  <c r="H8" i="2"/>
  <c r="H7" i="2"/>
  <c r="H12" i="2" l="1"/>
  <c r="M8" i="2"/>
  <c r="Q8" i="2"/>
  <c r="K8" i="2"/>
  <c r="O8" i="2"/>
  <c r="K10" i="2"/>
  <c r="M10" i="2"/>
  <c r="O10" i="2"/>
  <c r="Q10" i="2"/>
  <c r="K11" i="2"/>
  <c r="M11" i="2"/>
  <c r="O11" i="2"/>
  <c r="Q11" i="2"/>
  <c r="Q7" i="2"/>
  <c r="M7" i="2"/>
  <c r="M13" i="2" s="1"/>
  <c r="O7" i="2"/>
  <c r="O13" i="2" s="1"/>
  <c r="K7" i="2"/>
  <c r="M9" i="2"/>
  <c r="Q9" i="2"/>
  <c r="K9" i="2"/>
  <c r="O9" i="2"/>
  <c r="O22" i="2" l="1"/>
  <c r="O17" i="2"/>
  <c r="M17" i="2"/>
  <c r="M22" i="2"/>
  <c r="Q13" i="2"/>
  <c r="K13" i="2"/>
  <c r="K22" i="2" l="1"/>
  <c r="J13" i="2"/>
  <c r="K17" i="2"/>
  <c r="J17" i="2" s="1"/>
  <c r="Q17" i="2"/>
  <c r="Q22" i="2"/>
  <c r="J22" i="2" l="1"/>
</calcChain>
</file>

<file path=xl/sharedStrings.xml><?xml version="1.0" encoding="utf-8"?>
<sst xmlns="http://schemas.openxmlformats.org/spreadsheetml/2006/main" count="98" uniqueCount="55">
  <si>
    <t>Energy Lane</t>
  </si>
  <si>
    <t>Middletown</t>
  </si>
  <si>
    <t>Meathe</t>
  </si>
  <si>
    <t>Debary</t>
  </si>
  <si>
    <t>Wildlight</t>
  </si>
  <si>
    <t>No additional cost for hvac servicing or filtration  needed. (currently handled by landlord)</t>
  </si>
  <si>
    <t>doug moreland</t>
  </si>
  <si>
    <t>James hilliard</t>
  </si>
  <si>
    <t>Christine minton</t>
  </si>
  <si>
    <t>Sanitizing stations or other hardware</t>
  </si>
  <si>
    <t>Employee health supplies (gloves, masks, hand wipes, etc.</t>
  </si>
  <si>
    <t>HVAC additional services</t>
  </si>
  <si>
    <t>Increased maintenance contract from 4 to 6 services a year for 10 a.c units.  ($3000.00 increase)</t>
  </si>
  <si>
    <t>The average based on last year is $24,000 a year</t>
  </si>
  <si>
    <t>$1500 - $2000 a year, split between our supplies and sanitizing by our cleaning company</t>
  </si>
  <si>
    <t xml:space="preserve">Site Contact </t>
  </si>
  <si>
    <t>Cleaning, Sanitizing and Disinfectant supplies</t>
  </si>
  <si>
    <t>Other Comments</t>
  </si>
  <si>
    <t>No additional cost for hvac servicing or filtration  needed. (currently performed in house)</t>
  </si>
  <si>
    <t>4 additional stands needed</t>
  </si>
  <si>
    <t>$600 annually</t>
  </si>
  <si>
    <t>$1200 annually</t>
  </si>
  <si>
    <t>We have vbottles of hand sanitizer avialabe at our entrance. We do not use or have any stands. Are they required?</t>
  </si>
  <si>
    <t>to minimize the crews entering the office and break rooms, we are installing a coffee machine and water line in the warehouse. Estimated $200 a month increase for coffee service and water station</t>
  </si>
  <si>
    <t>$400 annually</t>
  </si>
  <si>
    <t>all stations are in place</t>
  </si>
  <si>
    <t>No additional cost for hvac servicing or filtration  needed. (currently handled by vendor)</t>
  </si>
  <si>
    <t>Alex Halterman</t>
  </si>
  <si>
    <t>$984.00 annually</t>
  </si>
  <si>
    <t>$4920 annually</t>
  </si>
  <si>
    <t>$500 annually</t>
  </si>
  <si>
    <t>$700 annually</t>
  </si>
  <si>
    <t>all mstations are in place</t>
  </si>
  <si>
    <t>$664 with 2 gallons of refills</t>
  </si>
  <si>
    <t>$1500 annually</t>
  </si>
  <si>
    <t>total projected - annual</t>
  </si>
  <si>
    <t>Additional facility costs in 2022 and 2023</t>
  </si>
  <si>
    <t>Allocated to FN</t>
  </si>
  <si>
    <t>Allocated to CF</t>
  </si>
  <si>
    <t>Allocated to FI</t>
  </si>
  <si>
    <t>Allocated to FT</t>
  </si>
  <si>
    <t>% Allocation</t>
  </si>
  <si>
    <t>FN</t>
  </si>
  <si>
    <t>CF</t>
  </si>
  <si>
    <t>FI</t>
  </si>
  <si>
    <t>FT</t>
  </si>
  <si>
    <t>Fernandina Office - NE</t>
  </si>
  <si>
    <t>SF Ops/Admin Center</t>
  </si>
  <si>
    <t>Debary-CFE</t>
  </si>
  <si>
    <t>TOTAL</t>
  </si>
  <si>
    <t>Note: Per review of prior COVID related entries, facility costs goes to 7790-9210. Seg3 7790 is non-payroll.</t>
  </si>
  <si>
    <t>2023 Inflation Rate</t>
  </si>
  <si>
    <t>2022 Cost</t>
  </si>
  <si>
    <t>2022 Inflation Rate</t>
  </si>
  <si>
    <t>FPU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</si>
</sst>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0" xfId="0" applyNumberFormat="1" applyFont="1" applyFill="1" applyAlignment="1">
      <alignment wrapText="1"/>
    </xf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6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Font="1" applyAlignment="1">
      <alignment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10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5" fillId="0" borderId="0" xfId="0" applyFont="1"/>
    <xf numFmtId="164" fontId="5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6" fontId="7" fillId="0" borderId="0" xfId="3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6" fontId="0" fillId="0" borderId="0" xfId="0" applyNumberFormat="1" applyBorder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Percent" xfId="4" builtinId="5"/>
    <cellStyle name="Percent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12.85546875" customWidth="1"/>
    <col min="2" max="2" width="16" customWidth="1"/>
    <col min="3" max="3" width="24.28515625" style="3" customWidth="1"/>
    <col min="4" max="4" width="24.5703125" style="3" customWidth="1"/>
    <col min="5" max="5" width="23.85546875" style="3" customWidth="1"/>
    <col min="6" max="6" width="30.28515625" style="3" customWidth="1"/>
    <col min="7" max="7" width="19.140625" customWidth="1"/>
    <col min="8" max="9" width="18.5703125" style="7" customWidth="1"/>
    <col min="10" max="10" width="10.7109375" style="7" customWidth="1"/>
    <col min="11" max="11" width="11.140625" style="7" customWidth="1"/>
    <col min="12" max="12" width="10.7109375" style="7" customWidth="1"/>
    <col min="13" max="13" width="11.140625" style="7" customWidth="1"/>
    <col min="14" max="14" width="10.85546875" style="7" customWidth="1"/>
    <col min="15" max="17" width="11.140625" style="7" customWidth="1"/>
    <col min="21" max="21" width="23.42578125" customWidth="1"/>
  </cols>
  <sheetData>
    <row r="1" spans="1:21" x14ac:dyDescent="0.25">
      <c r="A1" s="20" t="s">
        <v>36</v>
      </c>
      <c r="H1" s="33"/>
      <c r="I1" s="33"/>
      <c r="J1" s="34"/>
      <c r="K1" s="35"/>
      <c r="L1" s="35"/>
      <c r="M1" s="35"/>
    </row>
    <row r="2" spans="1:21" x14ac:dyDescent="0.25">
      <c r="A2" s="20"/>
    </row>
    <row r="3" spans="1:21" x14ac:dyDescent="0.25">
      <c r="A3" s="20"/>
    </row>
    <row r="4" spans="1:21" ht="15.75" thickBot="1" x14ac:dyDescent="0.3">
      <c r="B4" s="20" t="s">
        <v>50</v>
      </c>
    </row>
    <row r="5" spans="1:21" ht="15.75" thickBot="1" x14ac:dyDescent="0.3">
      <c r="J5" s="50" t="s">
        <v>42</v>
      </c>
      <c r="K5" s="51"/>
      <c r="L5" s="50" t="s">
        <v>43</v>
      </c>
      <c r="M5" s="51"/>
      <c r="N5" s="50" t="s">
        <v>44</v>
      </c>
      <c r="O5" s="51"/>
      <c r="P5" s="50" t="s">
        <v>45</v>
      </c>
      <c r="Q5" s="51"/>
    </row>
    <row r="6" spans="1:21" ht="48" customHeight="1" x14ac:dyDescent="0.25">
      <c r="B6" s="21" t="s">
        <v>15</v>
      </c>
      <c r="C6" s="4" t="s">
        <v>9</v>
      </c>
      <c r="D6" s="22" t="s">
        <v>16</v>
      </c>
      <c r="E6" s="4" t="s">
        <v>10</v>
      </c>
      <c r="F6" s="4" t="s">
        <v>11</v>
      </c>
      <c r="G6" s="23" t="s">
        <v>17</v>
      </c>
      <c r="H6" s="21" t="s">
        <v>35</v>
      </c>
      <c r="I6" s="21" t="s">
        <v>54</v>
      </c>
      <c r="J6" s="21" t="s">
        <v>41</v>
      </c>
      <c r="K6" s="21" t="s">
        <v>37</v>
      </c>
      <c r="L6" s="21" t="s">
        <v>41</v>
      </c>
      <c r="M6" s="21" t="s">
        <v>38</v>
      </c>
      <c r="N6" s="21" t="s">
        <v>41</v>
      </c>
      <c r="O6" s="21" t="s">
        <v>39</v>
      </c>
      <c r="P6" s="21" t="s">
        <v>41</v>
      </c>
      <c r="Q6" s="21" t="s">
        <v>40</v>
      </c>
    </row>
    <row r="7" spans="1:21" ht="45" x14ac:dyDescent="0.25">
      <c r="A7" s="1" t="s">
        <v>0</v>
      </c>
      <c r="B7" t="s">
        <v>27</v>
      </c>
      <c r="C7" s="24" t="s">
        <v>25</v>
      </c>
      <c r="D7" s="25" t="s">
        <v>29</v>
      </c>
      <c r="E7" s="25" t="s">
        <v>34</v>
      </c>
      <c r="F7" s="24" t="s">
        <v>26</v>
      </c>
      <c r="G7" s="26"/>
      <c r="H7" s="8">
        <f>4920+1500</f>
        <v>6420</v>
      </c>
      <c r="I7" s="30">
        <f>J7+L7+N7</f>
        <v>0.22600000000000001</v>
      </c>
      <c r="J7" s="30">
        <v>0.158</v>
      </c>
      <c r="K7" s="32">
        <f>H7*J7</f>
        <v>1014.36</v>
      </c>
      <c r="L7" s="30">
        <v>6.7000000000000004E-2</v>
      </c>
      <c r="M7" s="32">
        <f>H7*L7</f>
        <v>430.14000000000004</v>
      </c>
      <c r="N7" s="30">
        <v>1E-3</v>
      </c>
      <c r="O7" s="32">
        <f>H7*N7</f>
        <v>6.42</v>
      </c>
      <c r="P7" s="30">
        <v>0</v>
      </c>
      <c r="Q7" s="32">
        <f>H7*P7</f>
        <v>0</v>
      </c>
      <c r="R7" s="36"/>
    </row>
    <row r="8" spans="1:21" ht="45" x14ac:dyDescent="0.25">
      <c r="A8" s="1" t="s">
        <v>1</v>
      </c>
      <c r="B8" t="s">
        <v>27</v>
      </c>
      <c r="C8" s="25" t="s">
        <v>33</v>
      </c>
      <c r="D8" s="25" t="s">
        <v>28</v>
      </c>
      <c r="E8" s="24" t="s">
        <v>24</v>
      </c>
      <c r="F8" s="24" t="s">
        <v>5</v>
      </c>
      <c r="G8" s="26"/>
      <c r="H8" s="8">
        <f>664+984+400</f>
        <v>2048</v>
      </c>
      <c r="I8" s="30">
        <f t="shared" ref="I8:I11" si="0">J8+L8+N8</f>
        <v>0.22600000000000001</v>
      </c>
      <c r="J8" s="30">
        <v>0.158</v>
      </c>
      <c r="K8" s="31">
        <f>H8*J8</f>
        <v>323.584</v>
      </c>
      <c r="L8" s="30">
        <v>6.7000000000000004E-2</v>
      </c>
      <c r="M8" s="31">
        <f>H8*L8</f>
        <v>137.21600000000001</v>
      </c>
      <c r="N8" s="30">
        <v>1E-3</v>
      </c>
      <c r="O8" s="31">
        <f>H8*N8</f>
        <v>2.048</v>
      </c>
      <c r="P8" s="30">
        <v>0</v>
      </c>
      <c r="Q8" s="31">
        <f>H8*P8</f>
        <v>0</v>
      </c>
      <c r="R8" s="36"/>
    </row>
    <row r="9" spans="1:21" s="9" customFormat="1" ht="90" customHeight="1" x14ac:dyDescent="0.25">
      <c r="A9" s="10" t="s">
        <v>2</v>
      </c>
      <c r="B9" s="10" t="s">
        <v>6</v>
      </c>
      <c r="C9" s="27" t="s">
        <v>19</v>
      </c>
      <c r="D9" s="27" t="s">
        <v>14</v>
      </c>
      <c r="E9" s="27" t="s">
        <v>13</v>
      </c>
      <c r="F9" s="27" t="s">
        <v>12</v>
      </c>
      <c r="G9" s="28" t="s">
        <v>23</v>
      </c>
      <c r="H9" s="16">
        <f>2000+24000+3000</f>
        <v>29000</v>
      </c>
      <c r="I9" s="30">
        <f t="shared" si="0"/>
        <v>0.80200000000000005</v>
      </c>
      <c r="J9" s="30">
        <v>0.75</v>
      </c>
      <c r="K9" s="31">
        <f>H9*J9</f>
        <v>21750</v>
      </c>
      <c r="L9" s="30">
        <v>5.1999999999999998E-2</v>
      </c>
      <c r="M9" s="31">
        <f>H9*L9</f>
        <v>1508</v>
      </c>
      <c r="N9" s="30">
        <v>0</v>
      </c>
      <c r="O9" s="31">
        <f>H9*N9</f>
        <v>0</v>
      </c>
      <c r="P9" s="30">
        <v>0</v>
      </c>
      <c r="Q9" s="31">
        <f>H9*P9</f>
        <v>0</v>
      </c>
      <c r="R9" s="36"/>
      <c r="U9" s="37" t="s">
        <v>47</v>
      </c>
    </row>
    <row r="10" spans="1:21" s="9" customFormat="1" ht="75" x14ac:dyDescent="0.25">
      <c r="A10" s="10" t="s">
        <v>3</v>
      </c>
      <c r="B10" s="10" t="s">
        <v>7</v>
      </c>
      <c r="C10" s="27" t="s">
        <v>22</v>
      </c>
      <c r="D10" s="27" t="s">
        <v>20</v>
      </c>
      <c r="E10" s="27" t="s">
        <v>21</v>
      </c>
      <c r="F10" s="27" t="s">
        <v>18</v>
      </c>
      <c r="G10" s="28"/>
      <c r="H10" s="16">
        <f>600+1200</f>
        <v>1800</v>
      </c>
      <c r="I10" s="30">
        <f t="shared" si="0"/>
        <v>0.9</v>
      </c>
      <c r="J10" s="30">
        <v>0.65</v>
      </c>
      <c r="K10" s="31">
        <f>H10*J10</f>
        <v>1170</v>
      </c>
      <c r="L10" s="30">
        <v>0.25</v>
      </c>
      <c r="M10" s="31">
        <f>H10*L10</f>
        <v>450</v>
      </c>
      <c r="N10" s="30">
        <v>0</v>
      </c>
      <c r="O10" s="31">
        <f>H10*N10</f>
        <v>0</v>
      </c>
      <c r="P10" s="30">
        <v>0</v>
      </c>
      <c r="Q10" s="31">
        <f>H10*P10</f>
        <v>0</v>
      </c>
      <c r="R10" s="36"/>
      <c r="U10" s="37" t="s">
        <v>48</v>
      </c>
    </row>
    <row r="11" spans="1:21" s="9" customFormat="1" ht="45" x14ac:dyDescent="0.25">
      <c r="A11" s="10" t="s">
        <v>4</v>
      </c>
      <c r="B11" s="10" t="s">
        <v>8</v>
      </c>
      <c r="C11" s="25" t="s">
        <v>32</v>
      </c>
      <c r="D11" s="25" t="s">
        <v>30</v>
      </c>
      <c r="E11" s="25" t="s">
        <v>31</v>
      </c>
      <c r="F11" s="25" t="s">
        <v>26</v>
      </c>
      <c r="G11" s="29"/>
      <c r="H11" s="16">
        <f>500+700</f>
        <v>1200</v>
      </c>
      <c r="I11" s="30">
        <f t="shared" si="0"/>
        <v>0.57299999999999995</v>
      </c>
      <c r="J11" s="30">
        <v>0.39300000000000002</v>
      </c>
      <c r="K11" s="31">
        <f>H11*J11</f>
        <v>471.6</v>
      </c>
      <c r="L11" s="30">
        <v>0.17199999999999999</v>
      </c>
      <c r="M11" s="31">
        <f>H11*L11</f>
        <v>206.39999999999998</v>
      </c>
      <c r="N11" s="30">
        <v>8.0000000000000002E-3</v>
      </c>
      <c r="O11" s="31">
        <f>H11*N11</f>
        <v>9.6</v>
      </c>
      <c r="P11" s="30">
        <v>7.0000000000000001E-3</v>
      </c>
      <c r="Q11" s="31">
        <f>H11*P11</f>
        <v>8.4</v>
      </c>
      <c r="R11" s="36"/>
      <c r="U11" s="38" t="s">
        <v>46</v>
      </c>
    </row>
    <row r="12" spans="1:21" x14ac:dyDescent="0.25">
      <c r="G12" s="5"/>
      <c r="H12" s="8">
        <f>SUM(H7:H11)</f>
        <v>40468</v>
      </c>
      <c r="I12" s="30">
        <f>AVERAGE(I7:I11)</f>
        <v>0.5454</v>
      </c>
    </row>
    <row r="13" spans="1:21" ht="15.75" thickBot="1" x14ac:dyDescent="0.3">
      <c r="E13" s="2"/>
      <c r="G13" s="39" t="s">
        <v>49</v>
      </c>
      <c r="H13" s="40">
        <v>2022</v>
      </c>
      <c r="I13" s="40"/>
      <c r="J13" s="44">
        <f>K13+M13+O13+Q13</f>
        <v>27487.768</v>
      </c>
      <c r="K13" s="46">
        <f>SUM(K7:K12)</f>
        <v>24729.543999999998</v>
      </c>
      <c r="L13" s="47"/>
      <c r="M13" s="46">
        <f>SUM(M7:M12)</f>
        <v>2731.7559999999999</v>
      </c>
      <c r="N13" s="47"/>
      <c r="O13" s="46">
        <f>SUM(O7:O12)</f>
        <v>18.067999999999998</v>
      </c>
      <c r="P13" s="47"/>
      <c r="Q13" s="46">
        <f>SUM(Q7:Q12)</f>
        <v>8.4</v>
      </c>
    </row>
    <row r="14" spans="1:21" ht="15.75" thickTop="1" x14ac:dyDescent="0.25">
      <c r="E14" s="2"/>
      <c r="G14" s="39"/>
      <c r="H14" s="40"/>
      <c r="I14" s="40"/>
      <c r="J14" s="44"/>
      <c r="K14" s="44"/>
      <c r="L14" s="42"/>
      <c r="M14" s="44"/>
      <c r="N14" s="42"/>
      <c r="O14" s="44"/>
      <c r="P14" s="42"/>
      <c r="Q14" s="44"/>
      <c r="R14" s="36"/>
    </row>
    <row r="15" spans="1:21" ht="15.75" x14ac:dyDescent="0.25">
      <c r="E15" s="2"/>
      <c r="G15" s="39"/>
      <c r="H15" s="7" t="s">
        <v>53</v>
      </c>
      <c r="J15" s="44"/>
      <c r="K15" s="45">
        <v>1.0588</v>
      </c>
      <c r="L15" s="42"/>
      <c r="M15" s="45">
        <v>1.0588</v>
      </c>
      <c r="N15" s="42"/>
      <c r="O15" s="45">
        <v>1.0588</v>
      </c>
      <c r="P15" s="42"/>
      <c r="Q15" s="45">
        <v>1.0588</v>
      </c>
      <c r="R15" s="36"/>
    </row>
    <row r="16" spans="1:21" x14ac:dyDescent="0.25">
      <c r="E16" s="2"/>
      <c r="G16" s="39"/>
      <c r="J16" s="44"/>
      <c r="K16" s="44"/>
      <c r="L16" s="42"/>
      <c r="M16" s="44"/>
      <c r="N16" s="42"/>
      <c r="O16" s="44"/>
      <c r="P16" s="42"/>
      <c r="Q16" s="44"/>
      <c r="R16" s="36"/>
    </row>
    <row r="17" spans="1:18" ht="15.75" thickBot="1" x14ac:dyDescent="0.3">
      <c r="E17" s="2"/>
      <c r="G17" s="39"/>
      <c r="H17" s="7" t="s">
        <v>52</v>
      </c>
      <c r="I17" s="8">
        <f>H12*K15</f>
        <v>42847.518400000001</v>
      </c>
      <c r="J17" s="44">
        <f>K17+M17+O17+Q17</f>
        <v>29104.048758399993</v>
      </c>
      <c r="K17" s="41">
        <f>K13*K15</f>
        <v>26183.641187199995</v>
      </c>
      <c r="L17" s="41">
        <f t="shared" ref="L17:Q17" si="1">L13*L15</f>
        <v>0</v>
      </c>
      <c r="M17" s="41">
        <f t="shared" si="1"/>
        <v>2892.3832527999998</v>
      </c>
      <c r="N17" s="41">
        <f t="shared" si="1"/>
        <v>0</v>
      </c>
      <c r="O17" s="41">
        <f t="shared" si="1"/>
        <v>19.130398399999997</v>
      </c>
      <c r="P17" s="41">
        <f t="shared" si="1"/>
        <v>0</v>
      </c>
      <c r="Q17" s="41">
        <f t="shared" si="1"/>
        <v>8.8939199999999996</v>
      </c>
      <c r="R17" s="36"/>
    </row>
    <row r="18" spans="1:18" ht="15.75" thickTop="1" x14ac:dyDescent="0.25">
      <c r="E18" s="2"/>
      <c r="G18" s="39"/>
      <c r="I18" s="49">
        <f>J17/I17</f>
        <v>0.67924700998319643</v>
      </c>
      <c r="J18" s="44"/>
      <c r="K18" s="44"/>
      <c r="L18" s="42"/>
      <c r="M18" s="44"/>
      <c r="N18" s="42"/>
      <c r="O18" s="44"/>
      <c r="P18" s="42"/>
      <c r="Q18" s="44"/>
      <c r="R18" s="36"/>
    </row>
    <row r="19" spans="1:18" x14ac:dyDescent="0.25">
      <c r="G19" s="5"/>
      <c r="I19" s="8"/>
    </row>
    <row r="20" spans="1:18" ht="15.75" x14ac:dyDescent="0.25">
      <c r="G20" s="5"/>
      <c r="H20" s="7" t="s">
        <v>51</v>
      </c>
      <c r="I20" s="8"/>
      <c r="K20" s="45">
        <v>1.0916999999999999</v>
      </c>
      <c r="L20" s="45">
        <v>1.0916999999999999</v>
      </c>
      <c r="M20" s="45">
        <v>1.0916999999999999</v>
      </c>
      <c r="N20" s="45">
        <v>1.0916999999999999</v>
      </c>
      <c r="O20" s="45">
        <v>1.0916999999999999</v>
      </c>
      <c r="P20" s="45">
        <v>1.0916999999999999</v>
      </c>
      <c r="Q20" s="45">
        <v>1.0916999999999999</v>
      </c>
      <c r="R20" s="36"/>
    </row>
    <row r="21" spans="1:18" x14ac:dyDescent="0.25">
      <c r="G21" s="5"/>
      <c r="I21" s="8"/>
    </row>
    <row r="22" spans="1:18" ht="15.75" thickBot="1" x14ac:dyDescent="0.3">
      <c r="G22" s="5"/>
      <c r="H22" s="40">
        <v>2023</v>
      </c>
      <c r="I22" s="48">
        <f>H12*K20</f>
        <v>44178.915599999993</v>
      </c>
      <c r="J22" s="44">
        <f>K22+M22+O22+Q22</f>
        <v>30008.396325599992</v>
      </c>
      <c r="K22" s="43">
        <f>K13*K20</f>
        <v>26997.243184799994</v>
      </c>
      <c r="L22" s="43">
        <f t="shared" ref="L22:Q22" si="2">L13*L20</f>
        <v>0</v>
      </c>
      <c r="M22" s="43">
        <f t="shared" si="2"/>
        <v>2982.2580251999993</v>
      </c>
      <c r="N22" s="43">
        <f t="shared" si="2"/>
        <v>0</v>
      </c>
      <c r="O22" s="43">
        <f t="shared" si="2"/>
        <v>19.724835599999995</v>
      </c>
      <c r="P22" s="43">
        <f t="shared" si="2"/>
        <v>0</v>
      </c>
      <c r="Q22" s="43">
        <f t="shared" si="2"/>
        <v>9.17028</v>
      </c>
      <c r="R22" s="36"/>
    </row>
    <row r="23" spans="1:18" ht="15.75" thickTop="1" x14ac:dyDescent="0.25">
      <c r="G23" s="5"/>
      <c r="I23" s="49">
        <f>J22/I22</f>
        <v>0.67924700998319654</v>
      </c>
    </row>
    <row r="24" spans="1:18" x14ac:dyDescent="0.25">
      <c r="G24" s="5"/>
    </row>
    <row r="25" spans="1:18" x14ac:dyDescent="0.25">
      <c r="G25" s="5"/>
    </row>
    <row r="26" spans="1:18" x14ac:dyDescent="0.25">
      <c r="G26" s="5"/>
    </row>
    <row r="27" spans="1:18" s="7" customFormat="1" x14ac:dyDescent="0.25">
      <c r="A27"/>
      <c r="B27"/>
      <c r="C27" s="3"/>
      <c r="D27" s="3"/>
      <c r="E27" s="3"/>
      <c r="F27" s="3"/>
      <c r="G27" s="5"/>
      <c r="R27"/>
    </row>
    <row r="28" spans="1:18" s="7" customFormat="1" x14ac:dyDescent="0.25">
      <c r="A28"/>
      <c r="B28"/>
      <c r="C28" s="3"/>
      <c r="D28" s="3"/>
      <c r="E28" s="3"/>
      <c r="F28" s="3"/>
      <c r="G28" s="5"/>
      <c r="R28"/>
    </row>
    <row r="29" spans="1:18" s="7" customFormat="1" x14ac:dyDescent="0.25">
      <c r="A29"/>
      <c r="B29"/>
      <c r="C29" s="3"/>
      <c r="D29" s="3"/>
      <c r="E29" s="3"/>
      <c r="F29" s="3"/>
      <c r="G29" s="5"/>
      <c r="R29"/>
    </row>
    <row r="30" spans="1:18" s="7" customFormat="1" x14ac:dyDescent="0.25">
      <c r="A30"/>
      <c r="B30"/>
      <c r="C30" s="3"/>
      <c r="D30" s="3"/>
      <c r="E30" s="3"/>
      <c r="F30" s="3"/>
      <c r="G30" s="5"/>
      <c r="R30"/>
    </row>
  </sheetData>
  <mergeCells count="4">
    <mergeCell ref="J5:K5"/>
    <mergeCell ref="L5:M5"/>
    <mergeCell ref="N5:O5"/>
    <mergeCell ref="P5:Q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B1" zoomScale="98" zoomScaleNormal="98" workbookViewId="0">
      <selection activeCell="C12" sqref="C12"/>
    </sheetView>
  </sheetViews>
  <sheetFormatPr defaultRowHeight="15" x14ac:dyDescent="0.25"/>
  <cols>
    <col min="1" max="1" width="19.85546875" customWidth="1"/>
    <col min="2" max="2" width="16" customWidth="1"/>
    <col min="3" max="3" width="37" style="3" customWidth="1"/>
    <col min="4" max="4" width="31" style="3" customWidth="1"/>
    <col min="5" max="5" width="30" style="3" customWidth="1"/>
    <col min="6" max="6" width="37.5703125" style="3" customWidth="1"/>
    <col min="7" max="7" width="36" customWidth="1"/>
    <col min="8" max="8" width="28.7109375" style="7" customWidth="1"/>
  </cols>
  <sheetData>
    <row r="1" spans="1:9" s="9" customFormat="1" ht="35.65" customHeight="1" x14ac:dyDescent="0.25">
      <c r="B1" s="10" t="s">
        <v>15</v>
      </c>
      <c r="C1" s="11" t="s">
        <v>9</v>
      </c>
      <c r="D1" s="12" t="s">
        <v>16</v>
      </c>
      <c r="E1" s="11" t="s">
        <v>10</v>
      </c>
      <c r="F1" s="13" t="s">
        <v>11</v>
      </c>
      <c r="G1" s="9" t="s">
        <v>17</v>
      </c>
      <c r="H1" s="14" t="s">
        <v>35</v>
      </c>
    </row>
    <row r="2" spans="1:9" s="9" customFormat="1" x14ac:dyDescent="0.25">
      <c r="C2" s="12"/>
      <c r="D2" s="12"/>
      <c r="E2" s="12"/>
      <c r="F2" s="12"/>
      <c r="H2" s="14"/>
    </row>
    <row r="3" spans="1:9" s="9" customFormat="1" ht="45" x14ac:dyDescent="0.25">
      <c r="A3" s="10" t="s">
        <v>0</v>
      </c>
      <c r="B3" s="9" t="s">
        <v>27</v>
      </c>
      <c r="C3" s="6" t="s">
        <v>25</v>
      </c>
      <c r="D3" s="6" t="s">
        <v>29</v>
      </c>
      <c r="E3" s="6" t="s">
        <v>34</v>
      </c>
      <c r="F3" s="6" t="s">
        <v>26</v>
      </c>
      <c r="G3" s="15"/>
      <c r="H3" s="16">
        <v>6420</v>
      </c>
      <c r="I3" s="6"/>
    </row>
    <row r="4" spans="1:9" s="9" customFormat="1" ht="45" x14ac:dyDescent="0.25">
      <c r="A4" s="10" t="s">
        <v>1</v>
      </c>
      <c r="B4" s="9" t="s">
        <v>27</v>
      </c>
      <c r="C4" s="6" t="s">
        <v>33</v>
      </c>
      <c r="D4" s="6" t="s">
        <v>28</v>
      </c>
      <c r="E4" s="6" t="s">
        <v>24</v>
      </c>
      <c r="F4" s="6" t="s">
        <v>5</v>
      </c>
      <c r="G4" s="15"/>
      <c r="H4" s="16">
        <v>2048</v>
      </c>
      <c r="I4" s="6"/>
    </row>
    <row r="5" spans="1:9" s="9" customFormat="1" ht="83.25" customHeight="1" x14ac:dyDescent="0.25">
      <c r="A5" s="10" t="s">
        <v>2</v>
      </c>
      <c r="B5" s="10" t="s">
        <v>6</v>
      </c>
      <c r="C5" s="17" t="s">
        <v>19</v>
      </c>
      <c r="D5" s="17" t="s">
        <v>14</v>
      </c>
      <c r="E5" s="17" t="s">
        <v>13</v>
      </c>
      <c r="F5" s="17" t="s">
        <v>12</v>
      </c>
      <c r="G5" s="18" t="s">
        <v>23</v>
      </c>
      <c r="H5" s="16">
        <v>29000</v>
      </c>
    </row>
    <row r="6" spans="1:9" s="9" customFormat="1" ht="45" x14ac:dyDescent="0.25">
      <c r="A6" s="10" t="s">
        <v>3</v>
      </c>
      <c r="B6" s="10" t="s">
        <v>7</v>
      </c>
      <c r="C6" s="17" t="s">
        <v>22</v>
      </c>
      <c r="D6" s="17" t="s">
        <v>20</v>
      </c>
      <c r="E6" s="17" t="s">
        <v>21</v>
      </c>
      <c r="F6" s="17" t="s">
        <v>18</v>
      </c>
      <c r="G6" s="19"/>
      <c r="H6" s="16">
        <v>1800</v>
      </c>
    </row>
    <row r="7" spans="1:9" s="9" customFormat="1" ht="45" x14ac:dyDescent="0.25">
      <c r="A7" s="10" t="s">
        <v>4</v>
      </c>
      <c r="B7" s="10" t="s">
        <v>8</v>
      </c>
      <c r="C7" s="6" t="s">
        <v>32</v>
      </c>
      <c r="D7" s="6" t="s">
        <v>30</v>
      </c>
      <c r="E7" s="6" t="s">
        <v>31</v>
      </c>
      <c r="F7" s="6" t="s">
        <v>26</v>
      </c>
      <c r="G7" s="15"/>
      <c r="H7" s="16">
        <v>1200</v>
      </c>
    </row>
    <row r="8" spans="1:9" x14ac:dyDescent="0.25">
      <c r="G8" s="5"/>
    </row>
    <row r="9" spans="1:9" x14ac:dyDescent="0.25">
      <c r="E9" s="2"/>
      <c r="G9" s="5"/>
    </row>
    <row r="10" spans="1:9" x14ac:dyDescent="0.25">
      <c r="G10" s="5"/>
    </row>
    <row r="11" spans="1:9" x14ac:dyDescent="0.25">
      <c r="G11" s="5"/>
    </row>
    <row r="12" spans="1:9" x14ac:dyDescent="0.25">
      <c r="G12" s="5"/>
    </row>
    <row r="13" spans="1:9" x14ac:dyDescent="0.25">
      <c r="G13" s="5"/>
    </row>
    <row r="14" spans="1:9" x14ac:dyDescent="0.25">
      <c r="G14" s="5"/>
    </row>
    <row r="15" spans="1:9" x14ac:dyDescent="0.25">
      <c r="G15" s="5"/>
    </row>
    <row r="16" spans="1:9" x14ac:dyDescent="0.25">
      <c r="G16" s="5"/>
    </row>
    <row r="17" spans="7:7" x14ac:dyDescent="0.25">
      <c r="G17" s="5"/>
    </row>
    <row r="18" spans="7:7" x14ac:dyDescent="0.25">
      <c r="G18" s="5"/>
    </row>
    <row r="19" spans="7:7" x14ac:dyDescent="0.25">
      <c r="G19" s="5"/>
    </row>
    <row r="20" spans="7:7" x14ac:dyDescent="0.25">
      <c r="G20" s="5"/>
    </row>
  </sheetData>
  <pageMargins left="0.7" right="0.7" top="0.75" bottom="0.75" header="0.3" footer="0.3"/>
  <pageSetup orientation="portrait" r:id="rId1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 A C T I V E ! 1 5 6 7 6 8 5 6 . 1 < / d o c u m e n t i d >  
     < s e n d e r i d > K E A B E T < / s e n d e r i d >  
     < s e n d e r e m a i l > B K E A T I N G @ G U N S T E R . C O M < / s e n d e r e m a i l >  
     < l a s t m o d i f i e d > 2 0 2 2 - 0 6 - 1 3 T 2 2 : 3 2 : 1 5 . 0 0 0 0 0 0 0 - 0 4 : 0 0 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16A7AE0CF8AD47B83FDDF5572DF9AC" ma:contentTypeVersion="16" ma:contentTypeDescription="Create a new document." ma:contentTypeScope="" ma:versionID="fb5b50ffd6fbcbb8d2ef842aa09ebf57">
  <xsd:schema xmlns:xsd="http://www.w3.org/2001/XMLSchema" xmlns:xs="http://www.w3.org/2001/XMLSchema" xmlns:p="http://schemas.microsoft.com/office/2006/metadata/properties" xmlns:ns1="http://schemas.microsoft.com/sharepoint/v3" xmlns:ns3="b71fafbb-8455-45f9-aacd-f75a513bcd75" xmlns:ns4="2cd7ac6d-23a4-4aba-a638-f6afda56129e" targetNamespace="http://schemas.microsoft.com/office/2006/metadata/properties" ma:root="true" ma:fieldsID="24a5325060321976ff552edcf3fda92b" ns1:_="" ns3:_="" ns4:_="">
    <xsd:import namespace="http://schemas.microsoft.com/sharepoint/v3"/>
    <xsd:import namespace="b71fafbb-8455-45f9-aacd-f75a513bcd75"/>
    <xsd:import namespace="2cd7ac6d-23a4-4aba-a638-f6afda5612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fafbb-8455-45f9-aacd-f75a513bcd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7ac6d-23a4-4aba-a638-f6afda5612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A18902-DF38-4C55-B2B9-65A52AF3B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1fafbb-8455-45f9-aacd-f75a513bcd75"/>
    <ds:schemaRef ds:uri="2cd7ac6d-23a4-4aba-a638-f6afda5612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C4A313-52A9-4E84-A81E-F5FFD07F8F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79C94-FEF7-4AB1-9533-5327A238A1C2}">
  <ds:schemaRefs>
    <ds:schemaRef ds:uri="http://purl.org/dc/elements/1.1/"/>
    <ds:schemaRef ds:uri="http://schemas.microsoft.com/office/2006/metadata/properties"/>
    <ds:schemaRef ds:uri="2cd7ac6d-23a4-4aba-a638-f6afda56129e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71fafbb-8455-45f9-aacd-f75a513bcd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Halterman, Alex</dc:creator>
  <cp:lastModifiedBy>Baugh, Jowi</cp:lastModifiedBy>
  <dcterms:created xsi:type="dcterms:W3CDTF">2022-02-07T16:25:49Z</dcterms:created>
  <dcterms:modified xsi:type="dcterms:W3CDTF">2022-06-14T02:32:15Z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0x010100CF16A7AE0CF8AD47B83FDDF5572DF9AC</vt:lpwstr>
  </property>
</Properties>
</file>