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slsfps02\departments$\Financial Reports\Accounting\FPU_Rate_Case_Support\OPC_ROG_123_through_148\OPC_ROG_136\"/>
    </mc:Choice>
  </mc:AlternateContent>
  <bookViews>
    <workbookView xWindow="0" yWindow="0" windowWidth="28800" windowHeight="12096" activeTab="0"/>
  </bookViews>
  <sheets>
    <sheet name="Summary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<sst xmlns="http://schemas.openxmlformats.org/spreadsheetml/2006/main" count="31" uniqueCount="19">
  <si>
    <t xml:space="preserve">Chesapeake Utilities Corporation </t>
  </si>
  <si>
    <t xml:space="preserve">Directors Fees </t>
  </si>
  <si>
    <t xml:space="preserve">2016-2022 </t>
  </si>
  <si>
    <r>
      <t xml:space="preserve">Note: </t>
    </r>
    <r>
      <rPr>
        <i/>
        <sz val="11"/>
        <color theme="1"/>
        <rFont val="Calibri"/>
        <family val="2"/>
      </rPr>
      <t xml:space="preserve">The below amounts are only reflective of the stock award issued to non-employee directors and do not consider the cash component. </t>
    </r>
  </si>
  <si>
    <t>TREND</t>
  </si>
  <si>
    <t>Actual</t>
  </si>
  <si>
    <t>Projected</t>
  </si>
  <si>
    <t>FACTOR</t>
  </si>
  <si>
    <t>GL Acct</t>
  </si>
  <si>
    <t>FL NGD Allocation %</t>
  </si>
  <si>
    <t>Word Document Insert:</t>
  </si>
  <si>
    <t>BOD Stock Based</t>
  </si>
  <si>
    <t>Compensation</t>
  </si>
  <si>
    <t>Projection</t>
  </si>
  <si>
    <t>BOD Cash</t>
  </si>
  <si>
    <t>CU90-BD900-7415-9302 Stock</t>
  </si>
  <si>
    <t>CU90-BD900-7415-9302 Cash</t>
  </si>
  <si>
    <t>Stock FL NGD Allocation $</t>
  </si>
  <si>
    <t>Cash FL NGD Allocation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</si>
</sst>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7" fontId="2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0" fillId="0" borderId="0" xfId="16" applyNumberFormat="1" applyFont="1"/>
    <xf numFmtId="0" fontId="0" fillId="2" borderId="0" xfId="0" applyFill="1"/>
    <xf numFmtId="10" fontId="0" fillId="0" borderId="0" xfId="15" applyNumberFormat="1" applyFont="1"/>
    <xf numFmtId="165" fontId="0" fillId="2" borderId="0" xfId="18" applyNumberFormat="1" applyFont="1" applyFill="1"/>
    <xf numFmtId="0" fontId="5" fillId="0" borderId="0" xfId="0" applyFont="1"/>
    <xf numFmtId="0" fontId="5" fillId="3" borderId="0" xfId="0" applyFont="1" applyFill="1"/>
    <xf numFmtId="0" fontId="5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6" fontId="0" fillId="0" borderId="0" xfId="18" applyNumberFormat="1" applyFont="1"/>
    <xf numFmtId="164" fontId="0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0"/>
  <sheetViews>
    <sheetView showGridLines="0" tabSelected="1" workbookViewId="0" topLeftCell="A1">
      <selection pane="topLeft" activeCell="I30" sqref="I30"/>
    </sheetView>
  </sheetViews>
  <sheetFormatPr defaultRowHeight="15"/>
  <cols>
    <col min="1" max="1" width="35.5714285714286" bestFit="1" customWidth="1"/>
    <col min="2" max="2" width="2" customWidth="1"/>
    <col min="3" max="3" width="17" customWidth="1"/>
    <col min="4" max="4" width="15.7142857142857" customWidth="1"/>
    <col min="5" max="5" width="16.2857142857143" customWidth="1"/>
    <col min="6" max="7" width="19.7142857142857" customWidth="1"/>
    <col min="8" max="8" width="15.5714285714286" customWidth="1"/>
    <col min="9" max="10" width="19.7142857142857" customWidth="1"/>
    <col min="11" max="11" width="11.4285714285714" customWidth="1"/>
    <col min="15" max="15" width="13.2857142857143" bestFit="1" customWidth="1"/>
  </cols>
  <sheetData>
    <row r="1" spans="1:1" ht="14.4">
      <c r="A1" s="1" t="s">
        <v>0</v>
      </c>
    </row>
    <row r="2" spans="1:1" ht="14.4">
      <c r="A2" s="1" t="s">
        <v>1</v>
      </c>
    </row>
    <row r="3" spans="1:1" ht="14.4">
      <c r="A3" s="1" t="s">
        <v>2</v>
      </c>
    </row>
    <row r="4" spans="1:1" ht="14.4">
      <c r="A4" s="2">
        <v>44713</v>
      </c>
    </row>
    <row r="5" spans="1:1" ht="14.4">
      <c r="A5" s="2"/>
    </row>
    <row r="6" spans="1:12" ht="14.4">
      <c r="A6" s="2" t="s">
        <v>3</v>
      </c>
      <c r="K6" s="3" t="s">
        <v>4</v>
      </c>
      <c r="L6" s="3" t="s">
        <v>4</v>
      </c>
    </row>
    <row r="7" spans="1:12" ht="14.4">
      <c r="A7" s="2"/>
      <c r="C7" s="4" t="s">
        <v>5</v>
      </c>
      <c r="D7" s="4" t="s">
        <v>5</v>
      </c>
      <c r="E7" s="4" t="s">
        <v>5</v>
      </c>
      <c r="F7" s="4" t="s">
        <v>5</v>
      </c>
      <c r="G7" s="4" t="s">
        <v>5</v>
      </c>
      <c r="H7" s="4" t="s">
        <v>5</v>
      </c>
      <c r="I7" s="4" t="s">
        <v>6</v>
      </c>
      <c r="J7" s="4" t="s">
        <v>6</v>
      </c>
      <c r="K7" s="3" t="s">
        <v>7</v>
      </c>
      <c r="L7" s="3" t="s">
        <v>7</v>
      </c>
    </row>
    <row r="8" spans="1:12" ht="14.4">
      <c r="A8" s="1" t="s">
        <v>8</v>
      </c>
      <c r="C8" s="5">
        <v>2016</v>
      </c>
      <c r="D8" s="5">
        <v>2017</v>
      </c>
      <c r="E8" s="5">
        <v>2018</v>
      </c>
      <c r="F8" s="5">
        <v>2019</v>
      </c>
      <c r="G8" s="5">
        <v>2020</v>
      </c>
      <c r="H8" s="5">
        <v>2021</v>
      </c>
      <c r="I8" s="5">
        <v>2022</v>
      </c>
      <c r="J8" s="5">
        <v>2023</v>
      </c>
      <c r="K8" s="6">
        <v>2022</v>
      </c>
      <c r="L8" s="6">
        <v>2023</v>
      </c>
    </row>
    <row r="9" spans="1:12" ht="14.4">
      <c r="A9" t="s">
        <v>15</v>
      </c>
      <c r="C9" s="7">
        <f>579740</f>
        <v>579740</v>
      </c>
      <c r="D9" s="7">
        <f>540054</f>
        <v>540054</v>
      </c>
      <c r="E9" s="7">
        <f>539082</f>
        <v>539082</v>
      </c>
      <c r="F9" s="7">
        <f>599549</f>
        <v>599549</v>
      </c>
      <c r="G9" s="7">
        <f>708468</f>
        <v>708468</v>
      </c>
      <c r="H9" s="7">
        <f>782336</f>
        <v>782336</v>
      </c>
      <c r="I9" s="7"/>
      <c r="J9" s="7"/>
      <c r="K9" s="8"/>
      <c r="L9" s="8"/>
    </row>
    <row r="10" spans="1:15" ht="14.4">
      <c r="A10" t="s">
        <v>16</v>
      </c>
      <c r="C10" s="7">
        <v>763671</v>
      </c>
      <c r="D10" s="7">
        <v>710452</v>
      </c>
      <c r="E10" s="7">
        <v>774416</v>
      </c>
      <c r="F10" s="7">
        <v>876447</v>
      </c>
      <c r="G10" s="7">
        <v>887839</v>
      </c>
      <c r="H10" s="7">
        <v>961078</v>
      </c>
      <c r="I10" s="7"/>
      <c r="J10" s="7"/>
      <c r="K10" s="8"/>
      <c r="L10" s="8"/>
      <c r="O10" s="21"/>
    </row>
    <row r="11" spans="11:15" ht="14.4">
      <c r="K11" s="8"/>
      <c r="L11" s="8"/>
      <c r="O11" s="20"/>
    </row>
    <row r="12" spans="1:15" ht="14.4">
      <c r="A12" t="s">
        <v>9</v>
      </c>
      <c r="C12" s="9">
        <v>0.3289999999999999</v>
      </c>
      <c r="D12" s="9">
        <v>0.31</v>
      </c>
      <c r="E12" s="9">
        <v>0.27000000000000002</v>
      </c>
      <c r="F12" s="9">
        <v>0.18999999999999997</v>
      </c>
      <c r="G12" s="9">
        <v>0.17799999999999996</v>
      </c>
      <c r="H12" s="9">
        <v>0.19800000000000001</v>
      </c>
      <c r="I12" s="9"/>
      <c r="J12" s="9"/>
      <c r="K12" s="8"/>
      <c r="L12" s="8"/>
      <c r="O12" s="21"/>
    </row>
    <row r="13" spans="1:15" ht="14.4">
      <c r="A13" t="s">
        <v>17</v>
      </c>
      <c r="C13" s="7">
        <f>+C9*C12</f>
        <v>190734.45999999993</v>
      </c>
      <c r="D13" s="7">
        <f t="shared" si="0" ref="D13:H13">+D9*D12</f>
        <v>167416.73999999999</v>
      </c>
      <c r="E13" s="7">
        <f t="shared" si="0"/>
        <v>145552.14000000001</v>
      </c>
      <c r="F13" s="7">
        <f t="shared" si="0"/>
        <v>113914.30999999998</v>
      </c>
      <c r="G13" s="7">
        <f t="shared" si="0"/>
        <v>126107.30399999997</v>
      </c>
      <c r="H13" s="7">
        <f t="shared" si="0"/>
        <v>154902.52800000002</v>
      </c>
      <c r="I13" s="7">
        <f>+H13*K13</f>
        <v>164010.79664640001</v>
      </c>
      <c r="J13" s="7">
        <f>+H13*L13</f>
        <v>169107.0898176</v>
      </c>
      <c r="K13" s="10">
        <v>1.0588</v>
      </c>
      <c r="L13" s="10">
        <v>1.0916999999999999</v>
      </c>
      <c r="O13" s="20"/>
    </row>
    <row r="14" spans="1:15" ht="14.4">
      <c r="A14" t="s">
        <v>18</v>
      </c>
      <c r="C14" s="7">
        <f>+C10*C12</f>
        <v>251247.75899999993</v>
      </c>
      <c r="D14" s="7">
        <f t="shared" si="1" ref="D14:H14">+D10*D12</f>
        <v>220240.12</v>
      </c>
      <c r="E14" s="7">
        <f t="shared" si="1"/>
        <v>209092.32000000001</v>
      </c>
      <c r="F14" s="7">
        <f t="shared" si="1"/>
        <v>166524.92999999996</v>
      </c>
      <c r="G14" s="7">
        <f t="shared" si="1"/>
        <v>158035.34199999998</v>
      </c>
      <c r="H14" s="7">
        <f t="shared" si="1"/>
        <v>190293.44400000002</v>
      </c>
      <c r="I14" s="7">
        <f>+H14*K14</f>
        <v>201482.69850720002</v>
      </c>
      <c r="J14" s="7">
        <f>+H14*L14</f>
        <v>207743.35281479999</v>
      </c>
      <c r="K14" s="10">
        <f>K13</f>
        <v>1.0588</v>
      </c>
      <c r="L14" s="10">
        <f>L13</f>
        <v>1.0916999999999999</v>
      </c>
      <c r="O14" s="21"/>
    </row>
    <row r="18" spans="3:8" ht="14.4">
      <c r="C18" s="11"/>
      <c r="D18" s="12" t="s">
        <v>10</v>
      </c>
      <c r="E18" s="12"/>
      <c r="F18" s="13"/>
      <c r="G18" s="13"/>
      <c r="H18" s="13"/>
    </row>
    <row r="19" spans="3:8" ht="14.4">
      <c r="C19" s="11"/>
      <c r="D19" s="11"/>
      <c r="E19" s="11"/>
      <c r="F19" s="11"/>
      <c r="G19" s="11"/>
      <c r="H19" s="11"/>
    </row>
    <row r="20" spans="3:8" ht="14.4">
      <c r="C20" s="11"/>
      <c r="D20" s="14"/>
      <c r="E20" s="11"/>
      <c r="F20" s="11"/>
      <c r="G20" s="11"/>
      <c r="H20" s="11"/>
    </row>
    <row r="21" spans="3:9" ht="14.4">
      <c r="C21" s="11"/>
      <c r="D21" s="11"/>
      <c r="E21" s="15" t="s">
        <v>11</v>
      </c>
      <c r="F21" s="11"/>
      <c r="G21" s="11"/>
      <c r="H21" s="11"/>
      <c r="I21" s="15" t="s">
        <v>14</v>
      </c>
    </row>
    <row r="22" spans="3:9" ht="14.4">
      <c r="C22" s="11"/>
      <c r="D22" s="11"/>
      <c r="E22" s="16" t="s">
        <v>12</v>
      </c>
      <c r="F22" s="11"/>
      <c r="G22" s="11"/>
      <c r="H22" s="11"/>
      <c r="I22" s="16" t="s">
        <v>12</v>
      </c>
    </row>
    <row r="23" spans="3:9" ht="14.4">
      <c r="C23" s="11"/>
      <c r="D23" s="17">
        <f>D24-1</f>
        <v>2016</v>
      </c>
      <c r="E23" s="18">
        <f>SUMIFS($C$13:$J$13,$C$8:$J$8,D23)</f>
        <v>190734.45999999993</v>
      </c>
      <c r="F23" s="11"/>
      <c r="G23" s="11"/>
      <c r="H23" s="17">
        <f>H24-1</f>
        <v>2016</v>
      </c>
      <c r="I23" s="18">
        <f>SUMIFS($C$14:$J$14,$C$8:$J$8,H23)</f>
        <v>251247.75899999993</v>
      </c>
    </row>
    <row r="24" spans="3:9" ht="14.4">
      <c r="C24" s="11"/>
      <c r="D24" s="17">
        <f>D25-1</f>
        <v>2017</v>
      </c>
      <c r="E24" s="18">
        <f t="shared" si="2" ref="E24:E30">SUMIFS($C$13:$J$13,$C$8:$J$8,D24)</f>
        <v>167416.73999999999</v>
      </c>
      <c r="F24" s="11"/>
      <c r="G24" s="11"/>
      <c r="H24" s="17">
        <f>H25-1</f>
        <v>2017</v>
      </c>
      <c r="I24" s="18">
        <f t="shared" si="3" ref="I24:I30">SUMIFS($C$14:$J$14,$C$8:$J$8,H24)</f>
        <v>220240.12</v>
      </c>
    </row>
    <row r="25" spans="3:9" ht="14.4">
      <c r="C25" s="11"/>
      <c r="D25" s="17">
        <f>D26-1</f>
        <v>2018</v>
      </c>
      <c r="E25" s="18">
        <f t="shared" si="2"/>
        <v>145552.14000000001</v>
      </c>
      <c r="F25" s="11"/>
      <c r="G25" s="11"/>
      <c r="H25" s="17">
        <f>H26-1</f>
        <v>2018</v>
      </c>
      <c r="I25" s="18">
        <f t="shared" si="3"/>
        <v>209092.32000000001</v>
      </c>
    </row>
    <row r="26" spans="3:9" ht="14.4">
      <c r="C26" s="11"/>
      <c r="D26" s="17">
        <v>2019</v>
      </c>
      <c r="E26" s="18">
        <f t="shared" si="2"/>
        <v>113914.30999999998</v>
      </c>
      <c r="F26" s="11"/>
      <c r="G26" s="11"/>
      <c r="H26" s="17">
        <v>2019</v>
      </c>
      <c r="I26" s="18">
        <f t="shared" si="3"/>
        <v>166524.92999999996</v>
      </c>
    </row>
    <row r="27" spans="3:9" ht="14.4">
      <c r="C27" s="11"/>
      <c r="D27" s="17">
        <v>2020</v>
      </c>
      <c r="E27" s="18">
        <f t="shared" si="2"/>
        <v>126107.30399999997</v>
      </c>
      <c r="F27" s="11"/>
      <c r="G27" s="11"/>
      <c r="H27" s="17">
        <v>2020</v>
      </c>
      <c r="I27" s="18">
        <f t="shared" si="3"/>
        <v>158035.34199999998</v>
      </c>
    </row>
    <row r="28" spans="3:9" ht="14.4">
      <c r="C28" s="19"/>
      <c r="D28" s="17">
        <v>2021</v>
      </c>
      <c r="E28" s="18">
        <f t="shared" si="2"/>
        <v>154902.52800000002</v>
      </c>
      <c r="F28" s="11"/>
      <c r="G28" s="19"/>
      <c r="H28" s="17">
        <v>2021</v>
      </c>
      <c r="I28" s="18">
        <f t="shared" si="3"/>
        <v>190293.44400000002</v>
      </c>
    </row>
    <row r="29" spans="3:9" ht="14.4">
      <c r="C29" s="19" t="s">
        <v>13</v>
      </c>
      <c r="D29" s="17">
        <v>2022</v>
      </c>
      <c r="E29" s="18">
        <f t="shared" si="2"/>
        <v>164010.79664640001</v>
      </c>
      <c r="F29" s="11"/>
      <c r="G29" s="19" t="s">
        <v>13</v>
      </c>
      <c r="H29" s="17">
        <v>2022</v>
      </c>
      <c r="I29" s="18">
        <f>SUMIFS($C$14:$J$14,$C$8:$J$8,H29)</f>
        <v>201482.69850720002</v>
      </c>
    </row>
    <row r="30" spans="3:9" ht="14.4">
      <c r="C30" s="19" t="s">
        <v>13</v>
      </c>
      <c r="D30" s="17">
        <v>2023</v>
      </c>
      <c r="E30" s="18">
        <f t="shared" si="2"/>
        <v>169107.0898176</v>
      </c>
      <c r="F30" s="11"/>
      <c r="G30" s="19" t="s">
        <v>13</v>
      </c>
      <c r="H30" s="17">
        <v>2023</v>
      </c>
      <c r="I30" s="18">
        <f t="shared" si="3"/>
        <v>207743.35281479999</v>
      </c>
    </row>
  </sheetData>
  <pageMargins left="0.7" right="0.7" top="0.75" bottom="0.75" header="0.3" footer="0.3"/>
  <pageSetup orientation="portrait" r:id="rId1"/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 A C T I V E ! 1 5 9 2 8 3 0 8 . 1 < / d o c u m e n t i d >  
     < s e n d e r i d > K E A B E T < / s e n d e r i d >  
     < s e n d e r e m a i l > B K E A T I N G @ G U N S T E R . C O M < / s e n d e r e m a i l >  
     < l a s t m o d i f i e d > 2 0 2 2 - 0 7 - 2 8 T 1 3 : 4 9 : 0 1 . 0 0 0 0 0 0 0 - 0 4 : 0 0 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