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xr6="http://schemas.microsoft.com/office/spreadsheetml/2016/revision6" xmlns:mc="http://schemas.openxmlformats.org/markup-compatibility/2006" xmlns:xr2="http://schemas.microsoft.com/office/spreadsheetml/2015/revision2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25 Florida Public Utilities Co. - 2022 Rate Relief _ Consolidation Filing\"/>
    </mc:Choice>
  </mc:AlternateContent>
  <bookViews>
    <workbookView xWindow="-120" yWindow="-120" windowWidth="29040" windowHeight="15840" activeTab="0"/>
  </bookViews>
  <sheets>
    <sheet name="2023 GRIP Revenue" sheetId="5" r:id="rId2"/>
    <sheet name="G2-7 FN" sheetId="1" r:id="rId3"/>
    <sheet name="G2-7 CF" sheetId="2" r:id="rId4"/>
    <sheet name="G2-7 FI" sheetId="3" r:id="rId5"/>
    <sheet name="G2-7 FT" sheetId="4" r:id="rId6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M">#REF!</definedName>
    <definedName name="\N">#REF!</definedName>
    <definedName name="\P">#REF!</definedName>
    <definedName name="\R">#REF!</definedName>
    <definedName name="\Z">#REF!</definedName>
    <definedName name="_10A32ITC3">#REF!</definedName>
    <definedName name="_11A_4">#REF!</definedName>
    <definedName name="_12A_5">#REF!</definedName>
    <definedName name="_13A_6">#REF!</definedName>
    <definedName name="_14B_1PG1OF2">#REF!</definedName>
    <definedName name="_15B_1PG2OF2">#REF!</definedName>
    <definedName name="_16CUS_ACCT_1">#REF!</definedName>
    <definedName name="_17DIST_OPER_2">#REF!</definedName>
    <definedName name="_18G_A_1">#REF!</definedName>
    <definedName name="_19PAGE_1">#REF!</definedName>
    <definedName name="_1A_1">#REF!</definedName>
    <definedName name="_20PAGE_2">#REF!</definedName>
    <definedName name="_21PAGE_3">#REF!</definedName>
    <definedName name="_22PAGE_4">#REF!</definedName>
    <definedName name="_23PAGE_5">#REF!</definedName>
    <definedName name="_24PAGE_6">#REF!</definedName>
    <definedName name="_25PAGE_7">#REF!</definedName>
    <definedName name="_26TOC_A">#REF!</definedName>
    <definedName name="_27TOC_B">#REF!</definedName>
    <definedName name="_28TOC_B2">#REF!</definedName>
    <definedName name="_29TOC_C1">#REF!</definedName>
    <definedName name="_2A12MAT_SUP">#REF!</definedName>
    <definedName name="_30TOC_C2">#REF!</definedName>
    <definedName name="_31TOC_D">#REF!</definedName>
    <definedName name="_32TOC_E">#REF!</definedName>
    <definedName name="_33TOC_F">#REF!</definedName>
    <definedName name="_34TOC_G">#REF!</definedName>
    <definedName name="_35TOC_H">#REF!</definedName>
    <definedName name="_36TOC_I">#REF!</definedName>
    <definedName name="_3A15_NOI">#REF!</definedName>
    <definedName name="_4A17A_GEXP">#REF!</definedName>
    <definedName name="_5A_2">#REF!</definedName>
    <definedName name="_6A24COST_CAP">#REF!</definedName>
    <definedName name="_7A_3">#REF!</definedName>
    <definedName name="_8A32ITC">#REF!</definedName>
    <definedName name="_9A32ITC10">#REF!</definedName>
    <definedName name="_B2">#REF!</definedName>
    <definedName name="_B3">#REF!</definedName>
    <definedName name="_xlnm._FilterDatabase" localSheetId="2" hidden="1">'G2-7 CF'!$A$11:$O$429</definedName>
    <definedName name="_Key1" hidden="1">#REF!</definedName>
    <definedName name="_Order1" hidden="1">255</definedName>
    <definedName name="_Sort" hidden="1">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OVER">#REF!</definedName>
    <definedName name="CustomerDataE">'[1]Customer Input_Forecast'!$D$1:$FH$131</definedName>
    <definedName name="DIST_MTCE_1">#REF!</definedName>
    <definedName name="DIST_OP_1">#REF!</definedName>
    <definedName name="EXEC">#REF!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INDEX">#REF!</definedName>
    <definedName name="INT_FY86">#REF!</definedName>
    <definedName name="INTERIM">#REF!</definedName>
    <definedName name="NOI">#REF!</definedName>
    <definedName name="PAGE_5">#REF!</definedName>
    <definedName name="PAGE_6">#REF!</definedName>
    <definedName name="_xlnm.Print_Area" localSheetId="2">'G2-7 CF'!$A$1:$O$429</definedName>
    <definedName name="_xlnm.Print_Area" localSheetId="3">'G2-7 FI'!$A$1:$O$69</definedName>
    <definedName name="_xlnm.Print_Area" localSheetId="1">'G2-7 FN'!$A$1:$O$293</definedName>
    <definedName name="_xlnm.Print_Area" localSheetId="4">'G2-7 FT'!$A$1:$O$109</definedName>
    <definedName name="PROD_1">#REF!</definedName>
    <definedName name="RATE">#REF!</definedName>
    <definedName name="RATEBASE">#REF!</definedName>
    <definedName name="ROR">#REF!</definedName>
    <definedName name="SALES_1">#REF!</definedName>
    <definedName name="SCHA2">#REF!</definedName>
    <definedName name="SCHA4RC">#REF!</definedName>
    <definedName name="SCHA6RC">#REF!</definedName>
    <definedName name="SCHB12PAGE1">#REF!</definedName>
    <definedName name="SCHB12PAGE2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TAXES">#REF!</definedName>
    <definedName name="TITL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Baugh, Jowi</author>
  </authors>
  <commentList>
    <comment ref="B29" authorId="0" shapeId="0" xr:uid="{00000000-0006-0000-0100-000001000000}">
      <text>
        <r>
          <rPr>
            <b/>
            <sz val="9"/>
            <rFont val="Tahoma"/>
            <family val="2"/>
          </rPr>
          <t>Baugh, Jowi:
Step Rate</t>
        </r>
        <r>
          <rPr>
            <sz val="9"/>
            <rFont val="Tahoma"/>
            <family val="2"/>
          </rPr>
          <t xml:space="preserve">
0-19.80 terms - $0.00
&gt;19.80 terms - $0.49828
</t>
        </r>
      </text>
    </comment>
    <comment ref="B100" authorId="0" shapeId="0" xr:uid="{00000000-0006-0000-0100-000002000000}">
      <text>
        <r>
          <rPr>
            <b/>
            <sz val="9"/>
            <rFont val="Tahoma"/>
            <family val="2"/>
          </rPr>
          <t>Baugh, Jowi:
Step Rate</t>
        </r>
        <r>
          <rPr>
            <sz val="9"/>
            <rFont val="Tahoma"/>
            <family val="2"/>
          </rPr>
          <t xml:space="preserve">
0-39.52 terms - $0.00
&gt;39.52 terms - $0.39136
</t>
        </r>
      </text>
    </comment>
    <comment ref="B170" authorId="0" shapeId="0" xr:uid="{00000000-0006-0000-0100-000003000000}">
      <text>
        <r>
          <rPr>
            <b/>
            <sz val="9"/>
            <rFont val="Tahoma"/>
            <family val="2"/>
          </rPr>
          <t>Baugh, Jowi:</t>
        </r>
        <r>
          <rPr>
            <sz val="9"/>
            <rFont val="Tahoma"/>
            <family val="2"/>
          </rPr>
          <t xml:space="preserve">
$0.00 for Customers who receive a bill for gas service from Company otherwise Company shall bill Customer a Customer Charge based on the equivalent substitute Rate Schedule</t>
        </r>
      </text>
    </comment>
    <comment ref="B197" authorId="0" shapeId="0" xr:uid="{00000000-0006-0000-0100-000004000000}">
      <text>
        <r>
          <rPr>
            <b/>
            <sz val="9"/>
            <rFont val="Tahoma"/>
            <family val="2"/>
          </rPr>
          <t>Baugh, Jowi:</t>
        </r>
        <r>
          <rPr>
            <sz val="9"/>
            <rFont val="Tahoma"/>
            <family val="2"/>
          </rPr>
          <t xml:space="preserve">
$0.00 for Customers who receive a bill for gas service from Company otherwise Company shall bill Customer a Customer Charge based on the equivalent substitute Rate Schedule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Baugh, Jowi</author>
  </authors>
  <commentList>
    <comment ref="W278" authorId="0" shapeId="0" xr:uid="{00000000-0006-0000-0200-000001000000}">
      <text>
        <r>
          <rPr>
            <b/>
            <sz val="9"/>
            <rFont val="Tahoma"/>
            <family val="2"/>
          </rPr>
          <t>Baugh, Jowi:</t>
        </r>
        <r>
          <rPr>
            <sz val="9"/>
            <rFont val="Tahoma"/>
            <family val="2"/>
          </rPr>
          <t xml:space="preserve">
citrosuco annual usage</t>
        </r>
      </text>
    </comment>
    <comment ref="X278" authorId="0" shapeId="0" xr:uid="{00000000-0006-0000-0200-000002000000}">
      <text>
        <r>
          <rPr>
            <b/>
            <sz val="9"/>
            <rFont val="Tahoma"/>
            <family val="2"/>
          </rPr>
          <t>Baugh, Jowi:</t>
        </r>
        <r>
          <rPr>
            <sz val="9"/>
            <rFont val="Tahoma"/>
            <family val="2"/>
          </rPr>
          <t xml:space="preserve">
peace river citrus annual usage
</t>
        </r>
      </text>
    </comment>
  </commentList>
</comments>
</file>

<file path=xl/sharedStrings.xml><?xml version="1.0" encoding="utf-8"?>
<sst xmlns="http://schemas.openxmlformats.org/spreadsheetml/2006/main" count="804" uniqueCount="131">
  <si>
    <t>Schedule</t>
  </si>
  <si>
    <t>G-2 FPUC</t>
  </si>
  <si>
    <t xml:space="preserve">  Calculation of the Test Year - Revenues and Cost of Gas</t>
  </si>
  <si>
    <t>Page 7a of 31</t>
  </si>
  <si>
    <t>Florida Public Service Commission</t>
  </si>
  <si>
    <t>Explanation:</t>
  </si>
  <si>
    <t>Provide the calculation for revenue and cost of gas for the test year.</t>
  </si>
  <si>
    <t>Type of Data Shown:</t>
  </si>
  <si>
    <t>Projected Test Year:   12/31/2023</t>
  </si>
  <si>
    <t xml:space="preserve">Company: </t>
  </si>
  <si>
    <t xml:space="preserve">Florida Public Utilities Company </t>
  </si>
  <si>
    <t>Witness: M. Everngam / J. Taylor</t>
  </si>
  <si>
    <t>Docket No.:</t>
  </si>
  <si>
    <t>Current Rate Class</t>
  </si>
  <si>
    <t>Current Rates</t>
  </si>
  <si>
    <t>TOTAL</t>
  </si>
  <si>
    <t>RS</t>
  </si>
  <si>
    <t>BILLS</t>
  </si>
  <si>
    <t>THERMS</t>
  </si>
  <si>
    <t>CUSTOMER CHARGE</t>
  </si>
  <si>
    <t>ENERGY CHARGE</t>
  </si>
  <si>
    <t>GRIP</t>
  </si>
  <si>
    <t>CONSERVATION</t>
  </si>
  <si>
    <t>PGA</t>
  </si>
  <si>
    <t>RS-GS</t>
  </si>
  <si>
    <t>GS-1</t>
  </si>
  <si>
    <t>GSTS-1</t>
  </si>
  <si>
    <t>TRANSPORTATION CHARGE</t>
  </si>
  <si>
    <t>SWING</t>
  </si>
  <si>
    <t xml:space="preserve">Supporting Schedules: </t>
  </si>
  <si>
    <t>Recap Schedules:  G-2 p.1, G-2 p.2</t>
  </si>
  <si>
    <t>Page 7b of 31</t>
  </si>
  <si>
    <t>GS-2</t>
  </si>
  <si>
    <t xml:space="preserve">BILLS </t>
  </si>
  <si>
    <t>GSTS-2</t>
  </si>
  <si>
    <t>CS-GS</t>
  </si>
  <si>
    <t>LVS</t>
  </si>
  <si>
    <t>Page 7c of 31</t>
  </si>
  <si>
    <t>LVTS</t>
  </si>
  <si>
    <t>IS</t>
  </si>
  <si>
    <t>ITS</t>
  </si>
  <si>
    <t>GLS</t>
  </si>
  <si>
    <t>Page 7d of 31</t>
  </si>
  <si>
    <t>GLTS</t>
  </si>
  <si>
    <t>NGVS</t>
  </si>
  <si>
    <t>NGVTS</t>
  </si>
  <si>
    <t>SPECIAL CONTRACTS</t>
  </si>
  <si>
    <t>SPECIAL CONTRACT REVENUE</t>
  </si>
  <si>
    <t>OTHER CLAUSE REVENUE</t>
  </si>
  <si>
    <t>FUEL CHARGE</t>
  </si>
  <si>
    <t>Page 7e of 31</t>
  </si>
  <si>
    <t>SHIPPER FEES</t>
  </si>
  <si>
    <t>NUMBER OF SHIPPERS</t>
  </si>
  <si>
    <t>NUMBER OF CONSUMERS IN POOL</t>
  </si>
  <si>
    <t>SHIPPER ADMINISTRATION CHARGE</t>
  </si>
  <si>
    <t>CONSUMER CHARGE</t>
  </si>
  <si>
    <t>TELEMETRY  &amp; ADMIN REVENUES</t>
  </si>
  <si>
    <t>TRANSPORTATION ADMIN</t>
  </si>
  <si>
    <t>TELEMETRY REVENUES</t>
  </si>
  <si>
    <t>MISCELLANEOUS SERVICE REVENUE</t>
  </si>
  <si>
    <t>AEP REVENUES</t>
  </si>
  <si>
    <t>TOTAL MISC. REVENUES</t>
  </si>
  <si>
    <t>REVENUE TAXES</t>
  </si>
  <si>
    <t>TOTAL OPERATING REVENUE</t>
  </si>
  <si>
    <t>TOTAL BILLS</t>
  </si>
  <si>
    <t>TOTAL THERMS</t>
  </si>
  <si>
    <t>COST OF GAS</t>
  </si>
  <si>
    <t xml:space="preserve">   FIRM THERMS SOLD</t>
  </si>
  <si>
    <t xml:space="preserve">   COST OF GAS-FIRM   </t>
  </si>
  <si>
    <t>TOTAL COST OF GAS</t>
  </si>
  <si>
    <t>NET REVENUES</t>
  </si>
  <si>
    <t>PGA &amp; SWING</t>
  </si>
  <si>
    <t>Conservation</t>
  </si>
  <si>
    <t>G-2 CFG</t>
  </si>
  <si>
    <t>Florida Division of Chesapeake Utilities Corporation</t>
  </si>
  <si>
    <t>FTS-A</t>
  </si>
  <si>
    <t>FTS-A (Fixed)</t>
  </si>
  <si>
    <t xml:space="preserve">FTS-B </t>
  </si>
  <si>
    <t>FTS-B (Fixed)</t>
  </si>
  <si>
    <t>FTS-1</t>
  </si>
  <si>
    <t>FTS-1 (Fixed)</t>
  </si>
  <si>
    <t>FTS-2</t>
  </si>
  <si>
    <t>FTS-2 (Fixed)</t>
  </si>
  <si>
    <t>FTS-2.1</t>
  </si>
  <si>
    <t>FTS-2.1 (Fixed)</t>
  </si>
  <si>
    <t>FTS-3</t>
  </si>
  <si>
    <t>FTS-3 (Fixed)</t>
  </si>
  <si>
    <t>FTS-3.1</t>
  </si>
  <si>
    <t>FTS-3.1 (Fixed)</t>
  </si>
  <si>
    <t>FTS-4</t>
  </si>
  <si>
    <t>FTS-5</t>
  </si>
  <si>
    <t>FTS-6</t>
  </si>
  <si>
    <t>FTS-7</t>
  </si>
  <si>
    <t>FTS-8</t>
  </si>
  <si>
    <t>FTS-9</t>
  </si>
  <si>
    <t>Page 7f of 31</t>
  </si>
  <si>
    <t>FTS-10</t>
  </si>
  <si>
    <t>FTS-11</t>
  </si>
  <si>
    <t>FTS-12</t>
  </si>
  <si>
    <t>NVS</t>
  </si>
  <si>
    <t>Page 7g of 31</t>
  </si>
  <si>
    <t>SAS</t>
  </si>
  <si>
    <t>SHIPPER ADMIN CHARGE</t>
  </si>
  <si>
    <t>SABS</t>
  </si>
  <si>
    <t>SABS/SAS</t>
  </si>
  <si>
    <t>MONTHLY RATE</t>
  </si>
  <si>
    <t>OTHER REVENUES</t>
  </si>
  <si>
    <t>G-2 INDIANTOWN</t>
  </si>
  <si>
    <t>Florida Public Utilities Company Indiantown Division</t>
  </si>
  <si>
    <t>TS-1  &lt;1,000</t>
  </si>
  <si>
    <t>TS-2  &gt;1,000 &lt;15,000</t>
  </si>
  <si>
    <t>TS-3  &gt;15,000 &lt;100,000</t>
  </si>
  <si>
    <t>MISC SERVICE REVENUE</t>
  </si>
  <si>
    <t>G-2 FT. MEADE</t>
  </si>
  <si>
    <t>Florida Public Utilities Company Ft. Meade Division</t>
  </si>
  <si>
    <t>COMMERCIAL SMALL (GS1)</t>
  </si>
  <si>
    <t>COMMERCIAL TRANSPORTATION (GSTS-1)</t>
  </si>
  <si>
    <t>LARGE VOLUME SERVICE (LVS)</t>
  </si>
  <si>
    <t>LARGE VOLUME TRANSPORTATION SERVICE (LVTS)</t>
  </si>
  <si>
    <t>TRANSP ADMIN CHARGE</t>
  </si>
  <si>
    <t>$4.50 / $20.50</t>
  </si>
  <si>
    <t>Florida Public Utilities Company Consolidated Gas</t>
  </si>
  <si>
    <t>Docket No.: 20220067-GU</t>
  </si>
  <si>
    <t>GRIP SURCHARGE REVENUE EMBEDDED IN BASE RATES</t>
  </si>
  <si>
    <t>December 31, 2023</t>
  </si>
  <si>
    <t>FPUC (FN)</t>
  </si>
  <si>
    <t>CFG (CF)</t>
  </si>
  <si>
    <t>Indiantown (FI)</t>
  </si>
  <si>
    <t>Ft. Meade (FT)</t>
  </si>
  <si>
    <t>Total GRIP SURCHARGE REVENUE EMBEDDED IN BASE RATES</t>
  </si>
  <si>
    <t>Note: The next four (4) tabs were obtained from MFR Schedule G2-7.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</si>
</sst>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&quot;$&quot;#,##0.00"/>
    <numFmt numFmtId="167" formatCode="_(&quot;$&quot;* #,##0_);_(&quot;$&quot;* \(#,##0\);_(&quot;$&quot;* &quot;-&quot;??_);_(@_)"/>
    <numFmt numFmtId="168" formatCode="&quot;$&quot;#,##0.00000"/>
    <numFmt numFmtId="169" formatCode="&quot;$&quot;#,##0.000000"/>
    <numFmt numFmtId="170" formatCode="&quot;$&quot;#,##0.000"/>
  </numFmts>
  <fonts count="9">
    <font>
      <sz val="12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Courier"/>
      <family val="2"/>
    </font>
    <font>
      <b/>
      <u val="single"/>
      <sz val="12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double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</cellStyleXfs>
  <cellXfs count="143">
    <xf numFmtId="0" fontId="0" fillId="0" borderId="0" xfId="0"/>
    <xf numFmtId="0" fontId="0" fillId="0" borderId="0" xfId="0" applyNumberFormat="1" applyFont="1" applyAlignment="1">
      <alignment/>
    </xf>
    <xf numFmtId="0" fontId="0" fillId="0" borderId="0" xfId="0" applyNumberFormat="1" applyFont="1"/>
    <xf numFmtId="0" fontId="0" fillId="0" borderId="0" xfId="0" applyNumberFormat="1" applyFont="1" applyBorder="1" applyAlignment="1">
      <alignment horizontal="left" indent="10"/>
    </xf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/>
    </xf>
    <xf numFmtId="0" fontId="2" fillId="2" borderId="0" xfId="0" applyFont="1" applyFill="1"/>
    <xf numFmtId="164" fontId="0" fillId="0" borderId="0" xfId="18" applyNumberFormat="1" applyFont="1"/>
    <xf numFmtId="3" fontId="0" fillId="0" borderId="1" xfId="0" applyNumberFormat="1" applyFont="1" applyBorder="1" applyAlignment="1">
      <alignment horizontal="fill"/>
    </xf>
    <xf numFmtId="0" fontId="0" fillId="0" borderId="1" xfId="0" applyNumberFormat="1" applyFont="1" applyBorder="1" applyAlignment="1">
      <alignment/>
    </xf>
    <xf numFmtId="0" fontId="0" fillId="0" borderId="1" xfId="0" applyNumberFormat="1" applyFont="1" applyBorder="1" applyAlignment="1">
      <alignment horizontal="fill"/>
    </xf>
    <xf numFmtId="3" fontId="0" fillId="0" borderId="0" xfId="0" applyNumberFormat="1" applyFont="1" applyAlignment="1">
      <alignment horizontal="fill"/>
    </xf>
    <xf numFmtId="0" fontId="0" fillId="0" borderId="0" xfId="0" applyNumberFormat="1" applyFont="1" applyAlignment="1">
      <alignment horizontal="fill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vertical="center"/>
    </xf>
    <xf numFmtId="37" fontId="0" fillId="0" borderId="0" xfId="20" applyNumberFormat="1" applyFont="1" applyProtection="1">
      <alignment/>
      <protection/>
    </xf>
    <xf numFmtId="0" fontId="0" fillId="0" borderId="1" xfId="0" applyNumberFormat="1" applyFont="1" applyBorder="1"/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 applyProtection="1">
      <alignment horizontal="left"/>
      <protection/>
    </xf>
    <xf numFmtId="0" fontId="5" fillId="0" borderId="0" xfId="0" applyFont="1" applyBorder="1" applyAlignment="1" applyProtection="1">
      <alignment horizontal="left"/>
      <protection/>
    </xf>
    <xf numFmtId="0" fontId="0" fillId="0" borderId="0" xfId="0" applyFont="1" applyBorder="1" applyAlignment="1" applyProtection="1">
      <alignment horizontal="left"/>
      <protection/>
    </xf>
    <xf numFmtId="0" fontId="0" fillId="3" borderId="0" xfId="0" applyFont="1" applyFill="1"/>
    <xf numFmtId="37" fontId="0" fillId="0" borderId="0" xfId="0" applyNumberFormat="1" applyFont="1" applyAlignment="1" applyProtection="1">
      <alignment horizontal="left"/>
      <protection/>
    </xf>
    <xf numFmtId="166" fontId="0" fillId="0" borderId="0" xfId="16" applyNumberFormat="1" applyFont="1" applyFill="1" applyAlignment="1">
      <alignment horizontal="center"/>
    </xf>
    <xf numFmtId="167" fontId="0" fillId="0" borderId="0" xfId="16" applyNumberFormat="1" applyFont="1"/>
    <xf numFmtId="168" fontId="0" fillId="0" borderId="0" xfId="16" applyNumberFormat="1" applyFont="1" applyFill="1" applyAlignment="1">
      <alignment horizontal="center"/>
    </xf>
    <xf numFmtId="0" fontId="0" fillId="0" borderId="0" xfId="0" applyFont="1" applyAlignment="1" applyProtection="1">
      <alignment horizontal="left"/>
      <protection/>
    </xf>
    <xf numFmtId="37" fontId="0" fillId="0" borderId="0" xfId="0" applyNumberFormat="1" applyFont="1" applyProtection="1">
      <protection/>
    </xf>
    <xf numFmtId="167" fontId="0" fillId="0" borderId="2" xfId="16" applyNumberFormat="1" applyFont="1" applyBorder="1"/>
    <xf numFmtId="0" fontId="5" fillId="0" borderId="0" xfId="0" applyFont="1" applyFill="1" applyBorder="1"/>
    <xf numFmtId="164" fontId="0" fillId="0" borderId="0" xfId="18" applyNumberFormat="1" applyFont="1" applyFill="1"/>
    <xf numFmtId="37" fontId="0" fillId="0" borderId="0" xfId="0" applyNumberFormat="1" applyFont="1" applyFill="1" applyAlignment="1" applyProtection="1">
      <alignment horizontal="left"/>
      <protection/>
    </xf>
    <xf numFmtId="3" fontId="0" fillId="0" borderId="1" xfId="0" applyNumberFormat="1" applyFont="1" applyFill="1" applyBorder="1" applyAlignment="1">
      <alignment horizontal="fill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Fill="1" applyAlignment="1">
      <alignment/>
    </xf>
    <xf numFmtId="0" fontId="0" fillId="0" borderId="0" xfId="0" applyNumberFormat="1" applyFont="1" applyFill="1"/>
    <xf numFmtId="3" fontId="0" fillId="0" borderId="0" xfId="0" applyNumberFormat="1" applyFont="1" applyFill="1" applyAlignment="1">
      <alignment horizontal="fill"/>
    </xf>
    <xf numFmtId="3" fontId="0" fillId="0" borderId="0" xfId="0" applyNumberFormat="1" applyFont="1" applyFill="1" applyAlignment="1">
      <alignment/>
    </xf>
    <xf numFmtId="3" fontId="0" fillId="0" borderId="0" xfId="0" applyNumberFormat="1" applyFont="1" applyFill="1"/>
    <xf numFmtId="37" fontId="0" fillId="0" borderId="0" xfId="20" applyNumberFormat="1" applyFont="1" applyFill="1" applyProtection="1">
      <alignment/>
      <protection/>
    </xf>
    <xf numFmtId="3" fontId="2" fillId="0" borderId="0" xfId="0" applyNumberFormat="1" applyFont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7" fontId="5" fillId="0" borderId="0" xfId="0" applyNumberFormat="1" applyFont="1" applyFill="1" applyBorder="1" applyAlignment="1" applyProtection="1">
      <alignment horizontal="left"/>
      <protection/>
    </xf>
    <xf numFmtId="164" fontId="0" fillId="0" borderId="2" xfId="18" applyNumberFormat="1" applyFont="1" applyBorder="1"/>
    <xf numFmtId="37" fontId="6" fillId="0" borderId="0" xfId="0" applyNumberFormat="1" applyFont="1" applyBorder="1" applyAlignment="1" applyProtection="1" quotePrefix="1">
      <alignment horizontal="left"/>
      <protection/>
    </xf>
    <xf numFmtId="164" fontId="0" fillId="0" borderId="0" xfId="18" applyNumberFormat="1" applyFont="1" applyBorder="1"/>
    <xf numFmtId="167" fontId="0" fillId="0" borderId="0" xfId="16" applyNumberFormat="1" applyFont="1" applyBorder="1"/>
    <xf numFmtId="37" fontId="0" fillId="0" borderId="1" xfId="0" applyNumberFormat="1" applyFont="1" applyBorder="1" applyAlignment="1" applyProtection="1">
      <alignment horizontal="fill"/>
      <protection/>
    </xf>
    <xf numFmtId="37" fontId="0" fillId="0" borderId="1" xfId="0" applyNumberFormat="1" applyFont="1" applyFill="1" applyBorder="1" applyAlignment="1" applyProtection="1">
      <alignment horizontal="fill"/>
      <protection/>
    </xf>
    <xf numFmtId="0" fontId="0" fillId="0" borderId="1" xfId="0" applyFont="1" applyBorder="1"/>
    <xf numFmtId="0" fontId="5" fillId="0" borderId="0" xfId="0" applyFont="1" applyBorder="1"/>
    <xf numFmtId="164" fontId="0" fillId="0" borderId="0" xfId="18" applyNumberFormat="1" applyFont="1" applyAlignment="1">
      <alignment horizontal="center"/>
    </xf>
    <xf numFmtId="167" fontId="0" fillId="0" borderId="0" xfId="16" applyNumberFormat="1" applyFont="1" applyFill="1"/>
    <xf numFmtId="0" fontId="0" fillId="0" borderId="0" xfId="0" applyFont="1" applyFill="1"/>
    <xf numFmtId="167" fontId="0" fillId="0" borderId="0" xfId="0" applyNumberFormat="1" applyFont="1"/>
    <xf numFmtId="37" fontId="0" fillId="0" borderId="1" xfId="0" applyNumberFormat="1" applyFont="1" applyBorder="1" applyAlignment="1" applyProtection="1">
      <alignment horizontal="left"/>
      <protection/>
    </xf>
    <xf numFmtId="168" fontId="0" fillId="0" borderId="1" xfId="16" applyNumberFormat="1" applyFont="1" applyFill="1" applyBorder="1" applyAlignment="1">
      <alignment horizontal="center"/>
    </xf>
    <xf numFmtId="37" fontId="5" fillId="0" borderId="0" xfId="0" applyNumberFormat="1" applyFont="1" applyBorder="1" applyAlignment="1" applyProtection="1">
      <alignment horizontal="left"/>
      <protection/>
    </xf>
    <xf numFmtId="0" fontId="0" fillId="0" borderId="0" xfId="0" applyFont="1" applyFill="1" applyAlignment="1" applyProtection="1">
      <alignment horizontal="left"/>
      <protection/>
    </xf>
    <xf numFmtId="37" fontId="0" fillId="0" borderId="0" xfId="0" applyNumberFormat="1" applyFont="1" applyFill="1" applyProtection="1">
      <protection/>
    </xf>
    <xf numFmtId="164" fontId="0" fillId="0" borderId="3" xfId="18" applyNumberFormat="1" applyFont="1" applyBorder="1"/>
    <xf numFmtId="0" fontId="6" fillId="0" borderId="0" xfId="0" applyFont="1" applyBorder="1"/>
    <xf numFmtId="0" fontId="6" fillId="0" borderId="0" xfId="0" applyFont="1" applyFill="1" applyBorder="1"/>
    <xf numFmtId="164" fontId="0" fillId="0" borderId="0" xfId="0" applyNumberFormat="1" applyFont="1"/>
    <xf numFmtId="37" fontId="0" fillId="0" borderId="0" xfId="0" applyNumberFormat="1" applyFont="1" applyBorder="1" applyAlignment="1" applyProtection="1">
      <alignment horizontal="left"/>
      <protection/>
    </xf>
    <xf numFmtId="37" fontId="0" fillId="0" borderId="0" xfId="0" applyNumberFormat="1" applyFont="1" applyFill="1" applyBorder="1" applyAlignment="1" applyProtection="1">
      <alignment horizontal="left"/>
      <protection/>
    </xf>
    <xf numFmtId="37" fontId="6" fillId="0" borderId="0" xfId="0" applyNumberFormat="1" applyFont="1" applyBorder="1" applyAlignment="1" applyProtection="1">
      <alignment horizontal="left"/>
      <protection/>
    </xf>
    <xf numFmtId="37" fontId="6" fillId="0" borderId="0" xfId="0" applyNumberFormat="1" applyFont="1" applyFill="1" applyBorder="1" applyAlignment="1" applyProtection="1">
      <alignment horizontal="left"/>
      <protection/>
    </xf>
    <xf numFmtId="37" fontId="0" fillId="0" borderId="0" xfId="0" applyNumberFormat="1" applyFont="1" applyBorder="1" applyAlignment="1" applyProtection="1" quotePrefix="1">
      <alignment horizontal="left"/>
      <protection/>
    </xf>
    <xf numFmtId="37" fontId="0" fillId="0" borderId="0" xfId="0" applyNumberFormat="1" applyFont="1" applyFill="1" applyBorder="1" applyAlignment="1" applyProtection="1" quotePrefix="1">
      <alignment horizontal="left"/>
      <protection/>
    </xf>
    <xf numFmtId="0" fontId="6" fillId="0" borderId="0" xfId="0" applyFont="1" applyBorder="1" applyAlignment="1" applyProtection="1">
      <alignment horizontal="left"/>
      <protection/>
    </xf>
    <xf numFmtId="0" fontId="6" fillId="0" borderId="0" xfId="0" applyFont="1" applyFill="1" applyBorder="1" applyAlignment="1" applyProtection="1">
      <alignment horizontal="left"/>
      <protection/>
    </xf>
    <xf numFmtId="167" fontId="0" fillId="0" borderId="4" xfId="16" applyNumberFormat="1" applyFont="1" applyBorder="1"/>
    <xf numFmtId="164" fontId="0" fillId="0" borderId="0" xfId="18" applyNumberFormat="1" applyFont="1" applyFill="1" applyAlignment="1">
      <alignment/>
    </xf>
    <xf numFmtId="164" fontId="0" fillId="0" borderId="0" xfId="18" applyNumberFormat="1" applyFont="1" applyAlignment="1">
      <alignment/>
    </xf>
    <xf numFmtId="167" fontId="0" fillId="0" borderId="0" xfId="16" applyNumberFormat="1" applyFont="1" applyAlignment="1">
      <alignment/>
    </xf>
    <xf numFmtId="164" fontId="0" fillId="0" borderId="3" xfId="18" applyNumberFormat="1" applyFont="1" applyBorder="1" applyAlignment="1">
      <alignment/>
    </xf>
    <xf numFmtId="164" fontId="0" fillId="0" borderId="5" xfId="18" applyNumberFormat="1" applyFont="1" applyBorder="1" applyAlignment="1">
      <alignment/>
    </xf>
    <xf numFmtId="0" fontId="0" fillId="0" borderId="0" xfId="0" applyFont="1" applyFill="1" applyBorder="1" applyAlignment="1" applyProtection="1">
      <alignment horizontal="left"/>
      <protection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right"/>
      <protection/>
    </xf>
    <xf numFmtId="0" fontId="0" fillId="0" borderId="0" xfId="0" applyFont="1" applyAlignment="1">
      <alignment horizontal="right"/>
    </xf>
    <xf numFmtId="164" fontId="0" fillId="0" borderId="0" xfId="18" applyNumberFormat="1" applyFont="1" applyFill="1" applyBorder="1"/>
    <xf numFmtId="0" fontId="0" fillId="0" borderId="0" xfId="0" applyFont="1" applyAlignment="1">
      <alignment/>
    </xf>
    <xf numFmtId="164" fontId="0" fillId="0" borderId="0" xfId="18" applyNumberFormat="1" applyFont="1" applyBorder="1" applyAlignment="1">
      <alignment horizontal="left"/>
    </xf>
    <xf numFmtId="0" fontId="0" fillId="0" borderId="0" xfId="0" applyFont="1" applyFill="1" applyAlignment="1">
      <alignment/>
    </xf>
    <xf numFmtId="168" fontId="0" fillId="0" borderId="0" xfId="0" applyNumberFormat="1" applyFont="1"/>
    <xf numFmtId="37" fontId="6" fillId="0" borderId="0" xfId="0" applyNumberFormat="1" applyFont="1" applyFill="1" applyBorder="1" applyAlignment="1" applyProtection="1" quotePrefix="1">
      <alignment horizontal="left"/>
      <protection/>
    </xf>
    <xf numFmtId="37" fontId="0" fillId="0" borderId="0" xfId="0" applyNumberFormat="1" applyFont="1" applyAlignment="1" applyProtection="1">
      <alignment horizontal="fill"/>
      <protection/>
    </xf>
    <xf numFmtId="37" fontId="0" fillId="0" borderId="0" xfId="0" applyNumberFormat="1" applyFont="1" applyFill="1" applyAlignment="1" applyProtection="1">
      <alignment horizontal="fill"/>
      <protection/>
    </xf>
    <xf numFmtId="169" fontId="0" fillId="0" borderId="0" xfId="16" applyNumberFormat="1" applyFont="1" applyFill="1" applyAlignment="1">
      <alignment horizontal="center"/>
    </xf>
    <xf numFmtId="168" fontId="0" fillId="0" borderId="0" xfId="16" applyNumberFormat="1" applyFont="1" applyAlignment="1">
      <alignment horizontal="center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Alignment="1">
      <alignment/>
    </xf>
    <xf numFmtId="167" fontId="0" fillId="0" borderId="0" xfId="0" applyNumberFormat="1" applyFont="1" applyAlignment="1">
      <alignment/>
    </xf>
    <xf numFmtId="167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right"/>
    </xf>
    <xf numFmtId="164" fontId="0" fillId="0" borderId="0" xfId="18" applyNumberFormat="1" applyFont="1"/>
    <xf numFmtId="0" fontId="5" fillId="0" borderId="0" xfId="0" applyFont="1"/>
    <xf numFmtId="166" fontId="0" fillId="0" borderId="0" xfId="16" applyNumberFormat="1" applyFont="1" applyAlignment="1">
      <alignment horizontal="center"/>
    </xf>
    <xf numFmtId="164" fontId="0" fillId="0" borderId="3" xfId="18" applyNumberFormat="1" applyFont="1" applyBorder="1" applyAlignment="1">
      <alignment horizontal="fill"/>
    </xf>
    <xf numFmtId="164" fontId="0" fillId="0" borderId="0" xfId="18" applyNumberFormat="1" applyFont="1" applyBorder="1" applyAlignment="1">
      <alignment horizontal="fill"/>
    </xf>
    <xf numFmtId="3" fontId="5" fillId="0" borderId="0" xfId="0" applyNumberFormat="1" applyFont="1" applyAlignment="1">
      <alignment/>
    </xf>
    <xf numFmtId="164" fontId="0" fillId="0" borderId="0" xfId="18" applyNumberFormat="1" applyFont="1" applyBorder="1" applyAlignment="1">
      <alignment/>
    </xf>
    <xf numFmtId="167" fontId="0" fillId="0" borderId="2" xfId="16" applyNumberFormat="1" applyFont="1" applyBorder="1" applyAlignment="1">
      <alignment horizontal="fill"/>
    </xf>
    <xf numFmtId="167" fontId="0" fillId="0" borderId="2" xfId="16" applyNumberFormat="1" applyFont="1" applyBorder="1" applyAlignment="1">
      <alignment/>
    </xf>
    <xf numFmtId="3" fontId="6" fillId="0" borderId="0" xfId="0" applyNumberFormat="1" applyFont="1" applyFill="1" applyAlignment="1">
      <alignment/>
    </xf>
    <xf numFmtId="0" fontId="0" fillId="0" borderId="0" xfId="0" applyFill="1"/>
    <xf numFmtId="164" fontId="0" fillId="0" borderId="0" xfId="18" applyNumberFormat="1" applyFont="1" applyFill="1"/>
    <xf numFmtId="170" fontId="0" fillId="0" borderId="0" xfId="16" applyNumberFormat="1" applyFont="1" applyFill="1" applyAlignment="1">
      <alignment horizontal="center"/>
    </xf>
    <xf numFmtId="164" fontId="0" fillId="0" borderId="2" xfId="18" applyNumberFormat="1" applyFont="1" applyFill="1" applyBorder="1"/>
    <xf numFmtId="164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/>
    <xf numFmtId="3" fontId="5" fillId="0" borderId="0" xfId="0" applyNumberFormat="1" applyFont="1" applyFill="1" applyAlignment="1">
      <alignment/>
    </xf>
    <xf numFmtId="167" fontId="0" fillId="0" borderId="0" xfId="16" applyNumberFormat="1" applyFont="1" applyFill="1" applyAlignment="1">
      <alignment/>
    </xf>
    <xf numFmtId="0" fontId="0" fillId="0" borderId="0" xfId="0" applyFont="1" applyFill="1" applyBorder="1"/>
    <xf numFmtId="167" fontId="0" fillId="0" borderId="0" xfId="0" applyNumberFormat="1" applyFont="1" applyBorder="1"/>
    <xf numFmtId="0" fontId="0" fillId="0" borderId="0" xfId="0" applyFont="1" applyBorder="1"/>
    <xf numFmtId="164" fontId="0" fillId="0" borderId="0" xfId="0" applyNumberFormat="1" applyFont="1" applyBorder="1"/>
    <xf numFmtId="37" fontId="0" fillId="0" borderId="0" xfId="0" applyNumberFormat="1" applyFont="1" applyFill="1" applyBorder="1" applyAlignment="1" applyProtection="1">
      <alignment horizontal="right"/>
      <protection/>
    </xf>
    <xf numFmtId="0" fontId="0" fillId="0" borderId="0" xfId="0" applyFont="1" applyFill="1" applyBorder="1" applyAlignment="1">
      <alignment horizontal="right"/>
    </xf>
    <xf numFmtId="0" fontId="0" fillId="4" borderId="0" xfId="0" applyFont="1" applyFill="1" applyBorder="1"/>
    <xf numFmtId="0" fontId="3" fillId="4" borderId="0" xfId="0" applyFont="1" applyFill="1" applyBorder="1" applyAlignment="1">
      <alignment horizontal="right"/>
    </xf>
    <xf numFmtId="164" fontId="0" fillId="4" borderId="0" xfId="0" applyNumberFormat="1" applyFont="1" applyFill="1" applyBorder="1"/>
    <xf numFmtId="37" fontId="0" fillId="0" borderId="0" xfId="0" applyNumberFormat="1" applyFont="1" applyBorder="1" applyAlignment="1" applyProtection="1">
      <alignment horizontal="right"/>
      <protection/>
    </xf>
    <xf numFmtId="0" fontId="0" fillId="4" borderId="0" xfId="0" applyFont="1" applyFill="1" applyBorder="1" applyAlignment="1">
      <alignment horizontal="right"/>
    </xf>
    <xf numFmtId="3" fontId="0" fillId="0" borderId="0" xfId="0" applyNumberFormat="1" applyFont="1" applyBorder="1" applyAlignment="1">
      <alignment horizontal="left"/>
    </xf>
    <xf numFmtId="0" fontId="0" fillId="0" borderId="0" xfId="0" quotePrefix="1"/>
    <xf numFmtId="0" fontId="0" fillId="0" borderId="0" xfId="0" applyNumberFormat="1" applyFont="1" applyAlignment="1">
      <alignment wrapText="1"/>
    </xf>
    <xf numFmtId="164" fontId="0" fillId="0" borderId="6" xfId="18" applyNumberFormat="1" applyFont="1" applyBorder="1"/>
    <xf numFmtId="164" fontId="6" fillId="0" borderId="3" xfId="18" applyNumberFormat="1" applyFont="1" applyBorder="1" applyAlignment="1" quotePrefix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customXml" Target="../customXml/item1.xml" /><Relationship Id="rId6" Type="http://schemas.openxmlformats.org/officeDocument/2006/relationships/worksheet" Target="worksheets/sheet5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externalLink" Target="externalLinks/externalLink1.xml" /><Relationship Id="rId11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3.xml" /><Relationship Id="rId13" Type="http://schemas.openxmlformats.org/officeDocument/2006/relationships/calcChain" Target="calcChain.xml" /><Relationship Id="rId3" Type="http://schemas.openxmlformats.org/officeDocument/2006/relationships/worksheet" Target="worksheets/sheet2.xml" /><Relationship Id="rId7" Type="http://schemas.openxmlformats.org/officeDocument/2006/relationships/styles" Target="styles.xml" /><Relationship Id="rId8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chpk-my.sharepoint.com/personal/meverngam_chpk_com/Documents/Desktop/Matt%20FL%20Rate%20Case/Copy%20of%20Nat%20Gas%20Gross%20Margin%208+4%20Forecast%20+%20Budget%208+4%202022-2026%2020211019%20Rate%20Case%20FINAL%20V6%2012M%20Per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Q:\Departments%20&amp;%20Divisions\Florida%20Regulatory\Rate%20Proceedings\2022%20Natural%20Gas%2020220067-GU\MFR's\G-2%20Schedules%20Proforma%20NOI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Q:\Departments%20&amp;%20Divisions\Florida%20Regulatory\Rate%20Proceedings\2022%20Natural%20Gas%2020220067-GU\MFR's\G-3%20to%207%20Schedules%20Proforma%20Cost%20of%20Capital%20&amp;%20Misc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readsheet Change Management"/>
      <sheetName val="NGD Summary"/>
      <sheetName val="FPU Summary"/>
      <sheetName val="Summary Check"/>
      <sheetName val="FN Summary"/>
      <sheetName val="CFG Summary"/>
      <sheetName val="FI Summary"/>
      <sheetName val="FT Summary"/>
      <sheetName val="List Master"/>
      <sheetName val="Forecast Summary"/>
      <sheetName val="UI Forecast CopyIn"/>
      <sheetName val="GM walk"/>
      <sheetName val="2019A-2021F"/>
      <sheetName val="2019A-2022B"/>
      <sheetName val="GM walk + SP"/>
      <sheetName val="Sheet3"/>
      <sheetName val="2020A-2021F"/>
      <sheetName val="2021F-2022B"/>
      <sheetName val="2022B-2023B"/>
      <sheetName val="2023B-2024B"/>
      <sheetName val="2024B-2025B"/>
      <sheetName val="2021B-2021F"/>
      <sheetName val="2025B-2026B"/>
      <sheetName val="Rate Case"/>
      <sheetName val="Covid Reg Asset"/>
      <sheetName val="Tax"/>
      <sheetName val="Margin Input_Forecast"/>
      <sheetName val="GRIP"/>
      <sheetName val="fl can and clean en"/>
      <sheetName val="Volume Input_Forecast"/>
      <sheetName val="Sheet1"/>
      <sheetName val="Volume Input_Forecast Percentag"/>
      <sheetName val="Customer Input_Forecast"/>
      <sheetName val="Swing Services ui"/>
      <sheetName val="Customer Growth 6-23"/>
      <sheetName val="Customer Growth 6-11"/>
      <sheetName val="Swing Services"/>
      <sheetName val="Miscellaneous Rev"/>
      <sheetName val="Miscellaneous Rev Budget"/>
      <sheetName val="Large Customers Analysis"/>
      <sheetName val="Assumptions"/>
      <sheetName val="mapping"/>
      <sheetName val="Rates"/>
      <sheetName val="Checklist"/>
      <sheetName val="2021B Margins"/>
      <sheetName val="2021B Volumes"/>
      <sheetName val="2021B Customers"/>
      <sheetName val="UI Check"/>
      <sheetName val="AMI FPUC"/>
      <sheetName val="AMI CFG"/>
      <sheetName val="GRIP FPUC"/>
      <sheetName val="GRIP CFG"/>
      <sheetName val="GRIP 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C22">
            <v>0.0382975429822878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U1">
            <v>42005</v>
          </cell>
          <cell r="V1">
            <v>42036</v>
          </cell>
          <cell r="W1">
            <v>42064</v>
          </cell>
          <cell r="X1">
            <v>42095</v>
          </cell>
          <cell r="Y1">
            <v>42125</v>
          </cell>
          <cell r="Z1">
            <v>42156</v>
          </cell>
          <cell r="AA1">
            <v>42186</v>
          </cell>
          <cell r="AB1">
            <v>42217</v>
          </cell>
          <cell r="AC1">
            <v>42248</v>
          </cell>
          <cell r="AD1">
            <v>42278</v>
          </cell>
          <cell r="AE1">
            <v>42309</v>
          </cell>
          <cell r="AF1">
            <v>42339</v>
          </cell>
          <cell r="AG1">
            <v>42370</v>
          </cell>
          <cell r="AH1">
            <v>42401</v>
          </cell>
          <cell r="AI1">
            <v>42430</v>
          </cell>
          <cell r="AJ1">
            <v>42461</v>
          </cell>
          <cell r="AK1">
            <v>42491</v>
          </cell>
          <cell r="AL1">
            <v>42522</v>
          </cell>
          <cell r="AM1">
            <v>42552</v>
          </cell>
          <cell r="AN1">
            <v>42583</v>
          </cell>
          <cell r="AO1">
            <v>42614</v>
          </cell>
          <cell r="AP1">
            <v>42644</v>
          </cell>
          <cell r="AQ1">
            <v>42675</v>
          </cell>
          <cell r="AR1">
            <v>42705</v>
          </cell>
          <cell r="AS1">
            <v>42736</v>
          </cell>
          <cell r="AT1">
            <v>42767</v>
          </cell>
          <cell r="AU1">
            <v>42795</v>
          </cell>
          <cell r="AV1">
            <v>42826</v>
          </cell>
          <cell r="AW1">
            <v>42856</v>
          </cell>
          <cell r="AX1">
            <v>42887</v>
          </cell>
          <cell r="AY1">
            <v>42917</v>
          </cell>
          <cell r="AZ1">
            <v>42948</v>
          </cell>
          <cell r="BA1">
            <v>42979</v>
          </cell>
          <cell r="BB1">
            <v>43009</v>
          </cell>
          <cell r="BC1">
            <v>43040</v>
          </cell>
          <cell r="BD1">
            <v>43070</v>
          </cell>
          <cell r="BE1">
            <v>43101</v>
          </cell>
          <cell r="BF1">
            <v>43132</v>
          </cell>
          <cell r="BG1">
            <v>43160</v>
          </cell>
          <cell r="BH1">
            <v>43191</v>
          </cell>
          <cell r="BI1">
            <v>43221</v>
          </cell>
          <cell r="BJ1">
            <v>43252</v>
          </cell>
          <cell r="BK1">
            <v>43282</v>
          </cell>
          <cell r="BL1">
            <v>43313</v>
          </cell>
          <cell r="BM1">
            <v>43344</v>
          </cell>
          <cell r="BN1">
            <v>43374</v>
          </cell>
          <cell r="BO1">
            <v>43405</v>
          </cell>
          <cell r="BP1">
            <v>43435</v>
          </cell>
          <cell r="BQ1">
            <v>43466</v>
          </cell>
          <cell r="BR1">
            <v>43497</v>
          </cell>
          <cell r="BS1">
            <v>43525</v>
          </cell>
          <cell r="BT1">
            <v>43556</v>
          </cell>
          <cell r="BU1">
            <v>43586</v>
          </cell>
          <cell r="BV1">
            <v>43617</v>
          </cell>
          <cell r="BW1">
            <v>43647</v>
          </cell>
          <cell r="BX1">
            <v>43678</v>
          </cell>
          <cell r="BY1">
            <v>43709</v>
          </cell>
          <cell r="BZ1">
            <v>43739</v>
          </cell>
          <cell r="CA1">
            <v>43770</v>
          </cell>
          <cell r="CB1">
            <v>43800</v>
          </cell>
          <cell r="CC1">
            <v>43831</v>
          </cell>
          <cell r="CD1">
            <v>43862</v>
          </cell>
          <cell r="CE1">
            <v>43891</v>
          </cell>
          <cell r="CF1">
            <v>43922</v>
          </cell>
          <cell r="CG1">
            <v>43952</v>
          </cell>
          <cell r="CH1">
            <v>43983</v>
          </cell>
          <cell r="CI1">
            <v>44013</v>
          </cell>
          <cell r="CJ1">
            <v>44044</v>
          </cell>
          <cell r="CK1">
            <v>44075</v>
          </cell>
          <cell r="CL1">
            <v>44105</v>
          </cell>
          <cell r="CM1">
            <v>44136</v>
          </cell>
          <cell r="CN1">
            <v>44166</v>
          </cell>
          <cell r="CO1">
            <v>44197</v>
          </cell>
          <cell r="CP1">
            <v>44228</v>
          </cell>
          <cell r="CQ1">
            <v>44256</v>
          </cell>
          <cell r="CR1">
            <v>44287</v>
          </cell>
          <cell r="CS1">
            <v>44317</v>
          </cell>
          <cell r="CT1">
            <v>44348</v>
          </cell>
          <cell r="CU1">
            <v>44378</v>
          </cell>
          <cell r="CV1">
            <v>44409</v>
          </cell>
          <cell r="CW1">
            <v>44440</v>
          </cell>
          <cell r="CX1">
            <v>44470</v>
          </cell>
          <cell r="CY1">
            <v>44501</v>
          </cell>
          <cell r="CZ1">
            <v>44531</v>
          </cell>
          <cell r="DA1">
            <v>44562</v>
          </cell>
          <cell r="DB1">
            <v>44593</v>
          </cell>
          <cell r="DC1">
            <v>44621</v>
          </cell>
          <cell r="DD1">
            <v>44652</v>
          </cell>
          <cell r="DE1">
            <v>44682</v>
          </cell>
          <cell r="DF1">
            <v>44713</v>
          </cell>
          <cell r="DG1">
            <v>44743</v>
          </cell>
          <cell r="DH1">
            <v>44774</v>
          </cell>
          <cell r="DI1">
            <v>44805</v>
          </cell>
          <cell r="DJ1">
            <v>44835</v>
          </cell>
          <cell r="DK1">
            <v>44866</v>
          </cell>
          <cell r="DL1">
            <v>44896</v>
          </cell>
          <cell r="DM1">
            <v>44927</v>
          </cell>
          <cell r="DN1">
            <v>44958</v>
          </cell>
          <cell r="DO1">
            <v>44986</v>
          </cell>
          <cell r="DP1">
            <v>45017</v>
          </cell>
          <cell r="DQ1">
            <v>45047</v>
          </cell>
          <cell r="DR1">
            <v>45078</v>
          </cell>
          <cell r="DS1">
            <v>45108</v>
          </cell>
          <cell r="DT1">
            <v>45139</v>
          </cell>
          <cell r="DU1">
            <v>45170</v>
          </cell>
          <cell r="DV1">
            <v>45200</v>
          </cell>
          <cell r="DW1">
            <v>45231</v>
          </cell>
          <cell r="DX1">
            <v>45261</v>
          </cell>
          <cell r="DY1">
            <v>45292</v>
          </cell>
          <cell r="DZ1">
            <v>45323</v>
          </cell>
          <cell r="EA1">
            <v>45352</v>
          </cell>
          <cell r="EB1">
            <v>45383</v>
          </cell>
          <cell r="EC1">
            <v>45413</v>
          </cell>
          <cell r="ED1">
            <v>45444</v>
          </cell>
          <cell r="EE1">
            <v>45474</v>
          </cell>
          <cell r="EF1">
            <v>45505</v>
          </cell>
          <cell r="EG1">
            <v>45536</v>
          </cell>
          <cell r="EH1">
            <v>45566</v>
          </cell>
          <cell r="EI1">
            <v>45597</v>
          </cell>
          <cell r="EJ1">
            <v>45627</v>
          </cell>
          <cell r="EK1">
            <v>45658</v>
          </cell>
          <cell r="EL1">
            <v>45689</v>
          </cell>
          <cell r="EM1">
            <v>45717</v>
          </cell>
          <cell r="EN1">
            <v>45748</v>
          </cell>
          <cell r="EO1">
            <v>45778</v>
          </cell>
          <cell r="EP1">
            <v>45809</v>
          </cell>
          <cell r="EQ1">
            <v>45839</v>
          </cell>
          <cell r="ER1">
            <v>45870</v>
          </cell>
          <cell r="ES1">
            <v>45901</v>
          </cell>
          <cell r="ET1">
            <v>45931</v>
          </cell>
          <cell r="EU1">
            <v>45962</v>
          </cell>
          <cell r="EV1">
            <v>45992</v>
          </cell>
          <cell r="EW1">
            <v>46023</v>
          </cell>
          <cell r="EX1">
            <v>46054</v>
          </cell>
          <cell r="EY1">
            <v>46082</v>
          </cell>
          <cell r="EZ1">
            <v>46113</v>
          </cell>
          <cell r="FA1">
            <v>46143</v>
          </cell>
          <cell r="FB1">
            <v>46174</v>
          </cell>
          <cell r="FC1">
            <v>46204</v>
          </cell>
          <cell r="FD1">
            <v>46235</v>
          </cell>
          <cell r="FE1">
            <v>46266</v>
          </cell>
          <cell r="FF1">
            <v>46296</v>
          </cell>
          <cell r="FG1">
            <v>46327</v>
          </cell>
          <cell r="FH1">
            <v>46357</v>
          </cell>
        </row>
        <row r="2">
          <cell r="U2">
            <v>2015</v>
          </cell>
          <cell r="V2">
            <v>2015</v>
          </cell>
          <cell r="W2">
            <v>2015</v>
          </cell>
          <cell r="X2">
            <v>2015</v>
          </cell>
          <cell r="Y2">
            <v>2015</v>
          </cell>
          <cell r="Z2">
            <v>2015</v>
          </cell>
          <cell r="AA2">
            <v>2015</v>
          </cell>
          <cell r="AB2">
            <v>2015</v>
          </cell>
          <cell r="AC2">
            <v>2015</v>
          </cell>
          <cell r="AD2">
            <v>2015</v>
          </cell>
          <cell r="AE2">
            <v>2015</v>
          </cell>
          <cell r="AF2">
            <v>2015</v>
          </cell>
          <cell r="AG2">
            <v>2016</v>
          </cell>
          <cell r="AH2">
            <v>2016</v>
          </cell>
          <cell r="AI2">
            <v>2016</v>
          </cell>
          <cell r="AJ2">
            <v>2016</v>
          </cell>
          <cell r="AK2">
            <v>2016</v>
          </cell>
          <cell r="AL2">
            <v>2016</v>
          </cell>
          <cell r="AM2">
            <v>2016</v>
          </cell>
          <cell r="AN2">
            <v>2016</v>
          </cell>
          <cell r="AO2">
            <v>2016</v>
          </cell>
          <cell r="AP2">
            <v>2016</v>
          </cell>
          <cell r="AQ2">
            <v>2016</v>
          </cell>
          <cell r="AR2">
            <v>2016</v>
          </cell>
          <cell r="AS2">
            <v>2017</v>
          </cell>
          <cell r="AT2">
            <v>2017</v>
          </cell>
          <cell r="AU2">
            <v>2017</v>
          </cell>
          <cell r="AV2">
            <v>2017</v>
          </cell>
          <cell r="AW2">
            <v>2017</v>
          </cell>
          <cell r="AX2">
            <v>2017</v>
          </cell>
          <cell r="AY2">
            <v>2017</v>
          </cell>
          <cell r="AZ2">
            <v>2017</v>
          </cell>
          <cell r="BA2">
            <v>2017</v>
          </cell>
          <cell r="BB2">
            <v>2017</v>
          </cell>
          <cell r="BC2">
            <v>2017</v>
          </cell>
          <cell r="BD2">
            <v>2017</v>
          </cell>
          <cell r="BE2">
            <v>2018</v>
          </cell>
          <cell r="BF2">
            <v>2018</v>
          </cell>
          <cell r="BG2">
            <v>2018</v>
          </cell>
          <cell r="BH2">
            <v>2018</v>
          </cell>
          <cell r="BI2">
            <v>2018</v>
          </cell>
          <cell r="BJ2">
            <v>2018</v>
          </cell>
          <cell r="BK2">
            <v>2018</v>
          </cell>
          <cell r="BL2">
            <v>2018</v>
          </cell>
          <cell r="BM2">
            <v>2018</v>
          </cell>
          <cell r="BN2">
            <v>2018</v>
          </cell>
          <cell r="BO2">
            <v>2018</v>
          </cell>
          <cell r="BP2">
            <v>2018</v>
          </cell>
          <cell r="BQ2">
            <v>2019</v>
          </cell>
          <cell r="BR2">
            <v>2019</v>
          </cell>
          <cell r="BS2">
            <v>2019</v>
          </cell>
          <cell r="BT2">
            <v>2019</v>
          </cell>
          <cell r="BU2">
            <v>2019</v>
          </cell>
          <cell r="BV2">
            <v>2019</v>
          </cell>
          <cell r="BW2">
            <v>2019</v>
          </cell>
          <cell r="BX2">
            <v>2019</v>
          </cell>
          <cell r="BY2">
            <v>2019</v>
          </cell>
          <cell r="BZ2">
            <v>2019</v>
          </cell>
          <cell r="CA2">
            <v>2019</v>
          </cell>
          <cell r="CB2">
            <v>2019</v>
          </cell>
          <cell r="CC2">
            <v>2020</v>
          </cell>
          <cell r="CD2">
            <v>2020</v>
          </cell>
          <cell r="CE2">
            <v>2020</v>
          </cell>
          <cell r="CF2">
            <v>2020</v>
          </cell>
          <cell r="CG2">
            <v>2020</v>
          </cell>
          <cell r="CH2">
            <v>2020</v>
          </cell>
          <cell r="CI2">
            <v>2020</v>
          </cell>
          <cell r="CJ2">
            <v>2020</v>
          </cell>
          <cell r="CK2">
            <v>2020</v>
          </cell>
          <cell r="CL2">
            <v>2020</v>
          </cell>
          <cell r="CM2">
            <v>2020</v>
          </cell>
          <cell r="CN2">
            <v>2020</v>
          </cell>
          <cell r="CO2">
            <v>2021</v>
          </cell>
          <cell r="CP2">
            <v>2021</v>
          </cell>
          <cell r="CQ2">
            <v>2021</v>
          </cell>
          <cell r="CR2">
            <v>2021</v>
          </cell>
          <cell r="CS2">
            <v>2021</v>
          </cell>
          <cell r="CT2">
            <v>2021</v>
          </cell>
          <cell r="CU2">
            <v>2021</v>
          </cell>
          <cell r="CV2">
            <v>2021</v>
          </cell>
          <cell r="CW2">
            <v>2021</v>
          </cell>
          <cell r="CX2">
            <v>2021</v>
          </cell>
          <cell r="CY2">
            <v>2021</v>
          </cell>
          <cell r="CZ2">
            <v>2021</v>
          </cell>
          <cell r="DA2">
            <v>2022</v>
          </cell>
          <cell r="DB2">
            <v>2022</v>
          </cell>
          <cell r="DC2">
            <v>2022</v>
          </cell>
          <cell r="DD2">
            <v>2022</v>
          </cell>
          <cell r="DE2">
            <v>2022</v>
          </cell>
          <cell r="DF2">
            <v>2022</v>
          </cell>
          <cell r="DG2">
            <v>2022</v>
          </cell>
          <cell r="DH2">
            <v>2022</v>
          </cell>
          <cell r="DI2">
            <v>2022</v>
          </cell>
          <cell r="DJ2">
            <v>2022</v>
          </cell>
          <cell r="DK2">
            <v>2022</v>
          </cell>
          <cell r="DL2">
            <v>2022</v>
          </cell>
          <cell r="DM2">
            <v>2023</v>
          </cell>
          <cell r="DN2">
            <v>2023</v>
          </cell>
          <cell r="DO2">
            <v>2023</v>
          </cell>
          <cell r="DP2">
            <v>2023</v>
          </cell>
          <cell r="DQ2">
            <v>2023</v>
          </cell>
          <cell r="DR2">
            <v>2023</v>
          </cell>
          <cell r="DS2">
            <v>2023</v>
          </cell>
          <cell r="DT2">
            <v>2023</v>
          </cell>
          <cell r="DU2">
            <v>2023</v>
          </cell>
          <cell r="DV2">
            <v>2023</v>
          </cell>
          <cell r="DW2">
            <v>2023</v>
          </cell>
          <cell r="DX2">
            <v>2023</v>
          </cell>
          <cell r="DY2">
            <v>2024</v>
          </cell>
          <cell r="DZ2">
            <v>2024</v>
          </cell>
          <cell r="EA2">
            <v>2024</v>
          </cell>
          <cell r="EB2">
            <v>2024</v>
          </cell>
          <cell r="EC2">
            <v>2024</v>
          </cell>
          <cell r="ED2">
            <v>2024</v>
          </cell>
          <cell r="EE2">
            <v>2024</v>
          </cell>
          <cell r="EF2">
            <v>2024</v>
          </cell>
          <cell r="EG2">
            <v>2024</v>
          </cell>
          <cell r="EH2">
            <v>2024</v>
          </cell>
          <cell r="EI2">
            <v>2024</v>
          </cell>
          <cell r="EJ2">
            <v>2024</v>
          </cell>
          <cell r="EK2">
            <v>2025</v>
          </cell>
          <cell r="EL2">
            <v>2025</v>
          </cell>
          <cell r="EM2">
            <v>2025</v>
          </cell>
          <cell r="EN2">
            <v>2025</v>
          </cell>
          <cell r="EO2">
            <v>2025</v>
          </cell>
          <cell r="EP2">
            <v>2025</v>
          </cell>
          <cell r="EQ2">
            <v>2025</v>
          </cell>
          <cell r="ER2">
            <v>2025</v>
          </cell>
          <cell r="ES2">
            <v>2025</v>
          </cell>
          <cell r="ET2">
            <v>2025</v>
          </cell>
          <cell r="EU2">
            <v>2025</v>
          </cell>
          <cell r="EV2">
            <v>2025</v>
          </cell>
          <cell r="EW2">
            <v>2026</v>
          </cell>
          <cell r="EX2">
            <v>2026</v>
          </cell>
          <cell r="EY2">
            <v>2026</v>
          </cell>
          <cell r="EZ2">
            <v>2026</v>
          </cell>
          <cell r="FA2">
            <v>2026</v>
          </cell>
          <cell r="FB2">
            <v>2026</v>
          </cell>
          <cell r="FC2">
            <v>2026</v>
          </cell>
          <cell r="FD2">
            <v>2026</v>
          </cell>
          <cell r="FE2">
            <v>2026</v>
          </cell>
          <cell r="FF2">
            <v>2026</v>
          </cell>
          <cell r="FG2">
            <v>2026</v>
          </cell>
          <cell r="FH2">
            <v>2026</v>
          </cell>
        </row>
        <row r="3"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  <cell r="AA3">
            <v>7</v>
          </cell>
          <cell r="AB3">
            <v>8</v>
          </cell>
          <cell r="AC3">
            <v>9</v>
          </cell>
          <cell r="AD3">
            <v>10</v>
          </cell>
          <cell r="AE3">
            <v>11</v>
          </cell>
          <cell r="AF3">
            <v>12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L3">
            <v>6</v>
          </cell>
          <cell r="AM3">
            <v>7</v>
          </cell>
          <cell r="AN3">
            <v>8</v>
          </cell>
          <cell r="AO3">
            <v>9</v>
          </cell>
          <cell r="AP3">
            <v>10</v>
          </cell>
          <cell r="AQ3">
            <v>11</v>
          </cell>
          <cell r="AR3">
            <v>12</v>
          </cell>
          <cell r="AS3">
            <v>1</v>
          </cell>
          <cell r="AT3">
            <v>2</v>
          </cell>
          <cell r="AU3">
            <v>3</v>
          </cell>
          <cell r="AV3">
            <v>4</v>
          </cell>
          <cell r="AW3">
            <v>5</v>
          </cell>
          <cell r="AX3">
            <v>6</v>
          </cell>
          <cell r="AY3">
            <v>7</v>
          </cell>
          <cell r="AZ3">
            <v>8</v>
          </cell>
          <cell r="BA3">
            <v>9</v>
          </cell>
          <cell r="BB3">
            <v>10</v>
          </cell>
          <cell r="BC3">
            <v>11</v>
          </cell>
          <cell r="BD3">
            <v>12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>
            <v>1</v>
          </cell>
          <cell r="BR3">
            <v>2</v>
          </cell>
          <cell r="BS3">
            <v>3</v>
          </cell>
          <cell r="BT3">
            <v>4</v>
          </cell>
          <cell r="BU3">
            <v>5</v>
          </cell>
          <cell r="BV3">
            <v>6</v>
          </cell>
          <cell r="BW3">
            <v>7</v>
          </cell>
          <cell r="BX3">
            <v>8</v>
          </cell>
          <cell r="BY3">
            <v>9</v>
          </cell>
          <cell r="BZ3">
            <v>10</v>
          </cell>
          <cell r="CA3">
            <v>11</v>
          </cell>
          <cell r="CB3">
            <v>12</v>
          </cell>
          <cell r="CC3">
            <v>1</v>
          </cell>
          <cell r="CD3">
            <v>2</v>
          </cell>
          <cell r="CE3">
            <v>3</v>
          </cell>
          <cell r="CF3">
            <v>4</v>
          </cell>
          <cell r="CG3">
            <v>5</v>
          </cell>
          <cell r="CH3">
            <v>6</v>
          </cell>
          <cell r="CI3">
            <v>7</v>
          </cell>
          <cell r="CJ3">
            <v>8</v>
          </cell>
          <cell r="CK3">
            <v>9</v>
          </cell>
          <cell r="CL3">
            <v>10</v>
          </cell>
          <cell r="CM3">
            <v>11</v>
          </cell>
          <cell r="CN3">
            <v>12</v>
          </cell>
          <cell r="CO3">
            <v>1</v>
          </cell>
          <cell r="CP3">
            <v>2</v>
          </cell>
          <cell r="CQ3">
            <v>3</v>
          </cell>
          <cell r="CR3">
            <v>4</v>
          </cell>
          <cell r="CS3">
            <v>5</v>
          </cell>
          <cell r="CT3">
            <v>6</v>
          </cell>
          <cell r="CU3">
            <v>7</v>
          </cell>
          <cell r="CV3">
            <v>8</v>
          </cell>
          <cell r="CW3">
            <v>9</v>
          </cell>
          <cell r="CX3">
            <v>10</v>
          </cell>
          <cell r="CY3">
            <v>11</v>
          </cell>
          <cell r="CZ3">
            <v>12</v>
          </cell>
          <cell r="DA3">
            <v>1</v>
          </cell>
          <cell r="DB3">
            <v>2</v>
          </cell>
          <cell r="DC3">
            <v>3</v>
          </cell>
          <cell r="DD3">
            <v>4</v>
          </cell>
          <cell r="DE3">
            <v>5</v>
          </cell>
          <cell r="DF3">
            <v>6</v>
          </cell>
          <cell r="DG3">
            <v>7</v>
          </cell>
          <cell r="DH3">
            <v>8</v>
          </cell>
          <cell r="DI3">
            <v>9</v>
          </cell>
          <cell r="DJ3">
            <v>10</v>
          </cell>
          <cell r="DK3">
            <v>11</v>
          </cell>
          <cell r="DL3">
            <v>12</v>
          </cell>
          <cell r="DM3">
            <v>1</v>
          </cell>
          <cell r="DN3">
            <v>2</v>
          </cell>
          <cell r="DO3">
            <v>3</v>
          </cell>
          <cell r="DP3">
            <v>4</v>
          </cell>
          <cell r="DQ3">
            <v>5</v>
          </cell>
          <cell r="DR3">
            <v>6</v>
          </cell>
          <cell r="DS3">
            <v>7</v>
          </cell>
          <cell r="DT3">
            <v>8</v>
          </cell>
          <cell r="DU3">
            <v>9</v>
          </cell>
          <cell r="DV3">
            <v>10</v>
          </cell>
          <cell r="DW3">
            <v>11</v>
          </cell>
          <cell r="DX3">
            <v>12</v>
          </cell>
          <cell r="DY3">
            <v>1</v>
          </cell>
          <cell r="DZ3">
            <v>2</v>
          </cell>
          <cell r="EA3">
            <v>3</v>
          </cell>
          <cell r="EB3">
            <v>4</v>
          </cell>
          <cell r="EC3">
            <v>5</v>
          </cell>
          <cell r="ED3">
            <v>6</v>
          </cell>
          <cell r="EE3">
            <v>7</v>
          </cell>
          <cell r="EF3">
            <v>8</v>
          </cell>
          <cell r="EG3">
            <v>9</v>
          </cell>
          <cell r="EH3">
            <v>10</v>
          </cell>
          <cell r="EI3">
            <v>11</v>
          </cell>
          <cell r="EJ3">
            <v>12</v>
          </cell>
          <cell r="EK3">
            <v>1</v>
          </cell>
          <cell r="EL3">
            <v>2</v>
          </cell>
          <cell r="EM3">
            <v>3</v>
          </cell>
          <cell r="EN3">
            <v>4</v>
          </cell>
          <cell r="EO3">
            <v>5</v>
          </cell>
          <cell r="EP3">
            <v>6</v>
          </cell>
          <cell r="EQ3">
            <v>7</v>
          </cell>
          <cell r="ER3">
            <v>8</v>
          </cell>
          <cell r="ES3">
            <v>9</v>
          </cell>
          <cell r="ET3">
            <v>10</v>
          </cell>
          <cell r="EU3">
            <v>11</v>
          </cell>
          <cell r="EV3">
            <v>12</v>
          </cell>
          <cell r="EW3">
            <v>1</v>
          </cell>
          <cell r="EX3">
            <v>2</v>
          </cell>
          <cell r="EY3">
            <v>3</v>
          </cell>
          <cell r="EZ3">
            <v>4</v>
          </cell>
          <cell r="FA3">
            <v>5</v>
          </cell>
          <cell r="FB3">
            <v>6</v>
          </cell>
          <cell r="FC3">
            <v>7</v>
          </cell>
          <cell r="FD3">
            <v>8</v>
          </cell>
          <cell r="FE3">
            <v>9</v>
          </cell>
          <cell r="FF3">
            <v>10</v>
          </cell>
          <cell r="FG3">
            <v>11</v>
          </cell>
          <cell r="FH3">
            <v>12</v>
          </cell>
        </row>
        <row r="4">
          <cell r="D4" t="str">
            <v>Excel to Excel</v>
          </cell>
          <cell r="G4" t="str">
            <v>1 - RESIDENTIAL</v>
          </cell>
          <cell r="H4" t="str">
            <v>Customer Additions 2021F</v>
          </cell>
          <cell r="I4" t="str">
            <v>Customer Additions 2022B</v>
          </cell>
          <cell r="J4" t="str">
            <v>Customer Additions 2023B</v>
          </cell>
          <cell r="K4" t="str">
            <v>Customer Additions 2024B</v>
          </cell>
          <cell r="L4" t="str">
            <v>Customer Additions 2025B</v>
          </cell>
          <cell r="M4" t="str">
            <v>Customer Additions 2026B</v>
          </cell>
          <cell r="N4" t="str">
            <v>Customer Growth % 2021F</v>
          </cell>
          <cell r="O4" t="str">
            <v>Normalization 2021F</v>
          </cell>
          <cell r="P4" t="str">
            <v>Customer Growth % 2022B</v>
          </cell>
          <cell r="Q4" t="str">
            <v>Normalization 2023B</v>
          </cell>
          <cell r="R4" t="str">
            <v>Normalization 2024B</v>
          </cell>
          <cell r="S4" t="str">
            <v>Normalization 2025B</v>
          </cell>
          <cell r="T4" t="str">
            <v>Normalization 2026B</v>
          </cell>
        </row>
        <row r="5">
          <cell r="D5" t="str">
            <v>FTS-A Residential</v>
          </cell>
          <cell r="E5" t="str">
            <v>Residential</v>
          </cell>
          <cell r="F5" t="str">
            <v>CFG</v>
          </cell>
          <cell r="G5" t="str">
            <v>FTS-A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U5">
            <v>1491</v>
          </cell>
          <cell r="V5">
            <v>1497</v>
          </cell>
          <cell r="W5">
            <v>1502</v>
          </cell>
          <cell r="X5">
            <v>1497</v>
          </cell>
          <cell r="Y5">
            <v>1374</v>
          </cell>
          <cell r="Z5">
            <v>1350</v>
          </cell>
          <cell r="AA5">
            <v>1346</v>
          </cell>
          <cell r="AB5">
            <v>1349</v>
          </cell>
          <cell r="AC5">
            <v>1344</v>
          </cell>
          <cell r="AD5">
            <v>1346</v>
          </cell>
          <cell r="AE5">
            <v>1355</v>
          </cell>
          <cell r="AF5">
            <v>1365</v>
          </cell>
          <cell r="AG5">
            <v>1380</v>
          </cell>
          <cell r="AH5">
            <v>1317</v>
          </cell>
          <cell r="AI5">
            <v>1314</v>
          </cell>
          <cell r="AJ5">
            <v>1318</v>
          </cell>
          <cell r="AK5">
            <v>1294</v>
          </cell>
          <cell r="AL5">
            <v>1268</v>
          </cell>
          <cell r="AM5">
            <v>1272</v>
          </cell>
          <cell r="AN5">
            <v>1270</v>
          </cell>
          <cell r="AO5">
            <v>1273</v>
          </cell>
          <cell r="AP5">
            <v>1279</v>
          </cell>
          <cell r="AQ5">
            <v>1283</v>
          </cell>
          <cell r="AR5">
            <v>1298</v>
          </cell>
          <cell r="AS5">
            <v>1308</v>
          </cell>
          <cell r="AT5">
            <v>1308</v>
          </cell>
          <cell r="AU5">
            <v>1314</v>
          </cell>
          <cell r="AV5">
            <v>1252</v>
          </cell>
          <cell r="AW5">
            <v>1239</v>
          </cell>
          <cell r="AX5">
            <v>1206</v>
          </cell>
          <cell r="AY5">
            <v>1193</v>
          </cell>
          <cell r="AZ5">
            <v>1196</v>
          </cell>
          <cell r="BA5">
            <v>1189</v>
          </cell>
          <cell r="BB5">
            <v>1200</v>
          </cell>
          <cell r="BC5">
            <v>1207</v>
          </cell>
          <cell r="BD5">
            <v>1219</v>
          </cell>
          <cell r="BE5">
            <v>1215</v>
          </cell>
          <cell r="BF5">
            <v>1225</v>
          </cell>
          <cell r="BG5">
            <v>1228</v>
          </cell>
          <cell r="BH5">
            <v>1175</v>
          </cell>
          <cell r="BI5">
            <v>1162</v>
          </cell>
          <cell r="BJ5">
            <v>1144</v>
          </cell>
          <cell r="BK5">
            <v>1149</v>
          </cell>
          <cell r="BL5">
            <v>1150</v>
          </cell>
          <cell r="BM5">
            <v>1145</v>
          </cell>
          <cell r="BN5">
            <v>1145</v>
          </cell>
          <cell r="BO5">
            <v>1145</v>
          </cell>
          <cell r="BP5">
            <v>1158</v>
          </cell>
          <cell r="BQ5">
            <v>1167</v>
          </cell>
          <cell r="BR5">
            <v>1165</v>
          </cell>
          <cell r="BS5">
            <v>1165</v>
          </cell>
          <cell r="BT5">
            <v>1163</v>
          </cell>
          <cell r="BU5">
            <v>1152</v>
          </cell>
          <cell r="BV5">
            <v>1151</v>
          </cell>
          <cell r="BW5">
            <v>1149</v>
          </cell>
          <cell r="BX5">
            <v>1147</v>
          </cell>
          <cell r="BY5">
            <v>1137</v>
          </cell>
          <cell r="BZ5">
            <v>1136</v>
          </cell>
          <cell r="CA5">
            <v>1139</v>
          </cell>
          <cell r="CB5">
            <v>1145</v>
          </cell>
          <cell r="CC5">
            <v>1144</v>
          </cell>
          <cell r="CD5">
            <v>1148</v>
          </cell>
          <cell r="CE5">
            <v>1156</v>
          </cell>
          <cell r="CF5">
            <v>1148</v>
          </cell>
          <cell r="CG5">
            <v>1139</v>
          </cell>
          <cell r="CH5">
            <v>1134</v>
          </cell>
          <cell r="CI5">
            <v>1135</v>
          </cell>
          <cell r="CJ5">
            <v>1133</v>
          </cell>
          <cell r="CK5">
            <v>1126</v>
          </cell>
          <cell r="CL5">
            <v>1130</v>
          </cell>
          <cell r="CM5">
            <v>1139</v>
          </cell>
          <cell r="CN5">
            <v>1133</v>
          </cell>
          <cell r="CO5">
            <v>1131</v>
          </cell>
          <cell r="CP5">
            <v>1126</v>
          </cell>
          <cell r="CQ5">
            <v>1130</v>
          </cell>
          <cell r="CR5">
            <v>1130</v>
          </cell>
          <cell r="CS5">
            <v>1123</v>
          </cell>
          <cell r="CT5">
            <v>1119</v>
          </cell>
          <cell r="CU5">
            <v>1117</v>
          </cell>
          <cell r="CV5">
            <v>1111</v>
          </cell>
          <cell r="CW5">
            <v>1103</v>
          </cell>
          <cell r="CX5">
            <v>1104</v>
          </cell>
          <cell r="CY5">
            <v>1108</v>
          </cell>
          <cell r="CZ5">
            <v>1112</v>
          </cell>
          <cell r="DA5">
            <v>1132</v>
          </cell>
          <cell r="DB5">
            <v>1134</v>
          </cell>
          <cell r="DC5">
            <v>1137</v>
          </cell>
          <cell r="DD5">
            <v>1127</v>
          </cell>
          <cell r="DE5">
            <v>1117</v>
          </cell>
          <cell r="DF5">
            <v>1113</v>
          </cell>
          <cell r="DG5">
            <v>1113</v>
          </cell>
          <cell r="DH5">
            <v>1111</v>
          </cell>
          <cell r="DI5">
            <v>1103</v>
          </cell>
          <cell r="DJ5">
            <v>1105</v>
          </cell>
          <cell r="DK5">
            <v>1110</v>
          </cell>
          <cell r="DL5">
            <v>1111</v>
          </cell>
          <cell r="DM5">
            <v>1131</v>
          </cell>
          <cell r="DN5">
            <v>1134</v>
          </cell>
          <cell r="DO5">
            <v>1139</v>
          </cell>
          <cell r="DP5">
            <v>1127</v>
          </cell>
          <cell r="DQ5">
            <v>1117</v>
          </cell>
          <cell r="DR5">
            <v>1111</v>
          </cell>
          <cell r="DS5">
            <v>1112</v>
          </cell>
          <cell r="DT5">
            <v>1110</v>
          </cell>
          <cell r="DU5">
            <v>1103</v>
          </cell>
          <cell r="DV5">
            <v>1105</v>
          </cell>
          <cell r="DW5">
            <v>1111</v>
          </cell>
          <cell r="DX5">
            <v>1111</v>
          </cell>
          <cell r="DY5">
            <v>1134</v>
          </cell>
          <cell r="DZ5">
            <v>1137</v>
          </cell>
          <cell r="EA5">
            <v>1141</v>
          </cell>
          <cell r="EB5">
            <v>1127</v>
          </cell>
          <cell r="EC5">
            <v>1116</v>
          </cell>
          <cell r="ED5">
            <v>1110</v>
          </cell>
          <cell r="EE5">
            <v>1111</v>
          </cell>
          <cell r="EF5">
            <v>1110</v>
          </cell>
          <cell r="EG5">
            <v>1102</v>
          </cell>
          <cell r="EH5">
            <v>1104</v>
          </cell>
          <cell r="EI5">
            <v>1109</v>
          </cell>
          <cell r="EJ5">
            <v>1111</v>
          </cell>
          <cell r="EK5">
            <v>1132</v>
          </cell>
          <cell r="EL5">
            <v>1135</v>
          </cell>
          <cell r="EM5">
            <v>1139</v>
          </cell>
          <cell r="EN5">
            <v>1127</v>
          </cell>
          <cell r="EO5">
            <v>1117</v>
          </cell>
          <cell r="EP5">
            <v>1111</v>
          </cell>
          <cell r="EQ5">
            <v>1112</v>
          </cell>
          <cell r="ER5">
            <v>1110</v>
          </cell>
          <cell r="ES5">
            <v>1103</v>
          </cell>
          <cell r="ET5">
            <v>1105</v>
          </cell>
          <cell r="EU5">
            <v>1110</v>
          </cell>
          <cell r="EV5">
            <v>1111</v>
          </cell>
          <cell r="EW5">
            <v>1132</v>
          </cell>
          <cell r="EX5">
            <v>1135</v>
          </cell>
          <cell r="EY5">
            <v>1140</v>
          </cell>
          <cell r="EZ5">
            <v>1127</v>
          </cell>
          <cell r="FA5">
            <v>1117</v>
          </cell>
          <cell r="FB5">
            <v>1111</v>
          </cell>
          <cell r="FC5">
            <v>1112</v>
          </cell>
          <cell r="FD5">
            <v>1110</v>
          </cell>
          <cell r="FE5">
            <v>1103</v>
          </cell>
          <cell r="FF5">
            <v>1105</v>
          </cell>
          <cell r="FG5">
            <v>1110</v>
          </cell>
          <cell r="FH5">
            <v>1111</v>
          </cell>
        </row>
        <row r="6">
          <cell r="D6" t="str">
            <v>FTS-B Residential</v>
          </cell>
          <cell r="E6" t="str">
            <v>Residential</v>
          </cell>
          <cell r="F6" t="str">
            <v>CFG</v>
          </cell>
          <cell r="G6" t="str">
            <v>FTS-B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U6">
            <v>2199</v>
          </cell>
          <cell r="V6">
            <v>2207</v>
          </cell>
          <cell r="W6">
            <v>2215</v>
          </cell>
          <cell r="X6">
            <v>2221</v>
          </cell>
          <cell r="Y6">
            <v>2232</v>
          </cell>
          <cell r="Z6">
            <v>2217</v>
          </cell>
          <cell r="AA6">
            <v>2212</v>
          </cell>
          <cell r="AB6">
            <v>2217</v>
          </cell>
          <cell r="AC6">
            <v>2205</v>
          </cell>
          <cell r="AD6">
            <v>2210</v>
          </cell>
          <cell r="AE6">
            <v>2222</v>
          </cell>
          <cell r="AF6">
            <v>2221</v>
          </cell>
          <cell r="AG6">
            <v>2225</v>
          </cell>
          <cell r="AH6">
            <v>2253</v>
          </cell>
          <cell r="AI6">
            <v>2270</v>
          </cell>
          <cell r="AJ6">
            <v>2272</v>
          </cell>
          <cell r="AK6">
            <v>2263</v>
          </cell>
          <cell r="AL6">
            <v>2253</v>
          </cell>
          <cell r="AM6">
            <v>2239</v>
          </cell>
          <cell r="AN6">
            <v>2253</v>
          </cell>
          <cell r="AO6">
            <v>2230</v>
          </cell>
          <cell r="AP6">
            <v>2234</v>
          </cell>
          <cell r="AQ6">
            <v>2237</v>
          </cell>
          <cell r="AR6">
            <v>2240</v>
          </cell>
          <cell r="AS6">
            <v>2238</v>
          </cell>
          <cell r="AT6">
            <v>2247</v>
          </cell>
          <cell r="AU6">
            <v>2249</v>
          </cell>
          <cell r="AV6">
            <v>2282</v>
          </cell>
          <cell r="AW6">
            <v>2261</v>
          </cell>
          <cell r="AX6">
            <v>2255</v>
          </cell>
          <cell r="AY6">
            <v>2246</v>
          </cell>
          <cell r="AZ6">
            <v>2247</v>
          </cell>
          <cell r="BA6">
            <v>2247</v>
          </cell>
          <cell r="BB6">
            <v>2239</v>
          </cell>
          <cell r="BC6">
            <v>2247</v>
          </cell>
          <cell r="BD6">
            <v>2259</v>
          </cell>
          <cell r="BE6">
            <v>2264</v>
          </cell>
          <cell r="BF6">
            <v>2277</v>
          </cell>
          <cell r="BG6">
            <v>2272</v>
          </cell>
          <cell r="BH6">
            <v>2288</v>
          </cell>
          <cell r="BI6">
            <v>2273</v>
          </cell>
          <cell r="BJ6">
            <v>2262</v>
          </cell>
          <cell r="BK6">
            <v>2270</v>
          </cell>
          <cell r="BL6">
            <v>2261</v>
          </cell>
          <cell r="BM6">
            <v>2261</v>
          </cell>
          <cell r="BN6">
            <v>2249</v>
          </cell>
          <cell r="BO6">
            <v>2265</v>
          </cell>
          <cell r="BP6">
            <v>2268</v>
          </cell>
          <cell r="BQ6">
            <v>2273</v>
          </cell>
          <cell r="BR6">
            <v>2281</v>
          </cell>
          <cell r="BS6">
            <v>2279</v>
          </cell>
          <cell r="BT6">
            <v>2282</v>
          </cell>
          <cell r="BU6">
            <v>2261</v>
          </cell>
          <cell r="BV6">
            <v>2240</v>
          </cell>
          <cell r="BW6">
            <v>2252</v>
          </cell>
          <cell r="BX6">
            <v>2240</v>
          </cell>
          <cell r="BY6">
            <v>2246</v>
          </cell>
          <cell r="BZ6">
            <v>2227</v>
          </cell>
          <cell r="CA6">
            <v>2223</v>
          </cell>
          <cell r="CB6">
            <v>2241</v>
          </cell>
          <cell r="CC6">
            <v>2241</v>
          </cell>
          <cell r="CD6">
            <v>2245</v>
          </cell>
          <cell r="CE6">
            <v>2250</v>
          </cell>
          <cell r="CF6">
            <v>2242</v>
          </cell>
          <cell r="CG6">
            <v>2241</v>
          </cell>
          <cell r="CH6">
            <v>2232</v>
          </cell>
          <cell r="CI6">
            <v>2240</v>
          </cell>
          <cell r="CJ6">
            <v>2241</v>
          </cell>
          <cell r="CK6">
            <v>2243</v>
          </cell>
          <cell r="CL6">
            <v>2249</v>
          </cell>
          <cell r="CM6">
            <v>2244</v>
          </cell>
          <cell r="CN6">
            <v>2249</v>
          </cell>
          <cell r="CO6">
            <v>2247</v>
          </cell>
          <cell r="CP6">
            <v>2253</v>
          </cell>
          <cell r="CQ6">
            <v>2254</v>
          </cell>
          <cell r="CR6">
            <v>2256</v>
          </cell>
          <cell r="CS6">
            <v>2251</v>
          </cell>
          <cell r="CT6">
            <v>2238</v>
          </cell>
          <cell r="CU6">
            <v>2235</v>
          </cell>
          <cell r="CV6">
            <v>2226</v>
          </cell>
          <cell r="CW6">
            <v>2238</v>
          </cell>
          <cell r="CX6">
            <v>2230</v>
          </cell>
          <cell r="CY6">
            <v>2232</v>
          </cell>
          <cell r="CZ6">
            <v>2241</v>
          </cell>
          <cell r="DA6">
            <v>2249</v>
          </cell>
          <cell r="DB6">
            <v>2256</v>
          </cell>
          <cell r="DC6">
            <v>2256</v>
          </cell>
          <cell r="DD6">
            <v>2256</v>
          </cell>
          <cell r="DE6">
            <v>2245</v>
          </cell>
          <cell r="DF6">
            <v>2230</v>
          </cell>
          <cell r="DG6">
            <v>2240</v>
          </cell>
          <cell r="DH6">
            <v>2234</v>
          </cell>
          <cell r="DI6">
            <v>2238</v>
          </cell>
          <cell r="DJ6">
            <v>2231</v>
          </cell>
          <cell r="DK6">
            <v>2228</v>
          </cell>
          <cell r="DL6">
            <v>2239</v>
          </cell>
          <cell r="DM6">
            <v>2245</v>
          </cell>
          <cell r="DN6">
            <v>2251</v>
          </cell>
          <cell r="DO6">
            <v>2253</v>
          </cell>
          <cell r="DP6">
            <v>2251</v>
          </cell>
          <cell r="DQ6">
            <v>2243</v>
          </cell>
          <cell r="DR6">
            <v>2231</v>
          </cell>
          <cell r="DS6">
            <v>2240</v>
          </cell>
          <cell r="DT6">
            <v>2236</v>
          </cell>
          <cell r="DU6">
            <v>2239</v>
          </cell>
          <cell r="DV6">
            <v>2236</v>
          </cell>
          <cell r="DW6">
            <v>2234</v>
          </cell>
          <cell r="DX6">
            <v>2242</v>
          </cell>
          <cell r="DY6">
            <v>2247</v>
          </cell>
          <cell r="DZ6">
            <v>2254</v>
          </cell>
          <cell r="EA6">
            <v>2254</v>
          </cell>
          <cell r="EB6">
            <v>2255</v>
          </cell>
          <cell r="EC6">
            <v>2244</v>
          </cell>
          <cell r="ED6">
            <v>2231</v>
          </cell>
          <cell r="EE6">
            <v>2240</v>
          </cell>
          <cell r="EF6">
            <v>2235</v>
          </cell>
          <cell r="EG6">
            <v>2238</v>
          </cell>
          <cell r="EH6">
            <v>2232</v>
          </cell>
          <cell r="EI6">
            <v>2231</v>
          </cell>
          <cell r="EJ6">
            <v>2240</v>
          </cell>
          <cell r="EK6">
            <v>2247</v>
          </cell>
          <cell r="EL6">
            <v>2254</v>
          </cell>
          <cell r="EM6">
            <v>2255</v>
          </cell>
          <cell r="EN6">
            <v>2254</v>
          </cell>
          <cell r="EO6">
            <v>2244</v>
          </cell>
          <cell r="EP6">
            <v>2231</v>
          </cell>
          <cell r="EQ6">
            <v>2240</v>
          </cell>
          <cell r="ER6">
            <v>2235</v>
          </cell>
          <cell r="ES6">
            <v>2238</v>
          </cell>
          <cell r="ET6">
            <v>2233</v>
          </cell>
          <cell r="EU6">
            <v>2231</v>
          </cell>
          <cell r="EV6">
            <v>2240</v>
          </cell>
          <cell r="EW6">
            <v>2246</v>
          </cell>
          <cell r="EX6">
            <v>2253</v>
          </cell>
          <cell r="EY6">
            <v>2254</v>
          </cell>
          <cell r="EZ6">
            <v>2254</v>
          </cell>
          <cell r="FA6">
            <v>2244</v>
          </cell>
          <cell r="FB6">
            <v>2231</v>
          </cell>
          <cell r="FC6">
            <v>2240</v>
          </cell>
          <cell r="FD6">
            <v>2235</v>
          </cell>
          <cell r="FE6">
            <v>2238</v>
          </cell>
          <cell r="FF6">
            <v>2233</v>
          </cell>
          <cell r="FG6">
            <v>2232</v>
          </cell>
          <cell r="FH6">
            <v>2241</v>
          </cell>
        </row>
        <row r="7">
          <cell r="D7" t="str">
            <v>FTS-1 Residential</v>
          </cell>
          <cell r="E7" t="str">
            <v>Residential</v>
          </cell>
          <cell r="F7" t="str">
            <v>CFG</v>
          </cell>
          <cell r="G7" t="str">
            <v>FTS-1</v>
          </cell>
          <cell r="I7">
            <v>522</v>
          </cell>
          <cell r="J7">
            <v>567</v>
          </cell>
          <cell r="K7">
            <v>564</v>
          </cell>
          <cell r="L7">
            <v>564</v>
          </cell>
          <cell r="M7">
            <v>564</v>
          </cell>
          <cell r="N7">
            <v>0.03</v>
          </cell>
          <cell r="U7">
            <v>9596</v>
          </cell>
          <cell r="V7">
            <v>9656</v>
          </cell>
          <cell r="W7">
            <v>9714</v>
          </cell>
          <cell r="X7">
            <v>9755</v>
          </cell>
          <cell r="Y7">
            <v>9720</v>
          </cell>
          <cell r="Z7">
            <v>9685</v>
          </cell>
          <cell r="AA7">
            <v>9721</v>
          </cell>
          <cell r="AB7">
            <v>9723</v>
          </cell>
          <cell r="AC7">
            <v>9743</v>
          </cell>
          <cell r="AD7">
            <v>9812</v>
          </cell>
          <cell r="AE7">
            <v>9887</v>
          </cell>
          <cell r="AF7">
            <v>9975</v>
          </cell>
          <cell r="AG7">
            <v>10036</v>
          </cell>
          <cell r="AH7">
            <v>10226</v>
          </cell>
          <cell r="AI7">
            <v>10288</v>
          </cell>
          <cell r="AJ7">
            <v>10342</v>
          </cell>
          <cell r="AK7">
            <v>10339</v>
          </cell>
          <cell r="AL7">
            <v>10307</v>
          </cell>
          <cell r="AM7">
            <v>10318</v>
          </cell>
          <cell r="AN7">
            <v>10340</v>
          </cell>
          <cell r="AO7">
            <v>10391</v>
          </cell>
          <cell r="AP7">
            <v>10416</v>
          </cell>
          <cell r="AQ7">
            <v>10479</v>
          </cell>
          <cell r="AR7">
            <v>10569</v>
          </cell>
          <cell r="AS7">
            <v>10623</v>
          </cell>
          <cell r="AT7">
            <v>10650</v>
          </cell>
          <cell r="AU7">
            <v>10737</v>
          </cell>
          <cell r="AV7">
            <v>10762</v>
          </cell>
          <cell r="AW7">
            <v>10738</v>
          </cell>
          <cell r="AX7">
            <v>10795</v>
          </cell>
          <cell r="AY7">
            <v>10813</v>
          </cell>
          <cell r="AZ7">
            <v>10840</v>
          </cell>
          <cell r="BA7">
            <v>10911</v>
          </cell>
          <cell r="BB7">
            <v>10929</v>
          </cell>
          <cell r="BC7">
            <v>11084</v>
          </cell>
          <cell r="BD7">
            <v>11072</v>
          </cell>
          <cell r="BE7">
            <v>11148</v>
          </cell>
          <cell r="BF7">
            <v>11209</v>
          </cell>
          <cell r="BG7">
            <v>11302</v>
          </cell>
          <cell r="BH7">
            <v>11410</v>
          </cell>
          <cell r="BI7">
            <v>11438</v>
          </cell>
          <cell r="BJ7">
            <v>11483</v>
          </cell>
          <cell r="BK7">
            <v>11522</v>
          </cell>
          <cell r="BL7">
            <v>11555</v>
          </cell>
          <cell r="BM7">
            <v>11626</v>
          </cell>
          <cell r="BN7">
            <v>11672</v>
          </cell>
          <cell r="BO7">
            <v>11800</v>
          </cell>
          <cell r="BP7">
            <v>11887</v>
          </cell>
          <cell r="BQ7">
            <v>11943</v>
          </cell>
          <cell r="BR7">
            <v>12032</v>
          </cell>
          <cell r="BS7">
            <v>12117</v>
          </cell>
          <cell r="BT7">
            <v>12258</v>
          </cell>
          <cell r="BU7">
            <v>12256</v>
          </cell>
          <cell r="BV7">
            <v>12307</v>
          </cell>
          <cell r="BW7">
            <v>12350</v>
          </cell>
          <cell r="BX7">
            <v>12468</v>
          </cell>
          <cell r="BY7">
            <v>12502</v>
          </cell>
          <cell r="BZ7">
            <v>12535</v>
          </cell>
          <cell r="CA7">
            <v>12636</v>
          </cell>
          <cell r="CB7">
            <v>12704</v>
          </cell>
          <cell r="CC7">
            <v>12704</v>
          </cell>
          <cell r="CD7">
            <v>12745</v>
          </cell>
          <cell r="CE7">
            <v>12795</v>
          </cell>
          <cell r="CF7">
            <v>12827</v>
          </cell>
          <cell r="CG7">
            <v>12878</v>
          </cell>
          <cell r="CH7">
            <v>12915</v>
          </cell>
          <cell r="CI7">
            <v>12978</v>
          </cell>
          <cell r="CJ7">
            <v>13027</v>
          </cell>
          <cell r="CK7">
            <v>13136</v>
          </cell>
          <cell r="CL7">
            <v>13220</v>
          </cell>
          <cell r="CM7">
            <v>13463</v>
          </cell>
          <cell r="CN7">
            <v>13576</v>
          </cell>
          <cell r="CO7">
            <v>13630</v>
          </cell>
          <cell r="CP7">
            <v>13637</v>
          </cell>
          <cell r="CQ7">
            <v>13703</v>
          </cell>
          <cell r="CR7">
            <v>13779</v>
          </cell>
          <cell r="CS7">
            <v>13833</v>
          </cell>
          <cell r="CT7">
            <v>13772</v>
          </cell>
          <cell r="CU7">
            <v>13775</v>
          </cell>
          <cell r="CV7">
            <v>13765</v>
          </cell>
          <cell r="CW7">
            <v>13611</v>
          </cell>
          <cell r="CX7">
            <v>13616</v>
          </cell>
          <cell r="CY7">
            <v>13785</v>
          </cell>
          <cell r="CZ7">
            <v>13883</v>
          </cell>
          <cell r="DA7">
            <v>13861</v>
          </cell>
          <cell r="DB7">
            <v>13932</v>
          </cell>
          <cell r="DC7">
            <v>14010</v>
          </cell>
          <cell r="DD7">
            <v>14109</v>
          </cell>
          <cell r="DE7">
            <v>14135</v>
          </cell>
          <cell r="DF7">
            <v>14184</v>
          </cell>
          <cell r="DG7">
            <v>14240</v>
          </cell>
          <cell r="DH7">
            <v>14326</v>
          </cell>
          <cell r="DI7">
            <v>14403</v>
          </cell>
          <cell r="DJ7">
            <v>14465</v>
          </cell>
          <cell r="DK7">
            <v>14646</v>
          </cell>
          <cell r="DL7">
            <v>14744</v>
          </cell>
          <cell r="DM7">
            <v>14430</v>
          </cell>
          <cell r="DN7">
            <v>14495</v>
          </cell>
          <cell r="DO7">
            <v>14570</v>
          </cell>
          <cell r="DP7">
            <v>14653</v>
          </cell>
          <cell r="DQ7">
            <v>14690</v>
          </cell>
          <cell r="DR7">
            <v>14738</v>
          </cell>
          <cell r="DS7">
            <v>14799</v>
          </cell>
          <cell r="DT7">
            <v>14872</v>
          </cell>
          <cell r="DU7">
            <v>14966</v>
          </cell>
          <cell r="DV7">
            <v>15038</v>
          </cell>
          <cell r="DW7">
            <v>15250</v>
          </cell>
          <cell r="DX7">
            <v>15359</v>
          </cell>
          <cell r="DY7">
            <v>14964</v>
          </cell>
          <cell r="DZ7">
            <v>15038</v>
          </cell>
          <cell r="EA7">
            <v>15123</v>
          </cell>
          <cell r="EB7">
            <v>15225</v>
          </cell>
          <cell r="EC7">
            <v>15258</v>
          </cell>
          <cell r="ED7">
            <v>15310</v>
          </cell>
          <cell r="EE7">
            <v>15370</v>
          </cell>
          <cell r="EF7">
            <v>15453</v>
          </cell>
          <cell r="EG7">
            <v>15542</v>
          </cell>
          <cell r="EH7">
            <v>15611</v>
          </cell>
          <cell r="EI7">
            <v>15812</v>
          </cell>
          <cell r="EJ7">
            <v>15921</v>
          </cell>
          <cell r="EK7">
            <v>15516</v>
          </cell>
          <cell r="EL7">
            <v>15591</v>
          </cell>
          <cell r="EM7">
            <v>15677</v>
          </cell>
          <cell r="EN7">
            <v>15779</v>
          </cell>
          <cell r="EO7">
            <v>15814</v>
          </cell>
          <cell r="EP7">
            <v>15867</v>
          </cell>
          <cell r="EQ7">
            <v>15931</v>
          </cell>
          <cell r="ER7">
            <v>16018</v>
          </cell>
          <cell r="ES7">
            <v>16111</v>
          </cell>
          <cell r="ET7">
            <v>16184</v>
          </cell>
          <cell r="EU7">
            <v>16397</v>
          </cell>
          <cell r="EV7">
            <v>16511</v>
          </cell>
          <cell r="EW7">
            <v>16067</v>
          </cell>
          <cell r="EX7">
            <v>16143</v>
          </cell>
          <cell r="EY7">
            <v>16231</v>
          </cell>
          <cell r="EZ7">
            <v>16334</v>
          </cell>
          <cell r="FA7">
            <v>16372</v>
          </cell>
          <cell r="FB7">
            <v>16427</v>
          </cell>
          <cell r="FC7">
            <v>16493</v>
          </cell>
          <cell r="FD7">
            <v>16580</v>
          </cell>
          <cell r="FE7">
            <v>16679</v>
          </cell>
          <cell r="FF7">
            <v>16757</v>
          </cell>
          <cell r="FG7">
            <v>16981</v>
          </cell>
          <cell r="FH7">
            <v>17100</v>
          </cell>
        </row>
        <row r="8">
          <cell r="D8" t="str">
            <v>FTS-2 Residential</v>
          </cell>
          <cell r="E8" t="str">
            <v>Residential</v>
          </cell>
          <cell r="F8" t="str">
            <v>CFG</v>
          </cell>
          <cell r="G8" t="str">
            <v>FTS-2</v>
          </cell>
          <cell r="I8">
            <v>10</v>
          </cell>
          <cell r="J8">
            <v>10</v>
          </cell>
          <cell r="K8">
            <v>10</v>
          </cell>
          <cell r="L8">
            <v>10</v>
          </cell>
          <cell r="M8">
            <v>10</v>
          </cell>
          <cell r="N8">
            <v>0.03</v>
          </cell>
          <cell r="U8">
            <v>719</v>
          </cell>
          <cell r="V8">
            <v>718</v>
          </cell>
          <cell r="W8">
            <v>716</v>
          </cell>
          <cell r="X8">
            <v>722</v>
          </cell>
          <cell r="Y8">
            <v>722</v>
          </cell>
          <cell r="Z8">
            <v>720</v>
          </cell>
          <cell r="AA8">
            <v>724</v>
          </cell>
          <cell r="AB8">
            <v>724</v>
          </cell>
          <cell r="AC8">
            <v>725</v>
          </cell>
          <cell r="AD8">
            <v>728</v>
          </cell>
          <cell r="AE8">
            <v>721</v>
          </cell>
          <cell r="AF8">
            <v>726</v>
          </cell>
          <cell r="AG8">
            <v>734</v>
          </cell>
          <cell r="AH8">
            <v>678</v>
          </cell>
          <cell r="AI8">
            <v>681</v>
          </cell>
          <cell r="AJ8">
            <v>680</v>
          </cell>
          <cell r="AK8">
            <v>682</v>
          </cell>
          <cell r="AL8">
            <v>683</v>
          </cell>
          <cell r="AM8">
            <v>682</v>
          </cell>
          <cell r="AN8">
            <v>683</v>
          </cell>
          <cell r="AO8">
            <v>683</v>
          </cell>
          <cell r="AP8">
            <v>679</v>
          </cell>
          <cell r="AQ8">
            <v>677</v>
          </cell>
          <cell r="AR8">
            <v>682</v>
          </cell>
          <cell r="AS8">
            <v>679</v>
          </cell>
          <cell r="AT8">
            <v>682</v>
          </cell>
          <cell r="AU8">
            <v>683</v>
          </cell>
          <cell r="AV8">
            <v>716</v>
          </cell>
          <cell r="AW8">
            <v>697</v>
          </cell>
          <cell r="AX8">
            <v>689</v>
          </cell>
          <cell r="AY8">
            <v>688</v>
          </cell>
          <cell r="AZ8">
            <v>683</v>
          </cell>
          <cell r="BA8">
            <v>685</v>
          </cell>
          <cell r="BB8">
            <v>689</v>
          </cell>
          <cell r="BC8">
            <v>696</v>
          </cell>
          <cell r="BD8">
            <v>687</v>
          </cell>
          <cell r="BE8">
            <v>689</v>
          </cell>
          <cell r="BF8">
            <v>688</v>
          </cell>
          <cell r="BG8">
            <v>689</v>
          </cell>
          <cell r="BH8">
            <v>728</v>
          </cell>
          <cell r="BI8">
            <v>721</v>
          </cell>
          <cell r="BJ8">
            <v>721</v>
          </cell>
          <cell r="BK8">
            <v>728</v>
          </cell>
          <cell r="BL8">
            <v>717</v>
          </cell>
          <cell r="BM8">
            <v>721</v>
          </cell>
          <cell r="BN8">
            <v>719</v>
          </cell>
          <cell r="BO8">
            <v>726</v>
          </cell>
          <cell r="BP8">
            <v>724</v>
          </cell>
          <cell r="BQ8">
            <v>731</v>
          </cell>
          <cell r="BR8">
            <v>728</v>
          </cell>
          <cell r="BS8">
            <v>724</v>
          </cell>
          <cell r="BT8">
            <v>731</v>
          </cell>
          <cell r="BU8">
            <v>731</v>
          </cell>
          <cell r="BV8">
            <v>729</v>
          </cell>
          <cell r="BW8">
            <v>723</v>
          </cell>
          <cell r="BX8">
            <v>727</v>
          </cell>
          <cell r="BY8">
            <v>728</v>
          </cell>
          <cell r="BZ8">
            <v>730</v>
          </cell>
          <cell r="CA8">
            <v>729</v>
          </cell>
          <cell r="CB8">
            <v>731</v>
          </cell>
          <cell r="CC8">
            <v>732</v>
          </cell>
          <cell r="CD8">
            <v>727</v>
          </cell>
          <cell r="CE8">
            <v>731</v>
          </cell>
          <cell r="CF8">
            <v>733</v>
          </cell>
          <cell r="CG8">
            <v>729</v>
          </cell>
          <cell r="CH8">
            <v>732</v>
          </cell>
          <cell r="CI8">
            <v>729</v>
          </cell>
          <cell r="CJ8">
            <v>730</v>
          </cell>
          <cell r="CK8">
            <v>734</v>
          </cell>
          <cell r="CL8">
            <v>739</v>
          </cell>
          <cell r="CM8">
            <v>737</v>
          </cell>
          <cell r="CN8">
            <v>740</v>
          </cell>
          <cell r="CO8">
            <v>739</v>
          </cell>
          <cell r="CP8">
            <v>736</v>
          </cell>
          <cell r="CQ8">
            <v>734</v>
          </cell>
          <cell r="CR8">
            <v>733</v>
          </cell>
          <cell r="CS8">
            <v>737</v>
          </cell>
          <cell r="CT8">
            <v>737</v>
          </cell>
          <cell r="CU8">
            <v>737</v>
          </cell>
          <cell r="CV8">
            <v>733</v>
          </cell>
          <cell r="CW8">
            <v>738</v>
          </cell>
          <cell r="CX8">
            <v>740</v>
          </cell>
          <cell r="CY8">
            <v>741</v>
          </cell>
          <cell r="CZ8">
            <v>742</v>
          </cell>
          <cell r="DA8">
            <v>745</v>
          </cell>
          <cell r="DB8">
            <v>741</v>
          </cell>
          <cell r="DC8">
            <v>742</v>
          </cell>
          <cell r="DD8">
            <v>750</v>
          </cell>
          <cell r="DE8">
            <v>747</v>
          </cell>
          <cell r="DF8">
            <v>748</v>
          </cell>
          <cell r="DG8">
            <v>745</v>
          </cell>
          <cell r="DH8">
            <v>746</v>
          </cell>
          <cell r="DI8">
            <v>748</v>
          </cell>
          <cell r="DJ8">
            <v>751</v>
          </cell>
          <cell r="DK8">
            <v>751</v>
          </cell>
          <cell r="DL8">
            <v>753</v>
          </cell>
          <cell r="DM8">
            <v>754</v>
          </cell>
          <cell r="DN8">
            <v>750</v>
          </cell>
          <cell r="DO8">
            <v>751</v>
          </cell>
          <cell r="DP8">
            <v>760</v>
          </cell>
          <cell r="DQ8">
            <v>757</v>
          </cell>
          <cell r="DR8">
            <v>758</v>
          </cell>
          <cell r="DS8">
            <v>756</v>
          </cell>
          <cell r="DT8">
            <v>756</v>
          </cell>
          <cell r="DU8">
            <v>759</v>
          </cell>
          <cell r="DV8">
            <v>762</v>
          </cell>
          <cell r="DW8">
            <v>762</v>
          </cell>
          <cell r="DX8">
            <v>764</v>
          </cell>
          <cell r="DY8">
            <v>763</v>
          </cell>
          <cell r="DZ8">
            <v>759</v>
          </cell>
          <cell r="EA8">
            <v>760</v>
          </cell>
          <cell r="EB8">
            <v>771</v>
          </cell>
          <cell r="EC8">
            <v>768</v>
          </cell>
          <cell r="ED8">
            <v>769</v>
          </cell>
          <cell r="EE8">
            <v>767</v>
          </cell>
          <cell r="EF8">
            <v>766</v>
          </cell>
          <cell r="EG8">
            <v>769</v>
          </cell>
          <cell r="EH8">
            <v>772</v>
          </cell>
          <cell r="EI8">
            <v>772</v>
          </cell>
          <cell r="EJ8">
            <v>774</v>
          </cell>
          <cell r="EK8">
            <v>774</v>
          </cell>
          <cell r="EL8">
            <v>770</v>
          </cell>
          <cell r="EM8">
            <v>771</v>
          </cell>
          <cell r="EN8">
            <v>781</v>
          </cell>
          <cell r="EO8">
            <v>778</v>
          </cell>
          <cell r="EP8">
            <v>778</v>
          </cell>
          <cell r="EQ8">
            <v>776</v>
          </cell>
          <cell r="ER8">
            <v>776</v>
          </cell>
          <cell r="ES8">
            <v>779</v>
          </cell>
          <cell r="ET8">
            <v>782</v>
          </cell>
          <cell r="EU8">
            <v>782</v>
          </cell>
          <cell r="EV8">
            <v>784</v>
          </cell>
          <cell r="EW8">
            <v>783</v>
          </cell>
          <cell r="EX8">
            <v>780</v>
          </cell>
          <cell r="EY8">
            <v>781</v>
          </cell>
          <cell r="EZ8">
            <v>791</v>
          </cell>
          <cell r="FA8">
            <v>788</v>
          </cell>
          <cell r="FB8">
            <v>789</v>
          </cell>
          <cell r="FC8">
            <v>786</v>
          </cell>
          <cell r="FD8">
            <v>786</v>
          </cell>
          <cell r="FE8">
            <v>789</v>
          </cell>
          <cell r="FF8">
            <v>792</v>
          </cell>
          <cell r="FG8">
            <v>792</v>
          </cell>
          <cell r="FH8">
            <v>794</v>
          </cell>
        </row>
        <row r="9">
          <cell r="D9" t="str">
            <v>FTS-2.1 Residential</v>
          </cell>
          <cell r="E9" t="str">
            <v>Residential</v>
          </cell>
          <cell r="F9" t="str">
            <v>CFG</v>
          </cell>
          <cell r="G9" t="str">
            <v>FTS-2.1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0.02</v>
          </cell>
          <cell r="U9">
            <v>417</v>
          </cell>
          <cell r="V9">
            <v>419</v>
          </cell>
          <cell r="W9">
            <v>421</v>
          </cell>
          <cell r="X9">
            <v>419</v>
          </cell>
          <cell r="Y9">
            <v>483</v>
          </cell>
          <cell r="Z9">
            <v>483</v>
          </cell>
          <cell r="AA9">
            <v>485</v>
          </cell>
          <cell r="AB9">
            <v>486</v>
          </cell>
          <cell r="AC9">
            <v>486</v>
          </cell>
          <cell r="AD9">
            <v>487</v>
          </cell>
          <cell r="AE9">
            <v>483</v>
          </cell>
          <cell r="AF9">
            <v>484</v>
          </cell>
          <cell r="AG9">
            <v>488</v>
          </cell>
          <cell r="AH9">
            <v>467</v>
          </cell>
          <cell r="AI9">
            <v>462</v>
          </cell>
          <cell r="AJ9">
            <v>460</v>
          </cell>
          <cell r="AK9">
            <v>459</v>
          </cell>
          <cell r="AL9">
            <v>461</v>
          </cell>
          <cell r="AM9">
            <v>463</v>
          </cell>
          <cell r="AN9">
            <v>463</v>
          </cell>
          <cell r="AO9">
            <v>465</v>
          </cell>
          <cell r="AP9">
            <v>461</v>
          </cell>
          <cell r="AQ9">
            <v>462</v>
          </cell>
          <cell r="AR9">
            <v>458</v>
          </cell>
          <cell r="AS9">
            <v>461</v>
          </cell>
          <cell r="AT9">
            <v>457</v>
          </cell>
          <cell r="AU9">
            <v>458</v>
          </cell>
          <cell r="AV9">
            <v>509</v>
          </cell>
          <cell r="AW9">
            <v>500</v>
          </cell>
          <cell r="AX9">
            <v>511</v>
          </cell>
          <cell r="AY9">
            <v>511</v>
          </cell>
          <cell r="AZ9">
            <v>508</v>
          </cell>
          <cell r="BA9">
            <v>512</v>
          </cell>
          <cell r="BB9">
            <v>514</v>
          </cell>
          <cell r="BC9">
            <v>515</v>
          </cell>
          <cell r="BD9">
            <v>511</v>
          </cell>
          <cell r="BE9">
            <v>516</v>
          </cell>
          <cell r="BF9">
            <v>515</v>
          </cell>
          <cell r="BG9">
            <v>512</v>
          </cell>
          <cell r="BH9">
            <v>488</v>
          </cell>
          <cell r="BI9">
            <v>481</v>
          </cell>
          <cell r="BJ9">
            <v>482</v>
          </cell>
          <cell r="BK9">
            <v>485</v>
          </cell>
          <cell r="BL9">
            <v>482</v>
          </cell>
          <cell r="BM9">
            <v>484</v>
          </cell>
          <cell r="BN9">
            <v>483</v>
          </cell>
          <cell r="BO9">
            <v>484</v>
          </cell>
          <cell r="BP9">
            <v>484</v>
          </cell>
          <cell r="BQ9">
            <v>482</v>
          </cell>
          <cell r="BR9">
            <v>480</v>
          </cell>
          <cell r="BS9">
            <v>482</v>
          </cell>
          <cell r="BT9">
            <v>481</v>
          </cell>
          <cell r="BU9">
            <v>484</v>
          </cell>
          <cell r="BV9">
            <v>481</v>
          </cell>
          <cell r="BW9">
            <v>489</v>
          </cell>
          <cell r="BX9">
            <v>483</v>
          </cell>
          <cell r="BY9">
            <v>483</v>
          </cell>
          <cell r="BZ9">
            <v>483</v>
          </cell>
          <cell r="CA9">
            <v>482</v>
          </cell>
          <cell r="CB9">
            <v>479</v>
          </cell>
          <cell r="CC9">
            <v>479</v>
          </cell>
          <cell r="CD9">
            <v>485</v>
          </cell>
          <cell r="CE9">
            <v>480</v>
          </cell>
          <cell r="CF9">
            <v>479</v>
          </cell>
          <cell r="CG9">
            <v>475</v>
          </cell>
          <cell r="CH9">
            <v>479</v>
          </cell>
          <cell r="CI9">
            <v>480</v>
          </cell>
          <cell r="CJ9">
            <v>480</v>
          </cell>
          <cell r="CK9">
            <v>482</v>
          </cell>
          <cell r="CL9">
            <v>482</v>
          </cell>
          <cell r="CM9">
            <v>482</v>
          </cell>
          <cell r="CN9">
            <v>481</v>
          </cell>
          <cell r="CO9">
            <v>482</v>
          </cell>
          <cell r="CP9">
            <v>486</v>
          </cell>
          <cell r="CQ9">
            <v>483</v>
          </cell>
          <cell r="CR9">
            <v>481</v>
          </cell>
          <cell r="CS9">
            <v>483</v>
          </cell>
          <cell r="CT9">
            <v>479</v>
          </cell>
          <cell r="CU9">
            <v>478</v>
          </cell>
          <cell r="CV9">
            <v>476</v>
          </cell>
          <cell r="CW9">
            <v>479</v>
          </cell>
          <cell r="CX9">
            <v>479</v>
          </cell>
          <cell r="CY9">
            <v>479</v>
          </cell>
          <cell r="CZ9">
            <v>478</v>
          </cell>
          <cell r="DA9">
            <v>482</v>
          </cell>
          <cell r="DB9">
            <v>484</v>
          </cell>
          <cell r="DC9">
            <v>482</v>
          </cell>
          <cell r="DD9">
            <v>479</v>
          </cell>
          <cell r="DE9">
            <v>477</v>
          </cell>
          <cell r="DF9">
            <v>478</v>
          </cell>
          <cell r="DG9">
            <v>482</v>
          </cell>
          <cell r="DH9">
            <v>479</v>
          </cell>
          <cell r="DI9">
            <v>480</v>
          </cell>
          <cell r="DJ9">
            <v>480</v>
          </cell>
          <cell r="DK9">
            <v>480</v>
          </cell>
          <cell r="DL9">
            <v>478</v>
          </cell>
          <cell r="DM9">
            <v>483</v>
          </cell>
          <cell r="DN9">
            <v>486</v>
          </cell>
          <cell r="DO9">
            <v>483</v>
          </cell>
          <cell r="DP9">
            <v>478</v>
          </cell>
          <cell r="DQ9">
            <v>476</v>
          </cell>
          <cell r="DR9">
            <v>478</v>
          </cell>
          <cell r="DS9">
            <v>481</v>
          </cell>
          <cell r="DT9">
            <v>479</v>
          </cell>
          <cell r="DU9">
            <v>480</v>
          </cell>
          <cell r="DV9">
            <v>480</v>
          </cell>
          <cell r="DW9">
            <v>480</v>
          </cell>
          <cell r="DX9">
            <v>479</v>
          </cell>
          <cell r="DY9">
            <v>484</v>
          </cell>
          <cell r="DZ9">
            <v>486</v>
          </cell>
          <cell r="EA9">
            <v>484</v>
          </cell>
          <cell r="EB9">
            <v>479</v>
          </cell>
          <cell r="EC9">
            <v>476</v>
          </cell>
          <cell r="ED9">
            <v>477</v>
          </cell>
          <cell r="EE9">
            <v>481</v>
          </cell>
          <cell r="EF9">
            <v>478</v>
          </cell>
          <cell r="EG9">
            <v>480</v>
          </cell>
          <cell r="EH9">
            <v>480</v>
          </cell>
          <cell r="EI9">
            <v>479</v>
          </cell>
          <cell r="EJ9">
            <v>478</v>
          </cell>
          <cell r="EK9">
            <v>483</v>
          </cell>
          <cell r="EL9">
            <v>485</v>
          </cell>
          <cell r="EM9">
            <v>483</v>
          </cell>
          <cell r="EN9">
            <v>479</v>
          </cell>
          <cell r="EO9">
            <v>477</v>
          </cell>
          <cell r="EP9">
            <v>478</v>
          </cell>
          <cell r="EQ9">
            <v>481</v>
          </cell>
          <cell r="ER9">
            <v>479</v>
          </cell>
          <cell r="ES9">
            <v>480</v>
          </cell>
          <cell r="ET9">
            <v>480</v>
          </cell>
          <cell r="EU9">
            <v>480</v>
          </cell>
          <cell r="EV9">
            <v>478</v>
          </cell>
          <cell r="EW9">
            <v>483</v>
          </cell>
          <cell r="EX9">
            <v>486</v>
          </cell>
          <cell r="EY9">
            <v>483</v>
          </cell>
          <cell r="EZ9">
            <v>479</v>
          </cell>
          <cell r="FA9">
            <v>476</v>
          </cell>
          <cell r="FB9">
            <v>478</v>
          </cell>
          <cell r="FC9">
            <v>481</v>
          </cell>
          <cell r="FD9">
            <v>479</v>
          </cell>
          <cell r="FE9">
            <v>480</v>
          </cell>
          <cell r="FF9">
            <v>480</v>
          </cell>
          <cell r="FG9">
            <v>480</v>
          </cell>
          <cell r="FH9">
            <v>478</v>
          </cell>
        </row>
        <row r="10">
          <cell r="D10" t="str">
            <v>FTS-3 Residential</v>
          </cell>
          <cell r="E10" t="str">
            <v>Residential</v>
          </cell>
          <cell r="F10" t="str">
            <v>CFG</v>
          </cell>
          <cell r="G10" t="str">
            <v>FTS-3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0.04</v>
          </cell>
          <cell r="U10">
            <v>9</v>
          </cell>
          <cell r="V10">
            <v>9</v>
          </cell>
          <cell r="W10">
            <v>9</v>
          </cell>
          <cell r="X10">
            <v>9</v>
          </cell>
          <cell r="Y10">
            <v>13</v>
          </cell>
          <cell r="Z10">
            <v>12</v>
          </cell>
          <cell r="AA10">
            <v>12</v>
          </cell>
          <cell r="AB10">
            <v>13</v>
          </cell>
          <cell r="AC10">
            <v>12</v>
          </cell>
          <cell r="AD10">
            <v>12</v>
          </cell>
          <cell r="AE10">
            <v>13</v>
          </cell>
          <cell r="AF10">
            <v>12</v>
          </cell>
          <cell r="AG10">
            <v>12</v>
          </cell>
          <cell r="AH10">
            <v>10</v>
          </cell>
          <cell r="AI10">
            <v>10</v>
          </cell>
          <cell r="AJ10">
            <v>10</v>
          </cell>
          <cell r="AK10">
            <v>10</v>
          </cell>
          <cell r="AL10">
            <v>10</v>
          </cell>
          <cell r="AM10">
            <v>10</v>
          </cell>
          <cell r="AN10">
            <v>11</v>
          </cell>
          <cell r="AO10">
            <v>10</v>
          </cell>
          <cell r="AP10">
            <v>10</v>
          </cell>
          <cell r="AQ10">
            <v>10</v>
          </cell>
          <cell r="AR10">
            <v>10</v>
          </cell>
          <cell r="AS10">
            <v>10</v>
          </cell>
          <cell r="AT10">
            <v>10</v>
          </cell>
          <cell r="AU10">
            <v>10</v>
          </cell>
          <cell r="AV10">
            <v>12</v>
          </cell>
          <cell r="AW10">
            <v>12</v>
          </cell>
          <cell r="AX10">
            <v>12</v>
          </cell>
          <cell r="AY10">
            <v>13</v>
          </cell>
          <cell r="AZ10">
            <v>13</v>
          </cell>
          <cell r="BA10">
            <v>13</v>
          </cell>
          <cell r="BB10">
            <v>13</v>
          </cell>
          <cell r="BC10">
            <v>13</v>
          </cell>
          <cell r="BD10">
            <v>13</v>
          </cell>
          <cell r="BE10">
            <v>13</v>
          </cell>
          <cell r="BF10">
            <v>13</v>
          </cell>
          <cell r="BG10">
            <v>13</v>
          </cell>
          <cell r="BH10">
            <v>16</v>
          </cell>
          <cell r="BI10">
            <v>16</v>
          </cell>
          <cell r="BJ10">
            <v>16</v>
          </cell>
          <cell r="BK10">
            <v>16</v>
          </cell>
          <cell r="BL10">
            <v>16</v>
          </cell>
          <cell r="BM10">
            <v>16</v>
          </cell>
          <cell r="BN10">
            <v>16</v>
          </cell>
          <cell r="BO10">
            <v>16</v>
          </cell>
          <cell r="BP10">
            <v>16</v>
          </cell>
          <cell r="BQ10">
            <v>16</v>
          </cell>
          <cell r="BR10">
            <v>16</v>
          </cell>
          <cell r="BS10">
            <v>16</v>
          </cell>
          <cell r="BT10">
            <v>16</v>
          </cell>
          <cell r="BU10">
            <v>16</v>
          </cell>
          <cell r="BV10">
            <v>16</v>
          </cell>
          <cell r="BW10">
            <v>17</v>
          </cell>
          <cell r="BX10">
            <v>16</v>
          </cell>
          <cell r="BY10">
            <v>16</v>
          </cell>
          <cell r="BZ10">
            <v>16</v>
          </cell>
          <cell r="CA10">
            <v>16</v>
          </cell>
          <cell r="CB10">
            <v>16</v>
          </cell>
          <cell r="CC10">
            <v>16</v>
          </cell>
          <cell r="CD10">
            <v>16</v>
          </cell>
          <cell r="CE10">
            <v>16</v>
          </cell>
          <cell r="CF10">
            <v>16</v>
          </cell>
          <cell r="CG10">
            <v>17</v>
          </cell>
          <cell r="CH10">
            <v>16</v>
          </cell>
          <cell r="CI10">
            <v>16</v>
          </cell>
          <cell r="CJ10">
            <v>16</v>
          </cell>
          <cell r="CK10">
            <v>16</v>
          </cell>
          <cell r="CL10">
            <v>16</v>
          </cell>
          <cell r="CM10">
            <v>16</v>
          </cell>
          <cell r="CN10">
            <v>17</v>
          </cell>
          <cell r="CO10">
            <v>16</v>
          </cell>
          <cell r="CP10">
            <v>16</v>
          </cell>
          <cell r="CQ10">
            <v>16</v>
          </cell>
          <cell r="CR10">
            <v>16</v>
          </cell>
          <cell r="CS10">
            <v>17</v>
          </cell>
          <cell r="CT10">
            <v>16</v>
          </cell>
          <cell r="CU10">
            <v>16</v>
          </cell>
          <cell r="CV10">
            <v>16</v>
          </cell>
          <cell r="CW10">
            <v>16</v>
          </cell>
          <cell r="CX10">
            <v>16</v>
          </cell>
          <cell r="CY10">
            <v>16</v>
          </cell>
          <cell r="CZ10">
            <v>17</v>
          </cell>
          <cell r="DA10">
            <v>16</v>
          </cell>
          <cell r="DB10">
            <v>16</v>
          </cell>
          <cell r="DC10">
            <v>16</v>
          </cell>
          <cell r="DD10">
            <v>16</v>
          </cell>
          <cell r="DE10">
            <v>17</v>
          </cell>
          <cell r="DF10">
            <v>16</v>
          </cell>
          <cell r="DG10">
            <v>17</v>
          </cell>
          <cell r="DH10">
            <v>16</v>
          </cell>
          <cell r="DI10">
            <v>16</v>
          </cell>
          <cell r="DJ10">
            <v>16</v>
          </cell>
          <cell r="DK10">
            <v>16</v>
          </cell>
          <cell r="DL10">
            <v>17</v>
          </cell>
          <cell r="DM10">
            <v>16</v>
          </cell>
          <cell r="DN10">
            <v>16</v>
          </cell>
          <cell r="DO10">
            <v>16</v>
          </cell>
          <cell r="DP10">
            <v>16</v>
          </cell>
          <cell r="DQ10">
            <v>17</v>
          </cell>
          <cell r="DR10">
            <v>16</v>
          </cell>
          <cell r="DS10">
            <v>17</v>
          </cell>
          <cell r="DT10">
            <v>16</v>
          </cell>
          <cell r="DU10">
            <v>16</v>
          </cell>
          <cell r="DV10">
            <v>16</v>
          </cell>
          <cell r="DW10">
            <v>16</v>
          </cell>
          <cell r="DX10">
            <v>17</v>
          </cell>
          <cell r="DY10">
            <v>16</v>
          </cell>
          <cell r="DZ10">
            <v>16</v>
          </cell>
          <cell r="EA10">
            <v>16</v>
          </cell>
          <cell r="EB10">
            <v>16</v>
          </cell>
          <cell r="EC10">
            <v>17</v>
          </cell>
          <cell r="ED10">
            <v>16</v>
          </cell>
          <cell r="EE10">
            <v>17</v>
          </cell>
          <cell r="EF10">
            <v>16</v>
          </cell>
          <cell r="EG10">
            <v>16</v>
          </cell>
          <cell r="EH10">
            <v>16</v>
          </cell>
          <cell r="EI10">
            <v>16</v>
          </cell>
          <cell r="EJ10">
            <v>17</v>
          </cell>
          <cell r="EK10">
            <v>16</v>
          </cell>
          <cell r="EL10">
            <v>16</v>
          </cell>
          <cell r="EM10">
            <v>16</v>
          </cell>
          <cell r="EN10">
            <v>16</v>
          </cell>
          <cell r="EO10">
            <v>17</v>
          </cell>
          <cell r="EP10">
            <v>16</v>
          </cell>
          <cell r="EQ10">
            <v>17</v>
          </cell>
          <cell r="ER10">
            <v>16</v>
          </cell>
          <cell r="ES10">
            <v>16</v>
          </cell>
          <cell r="ET10">
            <v>16</v>
          </cell>
          <cell r="EU10">
            <v>16</v>
          </cell>
          <cell r="EV10">
            <v>17</v>
          </cell>
          <cell r="EW10">
            <v>16</v>
          </cell>
          <cell r="EX10">
            <v>16</v>
          </cell>
          <cell r="EY10">
            <v>16</v>
          </cell>
          <cell r="EZ10">
            <v>16</v>
          </cell>
          <cell r="FA10">
            <v>17</v>
          </cell>
          <cell r="FB10">
            <v>16</v>
          </cell>
          <cell r="FC10">
            <v>17</v>
          </cell>
          <cell r="FD10">
            <v>16</v>
          </cell>
          <cell r="FE10">
            <v>16</v>
          </cell>
          <cell r="FF10">
            <v>16</v>
          </cell>
          <cell r="FG10">
            <v>16</v>
          </cell>
          <cell r="FH10">
            <v>17</v>
          </cell>
        </row>
        <row r="11">
          <cell r="D11" t="str">
            <v>FTS-3.1 Residential</v>
          </cell>
          <cell r="E11" t="str">
            <v>Residential</v>
          </cell>
          <cell r="F11" t="str">
            <v>CFG</v>
          </cell>
          <cell r="G11" t="str">
            <v>FTS-3.1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0.02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</row>
        <row r="12">
          <cell r="D12" t="str">
            <v>FPU - RS Residential</v>
          </cell>
          <cell r="E12" t="str">
            <v>Residential</v>
          </cell>
          <cell r="F12" t="str">
            <v>FPU</v>
          </cell>
          <cell r="G12" t="str">
            <v>FPU - RS</v>
          </cell>
          <cell r="I12">
            <v>2065</v>
          </cell>
          <cell r="J12">
            <v>2187</v>
          </cell>
          <cell r="K12">
            <v>2104</v>
          </cell>
          <cell r="L12">
            <v>2096</v>
          </cell>
          <cell r="M12">
            <v>2087</v>
          </cell>
          <cell r="N12">
            <v>0.02</v>
          </cell>
          <cell r="O12">
            <v>0.031</v>
          </cell>
          <cell r="U12">
            <v>49748</v>
          </cell>
          <cell r="V12">
            <v>49883</v>
          </cell>
          <cell r="W12">
            <v>50109</v>
          </cell>
          <cell r="X12">
            <v>50284</v>
          </cell>
          <cell r="Y12">
            <v>50184</v>
          </cell>
          <cell r="Z12">
            <v>50278</v>
          </cell>
          <cell r="AA12">
            <v>50326</v>
          </cell>
          <cell r="AB12">
            <v>50445</v>
          </cell>
          <cell r="AC12">
            <v>50452</v>
          </cell>
          <cell r="AD12">
            <v>50533</v>
          </cell>
          <cell r="AE12">
            <v>50816</v>
          </cell>
          <cell r="AF12">
            <v>50976</v>
          </cell>
          <cell r="AG12">
            <v>51224</v>
          </cell>
          <cell r="AH12">
            <v>51282</v>
          </cell>
          <cell r="AI12">
            <v>51495</v>
          </cell>
          <cell r="AJ12">
            <v>51560</v>
          </cell>
          <cell r="AK12">
            <v>51535</v>
          </cell>
          <cell r="AL12">
            <v>51660</v>
          </cell>
          <cell r="AM12">
            <v>51540</v>
          </cell>
          <cell r="AN12">
            <v>51630</v>
          </cell>
          <cell r="AO12">
            <v>51703</v>
          </cell>
          <cell r="AP12">
            <v>51692</v>
          </cell>
          <cell r="AQ12">
            <v>51846</v>
          </cell>
          <cell r="AR12">
            <v>52037</v>
          </cell>
          <cell r="AS12">
            <v>52175</v>
          </cell>
          <cell r="AT12">
            <v>52293</v>
          </cell>
          <cell r="AU12">
            <v>52509</v>
          </cell>
          <cell r="AV12">
            <v>52706</v>
          </cell>
          <cell r="AW12">
            <v>52692</v>
          </cell>
          <cell r="AX12">
            <v>52576</v>
          </cell>
          <cell r="AY12">
            <v>52760</v>
          </cell>
          <cell r="AZ12">
            <v>52889</v>
          </cell>
          <cell r="BA12">
            <v>52957</v>
          </cell>
          <cell r="BB12">
            <v>52910</v>
          </cell>
          <cell r="BC12">
            <v>52953</v>
          </cell>
          <cell r="BD12">
            <v>53220</v>
          </cell>
          <cell r="BE12">
            <v>53499</v>
          </cell>
          <cell r="BF12">
            <v>53510</v>
          </cell>
          <cell r="BG12">
            <v>53765</v>
          </cell>
          <cell r="BH12">
            <v>53838</v>
          </cell>
          <cell r="BI12">
            <v>53847</v>
          </cell>
          <cell r="BJ12">
            <v>54011</v>
          </cell>
          <cell r="BK12">
            <v>53950</v>
          </cell>
          <cell r="BL12">
            <v>54098</v>
          </cell>
          <cell r="BM12">
            <v>54159</v>
          </cell>
          <cell r="BN12">
            <v>54187</v>
          </cell>
          <cell r="BO12">
            <v>54500</v>
          </cell>
          <cell r="BP12">
            <v>54681</v>
          </cell>
          <cell r="BQ12">
            <v>55006</v>
          </cell>
          <cell r="BR12">
            <v>55048</v>
          </cell>
          <cell r="BS12">
            <v>55195</v>
          </cell>
          <cell r="BT12">
            <v>55660</v>
          </cell>
          <cell r="BU12">
            <v>55411</v>
          </cell>
          <cell r="BV12">
            <v>55894</v>
          </cell>
          <cell r="BW12">
            <v>56537</v>
          </cell>
          <cell r="BX12">
            <v>56011</v>
          </cell>
          <cell r="BY12">
            <v>56132</v>
          </cell>
          <cell r="BZ12">
            <v>56111</v>
          </cell>
          <cell r="CA12">
            <v>56466</v>
          </cell>
          <cell r="CB12">
            <v>56785</v>
          </cell>
          <cell r="CC12">
            <v>56960</v>
          </cell>
          <cell r="CD12">
            <v>57116</v>
          </cell>
          <cell r="CE12">
            <v>57325</v>
          </cell>
          <cell r="CF12">
            <v>57693</v>
          </cell>
          <cell r="CG12">
            <v>57766</v>
          </cell>
          <cell r="CH12">
            <v>58003</v>
          </cell>
          <cell r="CI12">
            <v>58395</v>
          </cell>
          <cell r="CJ12">
            <v>58502</v>
          </cell>
          <cell r="CK12">
            <v>58692</v>
          </cell>
          <cell r="CL12">
            <v>59012</v>
          </cell>
          <cell r="CM12">
            <v>59322</v>
          </cell>
          <cell r="CN12">
            <v>59506</v>
          </cell>
          <cell r="CO12">
            <v>59736</v>
          </cell>
          <cell r="CP12">
            <v>59944</v>
          </cell>
          <cell r="CQ12">
            <v>60223</v>
          </cell>
          <cell r="CR12">
            <v>60629</v>
          </cell>
          <cell r="CS12">
            <v>60701</v>
          </cell>
          <cell r="CT12">
            <v>61056</v>
          </cell>
          <cell r="CU12">
            <v>61234</v>
          </cell>
          <cell r="CV12">
            <v>61329</v>
          </cell>
          <cell r="CW12">
            <v>61436</v>
          </cell>
          <cell r="CX12">
            <v>61551</v>
          </cell>
          <cell r="CY12">
            <v>61907</v>
          </cell>
          <cell r="CZ12">
            <v>62156</v>
          </cell>
          <cell r="DA12">
            <v>62008</v>
          </cell>
          <cell r="DB12">
            <v>62103</v>
          </cell>
          <cell r="DC12">
            <v>62303</v>
          </cell>
          <cell r="DD12">
            <v>62710</v>
          </cell>
          <cell r="DE12">
            <v>62624</v>
          </cell>
          <cell r="DF12">
            <v>62989</v>
          </cell>
          <cell r="DG12">
            <v>63476</v>
          </cell>
          <cell r="DH12">
            <v>63289</v>
          </cell>
          <cell r="DI12">
            <v>63444</v>
          </cell>
          <cell r="DJ12">
            <v>63587</v>
          </cell>
          <cell r="DK12">
            <v>63943</v>
          </cell>
          <cell r="DL12">
            <v>64206</v>
          </cell>
          <cell r="DM12">
            <v>64118</v>
          </cell>
          <cell r="DN12">
            <v>64232</v>
          </cell>
          <cell r="DO12">
            <v>64453</v>
          </cell>
          <cell r="DP12">
            <v>64838</v>
          </cell>
          <cell r="DQ12">
            <v>64814</v>
          </cell>
          <cell r="DR12">
            <v>65136</v>
          </cell>
          <cell r="DS12">
            <v>65565</v>
          </cell>
          <cell r="DT12">
            <v>65506</v>
          </cell>
          <cell r="DU12">
            <v>65674</v>
          </cell>
          <cell r="DV12">
            <v>65878</v>
          </cell>
          <cell r="DW12">
            <v>66235</v>
          </cell>
          <cell r="DX12">
            <v>66478</v>
          </cell>
          <cell r="DY12">
            <v>66254</v>
          </cell>
          <cell r="DZ12">
            <v>66354</v>
          </cell>
          <cell r="EA12">
            <v>66581</v>
          </cell>
          <cell r="EB12">
            <v>66975</v>
          </cell>
          <cell r="EC12">
            <v>66914</v>
          </cell>
          <cell r="ED12">
            <v>67269</v>
          </cell>
          <cell r="EE12">
            <v>67715</v>
          </cell>
          <cell r="EF12">
            <v>67593</v>
          </cell>
          <cell r="EG12">
            <v>67754</v>
          </cell>
          <cell r="EH12">
            <v>67916</v>
          </cell>
          <cell r="EI12">
            <v>68292</v>
          </cell>
          <cell r="EJ12">
            <v>68559</v>
          </cell>
          <cell r="EK12">
            <v>68281</v>
          </cell>
          <cell r="EL12">
            <v>68390</v>
          </cell>
          <cell r="EM12">
            <v>68621</v>
          </cell>
          <cell r="EN12">
            <v>69043</v>
          </cell>
          <cell r="EO12">
            <v>68982</v>
          </cell>
          <cell r="EP12">
            <v>69354</v>
          </cell>
          <cell r="EQ12">
            <v>69839</v>
          </cell>
          <cell r="ER12">
            <v>69707</v>
          </cell>
          <cell r="ES12">
            <v>69879</v>
          </cell>
          <cell r="ET12">
            <v>70060</v>
          </cell>
          <cell r="EU12">
            <v>70448</v>
          </cell>
          <cell r="EV12">
            <v>70723</v>
          </cell>
          <cell r="EW12">
            <v>70330</v>
          </cell>
          <cell r="EX12">
            <v>70445</v>
          </cell>
          <cell r="EY12">
            <v>70686</v>
          </cell>
          <cell r="EZ12">
            <v>71112</v>
          </cell>
          <cell r="FA12">
            <v>71060</v>
          </cell>
          <cell r="FB12">
            <v>71432</v>
          </cell>
          <cell r="FC12">
            <v>71915</v>
          </cell>
          <cell r="FD12">
            <v>71804</v>
          </cell>
          <cell r="FE12">
            <v>71982</v>
          </cell>
          <cell r="FF12">
            <v>72177</v>
          </cell>
          <cell r="FG12">
            <v>72575</v>
          </cell>
          <cell r="FH12">
            <v>72853</v>
          </cell>
        </row>
        <row r="13">
          <cell r="D13" t="str">
            <v>FPU - RS-GS Residential</v>
          </cell>
          <cell r="E13" t="str">
            <v>Residential</v>
          </cell>
          <cell r="F13" t="str">
            <v>FPU</v>
          </cell>
          <cell r="G13" t="str">
            <v>FPU - RS-GS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0.02</v>
          </cell>
          <cell r="O13">
            <v>0.188202247191011</v>
          </cell>
          <cell r="U13">
            <v>401</v>
          </cell>
          <cell r="V13">
            <v>404</v>
          </cell>
          <cell r="W13">
            <v>409</v>
          </cell>
          <cell r="X13">
            <v>405</v>
          </cell>
          <cell r="Y13">
            <v>409</v>
          </cell>
          <cell r="Z13">
            <v>409</v>
          </cell>
          <cell r="AA13">
            <v>413</v>
          </cell>
          <cell r="AB13">
            <v>411</v>
          </cell>
          <cell r="AC13">
            <v>415</v>
          </cell>
          <cell r="AD13">
            <v>421</v>
          </cell>
          <cell r="AE13">
            <v>415</v>
          </cell>
          <cell r="AF13">
            <v>412</v>
          </cell>
          <cell r="AG13">
            <v>414</v>
          </cell>
          <cell r="AH13">
            <v>413</v>
          </cell>
          <cell r="AI13">
            <v>412</v>
          </cell>
          <cell r="AJ13">
            <v>418</v>
          </cell>
          <cell r="AK13">
            <v>419</v>
          </cell>
          <cell r="AL13">
            <v>418</v>
          </cell>
          <cell r="AM13">
            <v>422</v>
          </cell>
          <cell r="AN13">
            <v>415</v>
          </cell>
          <cell r="AO13">
            <v>417</v>
          </cell>
          <cell r="AP13">
            <v>423</v>
          </cell>
          <cell r="AQ13">
            <v>425</v>
          </cell>
          <cell r="AR13">
            <v>428</v>
          </cell>
          <cell r="AS13">
            <v>432</v>
          </cell>
          <cell r="AT13">
            <v>429</v>
          </cell>
          <cell r="AU13">
            <v>425</v>
          </cell>
          <cell r="AV13">
            <v>418</v>
          </cell>
          <cell r="AW13">
            <v>423</v>
          </cell>
          <cell r="AX13">
            <v>427</v>
          </cell>
          <cell r="AY13">
            <v>426</v>
          </cell>
          <cell r="AZ13">
            <v>429</v>
          </cell>
          <cell r="BA13">
            <v>432</v>
          </cell>
          <cell r="BB13">
            <v>431</v>
          </cell>
          <cell r="BC13">
            <v>436</v>
          </cell>
          <cell r="BD13">
            <v>433</v>
          </cell>
          <cell r="BE13">
            <v>434</v>
          </cell>
          <cell r="BF13">
            <v>431</v>
          </cell>
          <cell r="BG13">
            <v>440</v>
          </cell>
          <cell r="BH13">
            <v>444</v>
          </cell>
          <cell r="BI13">
            <v>441</v>
          </cell>
          <cell r="BJ13">
            <v>448</v>
          </cell>
          <cell r="BK13">
            <v>453</v>
          </cell>
          <cell r="BL13">
            <v>459</v>
          </cell>
          <cell r="BM13">
            <v>478</v>
          </cell>
          <cell r="BN13">
            <v>490</v>
          </cell>
          <cell r="BO13">
            <v>495</v>
          </cell>
          <cell r="BP13">
            <v>505</v>
          </cell>
          <cell r="BQ13">
            <v>504</v>
          </cell>
          <cell r="BR13">
            <v>514</v>
          </cell>
          <cell r="BS13">
            <v>515</v>
          </cell>
          <cell r="BT13">
            <v>533</v>
          </cell>
          <cell r="BU13">
            <v>783</v>
          </cell>
          <cell r="BV13">
            <v>531</v>
          </cell>
          <cell r="BW13">
            <v>541</v>
          </cell>
          <cell r="BX13">
            <v>551</v>
          </cell>
          <cell r="BY13">
            <v>558</v>
          </cell>
          <cell r="BZ13">
            <v>560</v>
          </cell>
          <cell r="CA13">
            <v>562</v>
          </cell>
          <cell r="CB13">
            <v>559</v>
          </cell>
          <cell r="CC13">
            <v>564</v>
          </cell>
          <cell r="CD13">
            <v>563</v>
          </cell>
          <cell r="CE13">
            <v>568</v>
          </cell>
          <cell r="CF13">
            <v>578</v>
          </cell>
          <cell r="CG13">
            <v>575</v>
          </cell>
          <cell r="CH13">
            <v>585</v>
          </cell>
          <cell r="CI13">
            <v>593</v>
          </cell>
          <cell r="CJ13">
            <v>594</v>
          </cell>
          <cell r="CK13">
            <v>611</v>
          </cell>
          <cell r="CL13">
            <v>629</v>
          </cell>
          <cell r="CM13">
            <v>648</v>
          </cell>
          <cell r="CN13">
            <v>653</v>
          </cell>
          <cell r="CO13">
            <v>660</v>
          </cell>
          <cell r="CP13">
            <v>667</v>
          </cell>
          <cell r="CQ13">
            <v>672</v>
          </cell>
          <cell r="CR13">
            <v>686</v>
          </cell>
          <cell r="CS13">
            <v>699</v>
          </cell>
          <cell r="CT13">
            <v>716</v>
          </cell>
          <cell r="CU13">
            <v>728</v>
          </cell>
          <cell r="CV13">
            <v>753</v>
          </cell>
          <cell r="CW13">
            <v>736</v>
          </cell>
          <cell r="CX13">
            <v>750</v>
          </cell>
          <cell r="CY13">
            <v>761</v>
          </cell>
          <cell r="CZ13">
            <v>767</v>
          </cell>
          <cell r="DA13">
            <v>663</v>
          </cell>
          <cell r="DB13">
            <v>667</v>
          </cell>
          <cell r="DC13">
            <v>672</v>
          </cell>
          <cell r="DD13">
            <v>689</v>
          </cell>
          <cell r="DE13">
            <v>829</v>
          </cell>
          <cell r="DF13">
            <v>692</v>
          </cell>
          <cell r="DG13">
            <v>703</v>
          </cell>
          <cell r="DH13">
            <v>710</v>
          </cell>
          <cell r="DI13">
            <v>726</v>
          </cell>
          <cell r="DJ13">
            <v>739</v>
          </cell>
          <cell r="DK13">
            <v>751</v>
          </cell>
          <cell r="DL13">
            <v>754</v>
          </cell>
          <cell r="DM13">
            <v>669</v>
          </cell>
          <cell r="DN13">
            <v>671</v>
          </cell>
          <cell r="DO13">
            <v>677</v>
          </cell>
          <cell r="DP13">
            <v>691</v>
          </cell>
          <cell r="DQ13">
            <v>771</v>
          </cell>
          <cell r="DR13">
            <v>696</v>
          </cell>
          <cell r="DS13">
            <v>706</v>
          </cell>
          <cell r="DT13">
            <v>711</v>
          </cell>
          <cell r="DU13">
            <v>730</v>
          </cell>
          <cell r="DV13">
            <v>746</v>
          </cell>
          <cell r="DW13">
            <v>762</v>
          </cell>
          <cell r="DX13">
            <v>767</v>
          </cell>
          <cell r="DY13">
            <v>666</v>
          </cell>
          <cell r="DZ13">
            <v>669</v>
          </cell>
          <cell r="EA13">
            <v>675</v>
          </cell>
          <cell r="EB13">
            <v>690</v>
          </cell>
          <cell r="EC13">
            <v>798</v>
          </cell>
          <cell r="ED13">
            <v>694</v>
          </cell>
          <cell r="EE13">
            <v>704</v>
          </cell>
          <cell r="EF13">
            <v>711</v>
          </cell>
          <cell r="EG13">
            <v>729</v>
          </cell>
          <cell r="EH13">
            <v>744</v>
          </cell>
          <cell r="EI13">
            <v>757</v>
          </cell>
          <cell r="EJ13">
            <v>761</v>
          </cell>
          <cell r="EK13">
            <v>666</v>
          </cell>
          <cell r="EL13">
            <v>669</v>
          </cell>
          <cell r="EM13">
            <v>675</v>
          </cell>
          <cell r="EN13">
            <v>690</v>
          </cell>
          <cell r="EO13">
            <v>799</v>
          </cell>
          <cell r="EP13">
            <v>694</v>
          </cell>
          <cell r="EQ13">
            <v>704</v>
          </cell>
          <cell r="ER13">
            <v>711</v>
          </cell>
          <cell r="ES13">
            <v>729</v>
          </cell>
          <cell r="ET13">
            <v>743</v>
          </cell>
          <cell r="EU13">
            <v>757</v>
          </cell>
          <cell r="EV13">
            <v>761</v>
          </cell>
          <cell r="EW13">
            <v>667</v>
          </cell>
          <cell r="EX13">
            <v>670</v>
          </cell>
          <cell r="EY13">
            <v>676</v>
          </cell>
          <cell r="EZ13">
            <v>690</v>
          </cell>
          <cell r="FA13">
            <v>789</v>
          </cell>
          <cell r="FB13">
            <v>695</v>
          </cell>
          <cell r="FC13">
            <v>705</v>
          </cell>
          <cell r="FD13">
            <v>711</v>
          </cell>
          <cell r="FE13">
            <v>730</v>
          </cell>
          <cell r="FF13">
            <v>745</v>
          </cell>
          <cell r="FG13">
            <v>758</v>
          </cell>
          <cell r="FH13">
            <v>763</v>
          </cell>
        </row>
        <row r="14">
          <cell r="D14" t="str">
            <v>FT-RS Residential</v>
          </cell>
          <cell r="E14" t="str">
            <v>Residential</v>
          </cell>
          <cell r="F14" t="str">
            <v>FT</v>
          </cell>
          <cell r="G14" t="str">
            <v>FT-RS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0.005</v>
          </cell>
          <cell r="U14">
            <v>655</v>
          </cell>
          <cell r="V14">
            <v>650</v>
          </cell>
          <cell r="W14">
            <v>657</v>
          </cell>
          <cell r="X14">
            <v>647</v>
          </cell>
          <cell r="Y14">
            <v>636</v>
          </cell>
          <cell r="Z14">
            <v>626</v>
          </cell>
          <cell r="AA14">
            <v>614</v>
          </cell>
          <cell r="AB14">
            <v>608</v>
          </cell>
          <cell r="AC14">
            <v>603</v>
          </cell>
          <cell r="AD14">
            <v>599</v>
          </cell>
          <cell r="AE14">
            <v>599</v>
          </cell>
          <cell r="AF14">
            <v>614</v>
          </cell>
          <cell r="AG14">
            <v>628</v>
          </cell>
          <cell r="AH14">
            <v>622</v>
          </cell>
          <cell r="AI14">
            <v>621</v>
          </cell>
          <cell r="AJ14">
            <v>620</v>
          </cell>
          <cell r="AK14">
            <v>614</v>
          </cell>
          <cell r="AL14">
            <v>602</v>
          </cell>
          <cell r="AM14">
            <v>600</v>
          </cell>
          <cell r="AN14">
            <v>603</v>
          </cell>
          <cell r="AO14">
            <v>599</v>
          </cell>
          <cell r="AP14">
            <v>595</v>
          </cell>
          <cell r="AQ14">
            <v>600</v>
          </cell>
          <cell r="AR14">
            <v>603</v>
          </cell>
          <cell r="AS14">
            <v>612</v>
          </cell>
          <cell r="AT14">
            <v>613</v>
          </cell>
          <cell r="AU14">
            <v>616</v>
          </cell>
          <cell r="AV14">
            <v>608</v>
          </cell>
          <cell r="AW14">
            <v>592</v>
          </cell>
          <cell r="AX14">
            <v>583</v>
          </cell>
          <cell r="AY14">
            <v>575</v>
          </cell>
          <cell r="AZ14">
            <v>571</v>
          </cell>
          <cell r="BA14">
            <v>571</v>
          </cell>
          <cell r="BB14">
            <v>566</v>
          </cell>
          <cell r="BC14">
            <v>574</v>
          </cell>
          <cell r="BD14">
            <v>576</v>
          </cell>
          <cell r="BE14">
            <v>582</v>
          </cell>
          <cell r="BF14">
            <v>581</v>
          </cell>
          <cell r="BG14">
            <v>584</v>
          </cell>
          <cell r="BH14">
            <v>577</v>
          </cell>
          <cell r="BI14">
            <v>565</v>
          </cell>
          <cell r="BJ14">
            <v>561</v>
          </cell>
          <cell r="BK14">
            <v>561</v>
          </cell>
          <cell r="BL14">
            <v>557</v>
          </cell>
          <cell r="BM14">
            <v>560</v>
          </cell>
          <cell r="BN14">
            <v>558</v>
          </cell>
          <cell r="BO14">
            <v>560</v>
          </cell>
          <cell r="BP14">
            <v>560</v>
          </cell>
          <cell r="BQ14">
            <v>564</v>
          </cell>
          <cell r="BR14">
            <v>568</v>
          </cell>
          <cell r="BS14">
            <v>567</v>
          </cell>
          <cell r="BT14">
            <v>570</v>
          </cell>
          <cell r="BU14">
            <v>561</v>
          </cell>
          <cell r="BV14">
            <v>558</v>
          </cell>
          <cell r="BW14">
            <v>554</v>
          </cell>
          <cell r="BX14">
            <v>554</v>
          </cell>
          <cell r="BY14">
            <v>553</v>
          </cell>
          <cell r="BZ14">
            <v>556</v>
          </cell>
          <cell r="CA14">
            <v>554</v>
          </cell>
          <cell r="CB14">
            <v>561</v>
          </cell>
          <cell r="CC14">
            <v>565</v>
          </cell>
          <cell r="CD14">
            <v>564</v>
          </cell>
          <cell r="CE14">
            <v>563</v>
          </cell>
          <cell r="CF14">
            <v>556</v>
          </cell>
          <cell r="CG14">
            <v>549</v>
          </cell>
          <cell r="CH14">
            <v>545</v>
          </cell>
          <cell r="CI14">
            <v>549</v>
          </cell>
          <cell r="CJ14">
            <v>549</v>
          </cell>
          <cell r="CK14">
            <v>551</v>
          </cell>
          <cell r="CL14">
            <v>554</v>
          </cell>
          <cell r="CM14">
            <v>553</v>
          </cell>
          <cell r="CN14">
            <v>554</v>
          </cell>
          <cell r="CO14">
            <v>560</v>
          </cell>
          <cell r="CP14">
            <v>565</v>
          </cell>
          <cell r="CQ14">
            <v>563</v>
          </cell>
          <cell r="CR14">
            <v>563</v>
          </cell>
          <cell r="CS14">
            <v>550</v>
          </cell>
          <cell r="CT14">
            <v>548</v>
          </cell>
          <cell r="CU14">
            <v>552</v>
          </cell>
          <cell r="CV14">
            <v>547</v>
          </cell>
          <cell r="CW14">
            <v>550</v>
          </cell>
          <cell r="CX14">
            <v>551</v>
          </cell>
          <cell r="CY14">
            <v>551</v>
          </cell>
          <cell r="CZ14">
            <v>553</v>
          </cell>
          <cell r="DA14">
            <v>563</v>
          </cell>
          <cell r="DB14">
            <v>564</v>
          </cell>
          <cell r="DC14">
            <v>563</v>
          </cell>
          <cell r="DD14">
            <v>561</v>
          </cell>
          <cell r="DE14">
            <v>552</v>
          </cell>
          <cell r="DF14">
            <v>549</v>
          </cell>
          <cell r="DG14">
            <v>549</v>
          </cell>
          <cell r="DH14">
            <v>548</v>
          </cell>
          <cell r="DI14">
            <v>549</v>
          </cell>
          <cell r="DJ14">
            <v>552</v>
          </cell>
          <cell r="DK14">
            <v>550</v>
          </cell>
          <cell r="DL14">
            <v>554</v>
          </cell>
          <cell r="DM14">
            <v>564</v>
          </cell>
          <cell r="DN14">
            <v>564</v>
          </cell>
          <cell r="DO14">
            <v>564</v>
          </cell>
          <cell r="DP14">
            <v>559</v>
          </cell>
          <cell r="DQ14">
            <v>551</v>
          </cell>
          <cell r="DR14">
            <v>548</v>
          </cell>
          <cell r="DS14">
            <v>549</v>
          </cell>
          <cell r="DT14">
            <v>548</v>
          </cell>
          <cell r="DU14">
            <v>550</v>
          </cell>
          <cell r="DV14">
            <v>552</v>
          </cell>
          <cell r="DW14">
            <v>551</v>
          </cell>
          <cell r="DX14">
            <v>554</v>
          </cell>
          <cell r="DY14">
            <v>564</v>
          </cell>
          <cell r="DZ14">
            <v>564</v>
          </cell>
          <cell r="EA14">
            <v>564</v>
          </cell>
          <cell r="EB14">
            <v>561</v>
          </cell>
          <cell r="EC14">
            <v>552</v>
          </cell>
          <cell r="ED14">
            <v>548</v>
          </cell>
          <cell r="EE14">
            <v>549</v>
          </cell>
          <cell r="EF14">
            <v>548</v>
          </cell>
          <cell r="EG14">
            <v>549</v>
          </cell>
          <cell r="EH14">
            <v>551</v>
          </cell>
          <cell r="EI14">
            <v>550</v>
          </cell>
          <cell r="EJ14">
            <v>553</v>
          </cell>
          <cell r="EK14">
            <v>563</v>
          </cell>
          <cell r="EL14">
            <v>564</v>
          </cell>
          <cell r="EM14">
            <v>564</v>
          </cell>
          <cell r="EN14">
            <v>560</v>
          </cell>
          <cell r="EO14">
            <v>552</v>
          </cell>
          <cell r="EP14">
            <v>548</v>
          </cell>
          <cell r="EQ14">
            <v>549</v>
          </cell>
          <cell r="ER14">
            <v>548</v>
          </cell>
          <cell r="ES14">
            <v>549</v>
          </cell>
          <cell r="ET14">
            <v>552</v>
          </cell>
          <cell r="EU14">
            <v>551</v>
          </cell>
          <cell r="EV14">
            <v>554</v>
          </cell>
          <cell r="EW14">
            <v>564</v>
          </cell>
          <cell r="EX14">
            <v>564</v>
          </cell>
          <cell r="EY14">
            <v>564</v>
          </cell>
          <cell r="EZ14">
            <v>560</v>
          </cell>
          <cell r="FA14">
            <v>552</v>
          </cell>
          <cell r="FB14">
            <v>548</v>
          </cell>
          <cell r="FC14">
            <v>549</v>
          </cell>
          <cell r="FD14">
            <v>548</v>
          </cell>
          <cell r="FE14">
            <v>549</v>
          </cell>
          <cell r="FF14">
            <v>552</v>
          </cell>
          <cell r="FG14">
            <v>551</v>
          </cell>
          <cell r="FH14">
            <v>553</v>
          </cell>
        </row>
        <row r="15">
          <cell r="D15" t="str">
            <v>IGC - TS1 Residential</v>
          </cell>
          <cell r="E15" t="str">
            <v>Residential</v>
          </cell>
          <cell r="F15" t="str">
            <v>IGC</v>
          </cell>
          <cell r="G15" t="str">
            <v>IGC - TS1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U15">
            <v>674</v>
          </cell>
          <cell r="V15">
            <v>678</v>
          </cell>
          <cell r="W15">
            <v>678</v>
          </cell>
          <cell r="X15">
            <v>681</v>
          </cell>
          <cell r="Y15">
            <v>679</v>
          </cell>
          <cell r="Z15">
            <v>682</v>
          </cell>
          <cell r="AA15">
            <v>676</v>
          </cell>
          <cell r="AB15">
            <v>672</v>
          </cell>
          <cell r="AC15">
            <v>666</v>
          </cell>
          <cell r="AD15">
            <v>676</v>
          </cell>
          <cell r="AE15">
            <v>671</v>
          </cell>
          <cell r="AF15">
            <v>668</v>
          </cell>
          <cell r="AG15">
            <v>675</v>
          </cell>
          <cell r="AH15">
            <v>670</v>
          </cell>
          <cell r="AI15">
            <v>677</v>
          </cell>
          <cell r="AJ15">
            <v>671</v>
          </cell>
          <cell r="AK15">
            <v>670</v>
          </cell>
          <cell r="AL15">
            <v>672</v>
          </cell>
          <cell r="AM15">
            <v>669</v>
          </cell>
          <cell r="AN15">
            <v>670</v>
          </cell>
          <cell r="AO15">
            <v>674</v>
          </cell>
          <cell r="AP15">
            <v>670</v>
          </cell>
          <cell r="AQ15">
            <v>670</v>
          </cell>
          <cell r="AR15">
            <v>675</v>
          </cell>
          <cell r="AS15">
            <v>673</v>
          </cell>
          <cell r="AT15">
            <v>671</v>
          </cell>
          <cell r="AU15">
            <v>674</v>
          </cell>
          <cell r="AV15">
            <v>679</v>
          </cell>
          <cell r="AW15">
            <v>672</v>
          </cell>
          <cell r="AX15">
            <v>679</v>
          </cell>
          <cell r="AY15">
            <v>675</v>
          </cell>
          <cell r="AZ15">
            <v>673</v>
          </cell>
          <cell r="BA15">
            <v>670</v>
          </cell>
          <cell r="BB15">
            <v>671</v>
          </cell>
          <cell r="BC15">
            <v>670</v>
          </cell>
          <cell r="BD15">
            <v>672</v>
          </cell>
          <cell r="BE15">
            <v>671</v>
          </cell>
          <cell r="BF15">
            <v>671</v>
          </cell>
          <cell r="BG15">
            <v>673</v>
          </cell>
          <cell r="BH15">
            <v>670</v>
          </cell>
          <cell r="BI15">
            <v>671</v>
          </cell>
          <cell r="BJ15">
            <v>667</v>
          </cell>
          <cell r="BK15">
            <v>669</v>
          </cell>
          <cell r="BL15">
            <v>673</v>
          </cell>
          <cell r="BM15">
            <v>671</v>
          </cell>
          <cell r="BN15">
            <v>668</v>
          </cell>
          <cell r="BO15">
            <v>672</v>
          </cell>
          <cell r="BP15">
            <v>668</v>
          </cell>
          <cell r="BQ15">
            <v>669</v>
          </cell>
          <cell r="BR15">
            <v>667</v>
          </cell>
          <cell r="BS15">
            <v>670</v>
          </cell>
          <cell r="BT15">
            <v>670</v>
          </cell>
          <cell r="BU15">
            <v>669</v>
          </cell>
          <cell r="BV15">
            <v>671</v>
          </cell>
          <cell r="BW15">
            <v>669</v>
          </cell>
          <cell r="BX15">
            <v>669</v>
          </cell>
          <cell r="BY15">
            <v>667</v>
          </cell>
          <cell r="BZ15">
            <v>674</v>
          </cell>
          <cell r="CA15">
            <v>671</v>
          </cell>
          <cell r="CB15">
            <v>666</v>
          </cell>
          <cell r="CC15">
            <v>676</v>
          </cell>
          <cell r="CD15">
            <v>674</v>
          </cell>
          <cell r="CE15">
            <v>673</v>
          </cell>
          <cell r="CF15">
            <v>673</v>
          </cell>
          <cell r="CG15">
            <v>674</v>
          </cell>
          <cell r="CH15">
            <v>671</v>
          </cell>
          <cell r="CI15">
            <v>673</v>
          </cell>
          <cell r="CJ15">
            <v>675</v>
          </cell>
          <cell r="CK15">
            <v>676</v>
          </cell>
          <cell r="CL15">
            <v>675</v>
          </cell>
          <cell r="CM15">
            <v>674</v>
          </cell>
          <cell r="CN15">
            <v>672</v>
          </cell>
          <cell r="CO15">
            <v>675</v>
          </cell>
          <cell r="CP15">
            <v>678</v>
          </cell>
          <cell r="CQ15">
            <v>674</v>
          </cell>
          <cell r="CR15">
            <v>678</v>
          </cell>
          <cell r="CS15">
            <v>674</v>
          </cell>
          <cell r="CT15">
            <v>674</v>
          </cell>
          <cell r="CU15">
            <v>676</v>
          </cell>
          <cell r="CV15">
            <v>675</v>
          </cell>
          <cell r="CW15">
            <v>674</v>
          </cell>
          <cell r="CX15">
            <v>675</v>
          </cell>
          <cell r="CY15">
            <v>675</v>
          </cell>
          <cell r="CZ15">
            <v>671</v>
          </cell>
          <cell r="DA15">
            <v>676</v>
          </cell>
          <cell r="DB15">
            <v>674</v>
          </cell>
          <cell r="DC15">
            <v>675</v>
          </cell>
          <cell r="DD15">
            <v>675</v>
          </cell>
          <cell r="DE15">
            <v>675</v>
          </cell>
          <cell r="DF15">
            <v>674</v>
          </cell>
          <cell r="DG15">
            <v>674</v>
          </cell>
          <cell r="DH15">
            <v>676</v>
          </cell>
          <cell r="DI15">
            <v>675</v>
          </cell>
          <cell r="DJ15">
            <v>677</v>
          </cell>
          <cell r="DK15">
            <v>676</v>
          </cell>
          <cell r="DL15">
            <v>672</v>
          </cell>
          <cell r="DM15">
            <v>676</v>
          </cell>
          <cell r="DN15">
            <v>675</v>
          </cell>
          <cell r="DO15">
            <v>675</v>
          </cell>
          <cell r="DP15">
            <v>675</v>
          </cell>
          <cell r="DQ15">
            <v>675</v>
          </cell>
          <cell r="DR15">
            <v>673</v>
          </cell>
          <cell r="DS15">
            <v>674</v>
          </cell>
          <cell r="DT15">
            <v>676</v>
          </cell>
          <cell r="DU15">
            <v>676</v>
          </cell>
          <cell r="DV15">
            <v>676</v>
          </cell>
          <cell r="DW15">
            <v>676</v>
          </cell>
          <cell r="DX15">
            <v>673</v>
          </cell>
          <cell r="DY15">
            <v>676</v>
          </cell>
          <cell r="DZ15">
            <v>674</v>
          </cell>
          <cell r="EA15">
            <v>675</v>
          </cell>
          <cell r="EB15">
            <v>675</v>
          </cell>
          <cell r="EC15">
            <v>675</v>
          </cell>
          <cell r="ED15">
            <v>674</v>
          </cell>
          <cell r="EE15">
            <v>674</v>
          </cell>
          <cell r="EF15">
            <v>676</v>
          </cell>
          <cell r="EG15">
            <v>675</v>
          </cell>
          <cell r="EH15">
            <v>677</v>
          </cell>
          <cell r="EI15">
            <v>676</v>
          </cell>
          <cell r="EJ15">
            <v>673</v>
          </cell>
          <cell r="EK15">
            <v>676</v>
          </cell>
          <cell r="EL15">
            <v>674</v>
          </cell>
          <cell r="EM15">
            <v>675</v>
          </cell>
          <cell r="EN15">
            <v>675</v>
          </cell>
          <cell r="EO15">
            <v>675</v>
          </cell>
          <cell r="EP15">
            <v>674</v>
          </cell>
          <cell r="EQ15">
            <v>674</v>
          </cell>
          <cell r="ER15">
            <v>676</v>
          </cell>
          <cell r="ES15">
            <v>675</v>
          </cell>
          <cell r="ET15">
            <v>677</v>
          </cell>
          <cell r="EU15">
            <v>676</v>
          </cell>
          <cell r="EV15">
            <v>673</v>
          </cell>
          <cell r="EW15">
            <v>676</v>
          </cell>
          <cell r="EX15">
            <v>674</v>
          </cell>
          <cell r="EY15">
            <v>675</v>
          </cell>
          <cell r="EZ15">
            <v>675</v>
          </cell>
          <cell r="FA15">
            <v>675</v>
          </cell>
          <cell r="FB15">
            <v>674</v>
          </cell>
          <cell r="FC15">
            <v>674</v>
          </cell>
          <cell r="FD15">
            <v>676</v>
          </cell>
          <cell r="FE15">
            <v>675</v>
          </cell>
          <cell r="FF15">
            <v>677</v>
          </cell>
          <cell r="FG15">
            <v>676</v>
          </cell>
          <cell r="FH15">
            <v>673</v>
          </cell>
        </row>
        <row r="16">
          <cell r="D16" t="str">
            <v>TOTAL RESIDENTIAL:Residential</v>
          </cell>
          <cell r="E16" t="str">
            <v>Residential</v>
          </cell>
          <cell r="F16" t="str">
            <v/>
          </cell>
          <cell r="G16" t="str">
            <v>TOTAL RESIDENTIAL:</v>
          </cell>
          <cell r="U16">
            <v>65909</v>
          </cell>
          <cell r="V16">
            <v>66121</v>
          </cell>
          <cell r="W16">
            <v>66430</v>
          </cell>
          <cell r="X16">
            <v>66640</v>
          </cell>
          <cell r="Y16">
            <v>66452</v>
          </cell>
          <cell r="Z16">
            <v>66462</v>
          </cell>
          <cell r="AA16">
            <v>66529</v>
          </cell>
          <cell r="AB16">
            <v>66648</v>
          </cell>
          <cell r="AC16">
            <v>66651</v>
          </cell>
          <cell r="AD16">
            <v>66824</v>
          </cell>
          <cell r="AE16">
            <v>67182</v>
          </cell>
          <cell r="AF16">
            <v>67453</v>
          </cell>
          <cell r="AG16">
            <v>67816</v>
          </cell>
          <cell r="AH16">
            <v>67938</v>
          </cell>
          <cell r="AI16">
            <v>68230</v>
          </cell>
          <cell r="AJ16">
            <v>68351</v>
          </cell>
          <cell r="AK16">
            <v>68285</v>
          </cell>
          <cell r="AL16">
            <v>68334</v>
          </cell>
          <cell r="AM16">
            <v>68215</v>
          </cell>
          <cell r="AN16">
            <v>68338</v>
          </cell>
          <cell r="AO16">
            <v>68445</v>
          </cell>
          <cell r="AP16">
            <v>68459</v>
          </cell>
          <cell r="AQ16">
            <v>68689</v>
          </cell>
          <cell r="AR16">
            <v>69000</v>
          </cell>
          <cell r="AS16">
            <v>69211</v>
          </cell>
          <cell r="AT16">
            <v>69360</v>
          </cell>
          <cell r="AU16">
            <v>69675</v>
          </cell>
          <cell r="AV16">
            <v>69944</v>
          </cell>
          <cell r="AW16">
            <v>69826</v>
          </cell>
          <cell r="AX16">
            <v>69733</v>
          </cell>
          <cell r="AY16">
            <v>69900</v>
          </cell>
          <cell r="AZ16">
            <v>70049</v>
          </cell>
          <cell r="BA16">
            <v>70187</v>
          </cell>
          <cell r="BB16">
            <v>70162</v>
          </cell>
          <cell r="BC16">
            <v>70395</v>
          </cell>
          <cell r="BD16">
            <v>70662</v>
          </cell>
          <cell r="BE16">
            <v>71031</v>
          </cell>
          <cell r="BF16">
            <v>71120</v>
          </cell>
          <cell r="BG16">
            <v>71478</v>
          </cell>
          <cell r="BH16">
            <v>71634</v>
          </cell>
          <cell r="BI16">
            <v>71615</v>
          </cell>
          <cell r="BJ16">
            <v>71795</v>
          </cell>
          <cell r="BK16">
            <v>71803</v>
          </cell>
          <cell r="BL16">
            <v>71968</v>
          </cell>
          <cell r="BM16">
            <v>72121</v>
          </cell>
          <cell r="BN16">
            <v>72187</v>
          </cell>
          <cell r="BO16">
            <v>72663</v>
          </cell>
          <cell r="BP16">
            <v>72951</v>
          </cell>
          <cell r="BQ16">
            <v>73355</v>
          </cell>
          <cell r="BR16">
            <v>73499</v>
          </cell>
          <cell r="BS16">
            <v>73730</v>
          </cell>
          <cell r="BT16">
            <v>74364</v>
          </cell>
          <cell r="BU16">
            <v>74324</v>
          </cell>
          <cell r="BV16">
            <v>74578</v>
          </cell>
          <cell r="BW16">
            <v>75281</v>
          </cell>
          <cell r="BX16">
            <v>74866</v>
          </cell>
          <cell r="BY16">
            <v>75022</v>
          </cell>
          <cell r="BZ16">
            <v>75028</v>
          </cell>
          <cell r="CA16">
            <v>75478</v>
          </cell>
          <cell r="CB16">
            <v>75887</v>
          </cell>
          <cell r="CC16">
            <v>76081</v>
          </cell>
          <cell r="CD16">
            <v>76283</v>
          </cell>
          <cell r="CE16">
            <v>76557</v>
          </cell>
          <cell r="CF16">
            <v>76945</v>
          </cell>
          <cell r="CG16">
            <v>77043</v>
          </cell>
          <cell r="CH16">
            <v>77312</v>
          </cell>
          <cell r="CI16">
            <v>77788</v>
          </cell>
          <cell r="CJ16">
            <v>77947</v>
          </cell>
          <cell r="CK16">
            <v>78267</v>
          </cell>
          <cell r="CL16">
            <v>78706</v>
          </cell>
          <cell r="CM16">
            <v>79278</v>
          </cell>
          <cell r="CN16">
            <v>79581</v>
          </cell>
          <cell r="CO16">
            <v>79876</v>
          </cell>
          <cell r="CP16">
            <v>80108</v>
          </cell>
          <cell r="CQ16">
            <v>80452</v>
          </cell>
          <cell r="CR16">
            <v>80951</v>
          </cell>
          <cell r="CS16">
            <v>81068</v>
          </cell>
          <cell r="CT16">
            <v>81355</v>
          </cell>
          <cell r="CU16">
            <v>81548</v>
          </cell>
          <cell r="CV16">
            <v>81631</v>
          </cell>
          <cell r="CW16">
            <v>81581</v>
          </cell>
          <cell r="CX16">
            <v>81712</v>
          </cell>
          <cell r="CY16">
            <v>82255</v>
          </cell>
          <cell r="CZ16">
            <v>82620</v>
          </cell>
          <cell r="DA16">
            <v>82395</v>
          </cell>
          <cell r="DB16">
            <v>82571</v>
          </cell>
          <cell r="DC16">
            <v>82856</v>
          </cell>
          <cell r="DD16">
            <v>83372</v>
          </cell>
          <cell r="DE16">
            <v>83418</v>
          </cell>
          <cell r="DF16">
            <v>83673</v>
          </cell>
          <cell r="DG16">
            <v>84239</v>
          </cell>
          <cell r="DH16">
            <v>84135</v>
          </cell>
          <cell r="DI16">
            <v>84382</v>
          </cell>
          <cell r="DJ16">
            <v>84603</v>
          </cell>
          <cell r="DK16">
            <v>85151</v>
          </cell>
          <cell r="DL16">
            <v>85528</v>
          </cell>
          <cell r="DM16">
            <v>85086</v>
          </cell>
          <cell r="DN16">
            <v>85274</v>
          </cell>
          <cell r="DO16">
            <v>85581</v>
          </cell>
          <cell r="DP16">
            <v>86048</v>
          </cell>
          <cell r="DQ16">
            <v>86111</v>
          </cell>
          <cell r="DR16">
            <v>86385</v>
          </cell>
          <cell r="DS16">
            <v>86899</v>
          </cell>
          <cell r="DT16">
            <v>86910</v>
          </cell>
          <cell r="DU16">
            <v>87193</v>
          </cell>
          <cell r="DV16">
            <v>87489</v>
          </cell>
          <cell r="DW16">
            <v>88077</v>
          </cell>
          <cell r="DX16">
            <v>88444</v>
          </cell>
          <cell r="DY16">
            <v>87768</v>
          </cell>
          <cell r="DZ16">
            <v>87951</v>
          </cell>
          <cell r="EA16">
            <v>88273</v>
          </cell>
          <cell r="EB16">
            <v>88774</v>
          </cell>
          <cell r="EC16">
            <v>88818</v>
          </cell>
          <cell r="ED16">
            <v>89098</v>
          </cell>
          <cell r="EE16">
            <v>89628</v>
          </cell>
          <cell r="EF16">
            <v>89586</v>
          </cell>
          <cell r="EG16">
            <v>89854</v>
          </cell>
          <cell r="EH16">
            <v>90103</v>
          </cell>
          <cell r="EI16">
            <v>90694</v>
          </cell>
          <cell r="EJ16">
            <v>91087</v>
          </cell>
          <cell r="EK16">
            <v>90354</v>
          </cell>
          <cell r="EL16">
            <v>90548</v>
          </cell>
          <cell r="EM16">
            <v>90876</v>
          </cell>
          <cell r="EN16">
            <v>91404</v>
          </cell>
          <cell r="EO16">
            <v>91455</v>
          </cell>
          <cell r="EP16">
            <v>91751</v>
          </cell>
          <cell r="EQ16">
            <v>92323</v>
          </cell>
          <cell r="ER16">
            <v>92276</v>
          </cell>
          <cell r="ES16">
            <v>92559</v>
          </cell>
          <cell r="ET16">
            <v>92832</v>
          </cell>
          <cell r="EU16">
            <v>93448</v>
          </cell>
          <cell r="EV16">
            <v>93852</v>
          </cell>
          <cell r="EW16">
            <v>92964</v>
          </cell>
          <cell r="EX16">
            <v>93166</v>
          </cell>
          <cell r="EY16">
            <v>93506</v>
          </cell>
          <cell r="EZ16">
            <v>94038</v>
          </cell>
          <cell r="FA16">
            <v>94090</v>
          </cell>
          <cell r="FB16">
            <v>94401</v>
          </cell>
          <cell r="FC16">
            <v>94972</v>
          </cell>
          <cell r="FD16">
            <v>94945</v>
          </cell>
          <cell r="FE16">
            <v>95241</v>
          </cell>
          <cell r="FF16">
            <v>95534</v>
          </cell>
          <cell r="FG16">
            <v>96171</v>
          </cell>
          <cell r="FH16">
            <v>96583</v>
          </cell>
        </row>
        <row r="17">
          <cell r="D17" t="str">
            <v>2 - RESIDENTIAL - EXPERIMENTALResidential - Experimental</v>
          </cell>
          <cell r="E17" t="str">
            <v>Residential - Experimental</v>
          </cell>
          <cell r="F17" t="str">
            <v/>
          </cell>
          <cell r="G17" t="str">
            <v>2 - RESIDENTIAL - EXPERIMENTAL</v>
          </cell>
        </row>
        <row r="18">
          <cell r="D18" t="str">
            <v>FTS-A Residential - Experimental</v>
          </cell>
          <cell r="E18" t="str">
            <v>Residential - Experimental</v>
          </cell>
          <cell r="F18" t="str">
            <v>CFG</v>
          </cell>
          <cell r="G18" t="str">
            <v>FTS-A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U18">
            <v>46</v>
          </cell>
          <cell r="V18">
            <v>45</v>
          </cell>
          <cell r="W18">
            <v>45</v>
          </cell>
          <cell r="X18">
            <v>46</v>
          </cell>
          <cell r="Y18">
            <v>39</v>
          </cell>
          <cell r="Z18">
            <v>34</v>
          </cell>
          <cell r="AA18">
            <v>34</v>
          </cell>
          <cell r="AB18">
            <v>34</v>
          </cell>
          <cell r="AC18">
            <v>34</v>
          </cell>
          <cell r="AD18">
            <v>36</v>
          </cell>
          <cell r="AE18">
            <v>38</v>
          </cell>
          <cell r="AF18">
            <v>41</v>
          </cell>
          <cell r="AG18">
            <v>41</v>
          </cell>
          <cell r="AH18">
            <v>38</v>
          </cell>
          <cell r="AI18">
            <v>38</v>
          </cell>
          <cell r="AJ18">
            <v>38</v>
          </cell>
          <cell r="AK18">
            <v>35</v>
          </cell>
          <cell r="AL18">
            <v>32</v>
          </cell>
          <cell r="AM18">
            <v>32</v>
          </cell>
          <cell r="AN18">
            <v>31</v>
          </cell>
          <cell r="AO18">
            <v>32</v>
          </cell>
          <cell r="AP18">
            <v>34</v>
          </cell>
          <cell r="AQ18">
            <v>36</v>
          </cell>
          <cell r="AR18">
            <v>36</v>
          </cell>
          <cell r="AS18">
            <v>36</v>
          </cell>
          <cell r="AT18">
            <v>37</v>
          </cell>
          <cell r="AU18">
            <v>36</v>
          </cell>
          <cell r="AV18">
            <v>32</v>
          </cell>
          <cell r="AW18">
            <v>27</v>
          </cell>
          <cell r="AX18">
            <v>26</v>
          </cell>
          <cell r="AY18">
            <v>25</v>
          </cell>
          <cell r="AZ18">
            <v>25</v>
          </cell>
          <cell r="BA18">
            <v>25</v>
          </cell>
          <cell r="BB18">
            <v>27</v>
          </cell>
          <cell r="BC18">
            <v>32</v>
          </cell>
          <cell r="BD18">
            <v>33</v>
          </cell>
          <cell r="BE18">
            <v>34</v>
          </cell>
          <cell r="BF18">
            <v>35</v>
          </cell>
          <cell r="BG18">
            <v>35</v>
          </cell>
          <cell r="BH18">
            <v>33</v>
          </cell>
          <cell r="BI18">
            <v>29</v>
          </cell>
          <cell r="BJ18">
            <v>29</v>
          </cell>
          <cell r="BK18">
            <v>30</v>
          </cell>
          <cell r="BL18">
            <v>29</v>
          </cell>
          <cell r="BM18">
            <v>28</v>
          </cell>
          <cell r="BN18">
            <v>31</v>
          </cell>
          <cell r="BO18">
            <v>32</v>
          </cell>
          <cell r="BP18">
            <v>33</v>
          </cell>
          <cell r="BQ18">
            <v>34</v>
          </cell>
          <cell r="BR18">
            <v>34</v>
          </cell>
          <cell r="BS18">
            <v>35</v>
          </cell>
          <cell r="BT18">
            <v>34</v>
          </cell>
          <cell r="BU18">
            <v>31</v>
          </cell>
          <cell r="BV18">
            <v>30</v>
          </cell>
          <cell r="BW18">
            <v>29</v>
          </cell>
          <cell r="BX18">
            <v>30</v>
          </cell>
          <cell r="BY18">
            <v>28</v>
          </cell>
          <cell r="BZ18">
            <v>31</v>
          </cell>
          <cell r="CA18">
            <v>32</v>
          </cell>
          <cell r="CB18">
            <v>33</v>
          </cell>
          <cell r="CC18">
            <v>33</v>
          </cell>
          <cell r="CD18">
            <v>35</v>
          </cell>
          <cell r="CE18">
            <v>35</v>
          </cell>
          <cell r="CF18">
            <v>33</v>
          </cell>
          <cell r="CG18">
            <v>31</v>
          </cell>
          <cell r="CH18">
            <v>31</v>
          </cell>
          <cell r="CI18">
            <v>31</v>
          </cell>
          <cell r="CJ18">
            <v>29</v>
          </cell>
          <cell r="CK18">
            <v>29</v>
          </cell>
          <cell r="CL18">
            <v>30</v>
          </cell>
          <cell r="CM18">
            <v>32</v>
          </cell>
          <cell r="CN18">
            <v>32</v>
          </cell>
          <cell r="CO18">
            <v>31</v>
          </cell>
          <cell r="CP18">
            <v>31</v>
          </cell>
          <cell r="CQ18">
            <v>31</v>
          </cell>
          <cell r="CR18">
            <v>32</v>
          </cell>
          <cell r="CS18">
            <v>32</v>
          </cell>
          <cell r="CT18">
            <v>31</v>
          </cell>
          <cell r="CU18">
            <v>31</v>
          </cell>
          <cell r="CV18">
            <v>29</v>
          </cell>
          <cell r="CW18">
            <v>29</v>
          </cell>
          <cell r="CX18">
            <v>29</v>
          </cell>
          <cell r="CY18">
            <v>29</v>
          </cell>
          <cell r="CZ18">
            <v>29</v>
          </cell>
          <cell r="DA18">
            <v>32</v>
          </cell>
          <cell r="DB18">
            <v>33</v>
          </cell>
          <cell r="DC18">
            <v>33</v>
          </cell>
          <cell r="DD18">
            <v>32</v>
          </cell>
          <cell r="DE18">
            <v>29</v>
          </cell>
          <cell r="DF18">
            <v>29</v>
          </cell>
          <cell r="DG18">
            <v>29</v>
          </cell>
          <cell r="DH18">
            <v>28</v>
          </cell>
          <cell r="DI18">
            <v>27</v>
          </cell>
          <cell r="DJ18">
            <v>29</v>
          </cell>
          <cell r="DK18">
            <v>31</v>
          </cell>
          <cell r="DL18">
            <v>31</v>
          </cell>
          <cell r="DM18">
            <v>32</v>
          </cell>
          <cell r="DN18">
            <v>33</v>
          </cell>
          <cell r="DO18">
            <v>33</v>
          </cell>
          <cell r="DP18">
            <v>32</v>
          </cell>
          <cell r="DQ18">
            <v>29</v>
          </cell>
          <cell r="DR18">
            <v>29</v>
          </cell>
          <cell r="DS18">
            <v>29</v>
          </cell>
          <cell r="DT18">
            <v>28</v>
          </cell>
          <cell r="DU18">
            <v>27</v>
          </cell>
          <cell r="DV18">
            <v>29</v>
          </cell>
          <cell r="DW18">
            <v>31</v>
          </cell>
          <cell r="DX18">
            <v>31</v>
          </cell>
          <cell r="DY18">
            <v>32</v>
          </cell>
          <cell r="DZ18">
            <v>33</v>
          </cell>
          <cell r="EA18">
            <v>33</v>
          </cell>
          <cell r="EB18">
            <v>32</v>
          </cell>
          <cell r="EC18">
            <v>29</v>
          </cell>
          <cell r="ED18">
            <v>29</v>
          </cell>
          <cell r="EE18">
            <v>29</v>
          </cell>
          <cell r="EF18">
            <v>28</v>
          </cell>
          <cell r="EG18">
            <v>27</v>
          </cell>
          <cell r="EH18">
            <v>29</v>
          </cell>
          <cell r="EI18">
            <v>31</v>
          </cell>
          <cell r="EJ18">
            <v>31</v>
          </cell>
          <cell r="EK18">
            <v>32</v>
          </cell>
          <cell r="EL18">
            <v>33</v>
          </cell>
          <cell r="EM18">
            <v>33</v>
          </cell>
          <cell r="EN18">
            <v>32</v>
          </cell>
          <cell r="EO18">
            <v>29</v>
          </cell>
          <cell r="EP18">
            <v>29</v>
          </cell>
          <cell r="EQ18">
            <v>29</v>
          </cell>
          <cell r="ER18">
            <v>28</v>
          </cell>
          <cell r="ES18">
            <v>27</v>
          </cell>
          <cell r="ET18">
            <v>29</v>
          </cell>
          <cell r="EU18">
            <v>31</v>
          </cell>
          <cell r="EV18">
            <v>31</v>
          </cell>
          <cell r="EW18">
            <v>32</v>
          </cell>
          <cell r="EX18">
            <v>33</v>
          </cell>
          <cell r="EY18">
            <v>33</v>
          </cell>
          <cell r="EZ18">
            <v>32</v>
          </cell>
          <cell r="FA18">
            <v>29</v>
          </cell>
          <cell r="FB18">
            <v>29</v>
          </cell>
          <cell r="FC18">
            <v>29</v>
          </cell>
          <cell r="FD18">
            <v>28</v>
          </cell>
          <cell r="FE18">
            <v>27</v>
          </cell>
          <cell r="FF18">
            <v>29</v>
          </cell>
          <cell r="FG18">
            <v>31</v>
          </cell>
          <cell r="FH18">
            <v>31</v>
          </cell>
        </row>
        <row r="19">
          <cell r="D19" t="str">
            <v>FTS-B Residential - Experimental</v>
          </cell>
          <cell r="E19" t="str">
            <v>Residential - Experimental</v>
          </cell>
          <cell r="F19" t="str">
            <v>CFG</v>
          </cell>
          <cell r="G19" t="str">
            <v>FTS-B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U19">
            <v>60</v>
          </cell>
          <cell r="V19">
            <v>60</v>
          </cell>
          <cell r="W19">
            <v>62</v>
          </cell>
          <cell r="X19">
            <v>62</v>
          </cell>
          <cell r="Y19">
            <v>63</v>
          </cell>
          <cell r="Z19">
            <v>64</v>
          </cell>
          <cell r="AA19">
            <v>61</v>
          </cell>
          <cell r="AB19">
            <v>61</v>
          </cell>
          <cell r="AC19">
            <v>63</v>
          </cell>
          <cell r="AD19">
            <v>62</v>
          </cell>
          <cell r="AE19">
            <v>63</v>
          </cell>
          <cell r="AF19">
            <v>63</v>
          </cell>
          <cell r="AG19">
            <v>64</v>
          </cell>
          <cell r="AH19">
            <v>66</v>
          </cell>
          <cell r="AI19">
            <v>64</v>
          </cell>
          <cell r="AJ19">
            <v>65</v>
          </cell>
          <cell r="AK19">
            <v>63</v>
          </cell>
          <cell r="AL19">
            <v>62</v>
          </cell>
          <cell r="AM19">
            <v>60</v>
          </cell>
          <cell r="AN19">
            <v>59</v>
          </cell>
          <cell r="AO19">
            <v>61</v>
          </cell>
          <cell r="AP19">
            <v>61</v>
          </cell>
          <cell r="AQ19">
            <v>62</v>
          </cell>
          <cell r="AR19">
            <v>64</v>
          </cell>
          <cell r="AS19">
            <v>61</v>
          </cell>
          <cell r="AT19">
            <v>59</v>
          </cell>
          <cell r="AU19">
            <v>63</v>
          </cell>
          <cell r="AV19">
            <v>64</v>
          </cell>
          <cell r="AW19">
            <v>64</v>
          </cell>
          <cell r="AX19">
            <v>64</v>
          </cell>
          <cell r="AY19">
            <v>62</v>
          </cell>
          <cell r="AZ19">
            <v>64</v>
          </cell>
          <cell r="BA19">
            <v>64</v>
          </cell>
          <cell r="BB19">
            <v>63</v>
          </cell>
          <cell r="BC19">
            <v>64</v>
          </cell>
          <cell r="BD19">
            <v>66</v>
          </cell>
          <cell r="BE19">
            <v>66</v>
          </cell>
          <cell r="BF19">
            <v>65</v>
          </cell>
          <cell r="BG19">
            <v>66</v>
          </cell>
          <cell r="BH19">
            <v>65</v>
          </cell>
          <cell r="BI19">
            <v>62</v>
          </cell>
          <cell r="BJ19">
            <v>63</v>
          </cell>
          <cell r="BK19">
            <v>59</v>
          </cell>
          <cell r="BL19">
            <v>60</v>
          </cell>
          <cell r="BM19">
            <v>60</v>
          </cell>
          <cell r="BN19">
            <v>61</v>
          </cell>
          <cell r="BO19">
            <v>59</v>
          </cell>
          <cell r="BP19">
            <v>59</v>
          </cell>
          <cell r="BQ19">
            <v>61</v>
          </cell>
          <cell r="BR19">
            <v>62</v>
          </cell>
          <cell r="BS19">
            <v>61</v>
          </cell>
          <cell r="BT19">
            <v>62</v>
          </cell>
          <cell r="BU19">
            <v>62</v>
          </cell>
          <cell r="BV19">
            <v>62</v>
          </cell>
          <cell r="BW19">
            <v>61</v>
          </cell>
          <cell r="BX19">
            <v>60</v>
          </cell>
          <cell r="BY19">
            <v>60</v>
          </cell>
          <cell r="BZ19">
            <v>63</v>
          </cell>
          <cell r="CA19">
            <v>62</v>
          </cell>
          <cell r="CB19">
            <v>64</v>
          </cell>
          <cell r="CC19">
            <v>63</v>
          </cell>
          <cell r="CD19">
            <v>61</v>
          </cell>
          <cell r="CE19">
            <v>61</v>
          </cell>
          <cell r="CF19">
            <v>62</v>
          </cell>
          <cell r="CG19">
            <v>60</v>
          </cell>
          <cell r="CH19">
            <v>60</v>
          </cell>
          <cell r="CI19">
            <v>60</v>
          </cell>
          <cell r="CJ19">
            <v>61</v>
          </cell>
          <cell r="CK19">
            <v>61</v>
          </cell>
          <cell r="CL19">
            <v>63</v>
          </cell>
          <cell r="CM19">
            <v>62</v>
          </cell>
          <cell r="CN19">
            <v>62</v>
          </cell>
          <cell r="CO19">
            <v>62</v>
          </cell>
          <cell r="CP19">
            <v>62</v>
          </cell>
          <cell r="CQ19">
            <v>62</v>
          </cell>
          <cell r="CR19">
            <v>62</v>
          </cell>
          <cell r="CS19">
            <v>62</v>
          </cell>
          <cell r="CT19">
            <v>61</v>
          </cell>
          <cell r="CU19">
            <v>61</v>
          </cell>
          <cell r="CV19">
            <v>62</v>
          </cell>
          <cell r="CW19">
            <v>62</v>
          </cell>
          <cell r="CX19">
            <v>62</v>
          </cell>
          <cell r="CY19">
            <v>62</v>
          </cell>
          <cell r="CZ19">
            <v>62</v>
          </cell>
          <cell r="DA19">
            <v>63</v>
          </cell>
          <cell r="DB19">
            <v>62</v>
          </cell>
          <cell r="DC19">
            <v>62</v>
          </cell>
          <cell r="DD19">
            <v>63</v>
          </cell>
          <cell r="DE19">
            <v>61</v>
          </cell>
          <cell r="DF19">
            <v>61</v>
          </cell>
          <cell r="DG19">
            <v>61</v>
          </cell>
          <cell r="DH19">
            <v>61</v>
          </cell>
          <cell r="DI19">
            <v>61</v>
          </cell>
          <cell r="DJ19">
            <v>63</v>
          </cell>
          <cell r="DK19">
            <v>62</v>
          </cell>
          <cell r="DL19">
            <v>63</v>
          </cell>
          <cell r="DM19">
            <v>63</v>
          </cell>
          <cell r="DN19">
            <v>62</v>
          </cell>
          <cell r="DO19">
            <v>62</v>
          </cell>
          <cell r="DP19">
            <v>63</v>
          </cell>
          <cell r="DQ19">
            <v>61</v>
          </cell>
          <cell r="DR19">
            <v>61</v>
          </cell>
          <cell r="DS19">
            <v>60</v>
          </cell>
          <cell r="DT19">
            <v>61</v>
          </cell>
          <cell r="DU19">
            <v>61</v>
          </cell>
          <cell r="DV19">
            <v>63</v>
          </cell>
          <cell r="DW19">
            <v>62</v>
          </cell>
          <cell r="DX19">
            <v>62</v>
          </cell>
          <cell r="DY19">
            <v>63</v>
          </cell>
          <cell r="DZ19">
            <v>62</v>
          </cell>
          <cell r="EA19">
            <v>62</v>
          </cell>
          <cell r="EB19">
            <v>63</v>
          </cell>
          <cell r="EC19">
            <v>61</v>
          </cell>
          <cell r="ED19">
            <v>61</v>
          </cell>
          <cell r="EE19">
            <v>60</v>
          </cell>
          <cell r="EF19">
            <v>61</v>
          </cell>
          <cell r="EG19">
            <v>61</v>
          </cell>
          <cell r="EH19">
            <v>63</v>
          </cell>
          <cell r="EI19">
            <v>62</v>
          </cell>
          <cell r="EJ19">
            <v>62</v>
          </cell>
          <cell r="EK19">
            <v>63</v>
          </cell>
          <cell r="EL19">
            <v>62</v>
          </cell>
          <cell r="EM19">
            <v>62</v>
          </cell>
          <cell r="EN19">
            <v>63</v>
          </cell>
          <cell r="EO19">
            <v>61</v>
          </cell>
          <cell r="EP19">
            <v>61</v>
          </cell>
          <cell r="EQ19">
            <v>60</v>
          </cell>
          <cell r="ER19">
            <v>61</v>
          </cell>
          <cell r="ES19">
            <v>61</v>
          </cell>
          <cell r="ET19">
            <v>63</v>
          </cell>
          <cell r="EU19">
            <v>62</v>
          </cell>
          <cell r="EV19">
            <v>62</v>
          </cell>
          <cell r="EW19">
            <v>63</v>
          </cell>
          <cell r="EX19">
            <v>62</v>
          </cell>
          <cell r="EY19">
            <v>62</v>
          </cell>
          <cell r="EZ19">
            <v>63</v>
          </cell>
          <cell r="FA19">
            <v>61</v>
          </cell>
          <cell r="FB19">
            <v>61</v>
          </cell>
          <cell r="FC19">
            <v>60</v>
          </cell>
          <cell r="FD19">
            <v>61</v>
          </cell>
          <cell r="FE19">
            <v>61</v>
          </cell>
          <cell r="FF19">
            <v>63</v>
          </cell>
          <cell r="FG19">
            <v>62</v>
          </cell>
          <cell r="FH19">
            <v>62</v>
          </cell>
        </row>
        <row r="20">
          <cell r="D20" t="str">
            <v>FTS-1 Residential - Experimental</v>
          </cell>
          <cell r="E20" t="str">
            <v>Residential - Experimental</v>
          </cell>
          <cell r="F20" t="str">
            <v>CFG</v>
          </cell>
          <cell r="G20" t="str">
            <v>FTS-1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U20">
            <v>152</v>
          </cell>
          <cell r="V20">
            <v>151</v>
          </cell>
          <cell r="W20">
            <v>153</v>
          </cell>
          <cell r="X20">
            <v>155</v>
          </cell>
          <cell r="Y20">
            <v>158</v>
          </cell>
          <cell r="Z20">
            <v>155</v>
          </cell>
          <cell r="AA20">
            <v>154</v>
          </cell>
          <cell r="AB20">
            <v>155</v>
          </cell>
          <cell r="AC20">
            <v>158</v>
          </cell>
          <cell r="AD20">
            <v>157</v>
          </cell>
          <cell r="AE20">
            <v>158</v>
          </cell>
          <cell r="AF20">
            <v>159</v>
          </cell>
          <cell r="AG20">
            <v>158</v>
          </cell>
          <cell r="AH20">
            <v>160</v>
          </cell>
          <cell r="AI20">
            <v>163</v>
          </cell>
          <cell r="AJ20">
            <v>164</v>
          </cell>
          <cell r="AK20">
            <v>164</v>
          </cell>
          <cell r="AL20">
            <v>166</v>
          </cell>
          <cell r="AM20">
            <v>166</v>
          </cell>
          <cell r="AN20">
            <v>164</v>
          </cell>
          <cell r="AO20">
            <v>164</v>
          </cell>
          <cell r="AP20">
            <v>163</v>
          </cell>
          <cell r="AQ20">
            <v>162</v>
          </cell>
          <cell r="AR20">
            <v>163</v>
          </cell>
          <cell r="AS20">
            <v>161</v>
          </cell>
          <cell r="AT20">
            <v>165</v>
          </cell>
          <cell r="AU20">
            <v>165</v>
          </cell>
          <cell r="AV20">
            <v>170</v>
          </cell>
          <cell r="AW20">
            <v>167</v>
          </cell>
          <cell r="AX20">
            <v>170</v>
          </cell>
          <cell r="AY20">
            <v>166</v>
          </cell>
          <cell r="AZ20">
            <v>169</v>
          </cell>
          <cell r="BA20">
            <v>169</v>
          </cell>
          <cell r="BB20">
            <v>168</v>
          </cell>
          <cell r="BC20">
            <v>169</v>
          </cell>
          <cell r="BD20">
            <v>168</v>
          </cell>
          <cell r="BE20">
            <v>168</v>
          </cell>
          <cell r="BF20">
            <v>169</v>
          </cell>
          <cell r="BG20">
            <v>170</v>
          </cell>
          <cell r="BH20">
            <v>167</v>
          </cell>
          <cell r="BI20">
            <v>168</v>
          </cell>
          <cell r="BJ20">
            <v>167</v>
          </cell>
          <cell r="BK20">
            <v>168</v>
          </cell>
          <cell r="BL20">
            <v>165</v>
          </cell>
          <cell r="BM20">
            <v>164</v>
          </cell>
          <cell r="BN20">
            <v>163</v>
          </cell>
          <cell r="BO20">
            <v>164</v>
          </cell>
          <cell r="BP20">
            <v>164</v>
          </cell>
          <cell r="BQ20">
            <v>166</v>
          </cell>
          <cell r="BR20">
            <v>166</v>
          </cell>
          <cell r="BS20">
            <v>165</v>
          </cell>
          <cell r="BT20">
            <v>164</v>
          </cell>
          <cell r="BU20">
            <v>165</v>
          </cell>
          <cell r="BV20">
            <v>166</v>
          </cell>
          <cell r="BW20">
            <v>168</v>
          </cell>
          <cell r="BX20">
            <v>168</v>
          </cell>
          <cell r="BY20">
            <v>167</v>
          </cell>
          <cell r="BZ20">
            <v>167</v>
          </cell>
          <cell r="CA20">
            <v>167</v>
          </cell>
          <cell r="CB20">
            <v>167</v>
          </cell>
          <cell r="CC20">
            <v>167</v>
          </cell>
          <cell r="CD20">
            <v>167</v>
          </cell>
          <cell r="CE20">
            <v>168</v>
          </cell>
          <cell r="CF20">
            <v>167</v>
          </cell>
          <cell r="CG20">
            <v>164</v>
          </cell>
          <cell r="CH20">
            <v>164</v>
          </cell>
          <cell r="CI20">
            <v>164</v>
          </cell>
          <cell r="CJ20">
            <v>165</v>
          </cell>
          <cell r="CK20">
            <v>164</v>
          </cell>
          <cell r="CL20">
            <v>165</v>
          </cell>
          <cell r="CM20">
            <v>165</v>
          </cell>
          <cell r="CN20">
            <v>165</v>
          </cell>
          <cell r="CO20">
            <v>166</v>
          </cell>
          <cell r="CP20">
            <v>165</v>
          </cell>
          <cell r="CQ20">
            <v>164</v>
          </cell>
          <cell r="CR20">
            <v>165</v>
          </cell>
          <cell r="CS20">
            <v>164</v>
          </cell>
          <cell r="CT20">
            <v>164</v>
          </cell>
          <cell r="CU20">
            <v>163</v>
          </cell>
          <cell r="CV20">
            <v>164</v>
          </cell>
          <cell r="CW20">
            <v>164</v>
          </cell>
          <cell r="CX20">
            <v>164</v>
          </cell>
          <cell r="CY20">
            <v>164</v>
          </cell>
          <cell r="CZ20">
            <v>164</v>
          </cell>
          <cell r="DA20">
            <v>165</v>
          </cell>
          <cell r="DB20">
            <v>165</v>
          </cell>
          <cell r="DC20">
            <v>165</v>
          </cell>
          <cell r="DD20">
            <v>164</v>
          </cell>
          <cell r="DE20">
            <v>163</v>
          </cell>
          <cell r="DF20">
            <v>164</v>
          </cell>
          <cell r="DG20">
            <v>165</v>
          </cell>
          <cell r="DH20">
            <v>165</v>
          </cell>
          <cell r="DI20">
            <v>164</v>
          </cell>
          <cell r="DJ20">
            <v>164</v>
          </cell>
          <cell r="DK20">
            <v>164</v>
          </cell>
          <cell r="DL20">
            <v>164</v>
          </cell>
          <cell r="DM20">
            <v>165</v>
          </cell>
          <cell r="DN20">
            <v>166</v>
          </cell>
          <cell r="DO20">
            <v>166</v>
          </cell>
          <cell r="DP20">
            <v>165</v>
          </cell>
          <cell r="DQ20">
            <v>163</v>
          </cell>
          <cell r="DR20">
            <v>163</v>
          </cell>
          <cell r="DS20">
            <v>164</v>
          </cell>
          <cell r="DT20">
            <v>164</v>
          </cell>
          <cell r="DU20">
            <v>163</v>
          </cell>
          <cell r="DV20">
            <v>164</v>
          </cell>
          <cell r="DW20">
            <v>164</v>
          </cell>
          <cell r="DX20">
            <v>164</v>
          </cell>
          <cell r="DY20">
            <v>165</v>
          </cell>
          <cell r="DZ20">
            <v>165</v>
          </cell>
          <cell r="EA20">
            <v>166</v>
          </cell>
          <cell r="EB20">
            <v>164</v>
          </cell>
          <cell r="EC20">
            <v>163</v>
          </cell>
          <cell r="ED20">
            <v>164</v>
          </cell>
          <cell r="EE20">
            <v>164</v>
          </cell>
          <cell r="EF20">
            <v>164</v>
          </cell>
          <cell r="EG20">
            <v>163</v>
          </cell>
          <cell r="EH20">
            <v>164</v>
          </cell>
          <cell r="EI20">
            <v>164</v>
          </cell>
          <cell r="EJ20">
            <v>164</v>
          </cell>
          <cell r="EK20">
            <v>165</v>
          </cell>
          <cell r="EL20">
            <v>165</v>
          </cell>
          <cell r="EM20">
            <v>166</v>
          </cell>
          <cell r="EN20">
            <v>164</v>
          </cell>
          <cell r="EO20">
            <v>163</v>
          </cell>
          <cell r="EP20">
            <v>163</v>
          </cell>
          <cell r="EQ20">
            <v>164</v>
          </cell>
          <cell r="ER20">
            <v>164</v>
          </cell>
          <cell r="ES20">
            <v>163</v>
          </cell>
          <cell r="ET20">
            <v>164</v>
          </cell>
          <cell r="EU20">
            <v>164</v>
          </cell>
          <cell r="EV20">
            <v>164</v>
          </cell>
          <cell r="EW20">
            <v>165</v>
          </cell>
          <cell r="EX20">
            <v>165</v>
          </cell>
          <cell r="EY20">
            <v>166</v>
          </cell>
          <cell r="EZ20">
            <v>164</v>
          </cell>
          <cell r="FA20">
            <v>163</v>
          </cell>
          <cell r="FB20">
            <v>163</v>
          </cell>
          <cell r="FC20">
            <v>164</v>
          </cell>
          <cell r="FD20">
            <v>164</v>
          </cell>
          <cell r="FE20">
            <v>163</v>
          </cell>
          <cell r="FF20">
            <v>164</v>
          </cell>
          <cell r="FG20">
            <v>164</v>
          </cell>
          <cell r="FH20">
            <v>164</v>
          </cell>
        </row>
        <row r="21">
          <cell r="D21" t="str">
            <v>FTS-2 Residential - Experimental</v>
          </cell>
          <cell r="E21" t="str">
            <v>Residential - Experimental</v>
          </cell>
          <cell r="F21" t="str">
            <v>CFG</v>
          </cell>
          <cell r="G21" t="str">
            <v>FTS-2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U21">
            <v>16</v>
          </cell>
          <cell r="V21">
            <v>16</v>
          </cell>
          <cell r="W21">
            <v>16</v>
          </cell>
          <cell r="X21">
            <v>16</v>
          </cell>
          <cell r="Y21">
            <v>17</v>
          </cell>
          <cell r="Z21">
            <v>16</v>
          </cell>
          <cell r="AA21">
            <v>15</v>
          </cell>
          <cell r="AB21">
            <v>15</v>
          </cell>
          <cell r="AC21">
            <v>15</v>
          </cell>
          <cell r="AD21">
            <v>15</v>
          </cell>
          <cell r="AE21">
            <v>16</v>
          </cell>
          <cell r="AF21">
            <v>16</v>
          </cell>
          <cell r="AG21">
            <v>16</v>
          </cell>
          <cell r="AH21">
            <v>16</v>
          </cell>
          <cell r="AI21">
            <v>16</v>
          </cell>
          <cell r="AJ21">
            <v>16</v>
          </cell>
          <cell r="AK21">
            <v>17</v>
          </cell>
          <cell r="AL21">
            <v>16</v>
          </cell>
          <cell r="AM21">
            <v>16</v>
          </cell>
          <cell r="AN21">
            <v>16</v>
          </cell>
          <cell r="AO21">
            <v>16</v>
          </cell>
          <cell r="AP21">
            <v>15</v>
          </cell>
          <cell r="AQ21">
            <v>16</v>
          </cell>
          <cell r="AR21">
            <v>16</v>
          </cell>
          <cell r="AS21">
            <v>16</v>
          </cell>
          <cell r="AT21">
            <v>17</v>
          </cell>
          <cell r="AU21">
            <v>16</v>
          </cell>
          <cell r="AV21">
            <v>19</v>
          </cell>
          <cell r="AW21">
            <v>19</v>
          </cell>
          <cell r="AX21">
            <v>17</v>
          </cell>
          <cell r="AY21">
            <v>15</v>
          </cell>
          <cell r="AZ21">
            <v>15</v>
          </cell>
          <cell r="BA21">
            <v>15</v>
          </cell>
          <cell r="BB21">
            <v>15</v>
          </cell>
          <cell r="BC21">
            <v>16</v>
          </cell>
          <cell r="BD21">
            <v>16</v>
          </cell>
          <cell r="BE21">
            <v>17</v>
          </cell>
          <cell r="BF21">
            <v>16</v>
          </cell>
          <cell r="BG21">
            <v>16</v>
          </cell>
          <cell r="BH21">
            <v>20</v>
          </cell>
          <cell r="BI21">
            <v>20</v>
          </cell>
          <cell r="BJ21">
            <v>19</v>
          </cell>
          <cell r="BK21">
            <v>19</v>
          </cell>
          <cell r="BL21">
            <v>19</v>
          </cell>
          <cell r="BM21">
            <v>19</v>
          </cell>
          <cell r="BN21">
            <v>19</v>
          </cell>
          <cell r="BO21">
            <v>20</v>
          </cell>
          <cell r="BP21">
            <v>20</v>
          </cell>
          <cell r="BQ21">
            <v>19</v>
          </cell>
          <cell r="BR21">
            <v>19</v>
          </cell>
          <cell r="BS21">
            <v>19</v>
          </cell>
          <cell r="BT21">
            <v>19</v>
          </cell>
          <cell r="BU21">
            <v>19</v>
          </cell>
          <cell r="BV21">
            <v>18</v>
          </cell>
          <cell r="BW21">
            <v>18</v>
          </cell>
          <cell r="BX21">
            <v>18</v>
          </cell>
          <cell r="BY21">
            <v>18</v>
          </cell>
          <cell r="BZ21">
            <v>18</v>
          </cell>
          <cell r="CA21">
            <v>19</v>
          </cell>
          <cell r="CB21">
            <v>19</v>
          </cell>
          <cell r="CC21">
            <v>19</v>
          </cell>
          <cell r="CD21">
            <v>19</v>
          </cell>
          <cell r="CE21">
            <v>20</v>
          </cell>
          <cell r="CF21">
            <v>20</v>
          </cell>
          <cell r="CG21">
            <v>20</v>
          </cell>
          <cell r="CH21">
            <v>20</v>
          </cell>
          <cell r="CI21">
            <v>20</v>
          </cell>
          <cell r="CJ21">
            <v>20</v>
          </cell>
          <cell r="CK21">
            <v>20</v>
          </cell>
          <cell r="CL21">
            <v>21</v>
          </cell>
          <cell r="CM21">
            <v>20</v>
          </cell>
          <cell r="CN21">
            <v>20</v>
          </cell>
          <cell r="CO21">
            <v>20</v>
          </cell>
          <cell r="CP21">
            <v>20</v>
          </cell>
          <cell r="CQ21">
            <v>20</v>
          </cell>
          <cell r="CR21">
            <v>20</v>
          </cell>
          <cell r="CS21">
            <v>20</v>
          </cell>
          <cell r="CT21">
            <v>19</v>
          </cell>
          <cell r="CU21">
            <v>20</v>
          </cell>
          <cell r="CV21">
            <v>19</v>
          </cell>
          <cell r="CW21">
            <v>19</v>
          </cell>
          <cell r="CX21">
            <v>19</v>
          </cell>
          <cell r="CY21">
            <v>19</v>
          </cell>
          <cell r="CZ21">
            <v>19</v>
          </cell>
          <cell r="DA21">
            <v>19</v>
          </cell>
          <cell r="DB21">
            <v>19</v>
          </cell>
          <cell r="DC21">
            <v>19</v>
          </cell>
          <cell r="DD21">
            <v>20</v>
          </cell>
          <cell r="DE21">
            <v>20</v>
          </cell>
          <cell r="DF21">
            <v>19</v>
          </cell>
          <cell r="DG21">
            <v>19</v>
          </cell>
          <cell r="DH21">
            <v>19</v>
          </cell>
          <cell r="DI21">
            <v>19</v>
          </cell>
          <cell r="DJ21">
            <v>20</v>
          </cell>
          <cell r="DK21">
            <v>20</v>
          </cell>
          <cell r="DL21">
            <v>20</v>
          </cell>
          <cell r="DM21">
            <v>19</v>
          </cell>
          <cell r="DN21">
            <v>19</v>
          </cell>
          <cell r="DO21">
            <v>19</v>
          </cell>
          <cell r="DP21">
            <v>20</v>
          </cell>
          <cell r="DQ21">
            <v>20</v>
          </cell>
          <cell r="DR21">
            <v>19</v>
          </cell>
          <cell r="DS21">
            <v>19</v>
          </cell>
          <cell r="DT21">
            <v>19</v>
          </cell>
          <cell r="DU21">
            <v>19</v>
          </cell>
          <cell r="DV21">
            <v>20</v>
          </cell>
          <cell r="DW21">
            <v>20</v>
          </cell>
          <cell r="DX21">
            <v>20</v>
          </cell>
          <cell r="DY21">
            <v>19</v>
          </cell>
          <cell r="DZ21">
            <v>19</v>
          </cell>
          <cell r="EA21">
            <v>19</v>
          </cell>
          <cell r="EB21">
            <v>20</v>
          </cell>
          <cell r="EC21">
            <v>20</v>
          </cell>
          <cell r="ED21">
            <v>19</v>
          </cell>
          <cell r="EE21">
            <v>19</v>
          </cell>
          <cell r="EF21">
            <v>19</v>
          </cell>
          <cell r="EG21">
            <v>19</v>
          </cell>
          <cell r="EH21">
            <v>20</v>
          </cell>
          <cell r="EI21">
            <v>20</v>
          </cell>
          <cell r="EJ21">
            <v>20</v>
          </cell>
          <cell r="EK21">
            <v>19</v>
          </cell>
          <cell r="EL21">
            <v>19</v>
          </cell>
          <cell r="EM21">
            <v>19</v>
          </cell>
          <cell r="EN21">
            <v>20</v>
          </cell>
          <cell r="EO21">
            <v>20</v>
          </cell>
          <cell r="EP21">
            <v>19</v>
          </cell>
          <cell r="EQ21">
            <v>19</v>
          </cell>
          <cell r="ER21">
            <v>19</v>
          </cell>
          <cell r="ES21">
            <v>19</v>
          </cell>
          <cell r="ET21">
            <v>20</v>
          </cell>
          <cell r="EU21">
            <v>20</v>
          </cell>
          <cell r="EV21">
            <v>20</v>
          </cell>
          <cell r="EW21">
            <v>19</v>
          </cell>
          <cell r="EX21">
            <v>19</v>
          </cell>
          <cell r="EY21">
            <v>19</v>
          </cell>
          <cell r="EZ21">
            <v>20</v>
          </cell>
          <cell r="FA21">
            <v>20</v>
          </cell>
          <cell r="FB21">
            <v>19</v>
          </cell>
          <cell r="FC21">
            <v>19</v>
          </cell>
          <cell r="FD21">
            <v>19</v>
          </cell>
          <cell r="FE21">
            <v>19</v>
          </cell>
          <cell r="FF21">
            <v>20</v>
          </cell>
          <cell r="FG21">
            <v>20</v>
          </cell>
          <cell r="FH21">
            <v>20</v>
          </cell>
        </row>
        <row r="22">
          <cell r="D22" t="str">
            <v>FTS-2.1 Residential - Experimental</v>
          </cell>
          <cell r="E22" t="str">
            <v>Residential - Experimental</v>
          </cell>
          <cell r="F22" t="str">
            <v>CFG</v>
          </cell>
          <cell r="G22" t="str">
            <v>FTS-2.1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U22">
            <v>15</v>
          </cell>
          <cell r="V22">
            <v>15</v>
          </cell>
          <cell r="W22">
            <v>14</v>
          </cell>
          <cell r="X22">
            <v>15</v>
          </cell>
          <cell r="Y22">
            <v>13</v>
          </cell>
          <cell r="Z22">
            <v>13</v>
          </cell>
          <cell r="AA22">
            <v>13</v>
          </cell>
          <cell r="AB22">
            <v>14</v>
          </cell>
          <cell r="AC22">
            <v>14</v>
          </cell>
          <cell r="AD22">
            <v>14</v>
          </cell>
          <cell r="AE22">
            <v>14</v>
          </cell>
          <cell r="AF22">
            <v>13</v>
          </cell>
          <cell r="AG22">
            <v>13</v>
          </cell>
          <cell r="AH22">
            <v>10</v>
          </cell>
          <cell r="AI22">
            <v>10</v>
          </cell>
          <cell r="AJ22">
            <v>10</v>
          </cell>
          <cell r="AK22">
            <v>10</v>
          </cell>
          <cell r="AL22">
            <v>10</v>
          </cell>
          <cell r="AM22">
            <v>10</v>
          </cell>
          <cell r="AN22">
            <v>10</v>
          </cell>
          <cell r="AO22">
            <v>10</v>
          </cell>
          <cell r="AP22">
            <v>10</v>
          </cell>
          <cell r="AQ22">
            <v>10</v>
          </cell>
          <cell r="AR22">
            <v>10</v>
          </cell>
          <cell r="AS22">
            <v>10</v>
          </cell>
          <cell r="AT22">
            <v>10</v>
          </cell>
          <cell r="AU22">
            <v>10</v>
          </cell>
          <cell r="AV22">
            <v>8</v>
          </cell>
          <cell r="AW22">
            <v>8</v>
          </cell>
          <cell r="AX22">
            <v>8</v>
          </cell>
          <cell r="AY22">
            <v>8</v>
          </cell>
          <cell r="AZ22">
            <v>9</v>
          </cell>
          <cell r="BA22">
            <v>8</v>
          </cell>
          <cell r="BB22">
            <v>8</v>
          </cell>
          <cell r="BC22">
            <v>9</v>
          </cell>
          <cell r="BD22">
            <v>8</v>
          </cell>
          <cell r="BE22">
            <v>8</v>
          </cell>
          <cell r="BF22">
            <v>8</v>
          </cell>
          <cell r="BG22">
            <v>8</v>
          </cell>
          <cell r="BH22">
            <v>9</v>
          </cell>
          <cell r="BI22">
            <v>9</v>
          </cell>
          <cell r="BJ22">
            <v>9</v>
          </cell>
          <cell r="BK22">
            <v>9</v>
          </cell>
          <cell r="BL22">
            <v>9</v>
          </cell>
          <cell r="BM22">
            <v>9</v>
          </cell>
          <cell r="BN22">
            <v>10</v>
          </cell>
          <cell r="BO22">
            <v>9</v>
          </cell>
          <cell r="BP22">
            <v>9</v>
          </cell>
          <cell r="BQ22">
            <v>9</v>
          </cell>
          <cell r="BR22">
            <v>9</v>
          </cell>
          <cell r="BS22">
            <v>9</v>
          </cell>
          <cell r="BT22">
            <v>9</v>
          </cell>
          <cell r="BU22">
            <v>9</v>
          </cell>
          <cell r="BV22">
            <v>9</v>
          </cell>
          <cell r="BW22">
            <v>9</v>
          </cell>
          <cell r="BX22">
            <v>9</v>
          </cell>
          <cell r="BY22">
            <v>10</v>
          </cell>
          <cell r="BZ22">
            <v>8</v>
          </cell>
          <cell r="CA22">
            <v>8</v>
          </cell>
          <cell r="CB22">
            <v>8</v>
          </cell>
          <cell r="CC22">
            <v>8</v>
          </cell>
          <cell r="CD22">
            <v>8</v>
          </cell>
          <cell r="CE22">
            <v>8</v>
          </cell>
          <cell r="CF22">
            <v>8</v>
          </cell>
          <cell r="CG22">
            <v>8</v>
          </cell>
          <cell r="CH22">
            <v>8</v>
          </cell>
          <cell r="CI22">
            <v>8</v>
          </cell>
          <cell r="CJ22">
            <v>8</v>
          </cell>
          <cell r="CK22">
            <v>8</v>
          </cell>
          <cell r="CL22">
            <v>8</v>
          </cell>
          <cell r="CM22">
            <v>8</v>
          </cell>
          <cell r="CN22">
            <v>8</v>
          </cell>
          <cell r="CO22">
            <v>7</v>
          </cell>
          <cell r="CP22">
            <v>8</v>
          </cell>
          <cell r="CQ22">
            <v>7</v>
          </cell>
          <cell r="CR22">
            <v>7</v>
          </cell>
          <cell r="CS22">
            <v>7</v>
          </cell>
          <cell r="CT22">
            <v>7</v>
          </cell>
          <cell r="CU22">
            <v>7</v>
          </cell>
          <cell r="CV22">
            <v>7</v>
          </cell>
          <cell r="CW22">
            <v>7</v>
          </cell>
          <cell r="CX22">
            <v>7</v>
          </cell>
          <cell r="CY22">
            <v>7</v>
          </cell>
          <cell r="CZ22">
            <v>7</v>
          </cell>
          <cell r="DA22">
            <v>7</v>
          </cell>
          <cell r="DB22">
            <v>7</v>
          </cell>
          <cell r="DC22">
            <v>7</v>
          </cell>
          <cell r="DD22">
            <v>7</v>
          </cell>
          <cell r="DE22">
            <v>7</v>
          </cell>
          <cell r="DF22">
            <v>7</v>
          </cell>
          <cell r="DG22">
            <v>7</v>
          </cell>
          <cell r="DH22">
            <v>7</v>
          </cell>
          <cell r="DI22">
            <v>8</v>
          </cell>
          <cell r="DJ22">
            <v>7</v>
          </cell>
          <cell r="DK22">
            <v>7</v>
          </cell>
          <cell r="DL22">
            <v>7</v>
          </cell>
          <cell r="DM22">
            <v>7</v>
          </cell>
          <cell r="DN22">
            <v>7</v>
          </cell>
          <cell r="DO22">
            <v>7</v>
          </cell>
          <cell r="DP22">
            <v>7</v>
          </cell>
          <cell r="DQ22">
            <v>7</v>
          </cell>
          <cell r="DR22">
            <v>7</v>
          </cell>
          <cell r="DS22">
            <v>7</v>
          </cell>
          <cell r="DT22">
            <v>7</v>
          </cell>
          <cell r="DU22">
            <v>7</v>
          </cell>
          <cell r="DV22">
            <v>7</v>
          </cell>
          <cell r="DW22">
            <v>7</v>
          </cell>
          <cell r="DX22">
            <v>7</v>
          </cell>
          <cell r="DY22">
            <v>7</v>
          </cell>
          <cell r="DZ22">
            <v>7</v>
          </cell>
          <cell r="EA22">
            <v>7</v>
          </cell>
          <cell r="EB22">
            <v>7</v>
          </cell>
          <cell r="EC22">
            <v>7</v>
          </cell>
          <cell r="ED22">
            <v>7</v>
          </cell>
          <cell r="EE22">
            <v>7</v>
          </cell>
          <cell r="EF22">
            <v>7</v>
          </cell>
          <cell r="EG22">
            <v>7</v>
          </cell>
          <cell r="EH22">
            <v>7</v>
          </cell>
          <cell r="EI22">
            <v>7</v>
          </cell>
          <cell r="EJ22">
            <v>7</v>
          </cell>
          <cell r="EK22">
            <v>7</v>
          </cell>
          <cell r="EL22">
            <v>7</v>
          </cell>
          <cell r="EM22">
            <v>7</v>
          </cell>
          <cell r="EN22">
            <v>7</v>
          </cell>
          <cell r="EO22">
            <v>7</v>
          </cell>
          <cell r="EP22">
            <v>7</v>
          </cell>
          <cell r="EQ22">
            <v>7</v>
          </cell>
          <cell r="ER22">
            <v>7</v>
          </cell>
          <cell r="ES22">
            <v>7</v>
          </cell>
          <cell r="ET22">
            <v>7</v>
          </cell>
          <cell r="EU22">
            <v>7</v>
          </cell>
          <cell r="EV22">
            <v>7</v>
          </cell>
          <cell r="EW22">
            <v>7</v>
          </cell>
          <cell r="EX22">
            <v>7</v>
          </cell>
          <cell r="EY22">
            <v>7</v>
          </cell>
          <cell r="EZ22">
            <v>7</v>
          </cell>
          <cell r="FA22">
            <v>7</v>
          </cell>
          <cell r="FB22">
            <v>7</v>
          </cell>
          <cell r="FC22">
            <v>7</v>
          </cell>
          <cell r="FD22">
            <v>7</v>
          </cell>
          <cell r="FE22">
            <v>7</v>
          </cell>
          <cell r="FF22">
            <v>7</v>
          </cell>
          <cell r="FG22">
            <v>7</v>
          </cell>
          <cell r="FH22">
            <v>7</v>
          </cell>
        </row>
        <row r="23">
          <cell r="D23" t="str">
            <v>FTS-3 Residential - Experimental</v>
          </cell>
          <cell r="E23" t="str">
            <v>Residential - Experimental</v>
          </cell>
          <cell r="F23" t="str">
            <v>CFG</v>
          </cell>
          <cell r="G23" t="str">
            <v>FTS-3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  <cell r="AQ23">
            <v>1</v>
          </cell>
          <cell r="AR23">
            <v>1</v>
          </cell>
          <cell r="AS23">
            <v>1</v>
          </cell>
          <cell r="AT23">
            <v>1</v>
          </cell>
          <cell r="AU23">
            <v>1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</row>
        <row r="24">
          <cell r="D24" t="str">
            <v>FTS-3.1 Residential - Experimental</v>
          </cell>
          <cell r="E24" t="str">
            <v>Residential - Experimental</v>
          </cell>
          <cell r="F24" t="str">
            <v>CFG</v>
          </cell>
          <cell r="G24" t="str">
            <v>FTS-3.1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</row>
        <row r="25">
          <cell r="D25" t="str">
            <v>TOTAL RESIDENTIAL - EXPERIMENTAL:Residential - Experimental</v>
          </cell>
          <cell r="E25" t="str">
            <v>Residential - Experimental</v>
          </cell>
          <cell r="F25" t="str">
            <v/>
          </cell>
          <cell r="G25" t="str">
            <v>TOTAL RESIDENTIAL - EXPERIMENTAL:</v>
          </cell>
          <cell r="U25">
            <v>289</v>
          </cell>
          <cell r="V25">
            <v>287</v>
          </cell>
          <cell r="W25">
            <v>290</v>
          </cell>
          <cell r="X25">
            <v>294</v>
          </cell>
          <cell r="Y25">
            <v>290</v>
          </cell>
          <cell r="Z25">
            <v>282</v>
          </cell>
          <cell r="AA25">
            <v>277</v>
          </cell>
          <cell r="AB25">
            <v>279</v>
          </cell>
          <cell r="AC25">
            <v>284</v>
          </cell>
          <cell r="AD25">
            <v>284</v>
          </cell>
          <cell r="AE25">
            <v>289</v>
          </cell>
          <cell r="AF25">
            <v>292</v>
          </cell>
          <cell r="AG25">
            <v>292</v>
          </cell>
          <cell r="AH25">
            <v>291</v>
          </cell>
          <cell r="AI25">
            <v>292</v>
          </cell>
          <cell r="AJ25">
            <v>294</v>
          </cell>
          <cell r="AK25">
            <v>290</v>
          </cell>
          <cell r="AL25">
            <v>287</v>
          </cell>
          <cell r="AM25">
            <v>285</v>
          </cell>
          <cell r="AN25">
            <v>281</v>
          </cell>
          <cell r="AO25">
            <v>284</v>
          </cell>
          <cell r="AP25">
            <v>284</v>
          </cell>
          <cell r="AQ25">
            <v>287</v>
          </cell>
          <cell r="AR25">
            <v>290</v>
          </cell>
          <cell r="AS25">
            <v>285</v>
          </cell>
          <cell r="AT25">
            <v>289</v>
          </cell>
          <cell r="AU25">
            <v>291</v>
          </cell>
          <cell r="AV25">
            <v>293</v>
          </cell>
          <cell r="AW25">
            <v>285</v>
          </cell>
          <cell r="AX25">
            <v>285</v>
          </cell>
          <cell r="AY25">
            <v>276</v>
          </cell>
          <cell r="AZ25">
            <v>282</v>
          </cell>
          <cell r="BA25">
            <v>281</v>
          </cell>
          <cell r="BB25">
            <v>281</v>
          </cell>
          <cell r="BC25">
            <v>290</v>
          </cell>
          <cell r="BD25">
            <v>291</v>
          </cell>
          <cell r="BE25">
            <v>293</v>
          </cell>
          <cell r="BF25">
            <v>293</v>
          </cell>
          <cell r="BG25">
            <v>295</v>
          </cell>
          <cell r="BH25">
            <v>294</v>
          </cell>
          <cell r="BI25">
            <v>288</v>
          </cell>
          <cell r="BJ25">
            <v>287</v>
          </cell>
          <cell r="BK25">
            <v>285</v>
          </cell>
          <cell r="BL25">
            <v>282</v>
          </cell>
          <cell r="BM25">
            <v>280</v>
          </cell>
          <cell r="BN25">
            <v>284</v>
          </cell>
          <cell r="BO25">
            <v>284</v>
          </cell>
          <cell r="BP25">
            <v>285</v>
          </cell>
          <cell r="BQ25">
            <v>289</v>
          </cell>
          <cell r="BR25">
            <v>290</v>
          </cell>
          <cell r="BS25">
            <v>289</v>
          </cell>
          <cell r="BT25">
            <v>288</v>
          </cell>
          <cell r="BU25">
            <v>286</v>
          </cell>
          <cell r="BV25">
            <v>285</v>
          </cell>
          <cell r="BW25">
            <v>285</v>
          </cell>
          <cell r="BX25">
            <v>285</v>
          </cell>
          <cell r="BY25">
            <v>283</v>
          </cell>
          <cell r="BZ25">
            <v>287</v>
          </cell>
          <cell r="CA25">
            <v>288</v>
          </cell>
          <cell r="CB25">
            <v>291</v>
          </cell>
          <cell r="CC25">
            <v>290</v>
          </cell>
          <cell r="CD25">
            <v>290</v>
          </cell>
          <cell r="CE25">
            <v>292</v>
          </cell>
          <cell r="CF25">
            <v>290</v>
          </cell>
          <cell r="CG25">
            <v>283</v>
          </cell>
          <cell r="CH25">
            <v>283</v>
          </cell>
          <cell r="CI25">
            <v>283</v>
          </cell>
          <cell r="CJ25">
            <v>283</v>
          </cell>
          <cell r="CK25">
            <v>282</v>
          </cell>
          <cell r="CL25">
            <v>287</v>
          </cell>
          <cell r="CM25">
            <v>287</v>
          </cell>
          <cell r="CN25">
            <v>287</v>
          </cell>
          <cell r="CO25">
            <v>286</v>
          </cell>
          <cell r="CP25">
            <v>286</v>
          </cell>
          <cell r="CQ25">
            <v>284</v>
          </cell>
          <cell r="CR25">
            <v>286</v>
          </cell>
          <cell r="CS25">
            <v>285</v>
          </cell>
          <cell r="CT25">
            <v>282</v>
          </cell>
          <cell r="CU25">
            <v>282</v>
          </cell>
          <cell r="CV25">
            <v>281</v>
          </cell>
          <cell r="CW25">
            <v>281</v>
          </cell>
          <cell r="CX25">
            <v>281</v>
          </cell>
          <cell r="CY25">
            <v>281</v>
          </cell>
          <cell r="CZ25">
            <v>281</v>
          </cell>
          <cell r="DA25">
            <v>286</v>
          </cell>
          <cell r="DB25">
            <v>286</v>
          </cell>
          <cell r="DC25">
            <v>286</v>
          </cell>
          <cell r="DD25">
            <v>286</v>
          </cell>
          <cell r="DE25">
            <v>280</v>
          </cell>
          <cell r="DF25">
            <v>280</v>
          </cell>
          <cell r="DG25">
            <v>281</v>
          </cell>
          <cell r="DH25">
            <v>280</v>
          </cell>
          <cell r="DI25">
            <v>279</v>
          </cell>
          <cell r="DJ25">
            <v>283</v>
          </cell>
          <cell r="DK25">
            <v>284</v>
          </cell>
          <cell r="DL25">
            <v>285</v>
          </cell>
          <cell r="DM25">
            <v>286</v>
          </cell>
          <cell r="DN25">
            <v>287</v>
          </cell>
          <cell r="DO25">
            <v>287</v>
          </cell>
          <cell r="DP25">
            <v>287</v>
          </cell>
          <cell r="DQ25">
            <v>280</v>
          </cell>
          <cell r="DR25">
            <v>279</v>
          </cell>
          <cell r="DS25">
            <v>279</v>
          </cell>
          <cell r="DT25">
            <v>279</v>
          </cell>
          <cell r="DU25">
            <v>277</v>
          </cell>
          <cell r="DV25">
            <v>283</v>
          </cell>
          <cell r="DW25">
            <v>284</v>
          </cell>
          <cell r="DX25">
            <v>284</v>
          </cell>
          <cell r="DY25">
            <v>286</v>
          </cell>
          <cell r="DZ25">
            <v>286</v>
          </cell>
          <cell r="EA25">
            <v>287</v>
          </cell>
          <cell r="EB25">
            <v>286</v>
          </cell>
          <cell r="EC25">
            <v>280</v>
          </cell>
          <cell r="ED25">
            <v>280</v>
          </cell>
          <cell r="EE25">
            <v>279</v>
          </cell>
          <cell r="EF25">
            <v>279</v>
          </cell>
          <cell r="EG25">
            <v>277</v>
          </cell>
          <cell r="EH25">
            <v>283</v>
          </cell>
          <cell r="EI25">
            <v>284</v>
          </cell>
          <cell r="EJ25">
            <v>284</v>
          </cell>
          <cell r="EK25">
            <v>286</v>
          </cell>
          <cell r="EL25">
            <v>286</v>
          </cell>
          <cell r="EM25">
            <v>287</v>
          </cell>
          <cell r="EN25">
            <v>286</v>
          </cell>
          <cell r="EO25">
            <v>280</v>
          </cell>
          <cell r="EP25">
            <v>279</v>
          </cell>
          <cell r="EQ25">
            <v>279</v>
          </cell>
          <cell r="ER25">
            <v>279</v>
          </cell>
          <cell r="ES25">
            <v>277</v>
          </cell>
          <cell r="ET25">
            <v>283</v>
          </cell>
          <cell r="EU25">
            <v>284</v>
          </cell>
          <cell r="EV25">
            <v>284</v>
          </cell>
          <cell r="EW25">
            <v>286</v>
          </cell>
          <cell r="EX25">
            <v>286</v>
          </cell>
          <cell r="EY25">
            <v>287</v>
          </cell>
          <cell r="EZ25">
            <v>286</v>
          </cell>
          <cell r="FA25">
            <v>280</v>
          </cell>
          <cell r="FB25">
            <v>279</v>
          </cell>
          <cell r="FC25">
            <v>279</v>
          </cell>
          <cell r="FD25">
            <v>279</v>
          </cell>
          <cell r="FE25">
            <v>277</v>
          </cell>
          <cell r="FF25">
            <v>283</v>
          </cell>
          <cell r="FG25">
            <v>284</v>
          </cell>
          <cell r="FH25">
            <v>284</v>
          </cell>
        </row>
        <row r="26">
          <cell r="D26" t="str">
            <v>3/4 - NON-RESIDENTIALNon-Residential</v>
          </cell>
          <cell r="E26" t="str">
            <v>Non-Residential</v>
          </cell>
          <cell r="F26" t="str">
            <v/>
          </cell>
          <cell r="G26" t="str">
            <v>3/4 - NON-RESIDENTIAL</v>
          </cell>
        </row>
        <row r="27">
          <cell r="D27" t="str">
            <v>FTS-A Non-Residential</v>
          </cell>
          <cell r="E27" t="str">
            <v>Non-Residential</v>
          </cell>
          <cell r="F27" t="str">
            <v>CFG</v>
          </cell>
          <cell r="G27" t="str">
            <v>FTS-A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0.02</v>
          </cell>
          <cell r="U27">
            <v>20</v>
          </cell>
          <cell r="V27">
            <v>19</v>
          </cell>
          <cell r="W27">
            <v>20</v>
          </cell>
          <cell r="X27">
            <v>19</v>
          </cell>
          <cell r="Y27">
            <v>19</v>
          </cell>
          <cell r="Z27">
            <v>19</v>
          </cell>
          <cell r="AA27">
            <v>19</v>
          </cell>
          <cell r="AB27">
            <v>19</v>
          </cell>
          <cell r="AC27">
            <v>19</v>
          </cell>
          <cell r="AD27">
            <v>19</v>
          </cell>
          <cell r="AE27">
            <v>18</v>
          </cell>
          <cell r="AF27">
            <v>18</v>
          </cell>
          <cell r="AG27">
            <v>18</v>
          </cell>
          <cell r="AH27">
            <v>18</v>
          </cell>
          <cell r="AI27">
            <v>18</v>
          </cell>
          <cell r="AJ27">
            <v>18</v>
          </cell>
          <cell r="AK27">
            <v>18</v>
          </cell>
          <cell r="AL27">
            <v>18</v>
          </cell>
          <cell r="AM27">
            <v>18</v>
          </cell>
          <cell r="AN27">
            <v>18</v>
          </cell>
          <cell r="AO27">
            <v>18</v>
          </cell>
          <cell r="AP27">
            <v>18</v>
          </cell>
          <cell r="AQ27">
            <v>17</v>
          </cell>
          <cell r="AR27">
            <v>17</v>
          </cell>
          <cell r="AS27">
            <v>17</v>
          </cell>
          <cell r="AT27">
            <v>16</v>
          </cell>
          <cell r="AU27">
            <v>14</v>
          </cell>
          <cell r="AV27">
            <v>14</v>
          </cell>
          <cell r="AW27">
            <v>13</v>
          </cell>
          <cell r="AX27">
            <v>13</v>
          </cell>
          <cell r="AY27">
            <v>13</v>
          </cell>
          <cell r="AZ27">
            <v>13</v>
          </cell>
          <cell r="BA27">
            <v>13</v>
          </cell>
          <cell r="BB27">
            <v>13</v>
          </cell>
          <cell r="BC27">
            <v>14</v>
          </cell>
          <cell r="BD27">
            <v>13</v>
          </cell>
          <cell r="BE27">
            <v>13</v>
          </cell>
          <cell r="BF27">
            <v>12</v>
          </cell>
          <cell r="BG27">
            <v>12</v>
          </cell>
          <cell r="BH27">
            <v>12</v>
          </cell>
          <cell r="BI27">
            <v>12</v>
          </cell>
          <cell r="BJ27">
            <v>12</v>
          </cell>
          <cell r="BK27">
            <v>12</v>
          </cell>
          <cell r="BL27">
            <v>12</v>
          </cell>
          <cell r="BM27">
            <v>12</v>
          </cell>
          <cell r="BN27">
            <v>12</v>
          </cell>
          <cell r="BO27">
            <v>12</v>
          </cell>
          <cell r="BP27">
            <v>12</v>
          </cell>
          <cell r="BQ27">
            <v>12</v>
          </cell>
          <cell r="BR27">
            <v>12</v>
          </cell>
          <cell r="BS27">
            <v>12</v>
          </cell>
          <cell r="BT27">
            <v>12</v>
          </cell>
          <cell r="BU27">
            <v>11</v>
          </cell>
          <cell r="BV27">
            <v>11</v>
          </cell>
          <cell r="BW27">
            <v>11</v>
          </cell>
          <cell r="BX27">
            <v>11</v>
          </cell>
          <cell r="BY27">
            <v>11</v>
          </cell>
          <cell r="BZ27">
            <v>11</v>
          </cell>
          <cell r="CA27">
            <v>11</v>
          </cell>
          <cell r="CB27">
            <v>10</v>
          </cell>
          <cell r="CC27">
            <v>10</v>
          </cell>
          <cell r="CD27">
            <v>10</v>
          </cell>
          <cell r="CE27">
            <v>10</v>
          </cell>
          <cell r="CF27">
            <v>10</v>
          </cell>
          <cell r="CG27">
            <v>10</v>
          </cell>
          <cell r="CH27">
            <v>10</v>
          </cell>
          <cell r="CI27">
            <v>10</v>
          </cell>
          <cell r="CJ27">
            <v>10</v>
          </cell>
          <cell r="CK27">
            <v>10</v>
          </cell>
          <cell r="CL27">
            <v>10</v>
          </cell>
          <cell r="CM27">
            <v>10</v>
          </cell>
          <cell r="CN27">
            <v>10</v>
          </cell>
          <cell r="CO27">
            <v>11</v>
          </cell>
          <cell r="CP27">
            <v>11</v>
          </cell>
          <cell r="CQ27">
            <v>11</v>
          </cell>
          <cell r="CR27">
            <v>11</v>
          </cell>
          <cell r="CS27">
            <v>11</v>
          </cell>
          <cell r="CT27">
            <v>11</v>
          </cell>
          <cell r="CU27">
            <v>11</v>
          </cell>
          <cell r="CV27">
            <v>11</v>
          </cell>
          <cell r="CW27">
            <v>11</v>
          </cell>
          <cell r="CX27">
            <v>11</v>
          </cell>
          <cell r="CY27">
            <v>11</v>
          </cell>
          <cell r="CZ27">
            <v>11</v>
          </cell>
          <cell r="DA27">
            <v>11</v>
          </cell>
          <cell r="DB27">
            <v>11</v>
          </cell>
          <cell r="DC27">
            <v>11</v>
          </cell>
          <cell r="DD27">
            <v>11</v>
          </cell>
          <cell r="DE27">
            <v>11</v>
          </cell>
          <cell r="DF27">
            <v>11</v>
          </cell>
          <cell r="DG27">
            <v>11</v>
          </cell>
          <cell r="DH27">
            <v>11</v>
          </cell>
          <cell r="DI27">
            <v>11</v>
          </cell>
          <cell r="DJ27">
            <v>11</v>
          </cell>
          <cell r="DK27">
            <v>11</v>
          </cell>
          <cell r="DL27">
            <v>10</v>
          </cell>
          <cell r="DM27">
            <v>11</v>
          </cell>
          <cell r="DN27">
            <v>11</v>
          </cell>
          <cell r="DO27">
            <v>11</v>
          </cell>
          <cell r="DP27">
            <v>11</v>
          </cell>
          <cell r="DQ27">
            <v>11</v>
          </cell>
          <cell r="DR27">
            <v>11</v>
          </cell>
          <cell r="DS27">
            <v>11</v>
          </cell>
          <cell r="DT27">
            <v>11</v>
          </cell>
          <cell r="DU27">
            <v>11</v>
          </cell>
          <cell r="DV27">
            <v>11</v>
          </cell>
          <cell r="DW27">
            <v>11</v>
          </cell>
          <cell r="DX27">
            <v>11</v>
          </cell>
          <cell r="DY27">
            <v>11</v>
          </cell>
          <cell r="DZ27">
            <v>11</v>
          </cell>
          <cell r="EA27">
            <v>11</v>
          </cell>
          <cell r="EB27">
            <v>11</v>
          </cell>
          <cell r="EC27">
            <v>11</v>
          </cell>
          <cell r="ED27">
            <v>11</v>
          </cell>
          <cell r="EE27">
            <v>11</v>
          </cell>
          <cell r="EF27">
            <v>11</v>
          </cell>
          <cell r="EG27">
            <v>11</v>
          </cell>
          <cell r="EH27">
            <v>11</v>
          </cell>
          <cell r="EI27">
            <v>11</v>
          </cell>
          <cell r="EJ27">
            <v>11</v>
          </cell>
          <cell r="EK27">
            <v>11</v>
          </cell>
          <cell r="EL27">
            <v>11</v>
          </cell>
          <cell r="EM27">
            <v>11</v>
          </cell>
          <cell r="EN27">
            <v>11</v>
          </cell>
          <cell r="EO27">
            <v>11</v>
          </cell>
          <cell r="EP27">
            <v>11</v>
          </cell>
          <cell r="EQ27">
            <v>11</v>
          </cell>
          <cell r="ER27">
            <v>11</v>
          </cell>
          <cell r="ES27">
            <v>11</v>
          </cell>
          <cell r="ET27">
            <v>11</v>
          </cell>
          <cell r="EU27">
            <v>11</v>
          </cell>
          <cell r="EV27">
            <v>11</v>
          </cell>
          <cell r="EW27">
            <v>11</v>
          </cell>
          <cell r="EX27">
            <v>11</v>
          </cell>
          <cell r="EY27">
            <v>11</v>
          </cell>
          <cell r="EZ27">
            <v>11</v>
          </cell>
          <cell r="FA27">
            <v>11</v>
          </cell>
          <cell r="FB27">
            <v>11</v>
          </cell>
          <cell r="FC27">
            <v>11</v>
          </cell>
          <cell r="FD27">
            <v>11</v>
          </cell>
          <cell r="FE27">
            <v>11</v>
          </cell>
          <cell r="FF27">
            <v>11</v>
          </cell>
          <cell r="FG27">
            <v>11</v>
          </cell>
          <cell r="FH27">
            <v>11</v>
          </cell>
        </row>
        <row r="28">
          <cell r="D28" t="str">
            <v>FTS-B Non-Residential</v>
          </cell>
          <cell r="E28" t="str">
            <v>Non-Residential</v>
          </cell>
          <cell r="F28" t="str">
            <v>CFG</v>
          </cell>
          <cell r="G28" t="str">
            <v>FTS-B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0.02</v>
          </cell>
          <cell r="U28">
            <v>15</v>
          </cell>
          <cell r="V28">
            <v>15</v>
          </cell>
          <cell r="W28">
            <v>15</v>
          </cell>
          <cell r="X28">
            <v>15</v>
          </cell>
          <cell r="Y28">
            <v>11</v>
          </cell>
          <cell r="Z28">
            <v>11</v>
          </cell>
          <cell r="AA28">
            <v>11</v>
          </cell>
          <cell r="AB28">
            <v>11</v>
          </cell>
          <cell r="AC28">
            <v>11</v>
          </cell>
          <cell r="AD28">
            <v>11</v>
          </cell>
          <cell r="AE28">
            <v>10</v>
          </cell>
          <cell r="AF28">
            <v>10</v>
          </cell>
          <cell r="AG28">
            <v>11</v>
          </cell>
          <cell r="AH28">
            <v>10</v>
          </cell>
          <cell r="AI28">
            <v>10</v>
          </cell>
          <cell r="AJ28">
            <v>10</v>
          </cell>
          <cell r="AK28">
            <v>9</v>
          </cell>
          <cell r="AL28">
            <v>9</v>
          </cell>
          <cell r="AM28">
            <v>9</v>
          </cell>
          <cell r="AN28">
            <v>9</v>
          </cell>
          <cell r="AO28">
            <v>9</v>
          </cell>
          <cell r="AP28">
            <v>9</v>
          </cell>
          <cell r="AQ28">
            <v>9</v>
          </cell>
          <cell r="AR28">
            <v>9</v>
          </cell>
          <cell r="AS28">
            <v>10</v>
          </cell>
          <cell r="AT28">
            <v>9</v>
          </cell>
          <cell r="AU28">
            <v>9</v>
          </cell>
          <cell r="AV28">
            <v>9</v>
          </cell>
          <cell r="AW28">
            <v>8</v>
          </cell>
          <cell r="AX28">
            <v>8</v>
          </cell>
          <cell r="AY28">
            <v>8</v>
          </cell>
          <cell r="AZ28">
            <v>8</v>
          </cell>
          <cell r="BA28">
            <v>7</v>
          </cell>
          <cell r="BB28">
            <v>7</v>
          </cell>
          <cell r="BC28">
            <v>8</v>
          </cell>
          <cell r="BD28">
            <v>8</v>
          </cell>
          <cell r="BE28">
            <v>8</v>
          </cell>
          <cell r="BF28">
            <v>8</v>
          </cell>
          <cell r="BG28">
            <v>8</v>
          </cell>
          <cell r="BH28">
            <v>8</v>
          </cell>
          <cell r="BI28">
            <v>8</v>
          </cell>
          <cell r="BJ28">
            <v>7</v>
          </cell>
          <cell r="BK28">
            <v>7</v>
          </cell>
          <cell r="BL28">
            <v>7</v>
          </cell>
          <cell r="BM28">
            <v>7</v>
          </cell>
          <cell r="BN28">
            <v>7</v>
          </cell>
          <cell r="BO28">
            <v>7</v>
          </cell>
          <cell r="BP28">
            <v>7</v>
          </cell>
          <cell r="BQ28">
            <v>7</v>
          </cell>
          <cell r="BR28">
            <v>7</v>
          </cell>
          <cell r="BS28">
            <v>7</v>
          </cell>
          <cell r="BT28">
            <v>7</v>
          </cell>
          <cell r="BU28">
            <v>7</v>
          </cell>
          <cell r="BV28">
            <v>6</v>
          </cell>
          <cell r="BW28">
            <v>6</v>
          </cell>
          <cell r="BX28">
            <v>6</v>
          </cell>
          <cell r="BY28">
            <v>6</v>
          </cell>
          <cell r="BZ28">
            <v>6</v>
          </cell>
          <cell r="CA28">
            <v>7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6</v>
          </cell>
          <cell r="CG28">
            <v>6</v>
          </cell>
          <cell r="CH28">
            <v>6</v>
          </cell>
          <cell r="CI28">
            <v>6</v>
          </cell>
          <cell r="CJ28">
            <v>6</v>
          </cell>
          <cell r="CK28">
            <v>6</v>
          </cell>
          <cell r="CL28">
            <v>6</v>
          </cell>
          <cell r="CM28">
            <v>6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  <cell r="CR28">
            <v>7</v>
          </cell>
          <cell r="CS28">
            <v>7</v>
          </cell>
          <cell r="CT28">
            <v>6</v>
          </cell>
          <cell r="CU28">
            <v>6</v>
          </cell>
          <cell r="CV28">
            <v>6</v>
          </cell>
          <cell r="CW28">
            <v>6</v>
          </cell>
          <cell r="CX28">
            <v>6</v>
          </cell>
          <cell r="CY28">
            <v>6</v>
          </cell>
          <cell r="CZ28">
            <v>7</v>
          </cell>
          <cell r="DA28">
            <v>7</v>
          </cell>
          <cell r="DB28">
            <v>7</v>
          </cell>
          <cell r="DC28">
            <v>7</v>
          </cell>
          <cell r="DD28">
            <v>7</v>
          </cell>
          <cell r="DE28">
            <v>7</v>
          </cell>
          <cell r="DF28">
            <v>6</v>
          </cell>
          <cell r="DG28">
            <v>6</v>
          </cell>
          <cell r="DH28">
            <v>6</v>
          </cell>
          <cell r="DI28">
            <v>6</v>
          </cell>
          <cell r="DJ28">
            <v>6</v>
          </cell>
          <cell r="DK28">
            <v>6</v>
          </cell>
          <cell r="DL28">
            <v>7</v>
          </cell>
          <cell r="DM28">
            <v>7</v>
          </cell>
          <cell r="DN28">
            <v>7</v>
          </cell>
          <cell r="DO28">
            <v>7</v>
          </cell>
          <cell r="DP28">
            <v>6</v>
          </cell>
          <cell r="DQ28">
            <v>6</v>
          </cell>
          <cell r="DR28">
            <v>6</v>
          </cell>
          <cell r="DS28">
            <v>6</v>
          </cell>
          <cell r="DT28">
            <v>6</v>
          </cell>
          <cell r="DU28">
            <v>6</v>
          </cell>
          <cell r="DV28">
            <v>6</v>
          </cell>
          <cell r="DW28">
            <v>6</v>
          </cell>
          <cell r="DX28">
            <v>7</v>
          </cell>
          <cell r="DY28">
            <v>7</v>
          </cell>
          <cell r="DZ28">
            <v>7</v>
          </cell>
          <cell r="EA28">
            <v>7</v>
          </cell>
          <cell r="EB28">
            <v>6</v>
          </cell>
          <cell r="EC28">
            <v>6</v>
          </cell>
          <cell r="ED28">
            <v>6</v>
          </cell>
          <cell r="EE28">
            <v>6</v>
          </cell>
          <cell r="EF28">
            <v>6</v>
          </cell>
          <cell r="EG28">
            <v>6</v>
          </cell>
          <cell r="EH28">
            <v>6</v>
          </cell>
          <cell r="EI28">
            <v>6</v>
          </cell>
          <cell r="EJ28">
            <v>7</v>
          </cell>
          <cell r="EK28">
            <v>7</v>
          </cell>
          <cell r="EL28">
            <v>7</v>
          </cell>
          <cell r="EM28">
            <v>7</v>
          </cell>
          <cell r="EN28">
            <v>6</v>
          </cell>
          <cell r="EO28">
            <v>6</v>
          </cell>
          <cell r="EP28">
            <v>6</v>
          </cell>
          <cell r="EQ28">
            <v>6</v>
          </cell>
          <cell r="ER28">
            <v>6</v>
          </cell>
          <cell r="ES28">
            <v>6</v>
          </cell>
          <cell r="ET28">
            <v>6</v>
          </cell>
          <cell r="EU28">
            <v>6</v>
          </cell>
          <cell r="EV28">
            <v>7</v>
          </cell>
          <cell r="EW28">
            <v>7</v>
          </cell>
          <cell r="EX28">
            <v>7</v>
          </cell>
          <cell r="EY28">
            <v>7</v>
          </cell>
          <cell r="EZ28">
            <v>6</v>
          </cell>
          <cell r="FA28">
            <v>6</v>
          </cell>
          <cell r="FB28">
            <v>6</v>
          </cell>
          <cell r="FC28">
            <v>6</v>
          </cell>
          <cell r="FD28">
            <v>6</v>
          </cell>
          <cell r="FE28">
            <v>6</v>
          </cell>
          <cell r="FF28">
            <v>6</v>
          </cell>
          <cell r="FG28">
            <v>6</v>
          </cell>
          <cell r="FH28">
            <v>7</v>
          </cell>
        </row>
        <row r="29">
          <cell r="D29" t="str">
            <v>FTS-1 Non-Residential</v>
          </cell>
          <cell r="E29" t="str">
            <v>Non-Residential</v>
          </cell>
          <cell r="F29" t="str">
            <v>CFG</v>
          </cell>
          <cell r="G29" t="str">
            <v>FTS-1</v>
          </cell>
          <cell r="I29">
            <v>5</v>
          </cell>
          <cell r="J29">
            <v>5</v>
          </cell>
          <cell r="K29">
            <v>5</v>
          </cell>
          <cell r="L29">
            <v>5</v>
          </cell>
          <cell r="M29">
            <v>5</v>
          </cell>
          <cell r="N29">
            <v>0.02</v>
          </cell>
          <cell r="O29">
            <v>-0.00783289817232381</v>
          </cell>
          <cell r="U29">
            <v>214</v>
          </cell>
          <cell r="V29">
            <v>212</v>
          </cell>
          <cell r="W29">
            <v>213</v>
          </cell>
          <cell r="X29">
            <v>213</v>
          </cell>
          <cell r="Y29">
            <v>219</v>
          </cell>
          <cell r="Z29">
            <v>217</v>
          </cell>
          <cell r="AA29">
            <v>218</v>
          </cell>
          <cell r="AB29">
            <v>218</v>
          </cell>
          <cell r="AC29">
            <v>218</v>
          </cell>
          <cell r="AD29">
            <v>221</v>
          </cell>
          <cell r="AE29">
            <v>221</v>
          </cell>
          <cell r="AF29">
            <v>220</v>
          </cell>
          <cell r="AG29">
            <v>222</v>
          </cell>
          <cell r="AH29">
            <v>240</v>
          </cell>
          <cell r="AI29">
            <v>236</v>
          </cell>
          <cell r="AJ29">
            <v>235</v>
          </cell>
          <cell r="AK29">
            <v>235</v>
          </cell>
          <cell r="AL29">
            <v>236</v>
          </cell>
          <cell r="AM29">
            <v>233</v>
          </cell>
          <cell r="AN29">
            <v>233</v>
          </cell>
          <cell r="AO29">
            <v>233</v>
          </cell>
          <cell r="AP29">
            <v>231</v>
          </cell>
          <cell r="AQ29">
            <v>228</v>
          </cell>
          <cell r="AR29">
            <v>229</v>
          </cell>
          <cell r="AS29">
            <v>229</v>
          </cell>
          <cell r="AT29">
            <v>229</v>
          </cell>
          <cell r="AU29">
            <v>228</v>
          </cell>
          <cell r="AV29">
            <v>242</v>
          </cell>
          <cell r="AW29">
            <v>244</v>
          </cell>
          <cell r="AX29">
            <v>242</v>
          </cell>
          <cell r="AY29">
            <v>239</v>
          </cell>
          <cell r="AZ29">
            <v>244</v>
          </cell>
          <cell r="BA29">
            <v>243</v>
          </cell>
          <cell r="BB29">
            <v>242</v>
          </cell>
          <cell r="BC29">
            <v>243</v>
          </cell>
          <cell r="BD29">
            <v>240</v>
          </cell>
          <cell r="BE29">
            <v>242</v>
          </cell>
          <cell r="BF29">
            <v>241</v>
          </cell>
          <cell r="BG29">
            <v>240</v>
          </cell>
          <cell r="BH29">
            <v>237</v>
          </cell>
          <cell r="BI29">
            <v>236</v>
          </cell>
          <cell r="BJ29">
            <v>235</v>
          </cell>
          <cell r="BK29">
            <v>232</v>
          </cell>
          <cell r="BL29">
            <v>231</v>
          </cell>
          <cell r="BM29">
            <v>230</v>
          </cell>
          <cell r="BN29">
            <v>230</v>
          </cell>
          <cell r="BO29">
            <v>230</v>
          </cell>
          <cell r="BP29">
            <v>245</v>
          </cell>
          <cell r="BQ29">
            <v>230</v>
          </cell>
          <cell r="BR29">
            <v>228</v>
          </cell>
          <cell r="BS29">
            <v>228</v>
          </cell>
          <cell r="BT29">
            <v>231</v>
          </cell>
          <cell r="BU29">
            <v>231</v>
          </cell>
          <cell r="BV29">
            <v>231</v>
          </cell>
          <cell r="BW29">
            <v>231</v>
          </cell>
          <cell r="BX29">
            <v>232</v>
          </cell>
          <cell r="BY29">
            <v>233</v>
          </cell>
          <cell r="BZ29">
            <v>229</v>
          </cell>
          <cell r="CA29">
            <v>227</v>
          </cell>
          <cell r="CB29">
            <v>229</v>
          </cell>
          <cell r="CC29">
            <v>230</v>
          </cell>
          <cell r="CD29">
            <v>230</v>
          </cell>
          <cell r="CE29">
            <v>231</v>
          </cell>
          <cell r="CF29">
            <v>229</v>
          </cell>
          <cell r="CG29">
            <v>229</v>
          </cell>
          <cell r="CH29">
            <v>227</v>
          </cell>
          <cell r="CI29">
            <v>225</v>
          </cell>
          <cell r="CJ29">
            <v>226</v>
          </cell>
          <cell r="CK29">
            <v>230</v>
          </cell>
          <cell r="CL29">
            <v>229</v>
          </cell>
          <cell r="CM29">
            <v>228</v>
          </cell>
          <cell r="CN29">
            <v>227</v>
          </cell>
          <cell r="CO29">
            <v>230</v>
          </cell>
          <cell r="CP29">
            <v>228</v>
          </cell>
          <cell r="CQ29">
            <v>228</v>
          </cell>
          <cell r="CR29">
            <v>227</v>
          </cell>
          <cell r="CS29">
            <v>227</v>
          </cell>
          <cell r="CT29">
            <v>227</v>
          </cell>
          <cell r="CU29">
            <v>225</v>
          </cell>
          <cell r="CV29">
            <v>226</v>
          </cell>
          <cell r="CW29">
            <v>227</v>
          </cell>
          <cell r="CX29">
            <v>225</v>
          </cell>
          <cell r="CY29">
            <v>224</v>
          </cell>
          <cell r="CZ29">
            <v>229</v>
          </cell>
          <cell r="DA29">
            <v>233</v>
          </cell>
          <cell r="DB29">
            <v>232</v>
          </cell>
          <cell r="DC29">
            <v>233</v>
          </cell>
          <cell r="DD29">
            <v>233</v>
          </cell>
          <cell r="DE29">
            <v>233</v>
          </cell>
          <cell r="DF29">
            <v>232</v>
          </cell>
          <cell r="DG29">
            <v>230</v>
          </cell>
          <cell r="DH29">
            <v>231</v>
          </cell>
          <cell r="DI29">
            <v>233</v>
          </cell>
          <cell r="DJ29">
            <v>231</v>
          </cell>
          <cell r="DK29">
            <v>230</v>
          </cell>
          <cell r="DL29">
            <v>232</v>
          </cell>
          <cell r="DM29">
            <v>239</v>
          </cell>
          <cell r="DN29">
            <v>238</v>
          </cell>
          <cell r="DO29">
            <v>239</v>
          </cell>
          <cell r="DP29">
            <v>238</v>
          </cell>
          <cell r="DQ29">
            <v>238</v>
          </cell>
          <cell r="DR29">
            <v>236</v>
          </cell>
          <cell r="DS29">
            <v>235</v>
          </cell>
          <cell r="DT29">
            <v>235</v>
          </cell>
          <cell r="DU29">
            <v>238</v>
          </cell>
          <cell r="DV29">
            <v>236</v>
          </cell>
          <cell r="DW29">
            <v>235</v>
          </cell>
          <cell r="DX29">
            <v>237</v>
          </cell>
          <cell r="DY29">
            <v>244</v>
          </cell>
          <cell r="DZ29">
            <v>243</v>
          </cell>
          <cell r="EA29">
            <v>243</v>
          </cell>
          <cell r="EB29">
            <v>243</v>
          </cell>
          <cell r="EC29">
            <v>243</v>
          </cell>
          <cell r="ED29">
            <v>242</v>
          </cell>
          <cell r="EE29">
            <v>240</v>
          </cell>
          <cell r="EF29">
            <v>241</v>
          </cell>
          <cell r="EG29">
            <v>243</v>
          </cell>
          <cell r="EH29">
            <v>241</v>
          </cell>
          <cell r="EI29">
            <v>240</v>
          </cell>
          <cell r="EJ29">
            <v>243</v>
          </cell>
          <cell r="EK29">
            <v>249</v>
          </cell>
          <cell r="EL29">
            <v>248</v>
          </cell>
          <cell r="EM29">
            <v>248</v>
          </cell>
          <cell r="EN29">
            <v>248</v>
          </cell>
          <cell r="EO29">
            <v>248</v>
          </cell>
          <cell r="EP29">
            <v>247</v>
          </cell>
          <cell r="EQ29">
            <v>245</v>
          </cell>
          <cell r="ER29">
            <v>246</v>
          </cell>
          <cell r="ES29">
            <v>248</v>
          </cell>
          <cell r="ET29">
            <v>246</v>
          </cell>
          <cell r="EU29">
            <v>245</v>
          </cell>
          <cell r="EV29">
            <v>247</v>
          </cell>
          <cell r="EW29">
            <v>254</v>
          </cell>
          <cell r="EX29">
            <v>253</v>
          </cell>
          <cell r="EY29">
            <v>254</v>
          </cell>
          <cell r="EZ29">
            <v>253</v>
          </cell>
          <cell r="FA29">
            <v>253</v>
          </cell>
          <cell r="FB29">
            <v>252</v>
          </cell>
          <cell r="FC29">
            <v>250</v>
          </cell>
          <cell r="FD29">
            <v>251</v>
          </cell>
          <cell r="FE29">
            <v>253</v>
          </cell>
          <cell r="FF29">
            <v>251</v>
          </cell>
          <cell r="FG29">
            <v>250</v>
          </cell>
          <cell r="FH29">
            <v>253</v>
          </cell>
        </row>
        <row r="30">
          <cell r="D30" t="str">
            <v>FTS-2 Non-Residential</v>
          </cell>
          <cell r="E30" t="str">
            <v>Non-Residential</v>
          </cell>
          <cell r="F30" t="str">
            <v>CFG</v>
          </cell>
          <cell r="G30" t="str">
            <v>FTS-2</v>
          </cell>
          <cell r="I30">
            <v>6</v>
          </cell>
          <cell r="J30">
            <v>6</v>
          </cell>
          <cell r="K30">
            <v>6</v>
          </cell>
          <cell r="L30">
            <v>6</v>
          </cell>
          <cell r="M30">
            <v>6</v>
          </cell>
          <cell r="N30">
            <v>0.01</v>
          </cell>
          <cell r="O30">
            <v>-0.00798403193612772</v>
          </cell>
          <cell r="U30">
            <v>80</v>
          </cell>
          <cell r="V30">
            <v>82</v>
          </cell>
          <cell r="W30">
            <v>82</v>
          </cell>
          <cell r="X30">
            <v>83</v>
          </cell>
          <cell r="Y30">
            <v>89</v>
          </cell>
          <cell r="Z30">
            <v>88</v>
          </cell>
          <cell r="AA30">
            <v>85</v>
          </cell>
          <cell r="AB30">
            <v>85</v>
          </cell>
          <cell r="AC30">
            <v>85</v>
          </cell>
          <cell r="AD30">
            <v>85</v>
          </cell>
          <cell r="AE30">
            <v>87</v>
          </cell>
          <cell r="AF30">
            <v>88</v>
          </cell>
          <cell r="AG30">
            <v>86</v>
          </cell>
          <cell r="AH30">
            <v>87</v>
          </cell>
          <cell r="AI30">
            <v>88</v>
          </cell>
          <cell r="AJ30">
            <v>88</v>
          </cell>
          <cell r="AK30">
            <v>90</v>
          </cell>
          <cell r="AL30">
            <v>90</v>
          </cell>
          <cell r="AM30">
            <v>87</v>
          </cell>
          <cell r="AN30">
            <v>87</v>
          </cell>
          <cell r="AO30">
            <v>87</v>
          </cell>
          <cell r="AP30">
            <v>86</v>
          </cell>
          <cell r="AQ30">
            <v>87</v>
          </cell>
          <cell r="AR30">
            <v>87</v>
          </cell>
          <cell r="AS30">
            <v>88</v>
          </cell>
          <cell r="AT30">
            <v>89</v>
          </cell>
          <cell r="AU30">
            <v>89</v>
          </cell>
          <cell r="AV30">
            <v>88</v>
          </cell>
          <cell r="AW30">
            <v>91</v>
          </cell>
          <cell r="AX30">
            <v>91</v>
          </cell>
          <cell r="AY30">
            <v>91</v>
          </cell>
          <cell r="AZ30">
            <v>91</v>
          </cell>
          <cell r="BA30">
            <v>91</v>
          </cell>
          <cell r="BB30">
            <v>91</v>
          </cell>
          <cell r="BC30">
            <v>93</v>
          </cell>
          <cell r="BD30">
            <v>91</v>
          </cell>
          <cell r="BE30">
            <v>92</v>
          </cell>
          <cell r="BF30">
            <v>92</v>
          </cell>
          <cell r="BG30">
            <v>91</v>
          </cell>
          <cell r="BH30">
            <v>93</v>
          </cell>
          <cell r="BI30">
            <v>94</v>
          </cell>
          <cell r="BJ30">
            <v>95</v>
          </cell>
          <cell r="BK30">
            <v>92</v>
          </cell>
          <cell r="BL30">
            <v>92</v>
          </cell>
          <cell r="BM30">
            <v>92</v>
          </cell>
          <cell r="BN30">
            <v>92</v>
          </cell>
          <cell r="BO30">
            <v>92</v>
          </cell>
          <cell r="BP30">
            <v>97</v>
          </cell>
          <cell r="BQ30">
            <v>94</v>
          </cell>
          <cell r="BR30">
            <v>92</v>
          </cell>
          <cell r="BS30">
            <v>93</v>
          </cell>
          <cell r="BT30">
            <v>95</v>
          </cell>
          <cell r="BU30">
            <v>94</v>
          </cell>
          <cell r="BV30">
            <v>95</v>
          </cell>
          <cell r="BW30">
            <v>95</v>
          </cell>
          <cell r="BX30">
            <v>96</v>
          </cell>
          <cell r="BY30">
            <v>94</v>
          </cell>
          <cell r="BZ30">
            <v>96</v>
          </cell>
          <cell r="CA30">
            <v>97</v>
          </cell>
          <cell r="CB30">
            <v>99</v>
          </cell>
          <cell r="CC30">
            <v>99</v>
          </cell>
          <cell r="CD30">
            <v>100</v>
          </cell>
          <cell r="CE30">
            <v>101</v>
          </cell>
          <cell r="CF30">
            <v>101</v>
          </cell>
          <cell r="CG30">
            <v>100</v>
          </cell>
          <cell r="CH30">
            <v>101</v>
          </cell>
          <cell r="CI30">
            <v>99</v>
          </cell>
          <cell r="CJ30">
            <v>101</v>
          </cell>
          <cell r="CK30">
            <v>101</v>
          </cell>
          <cell r="CL30">
            <v>101</v>
          </cell>
          <cell r="CM30">
            <v>101</v>
          </cell>
          <cell r="CN30">
            <v>99</v>
          </cell>
          <cell r="CO30">
            <v>102</v>
          </cell>
          <cell r="CP30">
            <v>99</v>
          </cell>
          <cell r="CQ30">
            <v>99</v>
          </cell>
          <cell r="CR30">
            <v>99</v>
          </cell>
          <cell r="CS30">
            <v>98</v>
          </cell>
          <cell r="CT30">
            <v>98</v>
          </cell>
          <cell r="CU30">
            <v>97</v>
          </cell>
          <cell r="CV30">
            <v>96</v>
          </cell>
          <cell r="CW30">
            <v>98</v>
          </cell>
          <cell r="CX30">
            <v>99</v>
          </cell>
          <cell r="CY30">
            <v>99</v>
          </cell>
          <cell r="CZ30">
            <v>101</v>
          </cell>
          <cell r="DA30">
            <v>104</v>
          </cell>
          <cell r="DB30">
            <v>103</v>
          </cell>
          <cell r="DC30">
            <v>104</v>
          </cell>
          <cell r="DD30">
            <v>105</v>
          </cell>
          <cell r="DE30">
            <v>104</v>
          </cell>
          <cell r="DF30">
            <v>105</v>
          </cell>
          <cell r="DG30">
            <v>104</v>
          </cell>
          <cell r="DH30">
            <v>105</v>
          </cell>
          <cell r="DI30">
            <v>104</v>
          </cell>
          <cell r="DJ30">
            <v>105</v>
          </cell>
          <cell r="DK30">
            <v>106</v>
          </cell>
          <cell r="DL30">
            <v>107</v>
          </cell>
          <cell r="DM30">
            <v>109</v>
          </cell>
          <cell r="DN30">
            <v>109</v>
          </cell>
          <cell r="DO30">
            <v>110</v>
          </cell>
          <cell r="DP30">
            <v>111</v>
          </cell>
          <cell r="DQ30">
            <v>110</v>
          </cell>
          <cell r="DR30">
            <v>111</v>
          </cell>
          <cell r="DS30">
            <v>110</v>
          </cell>
          <cell r="DT30">
            <v>111</v>
          </cell>
          <cell r="DU30">
            <v>111</v>
          </cell>
          <cell r="DV30">
            <v>111</v>
          </cell>
          <cell r="DW30">
            <v>112</v>
          </cell>
          <cell r="DX30">
            <v>112</v>
          </cell>
          <cell r="DY30">
            <v>115</v>
          </cell>
          <cell r="DZ30">
            <v>115</v>
          </cell>
          <cell r="EA30">
            <v>116</v>
          </cell>
          <cell r="EB30">
            <v>117</v>
          </cell>
          <cell r="EC30">
            <v>116</v>
          </cell>
          <cell r="ED30">
            <v>117</v>
          </cell>
          <cell r="EE30">
            <v>116</v>
          </cell>
          <cell r="EF30">
            <v>117</v>
          </cell>
          <cell r="EG30">
            <v>116</v>
          </cell>
          <cell r="EH30">
            <v>117</v>
          </cell>
          <cell r="EI30">
            <v>118</v>
          </cell>
          <cell r="EJ30">
            <v>119</v>
          </cell>
          <cell r="EK30">
            <v>121</v>
          </cell>
          <cell r="EL30">
            <v>121</v>
          </cell>
          <cell r="EM30">
            <v>122</v>
          </cell>
          <cell r="EN30">
            <v>123</v>
          </cell>
          <cell r="EO30">
            <v>122</v>
          </cell>
          <cell r="EP30">
            <v>123</v>
          </cell>
          <cell r="EQ30">
            <v>122</v>
          </cell>
          <cell r="ER30">
            <v>123</v>
          </cell>
          <cell r="ES30">
            <v>122</v>
          </cell>
          <cell r="ET30">
            <v>123</v>
          </cell>
          <cell r="EU30">
            <v>124</v>
          </cell>
          <cell r="EV30">
            <v>124</v>
          </cell>
          <cell r="EW30">
            <v>127</v>
          </cell>
          <cell r="EX30">
            <v>127</v>
          </cell>
          <cell r="EY30">
            <v>128</v>
          </cell>
          <cell r="EZ30">
            <v>129</v>
          </cell>
          <cell r="FA30">
            <v>128</v>
          </cell>
          <cell r="FB30">
            <v>129</v>
          </cell>
          <cell r="FC30">
            <v>127</v>
          </cell>
          <cell r="FD30">
            <v>129</v>
          </cell>
          <cell r="FE30">
            <v>128</v>
          </cell>
          <cell r="FF30">
            <v>129</v>
          </cell>
          <cell r="FG30">
            <v>130</v>
          </cell>
          <cell r="FH30">
            <v>130</v>
          </cell>
        </row>
        <row r="31">
          <cell r="D31" t="str">
            <v>FTS-2.1 Non-Residential</v>
          </cell>
          <cell r="E31" t="str">
            <v>Non-Residential</v>
          </cell>
          <cell r="F31" t="str">
            <v>CFG</v>
          </cell>
          <cell r="G31" t="str">
            <v>FTS-2.1</v>
          </cell>
          <cell r="I31">
            <v>6</v>
          </cell>
          <cell r="J31">
            <v>6</v>
          </cell>
          <cell r="K31">
            <v>6</v>
          </cell>
          <cell r="L31">
            <v>6</v>
          </cell>
          <cell r="M31">
            <v>6</v>
          </cell>
          <cell r="N31">
            <v>0</v>
          </cell>
          <cell r="U31">
            <v>201</v>
          </cell>
          <cell r="V31">
            <v>203</v>
          </cell>
          <cell r="W31">
            <v>200</v>
          </cell>
          <cell r="X31">
            <v>197</v>
          </cell>
          <cell r="Y31">
            <v>197</v>
          </cell>
          <cell r="Z31">
            <v>191</v>
          </cell>
          <cell r="AA31">
            <v>196</v>
          </cell>
          <cell r="AB31">
            <v>196</v>
          </cell>
          <cell r="AC31">
            <v>197</v>
          </cell>
          <cell r="AD31">
            <v>197</v>
          </cell>
          <cell r="AE31">
            <v>200</v>
          </cell>
          <cell r="AF31">
            <v>201</v>
          </cell>
          <cell r="AG31">
            <v>201</v>
          </cell>
          <cell r="AH31">
            <v>192</v>
          </cell>
          <cell r="AI31">
            <v>191</v>
          </cell>
          <cell r="AJ31">
            <v>192</v>
          </cell>
          <cell r="AK31">
            <v>193</v>
          </cell>
          <cell r="AL31">
            <v>194</v>
          </cell>
          <cell r="AM31">
            <v>195</v>
          </cell>
          <cell r="AN31">
            <v>199</v>
          </cell>
          <cell r="AO31">
            <v>201</v>
          </cell>
          <cell r="AP31">
            <v>200</v>
          </cell>
          <cell r="AQ31">
            <v>200</v>
          </cell>
          <cell r="AR31">
            <v>199</v>
          </cell>
          <cell r="AS31">
            <v>203</v>
          </cell>
          <cell r="AT31">
            <v>205</v>
          </cell>
          <cell r="AU31">
            <v>207</v>
          </cell>
          <cell r="AV31">
            <v>192</v>
          </cell>
          <cell r="AW31">
            <v>197</v>
          </cell>
          <cell r="AX31">
            <v>195</v>
          </cell>
          <cell r="AY31">
            <v>193</v>
          </cell>
          <cell r="AZ31">
            <v>195</v>
          </cell>
          <cell r="BA31">
            <v>197</v>
          </cell>
          <cell r="BB31">
            <v>195</v>
          </cell>
          <cell r="BC31">
            <v>202</v>
          </cell>
          <cell r="BD31">
            <v>200</v>
          </cell>
          <cell r="BE31">
            <v>201</v>
          </cell>
          <cell r="BF31">
            <v>201</v>
          </cell>
          <cell r="BG31">
            <v>201</v>
          </cell>
          <cell r="BH31">
            <v>194</v>
          </cell>
          <cell r="BI31">
            <v>197</v>
          </cell>
          <cell r="BJ31">
            <v>195</v>
          </cell>
          <cell r="BK31">
            <v>194</v>
          </cell>
          <cell r="BL31">
            <v>197</v>
          </cell>
          <cell r="BM31">
            <v>197</v>
          </cell>
          <cell r="BN31">
            <v>195</v>
          </cell>
          <cell r="BO31">
            <v>197</v>
          </cell>
          <cell r="BP31">
            <v>216</v>
          </cell>
          <cell r="BQ31">
            <v>194</v>
          </cell>
          <cell r="BR31">
            <v>196</v>
          </cell>
          <cell r="BS31">
            <v>200</v>
          </cell>
          <cell r="BT31">
            <v>198</v>
          </cell>
          <cell r="BU31">
            <v>199</v>
          </cell>
          <cell r="BV31">
            <v>199</v>
          </cell>
          <cell r="BW31">
            <v>201</v>
          </cell>
          <cell r="BX31">
            <v>205</v>
          </cell>
          <cell r="BY31">
            <v>203</v>
          </cell>
          <cell r="BZ31">
            <v>202</v>
          </cell>
          <cell r="CA31">
            <v>208</v>
          </cell>
          <cell r="CB31">
            <v>210</v>
          </cell>
          <cell r="CC31">
            <v>210</v>
          </cell>
          <cell r="CD31">
            <v>210</v>
          </cell>
          <cell r="CE31">
            <v>211</v>
          </cell>
          <cell r="CF31">
            <v>212</v>
          </cell>
          <cell r="CG31">
            <v>211</v>
          </cell>
          <cell r="CH31">
            <v>210</v>
          </cell>
          <cell r="CI31">
            <v>209</v>
          </cell>
          <cell r="CJ31">
            <v>209</v>
          </cell>
          <cell r="CK31">
            <v>208</v>
          </cell>
          <cell r="CL31">
            <v>210</v>
          </cell>
          <cell r="CM31">
            <v>215</v>
          </cell>
          <cell r="CN31">
            <v>214</v>
          </cell>
          <cell r="CO31">
            <v>215</v>
          </cell>
          <cell r="CP31">
            <v>214</v>
          </cell>
          <cell r="CQ31">
            <v>215</v>
          </cell>
          <cell r="CR31">
            <v>217</v>
          </cell>
          <cell r="CS31">
            <v>219</v>
          </cell>
          <cell r="CT31">
            <v>220</v>
          </cell>
          <cell r="CU31">
            <v>220</v>
          </cell>
          <cell r="CV31">
            <v>221</v>
          </cell>
          <cell r="CW31">
            <v>217</v>
          </cell>
          <cell r="CX31">
            <v>217</v>
          </cell>
          <cell r="CY31">
            <v>221</v>
          </cell>
          <cell r="CZ31">
            <v>229</v>
          </cell>
          <cell r="DA31">
            <v>221</v>
          </cell>
          <cell r="DB31">
            <v>222</v>
          </cell>
          <cell r="DC31">
            <v>225</v>
          </cell>
          <cell r="DD31">
            <v>223</v>
          </cell>
          <cell r="DE31">
            <v>224</v>
          </cell>
          <cell r="DF31">
            <v>223</v>
          </cell>
          <cell r="DG31">
            <v>223</v>
          </cell>
          <cell r="DH31">
            <v>226</v>
          </cell>
          <cell r="DI31">
            <v>224</v>
          </cell>
          <cell r="DJ31">
            <v>224</v>
          </cell>
          <cell r="DK31">
            <v>230</v>
          </cell>
          <cell r="DL31">
            <v>233</v>
          </cell>
          <cell r="DM31">
            <v>229</v>
          </cell>
          <cell r="DN31">
            <v>229</v>
          </cell>
          <cell r="DO31">
            <v>231</v>
          </cell>
          <cell r="DP31">
            <v>230</v>
          </cell>
          <cell r="DQ31">
            <v>230</v>
          </cell>
          <cell r="DR31">
            <v>229</v>
          </cell>
          <cell r="DS31">
            <v>229</v>
          </cell>
          <cell r="DT31">
            <v>231</v>
          </cell>
          <cell r="DU31">
            <v>229</v>
          </cell>
          <cell r="DV31">
            <v>230</v>
          </cell>
          <cell r="DW31">
            <v>235</v>
          </cell>
          <cell r="DX31">
            <v>238</v>
          </cell>
          <cell r="DY31">
            <v>234</v>
          </cell>
          <cell r="DZ31">
            <v>235</v>
          </cell>
          <cell r="EA31">
            <v>237</v>
          </cell>
          <cell r="EB31">
            <v>235</v>
          </cell>
          <cell r="EC31">
            <v>236</v>
          </cell>
          <cell r="ED31">
            <v>235</v>
          </cell>
          <cell r="EE31">
            <v>235</v>
          </cell>
          <cell r="EF31">
            <v>237</v>
          </cell>
          <cell r="EG31">
            <v>236</v>
          </cell>
          <cell r="EH31">
            <v>236</v>
          </cell>
          <cell r="EI31">
            <v>241</v>
          </cell>
          <cell r="EJ31">
            <v>246</v>
          </cell>
          <cell r="EK31">
            <v>240</v>
          </cell>
          <cell r="EL31">
            <v>241</v>
          </cell>
          <cell r="EM31">
            <v>243</v>
          </cell>
          <cell r="EN31">
            <v>241</v>
          </cell>
          <cell r="EO31">
            <v>242</v>
          </cell>
          <cell r="EP31">
            <v>241</v>
          </cell>
          <cell r="EQ31">
            <v>241</v>
          </cell>
          <cell r="ER31">
            <v>243</v>
          </cell>
          <cell r="ES31">
            <v>242</v>
          </cell>
          <cell r="ET31">
            <v>242</v>
          </cell>
          <cell r="EU31">
            <v>248</v>
          </cell>
          <cell r="EV31">
            <v>251</v>
          </cell>
          <cell r="EW31">
            <v>246</v>
          </cell>
          <cell r="EX31">
            <v>247</v>
          </cell>
          <cell r="EY31">
            <v>249</v>
          </cell>
          <cell r="EZ31">
            <v>247</v>
          </cell>
          <cell r="FA31">
            <v>248</v>
          </cell>
          <cell r="FB31">
            <v>247</v>
          </cell>
          <cell r="FC31">
            <v>247</v>
          </cell>
          <cell r="FD31">
            <v>249</v>
          </cell>
          <cell r="FE31">
            <v>248</v>
          </cell>
          <cell r="FF31">
            <v>248</v>
          </cell>
          <cell r="FG31">
            <v>254</v>
          </cell>
          <cell r="FH31">
            <v>258</v>
          </cell>
        </row>
        <row r="32">
          <cell r="D32" t="str">
            <v>FTS-3 Non-Residential</v>
          </cell>
          <cell r="E32" t="str">
            <v>Non-Residential</v>
          </cell>
          <cell r="F32" t="str">
            <v>CFG</v>
          </cell>
          <cell r="G32" t="str">
            <v>FTS-3</v>
          </cell>
          <cell r="I32">
            <v>8</v>
          </cell>
          <cell r="J32">
            <v>8</v>
          </cell>
          <cell r="K32">
            <v>8</v>
          </cell>
          <cell r="L32">
            <v>8</v>
          </cell>
          <cell r="M32">
            <v>8</v>
          </cell>
          <cell r="N32">
            <v>0.01</v>
          </cell>
          <cell r="U32">
            <v>237</v>
          </cell>
          <cell r="V32">
            <v>236</v>
          </cell>
          <cell r="W32">
            <v>239</v>
          </cell>
          <cell r="X32">
            <v>241</v>
          </cell>
          <cell r="Y32">
            <v>247</v>
          </cell>
          <cell r="Z32">
            <v>241</v>
          </cell>
          <cell r="AA32">
            <v>249</v>
          </cell>
          <cell r="AB32">
            <v>251</v>
          </cell>
          <cell r="AC32">
            <v>252</v>
          </cell>
          <cell r="AD32">
            <v>256</v>
          </cell>
          <cell r="AE32">
            <v>257</v>
          </cell>
          <cell r="AF32">
            <v>259</v>
          </cell>
          <cell r="AG32">
            <v>258</v>
          </cell>
          <cell r="AH32">
            <v>245</v>
          </cell>
          <cell r="AI32">
            <v>246</v>
          </cell>
          <cell r="AJ32">
            <v>244</v>
          </cell>
          <cell r="AK32">
            <v>250</v>
          </cell>
          <cell r="AL32">
            <v>250</v>
          </cell>
          <cell r="AM32">
            <v>248</v>
          </cell>
          <cell r="AN32">
            <v>249</v>
          </cell>
          <cell r="AO32">
            <v>248</v>
          </cell>
          <cell r="AP32">
            <v>249</v>
          </cell>
          <cell r="AQ32">
            <v>252</v>
          </cell>
          <cell r="AR32">
            <v>253</v>
          </cell>
          <cell r="AS32">
            <v>251</v>
          </cell>
          <cell r="AT32">
            <v>251</v>
          </cell>
          <cell r="AU32">
            <v>252</v>
          </cell>
          <cell r="AV32">
            <v>237</v>
          </cell>
          <cell r="AW32">
            <v>239</v>
          </cell>
          <cell r="AX32">
            <v>239</v>
          </cell>
          <cell r="AY32">
            <v>241</v>
          </cell>
          <cell r="AZ32">
            <v>243</v>
          </cell>
          <cell r="BA32">
            <v>246</v>
          </cell>
          <cell r="BB32">
            <v>247</v>
          </cell>
          <cell r="BC32">
            <v>247</v>
          </cell>
          <cell r="BD32">
            <v>245</v>
          </cell>
          <cell r="BE32">
            <v>246</v>
          </cell>
          <cell r="BF32">
            <v>247</v>
          </cell>
          <cell r="BG32">
            <v>249</v>
          </cell>
          <cell r="BH32">
            <v>255</v>
          </cell>
          <cell r="BI32">
            <v>257</v>
          </cell>
          <cell r="BJ32">
            <v>257</v>
          </cell>
          <cell r="BK32">
            <v>254</v>
          </cell>
          <cell r="BL32">
            <v>253</v>
          </cell>
          <cell r="BM32">
            <v>258</v>
          </cell>
          <cell r="BN32">
            <v>262</v>
          </cell>
          <cell r="BO32">
            <v>265</v>
          </cell>
          <cell r="BP32">
            <v>292</v>
          </cell>
          <cell r="BQ32">
            <v>265</v>
          </cell>
          <cell r="BR32">
            <v>267</v>
          </cell>
          <cell r="BS32">
            <v>268</v>
          </cell>
          <cell r="BT32">
            <v>272</v>
          </cell>
          <cell r="BU32">
            <v>268</v>
          </cell>
          <cell r="BV32">
            <v>270</v>
          </cell>
          <cell r="BW32">
            <v>275</v>
          </cell>
          <cell r="BX32">
            <v>273</v>
          </cell>
          <cell r="BY32">
            <v>271</v>
          </cell>
          <cell r="BZ32">
            <v>272</v>
          </cell>
          <cell r="CA32">
            <v>275</v>
          </cell>
          <cell r="CB32">
            <v>275</v>
          </cell>
          <cell r="CC32">
            <v>276</v>
          </cell>
          <cell r="CD32">
            <v>277</v>
          </cell>
          <cell r="CE32">
            <v>277</v>
          </cell>
          <cell r="CF32">
            <v>280</v>
          </cell>
          <cell r="CG32">
            <v>279</v>
          </cell>
          <cell r="CH32">
            <v>277</v>
          </cell>
          <cell r="CI32">
            <v>278</v>
          </cell>
          <cell r="CJ32">
            <v>280</v>
          </cell>
          <cell r="CK32">
            <v>280</v>
          </cell>
          <cell r="CL32">
            <v>283</v>
          </cell>
          <cell r="CM32">
            <v>281</v>
          </cell>
          <cell r="CN32">
            <v>283</v>
          </cell>
          <cell r="CO32">
            <v>282</v>
          </cell>
          <cell r="CP32">
            <v>286</v>
          </cell>
          <cell r="CQ32">
            <v>285</v>
          </cell>
          <cell r="CR32">
            <v>287</v>
          </cell>
          <cell r="CS32">
            <v>288</v>
          </cell>
          <cell r="CT32">
            <v>287</v>
          </cell>
          <cell r="CU32">
            <v>287</v>
          </cell>
          <cell r="CV32">
            <v>291</v>
          </cell>
          <cell r="CW32">
            <v>288</v>
          </cell>
          <cell r="CX32">
            <v>291</v>
          </cell>
          <cell r="CY32">
            <v>293</v>
          </cell>
          <cell r="CZ32">
            <v>303</v>
          </cell>
          <cell r="DA32">
            <v>291</v>
          </cell>
          <cell r="DB32">
            <v>293</v>
          </cell>
          <cell r="DC32">
            <v>293</v>
          </cell>
          <cell r="DD32">
            <v>297</v>
          </cell>
          <cell r="DE32">
            <v>295</v>
          </cell>
          <cell r="DF32">
            <v>295</v>
          </cell>
          <cell r="DG32">
            <v>298</v>
          </cell>
          <cell r="DH32">
            <v>298</v>
          </cell>
          <cell r="DI32">
            <v>297</v>
          </cell>
          <cell r="DJ32">
            <v>300</v>
          </cell>
          <cell r="DK32">
            <v>301</v>
          </cell>
          <cell r="DL32">
            <v>305</v>
          </cell>
          <cell r="DM32">
            <v>299</v>
          </cell>
          <cell r="DN32">
            <v>301</v>
          </cell>
          <cell r="DO32">
            <v>301</v>
          </cell>
          <cell r="DP32">
            <v>305</v>
          </cell>
          <cell r="DQ32">
            <v>304</v>
          </cell>
          <cell r="DR32">
            <v>303</v>
          </cell>
          <cell r="DS32">
            <v>305</v>
          </cell>
          <cell r="DT32">
            <v>305</v>
          </cell>
          <cell r="DU32">
            <v>305</v>
          </cell>
          <cell r="DV32">
            <v>308</v>
          </cell>
          <cell r="DW32">
            <v>308</v>
          </cell>
          <cell r="DX32">
            <v>314</v>
          </cell>
          <cell r="DY32">
            <v>306</v>
          </cell>
          <cell r="DZ32">
            <v>308</v>
          </cell>
          <cell r="EA32">
            <v>308</v>
          </cell>
          <cell r="EB32">
            <v>313</v>
          </cell>
          <cell r="EC32">
            <v>311</v>
          </cell>
          <cell r="ED32">
            <v>311</v>
          </cell>
          <cell r="EE32">
            <v>313</v>
          </cell>
          <cell r="EF32">
            <v>313</v>
          </cell>
          <cell r="EG32">
            <v>313</v>
          </cell>
          <cell r="EH32">
            <v>316</v>
          </cell>
          <cell r="EI32">
            <v>317</v>
          </cell>
          <cell r="EJ32">
            <v>324</v>
          </cell>
          <cell r="EK32">
            <v>314</v>
          </cell>
          <cell r="EL32">
            <v>316</v>
          </cell>
          <cell r="EM32">
            <v>317</v>
          </cell>
          <cell r="EN32">
            <v>321</v>
          </cell>
          <cell r="EO32">
            <v>319</v>
          </cell>
          <cell r="EP32">
            <v>319</v>
          </cell>
          <cell r="EQ32">
            <v>321</v>
          </cell>
          <cell r="ER32">
            <v>321</v>
          </cell>
          <cell r="ES32">
            <v>321</v>
          </cell>
          <cell r="ET32">
            <v>324</v>
          </cell>
          <cell r="EU32">
            <v>325</v>
          </cell>
          <cell r="EV32">
            <v>331</v>
          </cell>
          <cell r="EW32">
            <v>322</v>
          </cell>
          <cell r="EX32">
            <v>324</v>
          </cell>
          <cell r="EY32">
            <v>324</v>
          </cell>
          <cell r="EZ32">
            <v>329</v>
          </cell>
          <cell r="FA32">
            <v>327</v>
          </cell>
          <cell r="FB32">
            <v>327</v>
          </cell>
          <cell r="FC32">
            <v>329</v>
          </cell>
          <cell r="FD32">
            <v>329</v>
          </cell>
          <cell r="FE32">
            <v>329</v>
          </cell>
          <cell r="FF32">
            <v>332</v>
          </cell>
          <cell r="FG32">
            <v>333</v>
          </cell>
          <cell r="FH32">
            <v>340</v>
          </cell>
        </row>
        <row r="33">
          <cell r="D33" t="str">
            <v>FTS-3.1 Non-Residential</v>
          </cell>
          <cell r="E33" t="str">
            <v>Non-Residential</v>
          </cell>
          <cell r="F33" t="str">
            <v>CFG</v>
          </cell>
          <cell r="G33" t="str">
            <v>FTS-3.1</v>
          </cell>
          <cell r="I33">
            <v>8</v>
          </cell>
          <cell r="J33">
            <v>8</v>
          </cell>
          <cell r="K33">
            <v>8</v>
          </cell>
          <cell r="L33">
            <v>8</v>
          </cell>
          <cell r="M33">
            <v>8</v>
          </cell>
          <cell r="N33">
            <v>0</v>
          </cell>
          <cell r="O33">
            <v>-0.00593471810089021</v>
          </cell>
          <cell r="U33">
            <v>297</v>
          </cell>
          <cell r="V33">
            <v>296</v>
          </cell>
          <cell r="W33">
            <v>298</v>
          </cell>
          <cell r="X33">
            <v>295</v>
          </cell>
          <cell r="Y33">
            <v>284</v>
          </cell>
          <cell r="Z33">
            <v>277</v>
          </cell>
          <cell r="AA33">
            <v>286</v>
          </cell>
          <cell r="AB33">
            <v>287</v>
          </cell>
          <cell r="AC33">
            <v>289</v>
          </cell>
          <cell r="AD33">
            <v>290</v>
          </cell>
          <cell r="AE33">
            <v>292</v>
          </cell>
          <cell r="AF33">
            <v>293</v>
          </cell>
          <cell r="AG33">
            <v>295</v>
          </cell>
          <cell r="AH33">
            <v>298</v>
          </cell>
          <cell r="AI33">
            <v>300</v>
          </cell>
          <cell r="AJ33">
            <v>303</v>
          </cell>
          <cell r="AK33">
            <v>301</v>
          </cell>
          <cell r="AL33">
            <v>301</v>
          </cell>
          <cell r="AM33">
            <v>302</v>
          </cell>
          <cell r="AN33">
            <v>304</v>
          </cell>
          <cell r="AO33">
            <v>302</v>
          </cell>
          <cell r="AP33">
            <v>302</v>
          </cell>
          <cell r="AQ33">
            <v>304</v>
          </cell>
          <cell r="AR33">
            <v>302</v>
          </cell>
          <cell r="AS33">
            <v>301</v>
          </cell>
          <cell r="AT33">
            <v>305</v>
          </cell>
          <cell r="AU33">
            <v>305</v>
          </cell>
          <cell r="AV33">
            <v>322</v>
          </cell>
          <cell r="AW33">
            <v>324</v>
          </cell>
          <cell r="AX33">
            <v>321</v>
          </cell>
          <cell r="AY33">
            <v>321</v>
          </cell>
          <cell r="AZ33">
            <v>321</v>
          </cell>
          <cell r="BA33">
            <v>323</v>
          </cell>
          <cell r="BB33">
            <v>323</v>
          </cell>
          <cell r="BC33">
            <v>330</v>
          </cell>
          <cell r="BD33">
            <v>327</v>
          </cell>
          <cell r="BE33">
            <v>324</v>
          </cell>
          <cell r="BF33">
            <v>327</v>
          </cell>
          <cell r="BG33">
            <v>325</v>
          </cell>
          <cell r="BH33">
            <v>335</v>
          </cell>
          <cell r="BI33">
            <v>334</v>
          </cell>
          <cell r="BJ33">
            <v>330</v>
          </cell>
          <cell r="BK33">
            <v>329</v>
          </cell>
          <cell r="BL33">
            <v>327</v>
          </cell>
          <cell r="BM33">
            <v>325</v>
          </cell>
          <cell r="BN33">
            <v>328</v>
          </cell>
          <cell r="BO33">
            <v>331</v>
          </cell>
          <cell r="BP33">
            <v>335</v>
          </cell>
          <cell r="BQ33">
            <v>330</v>
          </cell>
          <cell r="BR33">
            <v>329</v>
          </cell>
          <cell r="BS33">
            <v>330</v>
          </cell>
          <cell r="BT33">
            <v>334</v>
          </cell>
          <cell r="BU33">
            <v>334</v>
          </cell>
          <cell r="BV33">
            <v>330</v>
          </cell>
          <cell r="BW33">
            <v>331</v>
          </cell>
          <cell r="BX33">
            <v>331</v>
          </cell>
          <cell r="BY33">
            <v>329</v>
          </cell>
          <cell r="BZ33">
            <v>329</v>
          </cell>
          <cell r="CA33">
            <v>327</v>
          </cell>
          <cell r="CB33">
            <v>333</v>
          </cell>
          <cell r="CC33">
            <v>336</v>
          </cell>
          <cell r="CD33">
            <v>337</v>
          </cell>
          <cell r="CE33">
            <v>338</v>
          </cell>
          <cell r="CF33">
            <v>337</v>
          </cell>
          <cell r="CG33">
            <v>337</v>
          </cell>
          <cell r="CH33">
            <v>336</v>
          </cell>
          <cell r="CI33">
            <v>334</v>
          </cell>
          <cell r="CJ33">
            <v>340</v>
          </cell>
          <cell r="CK33">
            <v>334</v>
          </cell>
          <cell r="CL33">
            <v>338</v>
          </cell>
          <cell r="CM33">
            <v>334</v>
          </cell>
          <cell r="CN33">
            <v>332</v>
          </cell>
          <cell r="CO33">
            <v>335</v>
          </cell>
          <cell r="CP33">
            <v>336</v>
          </cell>
          <cell r="CQ33">
            <v>337</v>
          </cell>
          <cell r="CR33">
            <v>334</v>
          </cell>
          <cell r="CS33">
            <v>333</v>
          </cell>
          <cell r="CT33">
            <v>335</v>
          </cell>
          <cell r="CU33">
            <v>328</v>
          </cell>
          <cell r="CV33">
            <v>330</v>
          </cell>
          <cell r="CW33">
            <v>330</v>
          </cell>
          <cell r="CX33">
            <v>332</v>
          </cell>
          <cell r="CY33">
            <v>331</v>
          </cell>
          <cell r="CZ33">
            <v>334</v>
          </cell>
          <cell r="DA33">
            <v>340</v>
          </cell>
          <cell r="DB33">
            <v>340</v>
          </cell>
          <cell r="DC33">
            <v>341</v>
          </cell>
          <cell r="DD33">
            <v>344</v>
          </cell>
          <cell r="DE33">
            <v>343</v>
          </cell>
          <cell r="DF33">
            <v>341</v>
          </cell>
          <cell r="DG33">
            <v>340</v>
          </cell>
          <cell r="DH33">
            <v>343</v>
          </cell>
          <cell r="DI33">
            <v>339</v>
          </cell>
          <cell r="DJ33">
            <v>341</v>
          </cell>
          <cell r="DK33">
            <v>339</v>
          </cell>
          <cell r="DL33">
            <v>341</v>
          </cell>
          <cell r="DM33">
            <v>348</v>
          </cell>
          <cell r="DN33">
            <v>349</v>
          </cell>
          <cell r="DO33">
            <v>349</v>
          </cell>
          <cell r="DP33">
            <v>351</v>
          </cell>
          <cell r="DQ33">
            <v>351</v>
          </cell>
          <cell r="DR33">
            <v>349</v>
          </cell>
          <cell r="DS33">
            <v>348</v>
          </cell>
          <cell r="DT33">
            <v>351</v>
          </cell>
          <cell r="DU33">
            <v>347</v>
          </cell>
          <cell r="DV33">
            <v>350</v>
          </cell>
          <cell r="DW33">
            <v>347</v>
          </cell>
          <cell r="DX33">
            <v>348</v>
          </cell>
          <cell r="DY33">
            <v>356</v>
          </cell>
          <cell r="DZ33">
            <v>356</v>
          </cell>
          <cell r="EA33">
            <v>357</v>
          </cell>
          <cell r="EB33">
            <v>360</v>
          </cell>
          <cell r="EC33">
            <v>360</v>
          </cell>
          <cell r="ED33">
            <v>357</v>
          </cell>
          <cell r="EE33">
            <v>356</v>
          </cell>
          <cell r="EF33">
            <v>359</v>
          </cell>
          <cell r="EG33">
            <v>355</v>
          </cell>
          <cell r="EH33">
            <v>357</v>
          </cell>
          <cell r="EI33">
            <v>355</v>
          </cell>
          <cell r="EJ33">
            <v>357</v>
          </cell>
          <cell r="EK33">
            <v>364</v>
          </cell>
          <cell r="EL33">
            <v>365</v>
          </cell>
          <cell r="EM33">
            <v>365</v>
          </cell>
          <cell r="EN33">
            <v>368</v>
          </cell>
          <cell r="EO33">
            <v>368</v>
          </cell>
          <cell r="EP33">
            <v>365</v>
          </cell>
          <cell r="EQ33">
            <v>364</v>
          </cell>
          <cell r="ER33">
            <v>367</v>
          </cell>
          <cell r="ES33">
            <v>363</v>
          </cell>
          <cell r="ET33">
            <v>365</v>
          </cell>
          <cell r="EU33">
            <v>363</v>
          </cell>
          <cell r="EV33">
            <v>365</v>
          </cell>
          <cell r="EW33">
            <v>372</v>
          </cell>
          <cell r="EX33">
            <v>373</v>
          </cell>
          <cell r="EY33">
            <v>373</v>
          </cell>
          <cell r="EZ33">
            <v>376</v>
          </cell>
          <cell r="FA33">
            <v>376</v>
          </cell>
          <cell r="FB33">
            <v>373</v>
          </cell>
          <cell r="FC33">
            <v>372</v>
          </cell>
          <cell r="FD33">
            <v>375</v>
          </cell>
          <cell r="FE33">
            <v>371</v>
          </cell>
          <cell r="FF33">
            <v>373</v>
          </cell>
          <cell r="FG33">
            <v>371</v>
          </cell>
          <cell r="FH33">
            <v>373</v>
          </cell>
        </row>
        <row r="34">
          <cell r="D34" t="str">
            <v>FTS-4 Non-Residential</v>
          </cell>
          <cell r="E34" t="str">
            <v>Non-Residential</v>
          </cell>
          <cell r="F34" t="str">
            <v>CFG</v>
          </cell>
          <cell r="G34" t="str">
            <v>FTS-4</v>
          </cell>
          <cell r="I34">
            <v>4</v>
          </cell>
          <cell r="J34">
            <v>4</v>
          </cell>
          <cell r="K34">
            <v>4</v>
          </cell>
          <cell r="L34">
            <v>4</v>
          </cell>
          <cell r="M34">
            <v>4</v>
          </cell>
          <cell r="N34">
            <v>0.01</v>
          </cell>
          <cell r="O34">
            <v>0.00857959961868438</v>
          </cell>
          <cell r="U34">
            <v>173</v>
          </cell>
          <cell r="V34">
            <v>174</v>
          </cell>
          <cell r="W34">
            <v>172</v>
          </cell>
          <cell r="X34">
            <v>173</v>
          </cell>
          <cell r="Y34">
            <v>176</v>
          </cell>
          <cell r="Z34">
            <v>171</v>
          </cell>
          <cell r="AA34">
            <v>175</v>
          </cell>
          <cell r="AB34">
            <v>176</v>
          </cell>
          <cell r="AC34">
            <v>177</v>
          </cell>
          <cell r="AD34">
            <v>176</v>
          </cell>
          <cell r="AE34">
            <v>177</v>
          </cell>
          <cell r="AF34">
            <v>177</v>
          </cell>
          <cell r="AG34">
            <v>177</v>
          </cell>
          <cell r="AH34">
            <v>179</v>
          </cell>
          <cell r="AI34">
            <v>180</v>
          </cell>
          <cell r="AJ34">
            <v>179</v>
          </cell>
          <cell r="AK34">
            <v>180</v>
          </cell>
          <cell r="AL34">
            <v>184</v>
          </cell>
          <cell r="AM34">
            <v>185</v>
          </cell>
          <cell r="AN34">
            <v>187</v>
          </cell>
          <cell r="AO34">
            <v>189</v>
          </cell>
          <cell r="AP34">
            <v>188</v>
          </cell>
          <cell r="AQ34">
            <v>188</v>
          </cell>
          <cell r="AR34">
            <v>189</v>
          </cell>
          <cell r="AS34">
            <v>190</v>
          </cell>
          <cell r="AT34">
            <v>191</v>
          </cell>
          <cell r="AU34">
            <v>188</v>
          </cell>
          <cell r="AV34">
            <v>194</v>
          </cell>
          <cell r="AW34">
            <v>196</v>
          </cell>
          <cell r="AX34">
            <v>193</v>
          </cell>
          <cell r="AY34">
            <v>196</v>
          </cell>
          <cell r="AZ34">
            <v>196</v>
          </cell>
          <cell r="BA34">
            <v>197</v>
          </cell>
          <cell r="BB34">
            <v>198</v>
          </cell>
          <cell r="BC34">
            <v>204</v>
          </cell>
          <cell r="BD34">
            <v>199</v>
          </cell>
          <cell r="BE34">
            <v>197</v>
          </cell>
          <cell r="BF34">
            <v>197</v>
          </cell>
          <cell r="BG34">
            <v>200</v>
          </cell>
          <cell r="BH34">
            <v>204</v>
          </cell>
          <cell r="BI34">
            <v>204</v>
          </cell>
          <cell r="BJ34">
            <v>205</v>
          </cell>
          <cell r="BK34">
            <v>205</v>
          </cell>
          <cell r="BL34">
            <v>205</v>
          </cell>
          <cell r="BM34">
            <v>206</v>
          </cell>
          <cell r="BN34">
            <v>204</v>
          </cell>
          <cell r="BO34">
            <v>205</v>
          </cell>
          <cell r="BP34">
            <v>208</v>
          </cell>
          <cell r="BQ34">
            <v>208</v>
          </cell>
          <cell r="BR34">
            <v>208</v>
          </cell>
          <cell r="BS34">
            <v>208</v>
          </cell>
          <cell r="BT34">
            <v>212</v>
          </cell>
          <cell r="BU34">
            <v>208</v>
          </cell>
          <cell r="BV34">
            <v>210</v>
          </cell>
          <cell r="BW34">
            <v>211</v>
          </cell>
          <cell r="BX34">
            <v>215</v>
          </cell>
          <cell r="BY34">
            <v>210</v>
          </cell>
          <cell r="BZ34">
            <v>212</v>
          </cell>
          <cell r="CA34">
            <v>210</v>
          </cell>
          <cell r="CB34">
            <v>210</v>
          </cell>
          <cell r="CC34">
            <v>210</v>
          </cell>
          <cell r="CD34">
            <v>210</v>
          </cell>
          <cell r="CE34">
            <v>209</v>
          </cell>
          <cell r="CF34">
            <v>209</v>
          </cell>
          <cell r="CG34">
            <v>211</v>
          </cell>
          <cell r="CH34">
            <v>210</v>
          </cell>
          <cell r="CI34">
            <v>210</v>
          </cell>
          <cell r="CJ34">
            <v>211</v>
          </cell>
          <cell r="CK34">
            <v>212</v>
          </cell>
          <cell r="CL34">
            <v>211</v>
          </cell>
          <cell r="CM34">
            <v>208</v>
          </cell>
          <cell r="CN34">
            <v>210</v>
          </cell>
          <cell r="CO34">
            <v>211</v>
          </cell>
          <cell r="CP34">
            <v>210</v>
          </cell>
          <cell r="CQ34">
            <v>211</v>
          </cell>
          <cell r="CR34">
            <v>213</v>
          </cell>
          <cell r="CS34">
            <v>213</v>
          </cell>
          <cell r="CT34">
            <v>213</v>
          </cell>
          <cell r="CU34">
            <v>214</v>
          </cell>
          <cell r="CV34">
            <v>214</v>
          </cell>
          <cell r="CW34">
            <v>214</v>
          </cell>
          <cell r="CX34">
            <v>214</v>
          </cell>
          <cell r="CY34">
            <v>212</v>
          </cell>
          <cell r="CZ34">
            <v>214</v>
          </cell>
          <cell r="DA34">
            <v>215</v>
          </cell>
          <cell r="DB34">
            <v>215</v>
          </cell>
          <cell r="DC34">
            <v>215</v>
          </cell>
          <cell r="DD34">
            <v>217</v>
          </cell>
          <cell r="DE34">
            <v>216</v>
          </cell>
          <cell r="DF34">
            <v>217</v>
          </cell>
          <cell r="DG34">
            <v>217</v>
          </cell>
          <cell r="DH34">
            <v>220</v>
          </cell>
          <cell r="DI34">
            <v>218</v>
          </cell>
          <cell r="DJ34">
            <v>218</v>
          </cell>
          <cell r="DK34">
            <v>216</v>
          </cell>
          <cell r="DL34">
            <v>217</v>
          </cell>
          <cell r="DM34">
            <v>219</v>
          </cell>
          <cell r="DN34">
            <v>219</v>
          </cell>
          <cell r="DO34">
            <v>219</v>
          </cell>
          <cell r="DP34">
            <v>221</v>
          </cell>
          <cell r="DQ34">
            <v>221</v>
          </cell>
          <cell r="DR34">
            <v>221</v>
          </cell>
          <cell r="DS34">
            <v>221</v>
          </cell>
          <cell r="DT34">
            <v>223</v>
          </cell>
          <cell r="DU34">
            <v>222</v>
          </cell>
          <cell r="DV34">
            <v>222</v>
          </cell>
          <cell r="DW34">
            <v>220</v>
          </cell>
          <cell r="DX34">
            <v>221</v>
          </cell>
          <cell r="DY34">
            <v>223</v>
          </cell>
          <cell r="DZ34">
            <v>223</v>
          </cell>
          <cell r="EA34">
            <v>223</v>
          </cell>
          <cell r="EB34">
            <v>225</v>
          </cell>
          <cell r="EC34">
            <v>225</v>
          </cell>
          <cell r="ED34">
            <v>225</v>
          </cell>
          <cell r="EE34">
            <v>225</v>
          </cell>
          <cell r="EF34">
            <v>227</v>
          </cell>
          <cell r="EG34">
            <v>226</v>
          </cell>
          <cell r="EH34">
            <v>226</v>
          </cell>
          <cell r="EI34">
            <v>224</v>
          </cell>
          <cell r="EJ34">
            <v>226</v>
          </cell>
          <cell r="EK34">
            <v>227</v>
          </cell>
          <cell r="EL34">
            <v>227</v>
          </cell>
          <cell r="EM34">
            <v>227</v>
          </cell>
          <cell r="EN34">
            <v>229</v>
          </cell>
          <cell r="EO34">
            <v>229</v>
          </cell>
          <cell r="EP34">
            <v>229</v>
          </cell>
          <cell r="EQ34">
            <v>229</v>
          </cell>
          <cell r="ER34">
            <v>231</v>
          </cell>
          <cell r="ES34">
            <v>230</v>
          </cell>
          <cell r="ET34">
            <v>230</v>
          </cell>
          <cell r="EU34">
            <v>228</v>
          </cell>
          <cell r="EV34">
            <v>230</v>
          </cell>
          <cell r="EW34">
            <v>231</v>
          </cell>
          <cell r="EX34">
            <v>231</v>
          </cell>
          <cell r="EY34">
            <v>231</v>
          </cell>
          <cell r="EZ34">
            <v>233</v>
          </cell>
          <cell r="FA34">
            <v>233</v>
          </cell>
          <cell r="FB34">
            <v>233</v>
          </cell>
          <cell r="FC34">
            <v>233</v>
          </cell>
          <cell r="FD34">
            <v>235</v>
          </cell>
          <cell r="FE34">
            <v>234</v>
          </cell>
          <cell r="FF34">
            <v>234</v>
          </cell>
          <cell r="FG34">
            <v>232</v>
          </cell>
          <cell r="FH34">
            <v>234</v>
          </cell>
        </row>
        <row r="35">
          <cell r="D35" t="str">
            <v>FTS-5 Non-Residential</v>
          </cell>
          <cell r="E35" t="str">
            <v>Non-Residential</v>
          </cell>
          <cell r="F35" t="str">
            <v>CFG</v>
          </cell>
          <cell r="G35" t="str">
            <v>FTS-5</v>
          </cell>
          <cell r="I35">
            <v>4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0</v>
          </cell>
          <cell r="U35">
            <v>34</v>
          </cell>
          <cell r="V35">
            <v>33</v>
          </cell>
          <cell r="W35">
            <v>34</v>
          </cell>
          <cell r="X35">
            <v>34</v>
          </cell>
          <cell r="Y35">
            <v>35</v>
          </cell>
          <cell r="Z35">
            <v>34</v>
          </cell>
          <cell r="AA35">
            <v>36</v>
          </cell>
          <cell r="AB35">
            <v>34</v>
          </cell>
          <cell r="AC35">
            <v>34</v>
          </cell>
          <cell r="AD35">
            <v>35</v>
          </cell>
          <cell r="AE35">
            <v>35</v>
          </cell>
          <cell r="AF35">
            <v>35</v>
          </cell>
          <cell r="AG35">
            <v>35</v>
          </cell>
          <cell r="AH35">
            <v>33</v>
          </cell>
          <cell r="AI35">
            <v>33</v>
          </cell>
          <cell r="AJ35">
            <v>33</v>
          </cell>
          <cell r="AK35">
            <v>33</v>
          </cell>
          <cell r="AL35">
            <v>33</v>
          </cell>
          <cell r="AM35">
            <v>33</v>
          </cell>
          <cell r="AN35">
            <v>33</v>
          </cell>
          <cell r="AO35">
            <v>34</v>
          </cell>
          <cell r="AP35">
            <v>34</v>
          </cell>
          <cell r="AQ35">
            <v>34</v>
          </cell>
          <cell r="AR35">
            <v>34</v>
          </cell>
          <cell r="AS35">
            <v>35</v>
          </cell>
          <cell r="AT35">
            <v>35</v>
          </cell>
          <cell r="AU35">
            <v>34</v>
          </cell>
          <cell r="AV35">
            <v>36</v>
          </cell>
          <cell r="AW35">
            <v>36</v>
          </cell>
          <cell r="AX35">
            <v>37</v>
          </cell>
          <cell r="AY35">
            <v>36</v>
          </cell>
          <cell r="AZ35">
            <v>37</v>
          </cell>
          <cell r="BA35">
            <v>36</v>
          </cell>
          <cell r="BB35">
            <v>36</v>
          </cell>
          <cell r="BC35">
            <v>36</v>
          </cell>
          <cell r="BD35">
            <v>37</v>
          </cell>
          <cell r="BE35">
            <v>35</v>
          </cell>
          <cell r="BF35">
            <v>37</v>
          </cell>
          <cell r="BG35">
            <v>37</v>
          </cell>
          <cell r="BH35">
            <v>33</v>
          </cell>
          <cell r="BI35">
            <v>33</v>
          </cell>
          <cell r="BJ35">
            <v>33</v>
          </cell>
          <cell r="BK35">
            <v>33</v>
          </cell>
          <cell r="BL35">
            <v>34</v>
          </cell>
          <cell r="BM35">
            <v>34</v>
          </cell>
          <cell r="BN35">
            <v>34</v>
          </cell>
          <cell r="BO35">
            <v>34</v>
          </cell>
          <cell r="BP35">
            <v>34</v>
          </cell>
          <cell r="BQ35">
            <v>34</v>
          </cell>
          <cell r="BR35">
            <v>34</v>
          </cell>
          <cell r="BS35">
            <v>34</v>
          </cell>
          <cell r="BT35">
            <v>34</v>
          </cell>
          <cell r="BU35">
            <v>34</v>
          </cell>
          <cell r="BV35">
            <v>34</v>
          </cell>
          <cell r="BW35">
            <v>36</v>
          </cell>
          <cell r="BX35">
            <v>34</v>
          </cell>
          <cell r="BY35">
            <v>34</v>
          </cell>
          <cell r="BZ35">
            <v>35</v>
          </cell>
          <cell r="CA35">
            <v>35</v>
          </cell>
          <cell r="CB35">
            <v>36</v>
          </cell>
          <cell r="CC35">
            <v>36</v>
          </cell>
          <cell r="CD35">
            <v>36</v>
          </cell>
          <cell r="CE35">
            <v>36</v>
          </cell>
          <cell r="CF35">
            <v>36</v>
          </cell>
          <cell r="CG35">
            <v>36</v>
          </cell>
          <cell r="CH35">
            <v>36</v>
          </cell>
          <cell r="CI35">
            <v>36</v>
          </cell>
          <cell r="CJ35">
            <v>36</v>
          </cell>
          <cell r="CK35">
            <v>36</v>
          </cell>
          <cell r="CL35">
            <v>36</v>
          </cell>
          <cell r="CM35">
            <v>36</v>
          </cell>
          <cell r="CN35">
            <v>36</v>
          </cell>
          <cell r="CO35">
            <v>36</v>
          </cell>
          <cell r="CP35">
            <v>36</v>
          </cell>
          <cell r="CQ35">
            <v>36</v>
          </cell>
          <cell r="CR35">
            <v>36</v>
          </cell>
          <cell r="CS35">
            <v>36</v>
          </cell>
          <cell r="CT35">
            <v>36</v>
          </cell>
          <cell r="CU35">
            <v>35</v>
          </cell>
          <cell r="CV35">
            <v>36</v>
          </cell>
          <cell r="CW35">
            <v>36</v>
          </cell>
          <cell r="CX35">
            <v>36</v>
          </cell>
          <cell r="CY35">
            <v>36</v>
          </cell>
          <cell r="CZ35">
            <v>36</v>
          </cell>
          <cell r="DA35">
            <v>40</v>
          </cell>
          <cell r="DB35">
            <v>40</v>
          </cell>
          <cell r="DC35">
            <v>40</v>
          </cell>
          <cell r="DD35">
            <v>40</v>
          </cell>
          <cell r="DE35">
            <v>40</v>
          </cell>
          <cell r="DF35">
            <v>40</v>
          </cell>
          <cell r="DG35">
            <v>40</v>
          </cell>
          <cell r="DH35">
            <v>40</v>
          </cell>
          <cell r="DI35">
            <v>40</v>
          </cell>
          <cell r="DJ35">
            <v>40</v>
          </cell>
          <cell r="DK35">
            <v>40</v>
          </cell>
          <cell r="DL35">
            <v>41</v>
          </cell>
          <cell r="DM35">
            <v>44</v>
          </cell>
          <cell r="DN35">
            <v>44</v>
          </cell>
          <cell r="DO35">
            <v>44</v>
          </cell>
          <cell r="DP35">
            <v>44</v>
          </cell>
          <cell r="DQ35">
            <v>44</v>
          </cell>
          <cell r="DR35">
            <v>44</v>
          </cell>
          <cell r="DS35">
            <v>44</v>
          </cell>
          <cell r="DT35">
            <v>44</v>
          </cell>
          <cell r="DU35">
            <v>44</v>
          </cell>
          <cell r="DV35">
            <v>44</v>
          </cell>
          <cell r="DW35">
            <v>44</v>
          </cell>
          <cell r="DX35">
            <v>44</v>
          </cell>
          <cell r="DY35">
            <v>48</v>
          </cell>
          <cell r="DZ35">
            <v>48</v>
          </cell>
          <cell r="EA35">
            <v>48</v>
          </cell>
          <cell r="EB35">
            <v>47</v>
          </cell>
          <cell r="EC35">
            <v>47</v>
          </cell>
          <cell r="ED35">
            <v>47</v>
          </cell>
          <cell r="EE35">
            <v>48</v>
          </cell>
          <cell r="EF35">
            <v>48</v>
          </cell>
          <cell r="EG35">
            <v>48</v>
          </cell>
          <cell r="EH35">
            <v>48</v>
          </cell>
          <cell r="EI35">
            <v>48</v>
          </cell>
          <cell r="EJ35">
            <v>49</v>
          </cell>
          <cell r="EK35">
            <v>52</v>
          </cell>
          <cell r="EL35">
            <v>52</v>
          </cell>
          <cell r="EM35">
            <v>52</v>
          </cell>
          <cell r="EN35">
            <v>51</v>
          </cell>
          <cell r="EO35">
            <v>51</v>
          </cell>
          <cell r="EP35">
            <v>51</v>
          </cell>
          <cell r="EQ35">
            <v>52</v>
          </cell>
          <cell r="ER35">
            <v>52</v>
          </cell>
          <cell r="ES35">
            <v>52</v>
          </cell>
          <cell r="ET35">
            <v>52</v>
          </cell>
          <cell r="EU35">
            <v>52</v>
          </cell>
          <cell r="EV35">
            <v>53</v>
          </cell>
          <cell r="EW35">
            <v>56</v>
          </cell>
          <cell r="EX35">
            <v>56</v>
          </cell>
          <cell r="EY35">
            <v>56</v>
          </cell>
          <cell r="EZ35">
            <v>55</v>
          </cell>
          <cell r="FA35">
            <v>55</v>
          </cell>
          <cell r="FB35">
            <v>55</v>
          </cell>
          <cell r="FC35">
            <v>56</v>
          </cell>
          <cell r="FD35">
            <v>56</v>
          </cell>
          <cell r="FE35">
            <v>56</v>
          </cell>
          <cell r="FF35">
            <v>56</v>
          </cell>
          <cell r="FG35">
            <v>56</v>
          </cell>
          <cell r="FH35">
            <v>56</v>
          </cell>
        </row>
        <row r="36">
          <cell r="D36" t="str">
            <v>FTS-6 Non-Residential</v>
          </cell>
          <cell r="E36" t="str">
            <v>Non-Residential</v>
          </cell>
          <cell r="F36" t="str">
            <v>CFG</v>
          </cell>
          <cell r="G36" t="str">
            <v>FTS-6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1</v>
          </cell>
          <cell r="N36">
            <v>0.01</v>
          </cell>
          <cell r="U36">
            <v>21</v>
          </cell>
          <cell r="V36">
            <v>21</v>
          </cell>
          <cell r="W36">
            <v>20</v>
          </cell>
          <cell r="X36">
            <v>20</v>
          </cell>
          <cell r="Y36">
            <v>20</v>
          </cell>
          <cell r="Z36">
            <v>20</v>
          </cell>
          <cell r="AA36">
            <v>20</v>
          </cell>
          <cell r="AB36">
            <v>20</v>
          </cell>
          <cell r="AC36">
            <v>20</v>
          </cell>
          <cell r="AD36">
            <v>21</v>
          </cell>
          <cell r="AE36">
            <v>21</v>
          </cell>
          <cell r="AF36">
            <v>20</v>
          </cell>
          <cell r="AG36">
            <v>21</v>
          </cell>
          <cell r="AH36">
            <v>20</v>
          </cell>
          <cell r="AI36">
            <v>20</v>
          </cell>
          <cell r="AJ36">
            <v>22</v>
          </cell>
          <cell r="AK36">
            <v>22</v>
          </cell>
          <cell r="AL36">
            <v>22</v>
          </cell>
          <cell r="AM36">
            <v>22</v>
          </cell>
          <cell r="AN36">
            <v>22</v>
          </cell>
          <cell r="AO36">
            <v>24</v>
          </cell>
          <cell r="AP36">
            <v>23</v>
          </cell>
          <cell r="AQ36">
            <v>23</v>
          </cell>
          <cell r="AR36">
            <v>23</v>
          </cell>
          <cell r="AS36">
            <v>22</v>
          </cell>
          <cell r="AT36">
            <v>24</v>
          </cell>
          <cell r="AU36">
            <v>22</v>
          </cell>
          <cell r="AV36">
            <v>21</v>
          </cell>
          <cell r="AW36">
            <v>22</v>
          </cell>
          <cell r="AX36">
            <v>22</v>
          </cell>
          <cell r="AY36">
            <v>22</v>
          </cell>
          <cell r="AZ36">
            <v>24</v>
          </cell>
          <cell r="BA36">
            <v>24</v>
          </cell>
          <cell r="BB36">
            <v>23</v>
          </cell>
          <cell r="BC36">
            <v>22</v>
          </cell>
          <cell r="BD36">
            <v>22</v>
          </cell>
          <cell r="BE36">
            <v>23</v>
          </cell>
          <cell r="BF36">
            <v>24</v>
          </cell>
          <cell r="BG36">
            <v>25</v>
          </cell>
          <cell r="BH36">
            <v>26</v>
          </cell>
          <cell r="BI36">
            <v>26</v>
          </cell>
          <cell r="BJ36">
            <v>26</v>
          </cell>
          <cell r="BK36">
            <v>26</v>
          </cell>
          <cell r="BL36">
            <v>26</v>
          </cell>
          <cell r="BM36">
            <v>26</v>
          </cell>
          <cell r="BN36">
            <v>27</v>
          </cell>
          <cell r="BO36">
            <v>27</v>
          </cell>
          <cell r="BP36">
            <v>26</v>
          </cell>
          <cell r="BQ36">
            <v>26</v>
          </cell>
          <cell r="BR36">
            <v>26</v>
          </cell>
          <cell r="BS36">
            <v>26</v>
          </cell>
          <cell r="BT36">
            <v>26</v>
          </cell>
          <cell r="BU36">
            <v>26</v>
          </cell>
          <cell r="BV36">
            <v>26</v>
          </cell>
          <cell r="BW36">
            <v>26</v>
          </cell>
          <cell r="BX36">
            <v>27</v>
          </cell>
          <cell r="BY36">
            <v>25</v>
          </cell>
          <cell r="BZ36">
            <v>26</v>
          </cell>
          <cell r="CA36">
            <v>26</v>
          </cell>
          <cell r="CB36">
            <v>26</v>
          </cell>
          <cell r="CC36">
            <v>26</v>
          </cell>
          <cell r="CD36">
            <v>27</v>
          </cell>
          <cell r="CE36">
            <v>26</v>
          </cell>
          <cell r="CF36">
            <v>27</v>
          </cell>
          <cell r="CG36">
            <v>27</v>
          </cell>
          <cell r="CH36">
            <v>27</v>
          </cell>
          <cell r="CI36">
            <v>27</v>
          </cell>
          <cell r="CJ36">
            <v>28</v>
          </cell>
          <cell r="CK36">
            <v>29</v>
          </cell>
          <cell r="CL36">
            <v>28</v>
          </cell>
          <cell r="CM36">
            <v>29</v>
          </cell>
          <cell r="CN36">
            <v>29</v>
          </cell>
          <cell r="CO36">
            <v>28</v>
          </cell>
          <cell r="CP36">
            <v>29</v>
          </cell>
          <cell r="CQ36">
            <v>28</v>
          </cell>
          <cell r="CR36">
            <v>30</v>
          </cell>
          <cell r="CS36">
            <v>30</v>
          </cell>
          <cell r="CT36">
            <v>30</v>
          </cell>
          <cell r="CU36">
            <v>30</v>
          </cell>
          <cell r="CV36">
            <v>31</v>
          </cell>
          <cell r="CW36">
            <v>30</v>
          </cell>
          <cell r="CX36">
            <v>31</v>
          </cell>
          <cell r="CY36">
            <v>31</v>
          </cell>
          <cell r="CZ36">
            <v>31</v>
          </cell>
          <cell r="DA36">
            <v>30</v>
          </cell>
          <cell r="DB36">
            <v>30</v>
          </cell>
          <cell r="DC36">
            <v>30</v>
          </cell>
          <cell r="DD36">
            <v>31</v>
          </cell>
          <cell r="DE36">
            <v>31</v>
          </cell>
          <cell r="DF36">
            <v>31</v>
          </cell>
          <cell r="DG36">
            <v>31</v>
          </cell>
          <cell r="DH36">
            <v>32</v>
          </cell>
          <cell r="DI36">
            <v>31</v>
          </cell>
          <cell r="DJ36">
            <v>31</v>
          </cell>
          <cell r="DK36">
            <v>32</v>
          </cell>
          <cell r="DL36">
            <v>32</v>
          </cell>
          <cell r="DM36">
            <v>30</v>
          </cell>
          <cell r="DN36">
            <v>30</v>
          </cell>
          <cell r="DO36">
            <v>30</v>
          </cell>
          <cell r="DP36">
            <v>31</v>
          </cell>
          <cell r="DQ36">
            <v>31</v>
          </cell>
          <cell r="DR36">
            <v>31</v>
          </cell>
          <cell r="DS36">
            <v>31</v>
          </cell>
          <cell r="DT36">
            <v>32</v>
          </cell>
          <cell r="DU36">
            <v>32</v>
          </cell>
          <cell r="DV36">
            <v>32</v>
          </cell>
          <cell r="DW36">
            <v>32</v>
          </cell>
          <cell r="DX36">
            <v>32</v>
          </cell>
          <cell r="DY36">
            <v>31</v>
          </cell>
          <cell r="DZ36">
            <v>32</v>
          </cell>
          <cell r="EA36">
            <v>31</v>
          </cell>
          <cell r="EB36">
            <v>32</v>
          </cell>
          <cell r="EC36">
            <v>32</v>
          </cell>
          <cell r="ED36">
            <v>32</v>
          </cell>
          <cell r="EE36">
            <v>32</v>
          </cell>
          <cell r="EF36">
            <v>33</v>
          </cell>
          <cell r="EG36">
            <v>33</v>
          </cell>
          <cell r="EH36">
            <v>33</v>
          </cell>
          <cell r="EI36">
            <v>33</v>
          </cell>
          <cell r="EJ36">
            <v>33</v>
          </cell>
          <cell r="EK36">
            <v>31</v>
          </cell>
          <cell r="EL36">
            <v>32</v>
          </cell>
          <cell r="EM36">
            <v>31</v>
          </cell>
          <cell r="EN36">
            <v>32</v>
          </cell>
          <cell r="EO36">
            <v>32</v>
          </cell>
          <cell r="EP36">
            <v>32</v>
          </cell>
          <cell r="EQ36">
            <v>32</v>
          </cell>
          <cell r="ER36">
            <v>33</v>
          </cell>
          <cell r="ES36">
            <v>33</v>
          </cell>
          <cell r="ET36">
            <v>33</v>
          </cell>
          <cell r="EU36">
            <v>33</v>
          </cell>
          <cell r="EV36">
            <v>33</v>
          </cell>
          <cell r="EW36">
            <v>32</v>
          </cell>
          <cell r="EX36">
            <v>33</v>
          </cell>
          <cell r="EY36">
            <v>32</v>
          </cell>
          <cell r="EZ36">
            <v>33</v>
          </cell>
          <cell r="FA36">
            <v>33</v>
          </cell>
          <cell r="FB36">
            <v>33</v>
          </cell>
          <cell r="FC36">
            <v>33</v>
          </cell>
          <cell r="FD36">
            <v>34</v>
          </cell>
          <cell r="FE36">
            <v>34</v>
          </cell>
          <cell r="FF36">
            <v>34</v>
          </cell>
          <cell r="FG36">
            <v>34</v>
          </cell>
          <cell r="FH36">
            <v>34</v>
          </cell>
        </row>
        <row r="37">
          <cell r="D37" t="str">
            <v>FTS-7 Non-Residential</v>
          </cell>
          <cell r="E37" t="str">
            <v>Non-Residential</v>
          </cell>
          <cell r="F37" t="str">
            <v>CFG</v>
          </cell>
          <cell r="G37" t="str">
            <v>FTS-7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1</v>
          </cell>
          <cell r="N37">
            <v>0.03</v>
          </cell>
          <cell r="U37">
            <v>26</v>
          </cell>
          <cell r="V37">
            <v>26</v>
          </cell>
          <cell r="W37">
            <v>26</v>
          </cell>
          <cell r="X37">
            <v>26</v>
          </cell>
          <cell r="Y37">
            <v>18</v>
          </cell>
          <cell r="Z37">
            <v>18</v>
          </cell>
          <cell r="AA37">
            <v>18</v>
          </cell>
          <cell r="AB37">
            <v>19</v>
          </cell>
          <cell r="AC37">
            <v>19</v>
          </cell>
          <cell r="AD37">
            <v>19</v>
          </cell>
          <cell r="AE37">
            <v>19</v>
          </cell>
          <cell r="AF37">
            <v>19</v>
          </cell>
          <cell r="AG37">
            <v>19</v>
          </cell>
          <cell r="AH37">
            <v>21</v>
          </cell>
          <cell r="AI37">
            <v>21</v>
          </cell>
          <cell r="AJ37">
            <v>21</v>
          </cell>
          <cell r="AK37">
            <v>21</v>
          </cell>
          <cell r="AL37">
            <v>21</v>
          </cell>
          <cell r="AM37">
            <v>21</v>
          </cell>
          <cell r="AN37">
            <v>21</v>
          </cell>
          <cell r="AO37">
            <v>22</v>
          </cell>
          <cell r="AP37">
            <v>22</v>
          </cell>
          <cell r="AQ37">
            <v>22</v>
          </cell>
          <cell r="AR37">
            <v>22</v>
          </cell>
          <cell r="AS37">
            <v>22</v>
          </cell>
          <cell r="AT37">
            <v>22</v>
          </cell>
          <cell r="AU37">
            <v>22</v>
          </cell>
          <cell r="AV37">
            <v>23</v>
          </cell>
          <cell r="AW37">
            <v>23</v>
          </cell>
          <cell r="AX37">
            <v>23</v>
          </cell>
          <cell r="AY37">
            <v>23</v>
          </cell>
          <cell r="AZ37">
            <v>23</v>
          </cell>
          <cell r="BA37">
            <v>23</v>
          </cell>
          <cell r="BB37">
            <v>23</v>
          </cell>
          <cell r="BC37">
            <v>23</v>
          </cell>
          <cell r="BD37">
            <v>22</v>
          </cell>
          <cell r="BE37">
            <v>23</v>
          </cell>
          <cell r="BF37">
            <v>22</v>
          </cell>
          <cell r="BG37">
            <v>22</v>
          </cell>
          <cell r="BH37">
            <v>21</v>
          </cell>
          <cell r="BI37">
            <v>21</v>
          </cell>
          <cell r="BJ37">
            <v>23</v>
          </cell>
          <cell r="BK37">
            <v>22</v>
          </cell>
          <cell r="BL37">
            <v>22</v>
          </cell>
          <cell r="BM37">
            <v>22</v>
          </cell>
          <cell r="BN37">
            <v>22</v>
          </cell>
          <cell r="BO37">
            <v>22</v>
          </cell>
          <cell r="BP37">
            <v>22</v>
          </cell>
          <cell r="BQ37">
            <v>22</v>
          </cell>
          <cell r="BR37">
            <v>22</v>
          </cell>
          <cell r="BS37">
            <v>22</v>
          </cell>
          <cell r="BT37">
            <v>22</v>
          </cell>
          <cell r="BU37">
            <v>22</v>
          </cell>
          <cell r="BV37">
            <v>22</v>
          </cell>
          <cell r="BW37">
            <v>22</v>
          </cell>
          <cell r="BX37">
            <v>25</v>
          </cell>
          <cell r="BY37">
            <v>23</v>
          </cell>
          <cell r="BZ37">
            <v>23</v>
          </cell>
          <cell r="CA37">
            <v>23</v>
          </cell>
          <cell r="CB37">
            <v>23</v>
          </cell>
          <cell r="CC37">
            <v>25</v>
          </cell>
          <cell r="CD37">
            <v>24</v>
          </cell>
          <cell r="CE37">
            <v>25</v>
          </cell>
          <cell r="CF37">
            <v>24</v>
          </cell>
          <cell r="CG37">
            <v>26</v>
          </cell>
          <cell r="CH37">
            <v>25</v>
          </cell>
          <cell r="CI37">
            <v>25</v>
          </cell>
          <cell r="CJ37">
            <v>25</v>
          </cell>
          <cell r="CK37">
            <v>25</v>
          </cell>
          <cell r="CL37">
            <v>26</v>
          </cell>
          <cell r="CM37">
            <v>26</v>
          </cell>
          <cell r="CN37">
            <v>26</v>
          </cell>
          <cell r="CO37">
            <v>26</v>
          </cell>
          <cell r="CP37">
            <v>26</v>
          </cell>
          <cell r="CQ37">
            <v>26</v>
          </cell>
          <cell r="CR37">
            <v>26</v>
          </cell>
          <cell r="CS37">
            <v>26</v>
          </cell>
          <cell r="CT37">
            <v>26</v>
          </cell>
          <cell r="CU37">
            <v>26</v>
          </cell>
          <cell r="CV37">
            <v>26</v>
          </cell>
          <cell r="CW37">
            <v>26</v>
          </cell>
          <cell r="CX37">
            <v>26</v>
          </cell>
          <cell r="CY37">
            <v>26</v>
          </cell>
          <cell r="CZ37">
            <v>26</v>
          </cell>
          <cell r="DA37">
            <v>26</v>
          </cell>
          <cell r="DB37">
            <v>25</v>
          </cell>
          <cell r="DC37">
            <v>26</v>
          </cell>
          <cell r="DD37">
            <v>25</v>
          </cell>
          <cell r="DE37">
            <v>26</v>
          </cell>
          <cell r="DF37">
            <v>26</v>
          </cell>
          <cell r="DG37">
            <v>26</v>
          </cell>
          <cell r="DH37">
            <v>27</v>
          </cell>
          <cell r="DI37">
            <v>26</v>
          </cell>
          <cell r="DJ37">
            <v>27</v>
          </cell>
          <cell r="DK37">
            <v>27</v>
          </cell>
          <cell r="DL37">
            <v>27</v>
          </cell>
          <cell r="DM37">
            <v>27</v>
          </cell>
          <cell r="DN37">
            <v>26</v>
          </cell>
          <cell r="DO37">
            <v>27</v>
          </cell>
          <cell r="DP37">
            <v>26</v>
          </cell>
          <cell r="DQ37">
            <v>27</v>
          </cell>
          <cell r="DR37">
            <v>27</v>
          </cell>
          <cell r="DS37">
            <v>27</v>
          </cell>
          <cell r="DT37">
            <v>28</v>
          </cell>
          <cell r="DU37">
            <v>27</v>
          </cell>
          <cell r="DV37">
            <v>28</v>
          </cell>
          <cell r="DW37">
            <v>28</v>
          </cell>
          <cell r="DX37">
            <v>28</v>
          </cell>
          <cell r="DY37">
            <v>27</v>
          </cell>
          <cell r="DZ37">
            <v>26</v>
          </cell>
          <cell r="EA37">
            <v>27</v>
          </cell>
          <cell r="EB37">
            <v>26</v>
          </cell>
          <cell r="EC37">
            <v>27</v>
          </cell>
          <cell r="ED37">
            <v>27</v>
          </cell>
          <cell r="EE37">
            <v>27</v>
          </cell>
          <cell r="EF37">
            <v>28</v>
          </cell>
          <cell r="EG37">
            <v>27</v>
          </cell>
          <cell r="EH37">
            <v>28</v>
          </cell>
          <cell r="EI37">
            <v>28</v>
          </cell>
          <cell r="EJ37">
            <v>28</v>
          </cell>
          <cell r="EK37">
            <v>27</v>
          </cell>
          <cell r="EL37">
            <v>26</v>
          </cell>
          <cell r="EM37">
            <v>27</v>
          </cell>
          <cell r="EN37">
            <v>26</v>
          </cell>
          <cell r="EO37">
            <v>27</v>
          </cell>
          <cell r="EP37">
            <v>27</v>
          </cell>
          <cell r="EQ37">
            <v>27</v>
          </cell>
          <cell r="ER37">
            <v>28</v>
          </cell>
          <cell r="ES37">
            <v>27</v>
          </cell>
          <cell r="ET37">
            <v>28</v>
          </cell>
          <cell r="EU37">
            <v>28</v>
          </cell>
          <cell r="EV37">
            <v>28</v>
          </cell>
          <cell r="EW37">
            <v>28</v>
          </cell>
          <cell r="EX37">
            <v>27</v>
          </cell>
          <cell r="EY37">
            <v>28</v>
          </cell>
          <cell r="EZ37">
            <v>27</v>
          </cell>
          <cell r="FA37">
            <v>28</v>
          </cell>
          <cell r="FB37">
            <v>28</v>
          </cell>
          <cell r="FC37">
            <v>28</v>
          </cell>
          <cell r="FD37">
            <v>29</v>
          </cell>
          <cell r="FE37">
            <v>28</v>
          </cell>
          <cell r="FF37">
            <v>29</v>
          </cell>
          <cell r="FG37">
            <v>29</v>
          </cell>
          <cell r="FH37">
            <v>29</v>
          </cell>
        </row>
        <row r="38">
          <cell r="D38" t="str">
            <v>FTS-8 Non-Residential</v>
          </cell>
          <cell r="E38" t="str">
            <v>Non-Residential</v>
          </cell>
          <cell r="F38" t="str">
            <v>CFG</v>
          </cell>
          <cell r="G38" t="str">
            <v>FTS-8</v>
          </cell>
          <cell r="I38">
            <v>1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U38">
            <v>16</v>
          </cell>
          <cell r="V38">
            <v>16</v>
          </cell>
          <cell r="W38">
            <v>16</v>
          </cell>
          <cell r="X38">
            <v>16</v>
          </cell>
          <cell r="Y38">
            <v>19</v>
          </cell>
          <cell r="Z38">
            <v>19</v>
          </cell>
          <cell r="AA38">
            <v>19</v>
          </cell>
          <cell r="AB38">
            <v>19</v>
          </cell>
          <cell r="AC38">
            <v>19</v>
          </cell>
          <cell r="AD38">
            <v>19</v>
          </cell>
          <cell r="AE38">
            <v>19</v>
          </cell>
          <cell r="AF38">
            <v>19</v>
          </cell>
          <cell r="AG38">
            <v>19</v>
          </cell>
          <cell r="AH38">
            <v>17</v>
          </cell>
          <cell r="AI38">
            <v>17</v>
          </cell>
          <cell r="AJ38">
            <v>17</v>
          </cell>
          <cell r="AK38">
            <v>17</v>
          </cell>
          <cell r="AL38">
            <v>17</v>
          </cell>
          <cell r="AM38">
            <v>17</v>
          </cell>
          <cell r="AN38">
            <v>17</v>
          </cell>
          <cell r="AO38">
            <v>17</v>
          </cell>
          <cell r="AP38">
            <v>17</v>
          </cell>
          <cell r="AQ38">
            <v>17</v>
          </cell>
          <cell r="AR38">
            <v>17</v>
          </cell>
          <cell r="AS38">
            <v>17</v>
          </cell>
          <cell r="AT38">
            <v>17</v>
          </cell>
          <cell r="AU38">
            <v>17</v>
          </cell>
          <cell r="AV38">
            <v>16</v>
          </cell>
          <cell r="AW38">
            <v>16</v>
          </cell>
          <cell r="AX38">
            <v>16</v>
          </cell>
          <cell r="AY38">
            <v>16</v>
          </cell>
          <cell r="AZ38">
            <v>16</v>
          </cell>
          <cell r="BA38">
            <v>16</v>
          </cell>
          <cell r="BB38">
            <v>16</v>
          </cell>
          <cell r="BC38">
            <v>17</v>
          </cell>
          <cell r="BD38">
            <v>16</v>
          </cell>
          <cell r="BE38">
            <v>16</v>
          </cell>
          <cell r="BF38">
            <v>16</v>
          </cell>
          <cell r="BG38">
            <v>16</v>
          </cell>
          <cell r="BH38">
            <v>18</v>
          </cell>
          <cell r="BI38">
            <v>18</v>
          </cell>
          <cell r="BJ38">
            <v>18</v>
          </cell>
          <cell r="BK38">
            <v>18</v>
          </cell>
          <cell r="BL38">
            <v>18</v>
          </cell>
          <cell r="BM38">
            <v>18</v>
          </cell>
          <cell r="BN38">
            <v>18</v>
          </cell>
          <cell r="BO38">
            <v>17</v>
          </cell>
          <cell r="BP38">
            <v>18</v>
          </cell>
          <cell r="BQ38">
            <v>17</v>
          </cell>
          <cell r="BR38">
            <v>17</v>
          </cell>
          <cell r="BS38">
            <v>17</v>
          </cell>
          <cell r="BT38">
            <v>17</v>
          </cell>
          <cell r="BU38">
            <v>17</v>
          </cell>
          <cell r="BV38">
            <v>17</v>
          </cell>
          <cell r="BW38">
            <v>19</v>
          </cell>
          <cell r="BX38">
            <v>18</v>
          </cell>
          <cell r="BY38">
            <v>17</v>
          </cell>
          <cell r="BZ38">
            <v>17</v>
          </cell>
          <cell r="CA38">
            <v>16</v>
          </cell>
          <cell r="CB38">
            <v>18</v>
          </cell>
          <cell r="CC38">
            <v>19</v>
          </cell>
          <cell r="CD38">
            <v>16</v>
          </cell>
          <cell r="CE38">
            <v>17</v>
          </cell>
          <cell r="CF38">
            <v>17</v>
          </cell>
          <cell r="CG38">
            <v>17</v>
          </cell>
          <cell r="CH38">
            <v>17</v>
          </cell>
          <cell r="CI38">
            <v>17</v>
          </cell>
          <cell r="CJ38">
            <v>17</v>
          </cell>
          <cell r="CK38">
            <v>17</v>
          </cell>
          <cell r="CL38">
            <v>17</v>
          </cell>
          <cell r="CM38">
            <v>17</v>
          </cell>
          <cell r="CN38">
            <v>17</v>
          </cell>
          <cell r="CO38">
            <v>17</v>
          </cell>
          <cell r="CP38">
            <v>17</v>
          </cell>
          <cell r="CQ38">
            <v>17</v>
          </cell>
          <cell r="CR38">
            <v>17</v>
          </cell>
          <cell r="CS38">
            <v>17</v>
          </cell>
          <cell r="CT38">
            <v>17</v>
          </cell>
          <cell r="CU38">
            <v>17</v>
          </cell>
          <cell r="CV38">
            <v>17</v>
          </cell>
          <cell r="CW38">
            <v>17</v>
          </cell>
          <cell r="CX38">
            <v>17</v>
          </cell>
          <cell r="CY38">
            <v>17</v>
          </cell>
          <cell r="CZ38">
            <v>17</v>
          </cell>
          <cell r="DA38">
            <v>19</v>
          </cell>
          <cell r="DB38">
            <v>17</v>
          </cell>
          <cell r="DC38">
            <v>18</v>
          </cell>
          <cell r="DD38">
            <v>18</v>
          </cell>
          <cell r="DE38">
            <v>18</v>
          </cell>
          <cell r="DF38">
            <v>18</v>
          </cell>
          <cell r="DG38">
            <v>19</v>
          </cell>
          <cell r="DH38">
            <v>18</v>
          </cell>
          <cell r="DI38">
            <v>18</v>
          </cell>
          <cell r="DJ38">
            <v>18</v>
          </cell>
          <cell r="DK38">
            <v>17</v>
          </cell>
          <cell r="DL38">
            <v>18</v>
          </cell>
          <cell r="DM38">
            <v>19</v>
          </cell>
          <cell r="DN38">
            <v>17</v>
          </cell>
          <cell r="DO38">
            <v>18</v>
          </cell>
          <cell r="DP38">
            <v>18</v>
          </cell>
          <cell r="DQ38">
            <v>18</v>
          </cell>
          <cell r="DR38">
            <v>18</v>
          </cell>
          <cell r="DS38">
            <v>19</v>
          </cell>
          <cell r="DT38">
            <v>18</v>
          </cell>
          <cell r="DU38">
            <v>18</v>
          </cell>
          <cell r="DV38">
            <v>18</v>
          </cell>
          <cell r="DW38">
            <v>18</v>
          </cell>
          <cell r="DX38">
            <v>18</v>
          </cell>
          <cell r="DY38">
            <v>19</v>
          </cell>
          <cell r="DZ38">
            <v>17</v>
          </cell>
          <cell r="EA38">
            <v>18</v>
          </cell>
          <cell r="EB38">
            <v>18</v>
          </cell>
          <cell r="EC38">
            <v>18</v>
          </cell>
          <cell r="ED38">
            <v>18</v>
          </cell>
          <cell r="EE38">
            <v>19</v>
          </cell>
          <cell r="EF38">
            <v>18</v>
          </cell>
          <cell r="EG38">
            <v>18</v>
          </cell>
          <cell r="EH38">
            <v>18</v>
          </cell>
          <cell r="EI38">
            <v>18</v>
          </cell>
          <cell r="EJ38">
            <v>18</v>
          </cell>
          <cell r="EK38">
            <v>19</v>
          </cell>
          <cell r="EL38">
            <v>17</v>
          </cell>
          <cell r="EM38">
            <v>18</v>
          </cell>
          <cell r="EN38">
            <v>18</v>
          </cell>
          <cell r="EO38">
            <v>18</v>
          </cell>
          <cell r="EP38">
            <v>18</v>
          </cell>
          <cell r="EQ38">
            <v>19</v>
          </cell>
          <cell r="ER38">
            <v>18</v>
          </cell>
          <cell r="ES38">
            <v>18</v>
          </cell>
          <cell r="ET38">
            <v>18</v>
          </cell>
          <cell r="EU38">
            <v>18</v>
          </cell>
          <cell r="EV38">
            <v>18</v>
          </cell>
          <cell r="EW38">
            <v>19</v>
          </cell>
          <cell r="EX38">
            <v>17</v>
          </cell>
          <cell r="EY38">
            <v>18</v>
          </cell>
          <cell r="EZ38">
            <v>18</v>
          </cell>
          <cell r="FA38">
            <v>18</v>
          </cell>
          <cell r="FB38">
            <v>18</v>
          </cell>
          <cell r="FC38">
            <v>19</v>
          </cell>
          <cell r="FD38">
            <v>18</v>
          </cell>
          <cell r="FE38">
            <v>18</v>
          </cell>
          <cell r="FF38">
            <v>18</v>
          </cell>
          <cell r="FG38">
            <v>18</v>
          </cell>
          <cell r="FH38">
            <v>18</v>
          </cell>
        </row>
        <row r="39">
          <cell r="D39" t="str">
            <v>FTS-9 Non-Residential</v>
          </cell>
          <cell r="E39" t="str">
            <v>Non-Residential</v>
          </cell>
          <cell r="F39" t="str">
            <v>CFG</v>
          </cell>
          <cell r="G39" t="str">
            <v>FTS-9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0</v>
          </cell>
          <cell r="U39">
            <v>9</v>
          </cell>
          <cell r="V39">
            <v>9</v>
          </cell>
          <cell r="W39">
            <v>9</v>
          </cell>
          <cell r="X39">
            <v>9</v>
          </cell>
          <cell r="Y39">
            <v>9</v>
          </cell>
          <cell r="Z39">
            <v>9</v>
          </cell>
          <cell r="AA39">
            <v>9</v>
          </cell>
          <cell r="AB39">
            <v>9</v>
          </cell>
          <cell r="AC39">
            <v>9</v>
          </cell>
          <cell r="AD39">
            <v>9</v>
          </cell>
          <cell r="AE39">
            <v>9</v>
          </cell>
          <cell r="AF39">
            <v>9</v>
          </cell>
          <cell r="AG39">
            <v>9</v>
          </cell>
          <cell r="AH39">
            <v>6</v>
          </cell>
          <cell r="AI39">
            <v>6</v>
          </cell>
          <cell r="AJ39">
            <v>6</v>
          </cell>
          <cell r="AK39">
            <v>6</v>
          </cell>
          <cell r="AL39">
            <v>6</v>
          </cell>
          <cell r="AM39">
            <v>6</v>
          </cell>
          <cell r="AN39">
            <v>6</v>
          </cell>
          <cell r="AO39">
            <v>6</v>
          </cell>
          <cell r="AP39">
            <v>6</v>
          </cell>
          <cell r="AQ39">
            <v>6</v>
          </cell>
          <cell r="AR39">
            <v>6</v>
          </cell>
          <cell r="AS39">
            <v>6</v>
          </cell>
          <cell r="AT39">
            <v>6</v>
          </cell>
          <cell r="AU39">
            <v>6</v>
          </cell>
          <cell r="AV39">
            <v>8</v>
          </cell>
          <cell r="AW39">
            <v>8</v>
          </cell>
          <cell r="AX39">
            <v>8</v>
          </cell>
          <cell r="AY39">
            <v>8</v>
          </cell>
          <cell r="AZ39">
            <v>8</v>
          </cell>
          <cell r="BA39">
            <v>8</v>
          </cell>
          <cell r="BB39">
            <v>8</v>
          </cell>
          <cell r="BC39">
            <v>8</v>
          </cell>
          <cell r="BD39">
            <v>8</v>
          </cell>
          <cell r="BE39">
            <v>8</v>
          </cell>
          <cell r="BF39">
            <v>8</v>
          </cell>
          <cell r="BG39">
            <v>8</v>
          </cell>
          <cell r="BH39">
            <v>7</v>
          </cell>
          <cell r="BI39">
            <v>7</v>
          </cell>
          <cell r="BJ39">
            <v>7</v>
          </cell>
          <cell r="BK39">
            <v>7</v>
          </cell>
          <cell r="BL39">
            <v>7</v>
          </cell>
          <cell r="BM39">
            <v>7</v>
          </cell>
          <cell r="BN39">
            <v>7</v>
          </cell>
          <cell r="BO39">
            <v>7</v>
          </cell>
          <cell r="BP39">
            <v>7</v>
          </cell>
          <cell r="BQ39">
            <v>7</v>
          </cell>
          <cell r="BR39">
            <v>7</v>
          </cell>
          <cell r="BS39">
            <v>7</v>
          </cell>
          <cell r="BT39">
            <v>7</v>
          </cell>
          <cell r="BU39">
            <v>7</v>
          </cell>
          <cell r="BV39">
            <v>7</v>
          </cell>
          <cell r="BW39">
            <v>7</v>
          </cell>
          <cell r="BX39">
            <v>6</v>
          </cell>
          <cell r="BY39">
            <v>6</v>
          </cell>
          <cell r="BZ39">
            <v>6</v>
          </cell>
          <cell r="CA39">
            <v>6</v>
          </cell>
          <cell r="CB39">
            <v>6</v>
          </cell>
          <cell r="CC39">
            <v>6</v>
          </cell>
          <cell r="CD39">
            <v>6</v>
          </cell>
          <cell r="CE39">
            <v>6</v>
          </cell>
          <cell r="CF39">
            <v>6</v>
          </cell>
          <cell r="CG39">
            <v>6</v>
          </cell>
          <cell r="CH39">
            <v>6</v>
          </cell>
          <cell r="CI39">
            <v>6</v>
          </cell>
          <cell r="CJ39">
            <v>6</v>
          </cell>
          <cell r="CK39">
            <v>6</v>
          </cell>
          <cell r="CL39">
            <v>6</v>
          </cell>
          <cell r="CM39">
            <v>7</v>
          </cell>
          <cell r="CN39">
            <v>6</v>
          </cell>
          <cell r="CO39">
            <v>6</v>
          </cell>
          <cell r="CP39">
            <v>6</v>
          </cell>
          <cell r="CQ39">
            <v>6</v>
          </cell>
          <cell r="CR39">
            <v>6</v>
          </cell>
          <cell r="CS39">
            <v>6</v>
          </cell>
          <cell r="CT39">
            <v>7</v>
          </cell>
          <cell r="CU39">
            <v>8</v>
          </cell>
          <cell r="CV39">
            <v>8</v>
          </cell>
          <cell r="CW39">
            <v>8</v>
          </cell>
          <cell r="CX39">
            <v>8</v>
          </cell>
          <cell r="CY39">
            <v>8</v>
          </cell>
          <cell r="CZ39">
            <v>9</v>
          </cell>
          <cell r="DA39">
            <v>9</v>
          </cell>
          <cell r="DB39">
            <v>9</v>
          </cell>
          <cell r="DC39">
            <v>9</v>
          </cell>
          <cell r="DD39">
            <v>9</v>
          </cell>
          <cell r="DE39">
            <v>9</v>
          </cell>
          <cell r="DF39">
            <v>9</v>
          </cell>
          <cell r="DG39">
            <v>9</v>
          </cell>
          <cell r="DH39">
            <v>9</v>
          </cell>
          <cell r="DI39">
            <v>9</v>
          </cell>
          <cell r="DJ39">
            <v>9</v>
          </cell>
          <cell r="DK39">
            <v>9</v>
          </cell>
          <cell r="DL39">
            <v>9</v>
          </cell>
          <cell r="DM39">
            <v>9</v>
          </cell>
          <cell r="DN39">
            <v>9</v>
          </cell>
          <cell r="DO39">
            <v>9</v>
          </cell>
          <cell r="DP39">
            <v>9</v>
          </cell>
          <cell r="DQ39">
            <v>9</v>
          </cell>
          <cell r="DR39">
            <v>9</v>
          </cell>
          <cell r="DS39">
            <v>9</v>
          </cell>
          <cell r="DT39">
            <v>9</v>
          </cell>
          <cell r="DU39">
            <v>9</v>
          </cell>
          <cell r="DV39">
            <v>9</v>
          </cell>
          <cell r="DW39">
            <v>9</v>
          </cell>
          <cell r="DX39">
            <v>9</v>
          </cell>
          <cell r="DY39">
            <v>10</v>
          </cell>
          <cell r="DZ39">
            <v>10</v>
          </cell>
          <cell r="EA39">
            <v>10</v>
          </cell>
          <cell r="EB39">
            <v>10</v>
          </cell>
          <cell r="EC39">
            <v>10</v>
          </cell>
          <cell r="ED39">
            <v>10</v>
          </cell>
          <cell r="EE39">
            <v>10</v>
          </cell>
          <cell r="EF39">
            <v>10</v>
          </cell>
          <cell r="EG39">
            <v>10</v>
          </cell>
          <cell r="EH39">
            <v>10</v>
          </cell>
          <cell r="EI39">
            <v>10</v>
          </cell>
          <cell r="EJ39">
            <v>10</v>
          </cell>
          <cell r="EK39">
            <v>10</v>
          </cell>
          <cell r="EL39">
            <v>10</v>
          </cell>
          <cell r="EM39">
            <v>10</v>
          </cell>
          <cell r="EN39">
            <v>10</v>
          </cell>
          <cell r="EO39">
            <v>10</v>
          </cell>
          <cell r="EP39">
            <v>10</v>
          </cell>
          <cell r="EQ39">
            <v>10</v>
          </cell>
          <cell r="ER39">
            <v>10</v>
          </cell>
          <cell r="ES39">
            <v>10</v>
          </cell>
          <cell r="ET39">
            <v>10</v>
          </cell>
          <cell r="EU39">
            <v>10</v>
          </cell>
          <cell r="EV39">
            <v>10</v>
          </cell>
          <cell r="EW39">
            <v>11</v>
          </cell>
          <cell r="EX39">
            <v>11</v>
          </cell>
          <cell r="EY39">
            <v>11</v>
          </cell>
          <cell r="EZ39">
            <v>11</v>
          </cell>
          <cell r="FA39">
            <v>11</v>
          </cell>
          <cell r="FB39">
            <v>11</v>
          </cell>
          <cell r="FC39">
            <v>11</v>
          </cell>
          <cell r="FD39">
            <v>11</v>
          </cell>
          <cell r="FE39">
            <v>11</v>
          </cell>
          <cell r="FF39">
            <v>11</v>
          </cell>
          <cell r="FG39">
            <v>11</v>
          </cell>
          <cell r="FH39">
            <v>11</v>
          </cell>
        </row>
        <row r="40">
          <cell r="D40" t="str">
            <v>FTS-10 Non-Residential</v>
          </cell>
          <cell r="E40" t="str">
            <v>Non-Residential</v>
          </cell>
          <cell r="F40" t="str">
            <v>CFG</v>
          </cell>
          <cell r="G40" t="str">
            <v>FTS-10</v>
          </cell>
          <cell r="I40">
            <v>1</v>
          </cell>
          <cell r="J40">
            <v>0</v>
          </cell>
          <cell r="K40">
            <v>1</v>
          </cell>
          <cell r="L40">
            <v>0</v>
          </cell>
          <cell r="M40">
            <v>1</v>
          </cell>
          <cell r="N40">
            <v>0</v>
          </cell>
          <cell r="U40">
            <v>2</v>
          </cell>
          <cell r="V40">
            <v>2</v>
          </cell>
          <cell r="W40">
            <v>2</v>
          </cell>
          <cell r="X40">
            <v>2</v>
          </cell>
          <cell r="Y40">
            <v>3</v>
          </cell>
          <cell r="Z40">
            <v>3</v>
          </cell>
          <cell r="AA40">
            <v>3</v>
          </cell>
          <cell r="AB40">
            <v>3</v>
          </cell>
          <cell r="AC40">
            <v>3</v>
          </cell>
          <cell r="AD40">
            <v>3</v>
          </cell>
          <cell r="AE40">
            <v>3</v>
          </cell>
          <cell r="AF40">
            <v>3</v>
          </cell>
          <cell r="AG40">
            <v>3</v>
          </cell>
          <cell r="AH40">
            <v>3</v>
          </cell>
          <cell r="AI40">
            <v>3</v>
          </cell>
          <cell r="AJ40">
            <v>3</v>
          </cell>
          <cell r="AK40">
            <v>3</v>
          </cell>
          <cell r="AL40">
            <v>3</v>
          </cell>
          <cell r="AM40">
            <v>3</v>
          </cell>
          <cell r="AN40">
            <v>3</v>
          </cell>
          <cell r="AO40">
            <v>3</v>
          </cell>
          <cell r="AP40">
            <v>3</v>
          </cell>
          <cell r="AQ40">
            <v>3</v>
          </cell>
          <cell r="AR40">
            <v>3</v>
          </cell>
          <cell r="AS40">
            <v>3</v>
          </cell>
          <cell r="AT40">
            <v>3</v>
          </cell>
          <cell r="AU40">
            <v>3</v>
          </cell>
          <cell r="AV40">
            <v>2</v>
          </cell>
          <cell r="AW40">
            <v>2</v>
          </cell>
          <cell r="AX40">
            <v>2</v>
          </cell>
          <cell r="AY40">
            <v>2</v>
          </cell>
          <cell r="AZ40">
            <v>2</v>
          </cell>
          <cell r="BA40">
            <v>2</v>
          </cell>
          <cell r="BB40">
            <v>2</v>
          </cell>
          <cell r="BC40">
            <v>2</v>
          </cell>
          <cell r="BD40">
            <v>2</v>
          </cell>
          <cell r="BE40">
            <v>2</v>
          </cell>
          <cell r="BF40">
            <v>2</v>
          </cell>
          <cell r="BG40">
            <v>2</v>
          </cell>
          <cell r="BH40">
            <v>3</v>
          </cell>
          <cell r="BI40">
            <v>3</v>
          </cell>
          <cell r="BJ40">
            <v>3</v>
          </cell>
          <cell r="BK40">
            <v>3</v>
          </cell>
          <cell r="BL40">
            <v>3</v>
          </cell>
          <cell r="BM40">
            <v>3</v>
          </cell>
          <cell r="BN40">
            <v>3</v>
          </cell>
          <cell r="BO40">
            <v>3</v>
          </cell>
          <cell r="BP40">
            <v>3</v>
          </cell>
          <cell r="BQ40">
            <v>3</v>
          </cell>
          <cell r="BR40">
            <v>3</v>
          </cell>
          <cell r="BS40">
            <v>3</v>
          </cell>
          <cell r="BT40">
            <v>3</v>
          </cell>
          <cell r="BU40">
            <v>3</v>
          </cell>
          <cell r="BV40">
            <v>3</v>
          </cell>
          <cell r="BW40">
            <v>3</v>
          </cell>
          <cell r="BX40">
            <v>3</v>
          </cell>
          <cell r="BY40">
            <v>3</v>
          </cell>
          <cell r="BZ40">
            <v>3</v>
          </cell>
          <cell r="CA40">
            <v>3</v>
          </cell>
          <cell r="CB40">
            <v>3</v>
          </cell>
          <cell r="CC40">
            <v>3</v>
          </cell>
          <cell r="CD40">
            <v>3</v>
          </cell>
          <cell r="CE40">
            <v>3</v>
          </cell>
          <cell r="CF40">
            <v>3</v>
          </cell>
          <cell r="CG40">
            <v>3</v>
          </cell>
          <cell r="CH40">
            <v>3</v>
          </cell>
          <cell r="CI40">
            <v>3</v>
          </cell>
          <cell r="CJ40">
            <v>3</v>
          </cell>
          <cell r="CK40">
            <v>3</v>
          </cell>
          <cell r="CL40">
            <v>3</v>
          </cell>
          <cell r="CM40">
            <v>3</v>
          </cell>
          <cell r="CN40">
            <v>3</v>
          </cell>
          <cell r="CO40">
            <v>3</v>
          </cell>
          <cell r="CP40">
            <v>3</v>
          </cell>
          <cell r="CQ40">
            <v>3</v>
          </cell>
          <cell r="CR40">
            <v>3</v>
          </cell>
          <cell r="CS40">
            <v>3</v>
          </cell>
          <cell r="CT40">
            <v>3</v>
          </cell>
          <cell r="CU40">
            <v>3</v>
          </cell>
          <cell r="CV40">
            <v>3</v>
          </cell>
          <cell r="CW40">
            <v>3</v>
          </cell>
          <cell r="CX40">
            <v>3</v>
          </cell>
          <cell r="CY40">
            <v>3</v>
          </cell>
          <cell r="CZ40">
            <v>3</v>
          </cell>
          <cell r="DA40">
            <v>4</v>
          </cell>
          <cell r="DB40">
            <v>4</v>
          </cell>
          <cell r="DC40">
            <v>4</v>
          </cell>
          <cell r="DD40">
            <v>4</v>
          </cell>
          <cell r="DE40">
            <v>4</v>
          </cell>
          <cell r="DF40">
            <v>4</v>
          </cell>
          <cell r="DG40">
            <v>4</v>
          </cell>
          <cell r="DH40">
            <v>4</v>
          </cell>
          <cell r="DI40">
            <v>4</v>
          </cell>
          <cell r="DJ40">
            <v>4</v>
          </cell>
          <cell r="DK40">
            <v>4</v>
          </cell>
          <cell r="DL40">
            <v>4</v>
          </cell>
          <cell r="DM40">
            <v>4</v>
          </cell>
          <cell r="DN40">
            <v>4</v>
          </cell>
          <cell r="DO40">
            <v>4</v>
          </cell>
          <cell r="DP40">
            <v>4</v>
          </cell>
          <cell r="DQ40">
            <v>4</v>
          </cell>
          <cell r="DR40">
            <v>4</v>
          </cell>
          <cell r="DS40">
            <v>4</v>
          </cell>
          <cell r="DT40">
            <v>4</v>
          </cell>
          <cell r="DU40">
            <v>4</v>
          </cell>
          <cell r="DV40">
            <v>4</v>
          </cell>
          <cell r="DW40">
            <v>4</v>
          </cell>
          <cell r="DX40">
            <v>4</v>
          </cell>
          <cell r="DY40">
            <v>5</v>
          </cell>
          <cell r="DZ40">
            <v>5</v>
          </cell>
          <cell r="EA40">
            <v>5</v>
          </cell>
          <cell r="EB40">
            <v>5</v>
          </cell>
          <cell r="EC40">
            <v>5</v>
          </cell>
          <cell r="ED40">
            <v>5</v>
          </cell>
          <cell r="EE40">
            <v>5</v>
          </cell>
          <cell r="EF40">
            <v>5</v>
          </cell>
          <cell r="EG40">
            <v>5</v>
          </cell>
          <cell r="EH40">
            <v>5</v>
          </cell>
          <cell r="EI40">
            <v>5</v>
          </cell>
          <cell r="EJ40">
            <v>5</v>
          </cell>
          <cell r="EK40">
            <v>5</v>
          </cell>
          <cell r="EL40">
            <v>5</v>
          </cell>
          <cell r="EM40">
            <v>5</v>
          </cell>
          <cell r="EN40">
            <v>5</v>
          </cell>
          <cell r="EO40">
            <v>5</v>
          </cell>
          <cell r="EP40">
            <v>5</v>
          </cell>
          <cell r="EQ40">
            <v>5</v>
          </cell>
          <cell r="ER40">
            <v>5</v>
          </cell>
          <cell r="ES40">
            <v>5</v>
          </cell>
          <cell r="ET40">
            <v>5</v>
          </cell>
          <cell r="EU40">
            <v>5</v>
          </cell>
          <cell r="EV40">
            <v>5</v>
          </cell>
          <cell r="EW40">
            <v>6</v>
          </cell>
          <cell r="EX40">
            <v>6</v>
          </cell>
          <cell r="EY40">
            <v>6</v>
          </cell>
          <cell r="EZ40">
            <v>6</v>
          </cell>
          <cell r="FA40">
            <v>6</v>
          </cell>
          <cell r="FB40">
            <v>6</v>
          </cell>
          <cell r="FC40">
            <v>6</v>
          </cell>
          <cell r="FD40">
            <v>6</v>
          </cell>
          <cell r="FE40">
            <v>6</v>
          </cell>
          <cell r="FF40">
            <v>6</v>
          </cell>
          <cell r="FG40">
            <v>6</v>
          </cell>
          <cell r="FH40">
            <v>6</v>
          </cell>
        </row>
        <row r="41">
          <cell r="D41" t="str">
            <v>FTS-11 Non-Residential</v>
          </cell>
          <cell r="E41" t="str">
            <v>Non-Residential</v>
          </cell>
          <cell r="F41" t="str">
            <v>CFG</v>
          </cell>
          <cell r="G41" t="str">
            <v>FTS-11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U41">
            <v>5</v>
          </cell>
          <cell r="V41">
            <v>5</v>
          </cell>
          <cell r="W41">
            <v>6</v>
          </cell>
          <cell r="X41">
            <v>6</v>
          </cell>
          <cell r="Y41">
            <v>3</v>
          </cell>
          <cell r="Z41">
            <v>3</v>
          </cell>
          <cell r="AA41">
            <v>3</v>
          </cell>
          <cell r="AB41">
            <v>3</v>
          </cell>
          <cell r="AC41">
            <v>3</v>
          </cell>
          <cell r="AD41">
            <v>3</v>
          </cell>
          <cell r="AE41">
            <v>3</v>
          </cell>
          <cell r="AF41">
            <v>3</v>
          </cell>
          <cell r="AG41">
            <v>3</v>
          </cell>
          <cell r="AH41">
            <v>4</v>
          </cell>
          <cell r="AI41">
            <v>4</v>
          </cell>
          <cell r="AJ41">
            <v>5</v>
          </cell>
          <cell r="AK41">
            <v>5</v>
          </cell>
          <cell r="AL41">
            <v>5</v>
          </cell>
          <cell r="AM41">
            <v>5</v>
          </cell>
          <cell r="AN41">
            <v>5</v>
          </cell>
          <cell r="AO41">
            <v>5</v>
          </cell>
          <cell r="AP41">
            <v>5</v>
          </cell>
          <cell r="AQ41">
            <v>5</v>
          </cell>
          <cell r="AR41">
            <v>5</v>
          </cell>
          <cell r="AS41">
            <v>5</v>
          </cell>
          <cell r="AT41">
            <v>5</v>
          </cell>
          <cell r="AU41">
            <v>5</v>
          </cell>
          <cell r="AV41">
            <v>1</v>
          </cell>
          <cell r="AW41">
            <v>1</v>
          </cell>
          <cell r="AX41">
            <v>1</v>
          </cell>
          <cell r="AY41">
            <v>1</v>
          </cell>
          <cell r="AZ41">
            <v>1</v>
          </cell>
          <cell r="BA41">
            <v>1</v>
          </cell>
          <cell r="BB41">
            <v>1</v>
          </cell>
          <cell r="BC41">
            <v>1</v>
          </cell>
          <cell r="BD41">
            <v>1</v>
          </cell>
          <cell r="BE41">
            <v>1</v>
          </cell>
          <cell r="BF41">
            <v>1</v>
          </cell>
          <cell r="BG41">
            <v>1</v>
          </cell>
          <cell r="BH41">
            <v>2</v>
          </cell>
          <cell r="BI41">
            <v>2</v>
          </cell>
          <cell r="BJ41">
            <v>2</v>
          </cell>
          <cell r="BK41">
            <v>2</v>
          </cell>
          <cell r="BL41">
            <v>2</v>
          </cell>
          <cell r="BM41">
            <v>2</v>
          </cell>
          <cell r="BN41">
            <v>2</v>
          </cell>
          <cell r="BO41">
            <v>2</v>
          </cell>
          <cell r="BP41">
            <v>2</v>
          </cell>
          <cell r="BQ41">
            <v>2</v>
          </cell>
          <cell r="BR41">
            <v>2</v>
          </cell>
          <cell r="BS41">
            <v>2</v>
          </cell>
          <cell r="BT41">
            <v>1</v>
          </cell>
          <cell r="BU41">
            <v>1</v>
          </cell>
          <cell r="BV41">
            <v>1</v>
          </cell>
          <cell r="BW41">
            <v>1</v>
          </cell>
          <cell r="BX41">
            <v>1</v>
          </cell>
          <cell r="BY41">
            <v>1</v>
          </cell>
          <cell r="BZ41">
            <v>1</v>
          </cell>
          <cell r="CA41">
            <v>1</v>
          </cell>
          <cell r="CB41">
            <v>1</v>
          </cell>
          <cell r="CC41">
            <v>1</v>
          </cell>
          <cell r="CD41">
            <v>1</v>
          </cell>
          <cell r="CE41">
            <v>1</v>
          </cell>
          <cell r="CF41">
            <v>1</v>
          </cell>
          <cell r="CG41">
            <v>1</v>
          </cell>
          <cell r="CH41">
            <v>1</v>
          </cell>
          <cell r="CI41">
            <v>1</v>
          </cell>
          <cell r="CJ41">
            <v>1</v>
          </cell>
          <cell r="CK41">
            <v>1</v>
          </cell>
          <cell r="CL41">
            <v>1</v>
          </cell>
          <cell r="CM41">
            <v>1</v>
          </cell>
          <cell r="CN41">
            <v>1</v>
          </cell>
          <cell r="CO41">
            <v>1</v>
          </cell>
          <cell r="CP41">
            <v>1</v>
          </cell>
          <cell r="CQ41">
            <v>1</v>
          </cell>
          <cell r="CR41">
            <v>1</v>
          </cell>
          <cell r="CS41">
            <v>1</v>
          </cell>
          <cell r="CT41">
            <v>1</v>
          </cell>
          <cell r="CU41">
            <v>1</v>
          </cell>
          <cell r="CV41">
            <v>1</v>
          </cell>
          <cell r="CW41">
            <v>1</v>
          </cell>
          <cell r="CX41">
            <v>2</v>
          </cell>
          <cell r="CY41">
            <v>2</v>
          </cell>
          <cell r="CZ41">
            <v>2</v>
          </cell>
          <cell r="DA41">
            <v>2</v>
          </cell>
          <cell r="DB41">
            <v>2</v>
          </cell>
          <cell r="DC41">
            <v>2</v>
          </cell>
          <cell r="DD41">
            <v>2</v>
          </cell>
          <cell r="DE41">
            <v>2</v>
          </cell>
          <cell r="DF41">
            <v>2</v>
          </cell>
          <cell r="DG41">
            <v>3</v>
          </cell>
          <cell r="DH41">
            <v>3</v>
          </cell>
          <cell r="DI41">
            <v>3</v>
          </cell>
          <cell r="DJ41">
            <v>3</v>
          </cell>
          <cell r="DK41">
            <v>3</v>
          </cell>
          <cell r="DL41">
            <v>3</v>
          </cell>
          <cell r="DM41">
            <v>3</v>
          </cell>
          <cell r="DN41">
            <v>3</v>
          </cell>
          <cell r="DO41">
            <v>3</v>
          </cell>
          <cell r="DP41">
            <v>3</v>
          </cell>
          <cell r="DQ41">
            <v>3</v>
          </cell>
          <cell r="DR41">
            <v>3</v>
          </cell>
          <cell r="DS41">
            <v>3</v>
          </cell>
          <cell r="DT41">
            <v>3</v>
          </cell>
          <cell r="DU41">
            <v>3</v>
          </cell>
          <cell r="DV41">
            <v>3</v>
          </cell>
          <cell r="DW41">
            <v>3</v>
          </cell>
          <cell r="DX41">
            <v>3</v>
          </cell>
          <cell r="DY41">
            <v>3</v>
          </cell>
          <cell r="DZ41">
            <v>3</v>
          </cell>
          <cell r="EA41">
            <v>3</v>
          </cell>
          <cell r="EB41">
            <v>3</v>
          </cell>
          <cell r="EC41">
            <v>3</v>
          </cell>
          <cell r="ED41">
            <v>3</v>
          </cell>
          <cell r="EE41">
            <v>3</v>
          </cell>
          <cell r="EF41">
            <v>3</v>
          </cell>
          <cell r="EG41">
            <v>3</v>
          </cell>
          <cell r="EH41">
            <v>3</v>
          </cell>
          <cell r="EI41">
            <v>3</v>
          </cell>
          <cell r="EJ41">
            <v>3</v>
          </cell>
          <cell r="EK41">
            <v>3</v>
          </cell>
          <cell r="EL41">
            <v>3</v>
          </cell>
          <cell r="EM41">
            <v>3</v>
          </cell>
          <cell r="EN41">
            <v>3</v>
          </cell>
          <cell r="EO41">
            <v>3</v>
          </cell>
          <cell r="EP41">
            <v>3</v>
          </cell>
          <cell r="EQ41">
            <v>3</v>
          </cell>
          <cell r="ER41">
            <v>3</v>
          </cell>
          <cell r="ES41">
            <v>3</v>
          </cell>
          <cell r="ET41">
            <v>3</v>
          </cell>
          <cell r="EU41">
            <v>3</v>
          </cell>
          <cell r="EV41">
            <v>3</v>
          </cell>
          <cell r="EW41">
            <v>3</v>
          </cell>
          <cell r="EX41">
            <v>3</v>
          </cell>
          <cell r="EY41">
            <v>3</v>
          </cell>
          <cell r="EZ41">
            <v>3</v>
          </cell>
          <cell r="FA41">
            <v>3</v>
          </cell>
          <cell r="FB41">
            <v>3</v>
          </cell>
          <cell r="FC41">
            <v>3</v>
          </cell>
          <cell r="FD41">
            <v>3</v>
          </cell>
          <cell r="FE41">
            <v>3</v>
          </cell>
          <cell r="FF41">
            <v>3</v>
          </cell>
          <cell r="FG41">
            <v>3</v>
          </cell>
          <cell r="FH41">
            <v>3</v>
          </cell>
        </row>
        <row r="42">
          <cell r="D42" t="str">
            <v>FTS-12 Non-Residential</v>
          </cell>
          <cell r="E42" t="str">
            <v>Non-Residential</v>
          </cell>
          <cell r="F42" t="str">
            <v>CFG</v>
          </cell>
          <cell r="G42" t="str">
            <v>FTS-12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U42">
            <v>2</v>
          </cell>
          <cell r="V42">
            <v>2</v>
          </cell>
          <cell r="W42">
            <v>2</v>
          </cell>
          <cell r="X42">
            <v>2</v>
          </cell>
          <cell r="Y42">
            <v>3</v>
          </cell>
          <cell r="Z42">
            <v>3</v>
          </cell>
          <cell r="AA42">
            <v>3</v>
          </cell>
          <cell r="AB42">
            <v>3</v>
          </cell>
          <cell r="AC42">
            <v>3</v>
          </cell>
          <cell r="AD42">
            <v>3</v>
          </cell>
          <cell r="AE42">
            <v>3</v>
          </cell>
          <cell r="AF42">
            <v>3</v>
          </cell>
          <cell r="AG42">
            <v>3</v>
          </cell>
          <cell r="AH42">
            <v>3</v>
          </cell>
          <cell r="AI42">
            <v>3</v>
          </cell>
          <cell r="AJ42">
            <v>3</v>
          </cell>
          <cell r="AK42">
            <v>3</v>
          </cell>
          <cell r="AL42">
            <v>3</v>
          </cell>
          <cell r="AM42">
            <v>3</v>
          </cell>
          <cell r="AN42">
            <v>3</v>
          </cell>
          <cell r="AO42">
            <v>3</v>
          </cell>
          <cell r="AP42">
            <v>3</v>
          </cell>
          <cell r="AQ42">
            <v>3</v>
          </cell>
          <cell r="AR42">
            <v>3</v>
          </cell>
          <cell r="AS42">
            <v>3</v>
          </cell>
          <cell r="AT42">
            <v>3</v>
          </cell>
          <cell r="AU42">
            <v>3</v>
          </cell>
          <cell r="AV42">
            <v>5</v>
          </cell>
          <cell r="AW42">
            <v>5</v>
          </cell>
          <cell r="AX42">
            <v>5</v>
          </cell>
          <cell r="AY42">
            <v>5</v>
          </cell>
          <cell r="AZ42">
            <v>5</v>
          </cell>
          <cell r="BA42">
            <v>5</v>
          </cell>
          <cell r="BB42">
            <v>5</v>
          </cell>
          <cell r="BC42">
            <v>5</v>
          </cell>
          <cell r="BD42">
            <v>5</v>
          </cell>
          <cell r="BE42">
            <v>5</v>
          </cell>
          <cell r="BF42">
            <v>5</v>
          </cell>
          <cell r="BG42">
            <v>5</v>
          </cell>
          <cell r="BH42">
            <v>4</v>
          </cell>
          <cell r="BI42">
            <v>4</v>
          </cell>
          <cell r="BJ42">
            <v>4</v>
          </cell>
          <cell r="BK42">
            <v>4</v>
          </cell>
          <cell r="BL42">
            <v>4</v>
          </cell>
          <cell r="BM42">
            <v>4</v>
          </cell>
          <cell r="BN42">
            <v>4</v>
          </cell>
          <cell r="BO42">
            <v>4</v>
          </cell>
          <cell r="BP42">
            <v>4</v>
          </cell>
          <cell r="BQ42">
            <v>4</v>
          </cell>
          <cell r="BR42">
            <v>4</v>
          </cell>
          <cell r="BS42">
            <v>4</v>
          </cell>
          <cell r="BT42">
            <v>4</v>
          </cell>
          <cell r="BU42">
            <v>5</v>
          </cell>
          <cell r="BV42">
            <v>5</v>
          </cell>
          <cell r="BW42">
            <v>5</v>
          </cell>
          <cell r="BX42">
            <v>5</v>
          </cell>
          <cell r="BY42">
            <v>5</v>
          </cell>
          <cell r="BZ42">
            <v>5</v>
          </cell>
          <cell r="CA42">
            <v>5</v>
          </cell>
          <cell r="CB42">
            <v>5</v>
          </cell>
          <cell r="CC42">
            <v>5</v>
          </cell>
          <cell r="CD42">
            <v>5</v>
          </cell>
          <cell r="CE42">
            <v>5</v>
          </cell>
          <cell r="CF42">
            <v>5</v>
          </cell>
          <cell r="CG42">
            <v>5</v>
          </cell>
          <cell r="CH42">
            <v>5</v>
          </cell>
          <cell r="CI42">
            <v>5</v>
          </cell>
          <cell r="CJ42">
            <v>5</v>
          </cell>
          <cell r="CK42">
            <v>5</v>
          </cell>
          <cell r="CL42">
            <v>5</v>
          </cell>
          <cell r="CM42">
            <v>5</v>
          </cell>
          <cell r="CN42">
            <v>5</v>
          </cell>
          <cell r="CO42">
            <v>5</v>
          </cell>
          <cell r="CP42">
            <v>5</v>
          </cell>
          <cell r="CQ42">
            <v>5</v>
          </cell>
          <cell r="CR42">
            <v>5</v>
          </cell>
          <cell r="CS42">
            <v>5</v>
          </cell>
          <cell r="CT42">
            <v>5</v>
          </cell>
          <cell r="CU42">
            <v>5</v>
          </cell>
          <cell r="CV42">
            <v>5</v>
          </cell>
          <cell r="CW42">
            <v>5</v>
          </cell>
          <cell r="CX42">
            <v>5</v>
          </cell>
          <cell r="CY42">
            <v>5</v>
          </cell>
          <cell r="CZ42">
            <v>5</v>
          </cell>
          <cell r="DA42">
            <v>5</v>
          </cell>
          <cell r="DB42">
            <v>5</v>
          </cell>
          <cell r="DC42">
            <v>5</v>
          </cell>
          <cell r="DD42">
            <v>5</v>
          </cell>
          <cell r="DE42">
            <v>5</v>
          </cell>
          <cell r="DF42">
            <v>5</v>
          </cell>
          <cell r="DG42">
            <v>5</v>
          </cell>
          <cell r="DH42">
            <v>5</v>
          </cell>
          <cell r="DI42">
            <v>5</v>
          </cell>
          <cell r="DJ42">
            <v>5</v>
          </cell>
          <cell r="DK42">
            <v>5</v>
          </cell>
          <cell r="DL42">
            <v>5</v>
          </cell>
          <cell r="DM42">
            <v>5</v>
          </cell>
          <cell r="DN42">
            <v>5</v>
          </cell>
          <cell r="DO42">
            <v>5</v>
          </cell>
          <cell r="DP42">
            <v>5</v>
          </cell>
          <cell r="DQ42">
            <v>5</v>
          </cell>
          <cell r="DR42">
            <v>5</v>
          </cell>
          <cell r="DS42">
            <v>5</v>
          </cell>
          <cell r="DT42">
            <v>5</v>
          </cell>
          <cell r="DU42">
            <v>5</v>
          </cell>
          <cell r="DV42">
            <v>5</v>
          </cell>
          <cell r="DW42">
            <v>5</v>
          </cell>
          <cell r="DX42">
            <v>5</v>
          </cell>
          <cell r="DY42">
            <v>5</v>
          </cell>
          <cell r="DZ42">
            <v>5</v>
          </cell>
          <cell r="EA42">
            <v>5</v>
          </cell>
          <cell r="EB42">
            <v>5</v>
          </cell>
          <cell r="EC42">
            <v>5</v>
          </cell>
          <cell r="ED42">
            <v>5</v>
          </cell>
          <cell r="EE42">
            <v>5</v>
          </cell>
          <cell r="EF42">
            <v>5</v>
          </cell>
          <cell r="EG42">
            <v>5</v>
          </cell>
          <cell r="EH42">
            <v>5</v>
          </cell>
          <cell r="EI42">
            <v>5</v>
          </cell>
          <cell r="EJ42">
            <v>5</v>
          </cell>
          <cell r="EK42">
            <v>5</v>
          </cell>
          <cell r="EL42">
            <v>5</v>
          </cell>
          <cell r="EM42">
            <v>5</v>
          </cell>
          <cell r="EN42">
            <v>5</v>
          </cell>
          <cell r="EO42">
            <v>5</v>
          </cell>
          <cell r="EP42">
            <v>5</v>
          </cell>
          <cell r="EQ42">
            <v>5</v>
          </cell>
          <cell r="ER42">
            <v>5</v>
          </cell>
          <cell r="ES42">
            <v>5</v>
          </cell>
          <cell r="ET42">
            <v>5</v>
          </cell>
          <cell r="EU42">
            <v>5</v>
          </cell>
          <cell r="EV42">
            <v>5</v>
          </cell>
          <cell r="EW42">
            <v>5</v>
          </cell>
          <cell r="EX42">
            <v>5</v>
          </cell>
          <cell r="EY42">
            <v>5</v>
          </cell>
          <cell r="EZ42">
            <v>5</v>
          </cell>
          <cell r="FA42">
            <v>5</v>
          </cell>
          <cell r="FB42">
            <v>5</v>
          </cell>
          <cell r="FC42">
            <v>5</v>
          </cell>
          <cell r="FD42">
            <v>5</v>
          </cell>
          <cell r="FE42">
            <v>5</v>
          </cell>
          <cell r="FF42">
            <v>5</v>
          </cell>
          <cell r="FG42">
            <v>5</v>
          </cell>
          <cell r="FH42">
            <v>5</v>
          </cell>
        </row>
        <row r="43">
          <cell r="D43" t="str">
            <v>FTS-NGV Non-Residential</v>
          </cell>
          <cell r="E43" t="str">
            <v>Non-Residential</v>
          </cell>
          <cell r="F43" t="str">
            <v>CFG</v>
          </cell>
          <cell r="G43" t="str">
            <v>FTS-NGV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U43">
            <v>1</v>
          </cell>
          <cell r="V43">
            <v>1</v>
          </cell>
          <cell r="W43">
            <v>1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>
            <v>1</v>
          </cell>
          <cell r="AD43">
            <v>1</v>
          </cell>
          <cell r="AE43">
            <v>1</v>
          </cell>
          <cell r="AF43">
            <v>1</v>
          </cell>
          <cell r="AG43">
            <v>1</v>
          </cell>
          <cell r="AH43">
            <v>1</v>
          </cell>
          <cell r="AI43">
            <v>1</v>
          </cell>
          <cell r="AJ43">
            <v>1</v>
          </cell>
          <cell r="AK43">
            <v>1</v>
          </cell>
          <cell r="AL43">
            <v>1</v>
          </cell>
          <cell r="AM43">
            <v>1</v>
          </cell>
          <cell r="AN43">
            <v>1</v>
          </cell>
          <cell r="AO43">
            <v>1</v>
          </cell>
          <cell r="AP43">
            <v>1</v>
          </cell>
          <cell r="AQ43">
            <v>1</v>
          </cell>
          <cell r="AR43">
            <v>1</v>
          </cell>
          <cell r="AS43">
            <v>1</v>
          </cell>
          <cell r="AT43">
            <v>1</v>
          </cell>
          <cell r="AU43">
            <v>1</v>
          </cell>
          <cell r="AV43">
            <v>1</v>
          </cell>
          <cell r="AW43">
            <v>1</v>
          </cell>
          <cell r="AX43">
            <v>1</v>
          </cell>
          <cell r="AY43">
            <v>1</v>
          </cell>
          <cell r="AZ43">
            <v>1</v>
          </cell>
          <cell r="BA43">
            <v>0</v>
          </cell>
          <cell r="BB43">
            <v>0</v>
          </cell>
          <cell r="BC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Q43">
            <v>0</v>
          </cell>
          <cell r="BR43">
            <v>0</v>
          </cell>
          <cell r="BT43">
            <v>1</v>
          </cell>
          <cell r="BU43">
            <v>1</v>
          </cell>
          <cell r="BV43">
            <v>1</v>
          </cell>
          <cell r="BW43">
            <v>1</v>
          </cell>
          <cell r="BX43">
            <v>1</v>
          </cell>
          <cell r="BY43">
            <v>1</v>
          </cell>
          <cell r="BZ43">
            <v>1</v>
          </cell>
          <cell r="CA43">
            <v>1</v>
          </cell>
          <cell r="CB43">
            <v>1</v>
          </cell>
          <cell r="CC43">
            <v>1</v>
          </cell>
          <cell r="CD43">
            <v>1</v>
          </cell>
          <cell r="CE43">
            <v>1</v>
          </cell>
          <cell r="CF43">
            <v>1</v>
          </cell>
          <cell r="CG43">
            <v>1</v>
          </cell>
          <cell r="CH43">
            <v>1</v>
          </cell>
          <cell r="CI43">
            <v>1</v>
          </cell>
          <cell r="CJ43">
            <v>1</v>
          </cell>
          <cell r="CK43">
            <v>1</v>
          </cell>
          <cell r="CL43">
            <v>1</v>
          </cell>
          <cell r="CM43">
            <v>1</v>
          </cell>
          <cell r="CN43">
            <v>1</v>
          </cell>
          <cell r="CO43">
            <v>1</v>
          </cell>
          <cell r="CP43">
            <v>1</v>
          </cell>
          <cell r="CQ43">
            <v>1</v>
          </cell>
          <cell r="CR43">
            <v>1</v>
          </cell>
          <cell r="CS43">
            <v>1</v>
          </cell>
          <cell r="CT43">
            <v>1</v>
          </cell>
          <cell r="CU43">
            <v>1</v>
          </cell>
          <cell r="CV43">
            <v>1</v>
          </cell>
          <cell r="CW43">
            <v>1</v>
          </cell>
          <cell r="CX43">
            <v>1</v>
          </cell>
          <cell r="CY43">
            <v>1</v>
          </cell>
          <cell r="CZ43">
            <v>1</v>
          </cell>
          <cell r="DA43">
            <v>1</v>
          </cell>
          <cell r="DB43">
            <v>1</v>
          </cell>
          <cell r="DC43">
            <v>1</v>
          </cell>
          <cell r="DD43">
            <v>1</v>
          </cell>
          <cell r="DE43">
            <v>1</v>
          </cell>
          <cell r="DF43">
            <v>1</v>
          </cell>
          <cell r="DG43">
            <v>1</v>
          </cell>
          <cell r="DH43">
            <v>1</v>
          </cell>
          <cell r="DI43">
            <v>1</v>
          </cell>
          <cell r="DJ43">
            <v>1</v>
          </cell>
          <cell r="DK43">
            <v>1</v>
          </cell>
          <cell r="DL43">
            <v>1</v>
          </cell>
          <cell r="DM43">
            <v>1</v>
          </cell>
          <cell r="DN43">
            <v>1</v>
          </cell>
          <cell r="DO43">
            <v>1</v>
          </cell>
          <cell r="DP43">
            <v>1</v>
          </cell>
          <cell r="DQ43">
            <v>1</v>
          </cell>
          <cell r="DR43">
            <v>1</v>
          </cell>
          <cell r="DS43">
            <v>1</v>
          </cell>
          <cell r="DT43">
            <v>1</v>
          </cell>
          <cell r="DU43">
            <v>1</v>
          </cell>
          <cell r="DV43">
            <v>1</v>
          </cell>
          <cell r="DW43">
            <v>1</v>
          </cell>
          <cell r="DX43">
            <v>1</v>
          </cell>
          <cell r="DY43">
            <v>1</v>
          </cell>
          <cell r="DZ43">
            <v>1</v>
          </cell>
          <cell r="EA43">
            <v>1</v>
          </cell>
          <cell r="EB43">
            <v>1</v>
          </cell>
          <cell r="EC43">
            <v>1</v>
          </cell>
          <cell r="ED43">
            <v>1</v>
          </cell>
          <cell r="EE43">
            <v>1</v>
          </cell>
          <cell r="EF43">
            <v>1</v>
          </cell>
          <cell r="EG43">
            <v>1</v>
          </cell>
          <cell r="EH43">
            <v>1</v>
          </cell>
          <cell r="EI43">
            <v>1</v>
          </cell>
          <cell r="EJ43">
            <v>1</v>
          </cell>
          <cell r="EK43">
            <v>1</v>
          </cell>
          <cell r="EL43">
            <v>1</v>
          </cell>
          <cell r="EM43">
            <v>1</v>
          </cell>
          <cell r="EN43">
            <v>1</v>
          </cell>
          <cell r="EO43">
            <v>1</v>
          </cell>
          <cell r="EP43">
            <v>1</v>
          </cell>
          <cell r="EQ43">
            <v>1</v>
          </cell>
          <cell r="ER43">
            <v>1</v>
          </cell>
          <cell r="ES43">
            <v>1</v>
          </cell>
          <cell r="ET43">
            <v>1</v>
          </cell>
          <cell r="EU43">
            <v>1</v>
          </cell>
          <cell r="EV43">
            <v>1</v>
          </cell>
          <cell r="EW43">
            <v>1</v>
          </cell>
          <cell r="EX43">
            <v>1</v>
          </cell>
          <cell r="EY43">
            <v>1</v>
          </cell>
          <cell r="EZ43">
            <v>1</v>
          </cell>
          <cell r="FA43">
            <v>1</v>
          </cell>
          <cell r="FB43">
            <v>1</v>
          </cell>
          <cell r="FC43">
            <v>1</v>
          </cell>
          <cell r="FD43">
            <v>1</v>
          </cell>
          <cell r="FE43">
            <v>1</v>
          </cell>
          <cell r="FF43">
            <v>1</v>
          </cell>
          <cell r="FG43">
            <v>1</v>
          </cell>
          <cell r="FH43">
            <v>1</v>
          </cell>
        </row>
        <row r="44">
          <cell r="D44" t="str">
            <v>FPU - GS - 1 Non-Residential</v>
          </cell>
          <cell r="E44" t="str">
            <v>Non-Residential</v>
          </cell>
          <cell r="F44" t="str">
            <v>FPU</v>
          </cell>
          <cell r="G44" t="str">
            <v>FPU - GS - 1</v>
          </cell>
          <cell r="I44">
            <v>15</v>
          </cell>
          <cell r="J44">
            <v>15</v>
          </cell>
          <cell r="K44">
            <v>15</v>
          </cell>
          <cell r="L44">
            <v>15</v>
          </cell>
          <cell r="M44">
            <v>15</v>
          </cell>
          <cell r="N44">
            <v>0.002</v>
          </cell>
          <cell r="O44">
            <v>-0.00761990138951138</v>
          </cell>
          <cell r="U44">
            <v>949</v>
          </cell>
          <cell r="V44">
            <v>949</v>
          </cell>
          <cell r="W44">
            <v>947</v>
          </cell>
          <cell r="X44">
            <v>948</v>
          </cell>
          <cell r="Y44">
            <v>941</v>
          </cell>
          <cell r="Z44">
            <v>937</v>
          </cell>
          <cell r="AA44">
            <v>935</v>
          </cell>
          <cell r="AB44">
            <v>942</v>
          </cell>
          <cell r="AC44">
            <v>927</v>
          </cell>
          <cell r="AD44">
            <v>929</v>
          </cell>
          <cell r="AE44">
            <v>941</v>
          </cell>
          <cell r="AF44">
            <v>939</v>
          </cell>
          <cell r="AG44">
            <v>931</v>
          </cell>
          <cell r="AH44">
            <v>930</v>
          </cell>
          <cell r="AI44">
            <v>931</v>
          </cell>
          <cell r="AJ44">
            <v>932</v>
          </cell>
          <cell r="AK44">
            <v>931</v>
          </cell>
          <cell r="AL44">
            <v>927</v>
          </cell>
          <cell r="AM44">
            <v>934</v>
          </cell>
          <cell r="AN44">
            <v>940</v>
          </cell>
          <cell r="AO44">
            <v>931</v>
          </cell>
          <cell r="AP44">
            <v>930</v>
          </cell>
          <cell r="AQ44">
            <v>930</v>
          </cell>
          <cell r="AR44">
            <v>940</v>
          </cell>
          <cell r="AS44">
            <v>936</v>
          </cell>
          <cell r="AT44">
            <v>948</v>
          </cell>
          <cell r="AU44">
            <v>943</v>
          </cell>
          <cell r="AV44">
            <v>946</v>
          </cell>
          <cell r="AW44">
            <v>932</v>
          </cell>
          <cell r="AX44">
            <v>932</v>
          </cell>
          <cell r="AY44">
            <v>942</v>
          </cell>
          <cell r="AZ44">
            <v>926</v>
          </cell>
          <cell r="BA44">
            <v>927</v>
          </cell>
          <cell r="BB44">
            <v>945</v>
          </cell>
          <cell r="BC44">
            <v>928</v>
          </cell>
          <cell r="BD44">
            <v>924</v>
          </cell>
          <cell r="BE44">
            <v>924</v>
          </cell>
          <cell r="BF44">
            <v>914</v>
          </cell>
          <cell r="BG44">
            <v>911</v>
          </cell>
          <cell r="BH44">
            <v>918</v>
          </cell>
          <cell r="BI44">
            <v>905</v>
          </cell>
          <cell r="BJ44">
            <v>900</v>
          </cell>
          <cell r="BK44">
            <v>903</v>
          </cell>
          <cell r="BL44">
            <v>894</v>
          </cell>
          <cell r="BM44">
            <v>894</v>
          </cell>
          <cell r="BN44">
            <v>884</v>
          </cell>
          <cell r="BO44">
            <v>890</v>
          </cell>
          <cell r="BP44">
            <v>891</v>
          </cell>
          <cell r="BQ44">
            <v>889</v>
          </cell>
          <cell r="BR44">
            <v>888</v>
          </cell>
          <cell r="BS44">
            <v>888</v>
          </cell>
          <cell r="BT44">
            <v>894</v>
          </cell>
          <cell r="BU44">
            <v>888</v>
          </cell>
          <cell r="BV44">
            <v>887</v>
          </cell>
          <cell r="BW44">
            <v>888</v>
          </cell>
          <cell r="BX44">
            <v>885</v>
          </cell>
          <cell r="BY44">
            <v>890</v>
          </cell>
          <cell r="BZ44">
            <v>893</v>
          </cell>
          <cell r="CA44">
            <v>891</v>
          </cell>
          <cell r="CB44">
            <v>894</v>
          </cell>
          <cell r="CC44">
            <v>893</v>
          </cell>
          <cell r="CD44">
            <v>886</v>
          </cell>
          <cell r="CE44">
            <v>887</v>
          </cell>
          <cell r="CF44">
            <v>896</v>
          </cell>
          <cell r="CG44">
            <v>900</v>
          </cell>
          <cell r="CH44">
            <v>910</v>
          </cell>
          <cell r="CI44">
            <v>893</v>
          </cell>
          <cell r="CJ44">
            <v>883</v>
          </cell>
          <cell r="CK44">
            <v>892</v>
          </cell>
          <cell r="CL44">
            <v>894</v>
          </cell>
          <cell r="CM44">
            <v>893</v>
          </cell>
          <cell r="CN44">
            <v>886</v>
          </cell>
          <cell r="CO44">
            <v>889</v>
          </cell>
          <cell r="CP44">
            <v>886</v>
          </cell>
          <cell r="CQ44">
            <v>890</v>
          </cell>
          <cell r="CR44">
            <v>884</v>
          </cell>
          <cell r="CS44">
            <v>879</v>
          </cell>
          <cell r="CT44">
            <v>876</v>
          </cell>
          <cell r="CU44">
            <v>883</v>
          </cell>
          <cell r="CV44">
            <v>891</v>
          </cell>
          <cell r="CW44">
            <v>891</v>
          </cell>
          <cell r="CX44">
            <v>890</v>
          </cell>
          <cell r="CY44">
            <v>891</v>
          </cell>
          <cell r="CZ44">
            <v>890</v>
          </cell>
          <cell r="DA44">
            <v>904</v>
          </cell>
          <cell r="DB44">
            <v>899</v>
          </cell>
          <cell r="DC44">
            <v>899</v>
          </cell>
          <cell r="DD44">
            <v>907</v>
          </cell>
          <cell r="DE44">
            <v>904</v>
          </cell>
          <cell r="DF44">
            <v>908</v>
          </cell>
          <cell r="DG44">
            <v>901</v>
          </cell>
          <cell r="DH44">
            <v>894</v>
          </cell>
          <cell r="DI44">
            <v>901</v>
          </cell>
          <cell r="DJ44">
            <v>902</v>
          </cell>
          <cell r="DK44">
            <v>901</v>
          </cell>
          <cell r="DL44">
            <v>899</v>
          </cell>
          <cell r="DM44">
            <v>920</v>
          </cell>
          <cell r="DN44">
            <v>914</v>
          </cell>
          <cell r="DO44">
            <v>914</v>
          </cell>
          <cell r="DP44">
            <v>922</v>
          </cell>
          <cell r="DQ44">
            <v>921</v>
          </cell>
          <cell r="DR44">
            <v>926</v>
          </cell>
          <cell r="DS44">
            <v>916</v>
          </cell>
          <cell r="DT44">
            <v>908</v>
          </cell>
          <cell r="DU44">
            <v>915</v>
          </cell>
          <cell r="DV44">
            <v>916</v>
          </cell>
          <cell r="DW44">
            <v>915</v>
          </cell>
          <cell r="DX44">
            <v>912</v>
          </cell>
          <cell r="DY44">
            <v>936</v>
          </cell>
          <cell r="DZ44">
            <v>930</v>
          </cell>
          <cell r="EA44">
            <v>930</v>
          </cell>
          <cell r="EB44">
            <v>938</v>
          </cell>
          <cell r="EC44">
            <v>935</v>
          </cell>
          <cell r="ED44">
            <v>938</v>
          </cell>
          <cell r="EE44">
            <v>931</v>
          </cell>
          <cell r="EF44">
            <v>924</v>
          </cell>
          <cell r="EG44">
            <v>930</v>
          </cell>
          <cell r="EH44">
            <v>930</v>
          </cell>
          <cell r="EI44">
            <v>930</v>
          </cell>
          <cell r="EJ44">
            <v>928</v>
          </cell>
          <cell r="EK44">
            <v>950</v>
          </cell>
          <cell r="EL44">
            <v>944</v>
          </cell>
          <cell r="EM44">
            <v>944</v>
          </cell>
          <cell r="EN44">
            <v>952</v>
          </cell>
          <cell r="EO44">
            <v>950</v>
          </cell>
          <cell r="EP44">
            <v>954</v>
          </cell>
          <cell r="EQ44">
            <v>946</v>
          </cell>
          <cell r="ER44">
            <v>939</v>
          </cell>
          <cell r="ES44">
            <v>945</v>
          </cell>
          <cell r="ET44">
            <v>946</v>
          </cell>
          <cell r="EU44">
            <v>945</v>
          </cell>
          <cell r="EV44">
            <v>943</v>
          </cell>
          <cell r="EW44">
            <v>965</v>
          </cell>
          <cell r="EX44">
            <v>959</v>
          </cell>
          <cell r="EY44">
            <v>959</v>
          </cell>
          <cell r="EZ44">
            <v>968</v>
          </cell>
          <cell r="FA44">
            <v>965</v>
          </cell>
          <cell r="FB44">
            <v>970</v>
          </cell>
          <cell r="FC44">
            <v>961</v>
          </cell>
          <cell r="FD44">
            <v>953</v>
          </cell>
          <cell r="FE44">
            <v>960</v>
          </cell>
          <cell r="FF44">
            <v>960</v>
          </cell>
          <cell r="FG44">
            <v>960</v>
          </cell>
          <cell r="FH44">
            <v>957</v>
          </cell>
        </row>
        <row r="45">
          <cell r="D45" t="str">
            <v>FPU - GSTS - 1 Non-Residential</v>
          </cell>
          <cell r="E45" t="str">
            <v>Non-Residential</v>
          </cell>
          <cell r="F45" t="str">
            <v>FPU</v>
          </cell>
          <cell r="G45" t="str">
            <v>FPU - GSTS - 1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0.01</v>
          </cell>
          <cell r="O45">
            <v>0.00537923614846692</v>
          </cell>
          <cell r="U45">
            <v>214</v>
          </cell>
          <cell r="V45">
            <v>216</v>
          </cell>
          <cell r="W45">
            <v>218</v>
          </cell>
          <cell r="X45">
            <v>221</v>
          </cell>
          <cell r="Y45">
            <v>220</v>
          </cell>
          <cell r="Z45">
            <v>225</v>
          </cell>
          <cell r="AA45">
            <v>228</v>
          </cell>
          <cell r="AB45">
            <v>231</v>
          </cell>
          <cell r="AC45">
            <v>235</v>
          </cell>
          <cell r="AD45">
            <v>235</v>
          </cell>
          <cell r="AE45">
            <v>246</v>
          </cell>
          <cell r="AF45">
            <v>249</v>
          </cell>
          <cell r="AG45">
            <v>251</v>
          </cell>
          <cell r="AH45">
            <v>247</v>
          </cell>
          <cell r="AI45">
            <v>249</v>
          </cell>
          <cell r="AJ45">
            <v>252</v>
          </cell>
          <cell r="AK45">
            <v>255</v>
          </cell>
          <cell r="AL45">
            <v>256</v>
          </cell>
          <cell r="AM45">
            <v>254</v>
          </cell>
          <cell r="AN45">
            <v>259</v>
          </cell>
          <cell r="AO45">
            <v>257</v>
          </cell>
          <cell r="AP45">
            <v>254</v>
          </cell>
          <cell r="AQ45">
            <v>259</v>
          </cell>
          <cell r="AR45">
            <v>260</v>
          </cell>
          <cell r="AS45">
            <v>263</v>
          </cell>
          <cell r="AT45">
            <v>277</v>
          </cell>
          <cell r="AU45">
            <v>289</v>
          </cell>
          <cell r="AV45">
            <v>300</v>
          </cell>
          <cell r="AW45">
            <v>320</v>
          </cell>
          <cell r="AX45">
            <v>334</v>
          </cell>
          <cell r="AY45">
            <v>321</v>
          </cell>
          <cell r="AZ45">
            <v>319</v>
          </cell>
          <cell r="BA45">
            <v>327</v>
          </cell>
          <cell r="BB45">
            <v>328</v>
          </cell>
          <cell r="BC45">
            <v>333</v>
          </cell>
          <cell r="BD45">
            <v>335</v>
          </cell>
          <cell r="BE45">
            <v>342</v>
          </cell>
          <cell r="BF45">
            <v>357</v>
          </cell>
          <cell r="BG45">
            <v>357</v>
          </cell>
          <cell r="BH45">
            <v>345</v>
          </cell>
          <cell r="BI45">
            <v>348</v>
          </cell>
          <cell r="BJ45">
            <v>365</v>
          </cell>
          <cell r="BK45">
            <v>367</v>
          </cell>
          <cell r="BL45">
            <v>364</v>
          </cell>
          <cell r="BM45">
            <v>367</v>
          </cell>
          <cell r="BN45">
            <v>359</v>
          </cell>
          <cell r="BO45">
            <v>361</v>
          </cell>
          <cell r="BP45">
            <v>369</v>
          </cell>
          <cell r="BQ45">
            <v>362</v>
          </cell>
          <cell r="BR45">
            <v>364</v>
          </cell>
          <cell r="BS45">
            <v>359</v>
          </cell>
          <cell r="BT45">
            <v>372</v>
          </cell>
          <cell r="BU45">
            <v>354</v>
          </cell>
          <cell r="BV45">
            <v>359</v>
          </cell>
          <cell r="BW45">
            <v>362</v>
          </cell>
          <cell r="BX45">
            <v>364</v>
          </cell>
          <cell r="BY45">
            <v>361</v>
          </cell>
          <cell r="BZ45">
            <v>382</v>
          </cell>
          <cell r="CA45">
            <v>362</v>
          </cell>
          <cell r="CB45">
            <v>361</v>
          </cell>
          <cell r="CC45">
            <v>376</v>
          </cell>
          <cell r="CD45">
            <v>375</v>
          </cell>
          <cell r="CE45">
            <v>370</v>
          </cell>
          <cell r="CF45">
            <v>368</v>
          </cell>
          <cell r="CG45">
            <v>370</v>
          </cell>
          <cell r="CH45">
            <v>372</v>
          </cell>
          <cell r="CI45">
            <v>370</v>
          </cell>
          <cell r="CJ45">
            <v>376</v>
          </cell>
          <cell r="CK45">
            <v>375</v>
          </cell>
          <cell r="CL45">
            <v>373</v>
          </cell>
          <cell r="CM45">
            <v>371</v>
          </cell>
          <cell r="CN45">
            <v>369</v>
          </cell>
          <cell r="CO45">
            <v>365</v>
          </cell>
          <cell r="CP45">
            <v>370</v>
          </cell>
          <cell r="CQ45">
            <v>382</v>
          </cell>
          <cell r="CR45">
            <v>380</v>
          </cell>
          <cell r="CS45">
            <v>372</v>
          </cell>
          <cell r="CT45">
            <v>368</v>
          </cell>
          <cell r="CU45">
            <v>368</v>
          </cell>
          <cell r="CV45">
            <v>372</v>
          </cell>
          <cell r="CW45">
            <v>375</v>
          </cell>
          <cell r="CX45">
            <v>379</v>
          </cell>
          <cell r="CY45">
            <v>372</v>
          </cell>
          <cell r="CZ45">
            <v>374</v>
          </cell>
          <cell r="DA45">
            <v>372</v>
          </cell>
          <cell r="DB45">
            <v>374</v>
          </cell>
          <cell r="DC45">
            <v>370</v>
          </cell>
          <cell r="DD45">
            <v>374</v>
          </cell>
          <cell r="DE45">
            <v>367</v>
          </cell>
          <cell r="DF45">
            <v>372</v>
          </cell>
          <cell r="DG45">
            <v>372</v>
          </cell>
          <cell r="DH45">
            <v>376</v>
          </cell>
          <cell r="DI45">
            <v>374</v>
          </cell>
          <cell r="DJ45">
            <v>382</v>
          </cell>
          <cell r="DK45">
            <v>372</v>
          </cell>
          <cell r="DL45">
            <v>372</v>
          </cell>
          <cell r="DM45">
            <v>372</v>
          </cell>
          <cell r="DN45">
            <v>375</v>
          </cell>
          <cell r="DO45">
            <v>370</v>
          </cell>
          <cell r="DP45">
            <v>371</v>
          </cell>
          <cell r="DQ45">
            <v>368</v>
          </cell>
          <cell r="DR45">
            <v>373</v>
          </cell>
          <cell r="DS45">
            <v>373</v>
          </cell>
          <cell r="DT45">
            <v>376</v>
          </cell>
          <cell r="DU45">
            <v>375</v>
          </cell>
          <cell r="DV45">
            <v>379</v>
          </cell>
          <cell r="DW45">
            <v>372</v>
          </cell>
          <cell r="DX45">
            <v>372</v>
          </cell>
          <cell r="DY45">
            <v>371</v>
          </cell>
          <cell r="DZ45">
            <v>374</v>
          </cell>
          <cell r="EA45">
            <v>370</v>
          </cell>
          <cell r="EB45">
            <v>371</v>
          </cell>
          <cell r="EC45">
            <v>367</v>
          </cell>
          <cell r="ED45">
            <v>373</v>
          </cell>
          <cell r="EE45">
            <v>373</v>
          </cell>
          <cell r="EF45">
            <v>376</v>
          </cell>
          <cell r="EG45">
            <v>375</v>
          </cell>
          <cell r="EH45">
            <v>380</v>
          </cell>
          <cell r="EI45">
            <v>373</v>
          </cell>
          <cell r="EJ45">
            <v>373</v>
          </cell>
          <cell r="EK45">
            <v>372</v>
          </cell>
          <cell r="EL45">
            <v>374</v>
          </cell>
          <cell r="EM45">
            <v>370</v>
          </cell>
          <cell r="EN45">
            <v>372</v>
          </cell>
          <cell r="EO45">
            <v>367</v>
          </cell>
          <cell r="EP45">
            <v>372</v>
          </cell>
          <cell r="EQ45">
            <v>373</v>
          </cell>
          <cell r="ER45">
            <v>376</v>
          </cell>
          <cell r="ES45">
            <v>375</v>
          </cell>
          <cell r="ET45">
            <v>380</v>
          </cell>
          <cell r="EU45">
            <v>372</v>
          </cell>
          <cell r="EV45">
            <v>372</v>
          </cell>
          <cell r="EW45">
            <v>372</v>
          </cell>
          <cell r="EX45">
            <v>374</v>
          </cell>
          <cell r="EY45">
            <v>370</v>
          </cell>
          <cell r="EZ45">
            <v>371</v>
          </cell>
          <cell r="FA45">
            <v>367</v>
          </cell>
          <cell r="FB45">
            <v>373</v>
          </cell>
          <cell r="FC45">
            <v>373</v>
          </cell>
          <cell r="FD45">
            <v>376</v>
          </cell>
          <cell r="FE45">
            <v>375</v>
          </cell>
          <cell r="FF45">
            <v>380</v>
          </cell>
          <cell r="FG45">
            <v>372</v>
          </cell>
          <cell r="FH45">
            <v>372</v>
          </cell>
        </row>
        <row r="46">
          <cell r="D46" t="str">
            <v>FPU - GS - 2 Non-Residential</v>
          </cell>
          <cell r="E46" t="str">
            <v>Non-Residential</v>
          </cell>
          <cell r="F46" t="str">
            <v>FPU</v>
          </cell>
          <cell r="G46" t="str">
            <v>FPU - GS - 2</v>
          </cell>
          <cell r="I46">
            <v>18</v>
          </cell>
          <cell r="J46">
            <v>18</v>
          </cell>
          <cell r="K46">
            <v>18</v>
          </cell>
          <cell r="L46">
            <v>18</v>
          </cell>
          <cell r="M46">
            <v>18</v>
          </cell>
          <cell r="N46">
            <v>0</v>
          </cell>
          <cell r="U46">
            <v>2200</v>
          </cell>
          <cell r="V46">
            <v>2200</v>
          </cell>
          <cell r="W46">
            <v>2195</v>
          </cell>
          <cell r="X46">
            <v>2204</v>
          </cell>
          <cell r="Y46">
            <v>2208</v>
          </cell>
          <cell r="Z46">
            <v>2192</v>
          </cell>
          <cell r="AA46">
            <v>2197</v>
          </cell>
          <cell r="AB46">
            <v>2187</v>
          </cell>
          <cell r="AC46">
            <v>2197</v>
          </cell>
          <cell r="AD46">
            <v>2184</v>
          </cell>
          <cell r="AE46">
            <v>2207</v>
          </cell>
          <cell r="AF46">
            <v>2206</v>
          </cell>
          <cell r="AG46">
            <v>2220</v>
          </cell>
          <cell r="AH46">
            <v>2228</v>
          </cell>
          <cell r="AI46">
            <v>2238</v>
          </cell>
          <cell r="AJ46">
            <v>2250</v>
          </cell>
          <cell r="AK46">
            <v>2239</v>
          </cell>
          <cell r="AL46">
            <v>2226</v>
          </cell>
          <cell r="AM46">
            <v>2218</v>
          </cell>
          <cell r="AN46">
            <v>2188</v>
          </cell>
          <cell r="AO46">
            <v>2184</v>
          </cell>
          <cell r="AP46">
            <v>2180</v>
          </cell>
          <cell r="AQ46">
            <v>2183</v>
          </cell>
          <cell r="AR46">
            <v>2190</v>
          </cell>
          <cell r="AS46">
            <v>2189</v>
          </cell>
          <cell r="AT46">
            <v>2178</v>
          </cell>
          <cell r="AU46">
            <v>2166</v>
          </cell>
          <cell r="AV46">
            <v>2142</v>
          </cell>
          <cell r="AW46">
            <v>2123</v>
          </cell>
          <cell r="AX46">
            <v>2107</v>
          </cell>
          <cell r="AY46">
            <v>2100</v>
          </cell>
          <cell r="AZ46">
            <v>2098</v>
          </cell>
          <cell r="BA46">
            <v>2079</v>
          </cell>
          <cell r="BB46">
            <v>2046</v>
          </cell>
          <cell r="BC46">
            <v>2050</v>
          </cell>
          <cell r="BD46">
            <v>2068</v>
          </cell>
          <cell r="BE46">
            <v>2048</v>
          </cell>
          <cell r="BF46">
            <v>2044</v>
          </cell>
          <cell r="BG46">
            <v>2056</v>
          </cell>
          <cell r="BH46">
            <v>2059</v>
          </cell>
          <cell r="BI46">
            <v>2066</v>
          </cell>
          <cell r="BJ46">
            <v>2052</v>
          </cell>
          <cell r="BK46">
            <v>2053</v>
          </cell>
          <cell r="BL46">
            <v>2062</v>
          </cell>
          <cell r="BM46">
            <v>2065</v>
          </cell>
          <cell r="BN46">
            <v>2023</v>
          </cell>
          <cell r="BO46">
            <v>2032</v>
          </cell>
          <cell r="BP46">
            <v>2033</v>
          </cell>
          <cell r="BQ46">
            <v>2050</v>
          </cell>
          <cell r="BR46">
            <v>2062</v>
          </cell>
          <cell r="BS46">
            <v>2057</v>
          </cell>
          <cell r="BT46">
            <v>2077</v>
          </cell>
          <cell r="BU46">
            <v>2092</v>
          </cell>
          <cell r="BV46">
            <v>2095</v>
          </cell>
          <cell r="BW46">
            <v>2086</v>
          </cell>
          <cell r="BX46">
            <v>2098</v>
          </cell>
          <cell r="BY46">
            <v>2102</v>
          </cell>
          <cell r="BZ46">
            <v>2104</v>
          </cell>
          <cell r="CA46">
            <v>2120</v>
          </cell>
          <cell r="CB46">
            <v>2121</v>
          </cell>
          <cell r="CC46">
            <v>2132</v>
          </cell>
          <cell r="CD46">
            <v>2126</v>
          </cell>
          <cell r="CE46">
            <v>2135</v>
          </cell>
          <cell r="CF46">
            <v>2134</v>
          </cell>
          <cell r="CG46">
            <v>2106</v>
          </cell>
          <cell r="CH46">
            <v>2111</v>
          </cell>
          <cell r="CI46">
            <v>2143</v>
          </cell>
          <cell r="CJ46">
            <v>2138</v>
          </cell>
          <cell r="CK46">
            <v>2131</v>
          </cell>
          <cell r="CL46">
            <v>2145</v>
          </cell>
          <cell r="CM46">
            <v>2154</v>
          </cell>
          <cell r="CN46">
            <v>2161</v>
          </cell>
          <cell r="CO46">
            <v>2198</v>
          </cell>
          <cell r="CP46">
            <v>2195</v>
          </cell>
          <cell r="CQ46">
            <v>2193</v>
          </cell>
          <cell r="CR46">
            <v>2197</v>
          </cell>
          <cell r="CS46">
            <v>2197</v>
          </cell>
          <cell r="CT46">
            <v>2214</v>
          </cell>
          <cell r="CU46">
            <v>2199</v>
          </cell>
          <cell r="CV46">
            <v>2181</v>
          </cell>
          <cell r="CW46">
            <v>2180</v>
          </cell>
          <cell r="CX46">
            <v>2180</v>
          </cell>
          <cell r="CY46">
            <v>2180</v>
          </cell>
          <cell r="CZ46">
            <v>2183</v>
          </cell>
          <cell r="DA46">
            <v>2190</v>
          </cell>
          <cell r="DB46">
            <v>2192</v>
          </cell>
          <cell r="DC46">
            <v>2196</v>
          </cell>
          <cell r="DD46">
            <v>2205</v>
          </cell>
          <cell r="DE46">
            <v>2200</v>
          </cell>
          <cell r="DF46">
            <v>2202</v>
          </cell>
          <cell r="DG46">
            <v>2212</v>
          </cell>
          <cell r="DH46">
            <v>2217</v>
          </cell>
          <cell r="DI46">
            <v>2216</v>
          </cell>
          <cell r="DJ46">
            <v>2218</v>
          </cell>
          <cell r="DK46">
            <v>2231</v>
          </cell>
          <cell r="DL46">
            <v>2235</v>
          </cell>
          <cell r="DM46">
            <v>2215</v>
          </cell>
          <cell r="DN46">
            <v>2214</v>
          </cell>
          <cell r="DO46">
            <v>2220</v>
          </cell>
          <cell r="DP46">
            <v>2225</v>
          </cell>
          <cell r="DQ46">
            <v>2213</v>
          </cell>
          <cell r="DR46">
            <v>2215</v>
          </cell>
          <cell r="DS46">
            <v>2232</v>
          </cell>
          <cell r="DT46">
            <v>2234</v>
          </cell>
          <cell r="DU46">
            <v>2231</v>
          </cell>
          <cell r="DV46">
            <v>2234</v>
          </cell>
          <cell r="DW46">
            <v>2245</v>
          </cell>
          <cell r="DX46">
            <v>2250</v>
          </cell>
          <cell r="DY46">
            <v>2230</v>
          </cell>
          <cell r="DZ46">
            <v>2230</v>
          </cell>
          <cell r="EA46">
            <v>2235</v>
          </cell>
          <cell r="EB46">
            <v>2243</v>
          </cell>
          <cell r="EC46">
            <v>2236</v>
          </cell>
          <cell r="ED46">
            <v>2237</v>
          </cell>
          <cell r="EE46">
            <v>2249</v>
          </cell>
          <cell r="EF46">
            <v>2253</v>
          </cell>
          <cell r="EG46">
            <v>2252</v>
          </cell>
          <cell r="EH46">
            <v>2250</v>
          </cell>
          <cell r="EI46">
            <v>2262</v>
          </cell>
          <cell r="EJ46">
            <v>2266</v>
          </cell>
          <cell r="EK46">
            <v>2247</v>
          </cell>
          <cell r="EL46">
            <v>2248</v>
          </cell>
          <cell r="EM46">
            <v>2253</v>
          </cell>
          <cell r="EN46">
            <v>2260</v>
          </cell>
          <cell r="EO46">
            <v>2252</v>
          </cell>
          <cell r="EP46">
            <v>2254</v>
          </cell>
          <cell r="EQ46">
            <v>2267</v>
          </cell>
          <cell r="ER46">
            <v>2271</v>
          </cell>
          <cell r="ES46">
            <v>2269</v>
          </cell>
          <cell r="ET46">
            <v>2270</v>
          </cell>
          <cell r="EU46">
            <v>2282</v>
          </cell>
          <cell r="EV46">
            <v>2286</v>
          </cell>
          <cell r="EW46">
            <v>2266</v>
          </cell>
          <cell r="EX46">
            <v>2266</v>
          </cell>
          <cell r="EY46">
            <v>2272</v>
          </cell>
          <cell r="EZ46">
            <v>2279</v>
          </cell>
          <cell r="FA46">
            <v>2270</v>
          </cell>
          <cell r="FB46">
            <v>2271</v>
          </cell>
          <cell r="FC46">
            <v>2286</v>
          </cell>
          <cell r="FD46">
            <v>2289</v>
          </cell>
          <cell r="FE46">
            <v>2287</v>
          </cell>
          <cell r="FF46">
            <v>2287</v>
          </cell>
          <cell r="FG46">
            <v>2299</v>
          </cell>
          <cell r="FH46">
            <v>2304</v>
          </cell>
        </row>
        <row r="47">
          <cell r="D47" t="str">
            <v>FPU - GSTS - 2 Non-Residential</v>
          </cell>
          <cell r="E47" t="str">
            <v>Non-Residential</v>
          </cell>
          <cell r="F47" t="str">
            <v>FPU</v>
          </cell>
          <cell r="G47" t="str">
            <v>FPU - GSTS - 2</v>
          </cell>
          <cell r="I47">
            <v>60</v>
          </cell>
          <cell r="J47">
            <v>60</v>
          </cell>
          <cell r="K47">
            <v>60</v>
          </cell>
          <cell r="L47">
            <v>60</v>
          </cell>
          <cell r="M47">
            <v>60</v>
          </cell>
          <cell r="N47">
            <v>0.02</v>
          </cell>
          <cell r="O47">
            <v>0.0189982728842832</v>
          </cell>
          <cell r="U47">
            <v>342</v>
          </cell>
          <cell r="V47">
            <v>352</v>
          </cell>
          <cell r="W47">
            <v>362</v>
          </cell>
          <cell r="X47">
            <v>373</v>
          </cell>
          <cell r="Y47">
            <v>385</v>
          </cell>
          <cell r="Z47">
            <v>398</v>
          </cell>
          <cell r="AA47">
            <v>400</v>
          </cell>
          <cell r="AB47">
            <v>403</v>
          </cell>
          <cell r="AC47">
            <v>425</v>
          </cell>
          <cell r="AD47">
            <v>432</v>
          </cell>
          <cell r="AE47">
            <v>430</v>
          </cell>
          <cell r="AF47">
            <v>428</v>
          </cell>
          <cell r="AG47">
            <v>427</v>
          </cell>
          <cell r="AH47">
            <v>434</v>
          </cell>
          <cell r="AI47">
            <v>430</v>
          </cell>
          <cell r="AJ47">
            <v>434</v>
          </cell>
          <cell r="AK47">
            <v>444</v>
          </cell>
          <cell r="AL47">
            <v>455</v>
          </cell>
          <cell r="AM47">
            <v>477</v>
          </cell>
          <cell r="AN47">
            <v>491</v>
          </cell>
          <cell r="AO47">
            <v>508</v>
          </cell>
          <cell r="AP47">
            <v>519</v>
          </cell>
          <cell r="AQ47">
            <v>519</v>
          </cell>
          <cell r="AR47">
            <v>533</v>
          </cell>
          <cell r="AS47">
            <v>530</v>
          </cell>
          <cell r="AT47">
            <v>542</v>
          </cell>
          <cell r="AU47">
            <v>554</v>
          </cell>
          <cell r="AV47">
            <v>574</v>
          </cell>
          <cell r="AW47">
            <v>576</v>
          </cell>
          <cell r="AX47">
            <v>573</v>
          </cell>
          <cell r="AY47">
            <v>597</v>
          </cell>
          <cell r="AZ47">
            <v>616</v>
          </cell>
          <cell r="BA47">
            <v>629</v>
          </cell>
          <cell r="BB47">
            <v>632</v>
          </cell>
          <cell r="BC47">
            <v>637</v>
          </cell>
          <cell r="BD47">
            <v>647</v>
          </cell>
          <cell r="BE47">
            <v>656</v>
          </cell>
          <cell r="BF47">
            <v>656</v>
          </cell>
          <cell r="BG47">
            <v>666</v>
          </cell>
          <cell r="BH47">
            <v>681</v>
          </cell>
          <cell r="BI47">
            <v>685</v>
          </cell>
          <cell r="BJ47">
            <v>686</v>
          </cell>
          <cell r="BK47">
            <v>687</v>
          </cell>
          <cell r="BL47">
            <v>690</v>
          </cell>
          <cell r="BM47">
            <v>740</v>
          </cell>
          <cell r="BN47">
            <v>753</v>
          </cell>
          <cell r="BO47">
            <v>771</v>
          </cell>
          <cell r="BP47">
            <v>774</v>
          </cell>
          <cell r="BQ47">
            <v>780</v>
          </cell>
          <cell r="BR47">
            <v>779</v>
          </cell>
          <cell r="BS47">
            <v>784</v>
          </cell>
          <cell r="BT47">
            <v>776</v>
          </cell>
          <cell r="BU47">
            <v>788</v>
          </cell>
          <cell r="BV47">
            <v>783</v>
          </cell>
          <cell r="BW47">
            <v>793</v>
          </cell>
          <cell r="BX47">
            <v>791</v>
          </cell>
          <cell r="BY47">
            <v>794</v>
          </cell>
          <cell r="BZ47">
            <v>773</v>
          </cell>
          <cell r="CA47">
            <v>794</v>
          </cell>
          <cell r="CB47">
            <v>804</v>
          </cell>
          <cell r="CC47">
            <v>797</v>
          </cell>
          <cell r="CD47">
            <v>808</v>
          </cell>
          <cell r="CE47">
            <v>813</v>
          </cell>
          <cell r="CF47">
            <v>819</v>
          </cell>
          <cell r="CG47">
            <v>816</v>
          </cell>
          <cell r="CH47">
            <v>818</v>
          </cell>
          <cell r="CI47">
            <v>824</v>
          </cell>
          <cell r="CJ47">
            <v>817</v>
          </cell>
          <cell r="CK47">
            <v>820</v>
          </cell>
          <cell r="CL47">
            <v>828</v>
          </cell>
          <cell r="CM47">
            <v>828</v>
          </cell>
          <cell r="CN47">
            <v>829</v>
          </cell>
          <cell r="CO47">
            <v>828</v>
          </cell>
          <cell r="CP47">
            <v>825</v>
          </cell>
          <cell r="CQ47">
            <v>816</v>
          </cell>
          <cell r="CR47">
            <v>825</v>
          </cell>
          <cell r="CS47">
            <v>836</v>
          </cell>
          <cell r="CT47">
            <v>835</v>
          </cell>
          <cell r="CU47">
            <v>844</v>
          </cell>
          <cell r="CV47">
            <v>848</v>
          </cell>
          <cell r="CW47">
            <v>852</v>
          </cell>
          <cell r="CX47">
            <v>852</v>
          </cell>
          <cell r="CY47">
            <v>859</v>
          </cell>
          <cell r="CZ47">
            <v>859</v>
          </cell>
          <cell r="DA47">
            <v>881</v>
          </cell>
          <cell r="DB47">
            <v>885</v>
          </cell>
          <cell r="DC47">
            <v>891</v>
          </cell>
          <cell r="DD47">
            <v>892</v>
          </cell>
          <cell r="DE47">
            <v>897</v>
          </cell>
          <cell r="DF47">
            <v>896</v>
          </cell>
          <cell r="DG47">
            <v>903</v>
          </cell>
          <cell r="DH47">
            <v>900</v>
          </cell>
          <cell r="DI47">
            <v>909</v>
          </cell>
          <cell r="DJ47">
            <v>905</v>
          </cell>
          <cell r="DK47">
            <v>917</v>
          </cell>
          <cell r="DL47">
            <v>922</v>
          </cell>
          <cell r="DM47">
            <v>935</v>
          </cell>
          <cell r="DN47">
            <v>942</v>
          </cell>
          <cell r="DO47">
            <v>949</v>
          </cell>
          <cell r="DP47">
            <v>953</v>
          </cell>
          <cell r="DQ47">
            <v>955</v>
          </cell>
          <cell r="DR47">
            <v>955</v>
          </cell>
          <cell r="DS47">
            <v>962</v>
          </cell>
          <cell r="DT47">
            <v>958</v>
          </cell>
          <cell r="DU47">
            <v>970</v>
          </cell>
          <cell r="DV47">
            <v>972</v>
          </cell>
          <cell r="DW47">
            <v>981</v>
          </cell>
          <cell r="DX47">
            <v>985</v>
          </cell>
          <cell r="DY47">
            <v>993</v>
          </cell>
          <cell r="DZ47">
            <v>998</v>
          </cell>
          <cell r="EA47">
            <v>1006</v>
          </cell>
          <cell r="EB47">
            <v>1010</v>
          </cell>
          <cell r="EC47">
            <v>1014</v>
          </cell>
          <cell r="ED47">
            <v>1013</v>
          </cell>
          <cell r="EE47">
            <v>1021</v>
          </cell>
          <cell r="EF47">
            <v>1017</v>
          </cell>
          <cell r="EG47">
            <v>1034</v>
          </cell>
          <cell r="EH47">
            <v>1033</v>
          </cell>
          <cell r="EI47">
            <v>1046</v>
          </cell>
          <cell r="EJ47">
            <v>1052</v>
          </cell>
          <cell r="EK47">
            <v>1053</v>
          </cell>
          <cell r="EL47">
            <v>1060</v>
          </cell>
          <cell r="EM47">
            <v>1067</v>
          </cell>
          <cell r="EN47">
            <v>1071</v>
          </cell>
          <cell r="EO47">
            <v>1075</v>
          </cell>
          <cell r="EP47">
            <v>1074</v>
          </cell>
          <cell r="EQ47">
            <v>1083</v>
          </cell>
          <cell r="ER47">
            <v>1078</v>
          </cell>
          <cell r="ES47">
            <v>1092</v>
          </cell>
          <cell r="ET47">
            <v>1091</v>
          </cell>
          <cell r="EU47">
            <v>1104</v>
          </cell>
          <cell r="EV47">
            <v>1110</v>
          </cell>
          <cell r="EW47">
            <v>1110</v>
          </cell>
          <cell r="EX47">
            <v>1117</v>
          </cell>
          <cell r="EY47">
            <v>1126</v>
          </cell>
          <cell r="EZ47">
            <v>1130</v>
          </cell>
          <cell r="FA47">
            <v>1134</v>
          </cell>
          <cell r="FB47">
            <v>1134</v>
          </cell>
          <cell r="FC47">
            <v>1142</v>
          </cell>
          <cell r="FD47">
            <v>1138</v>
          </cell>
          <cell r="FE47">
            <v>1154</v>
          </cell>
          <cell r="FF47">
            <v>1153</v>
          </cell>
          <cell r="FG47">
            <v>1167</v>
          </cell>
          <cell r="FH47">
            <v>1173</v>
          </cell>
        </row>
        <row r="48">
          <cell r="D48" t="str">
            <v>FPU - CS - GS Non-Residential</v>
          </cell>
          <cell r="E48" t="str">
            <v>Non-Residential</v>
          </cell>
          <cell r="F48" t="str">
            <v>FPU</v>
          </cell>
          <cell r="G48" t="str">
            <v>FPU - CS - GS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0.02</v>
          </cell>
          <cell r="U48">
            <v>195</v>
          </cell>
          <cell r="V48">
            <v>198</v>
          </cell>
          <cell r="W48">
            <v>198</v>
          </cell>
          <cell r="X48">
            <v>182</v>
          </cell>
          <cell r="Y48">
            <v>180</v>
          </cell>
          <cell r="Z48">
            <v>182</v>
          </cell>
          <cell r="AA48">
            <v>181</v>
          </cell>
          <cell r="AB48">
            <v>182</v>
          </cell>
          <cell r="AC48">
            <v>184</v>
          </cell>
          <cell r="AD48">
            <v>191</v>
          </cell>
          <cell r="AE48">
            <v>188</v>
          </cell>
          <cell r="AF48">
            <v>189</v>
          </cell>
          <cell r="AG48">
            <v>187</v>
          </cell>
          <cell r="AH48">
            <v>188</v>
          </cell>
          <cell r="AI48">
            <v>188</v>
          </cell>
          <cell r="AJ48">
            <v>187</v>
          </cell>
          <cell r="AK48">
            <v>187</v>
          </cell>
          <cell r="AL48">
            <v>189</v>
          </cell>
          <cell r="AM48">
            <v>190</v>
          </cell>
          <cell r="AN48">
            <v>190</v>
          </cell>
          <cell r="AO48">
            <v>197</v>
          </cell>
          <cell r="AP48">
            <v>197</v>
          </cell>
          <cell r="AQ48">
            <v>195</v>
          </cell>
          <cell r="AR48">
            <v>196</v>
          </cell>
          <cell r="AS48">
            <v>194</v>
          </cell>
          <cell r="AT48">
            <v>194</v>
          </cell>
          <cell r="AU48">
            <v>192</v>
          </cell>
          <cell r="AV48">
            <v>193</v>
          </cell>
          <cell r="AW48">
            <v>194</v>
          </cell>
          <cell r="AX48">
            <v>195</v>
          </cell>
          <cell r="AY48">
            <v>201</v>
          </cell>
          <cell r="AZ48">
            <v>203</v>
          </cell>
          <cell r="BA48">
            <v>202</v>
          </cell>
          <cell r="BB48">
            <v>207</v>
          </cell>
          <cell r="BC48">
            <v>207</v>
          </cell>
          <cell r="BD48">
            <v>209</v>
          </cell>
          <cell r="BE48">
            <v>209</v>
          </cell>
          <cell r="BF48">
            <v>209</v>
          </cell>
          <cell r="BG48">
            <v>212</v>
          </cell>
          <cell r="BH48">
            <v>212</v>
          </cell>
          <cell r="BI48">
            <v>215</v>
          </cell>
          <cell r="BJ48">
            <v>215</v>
          </cell>
          <cell r="BK48">
            <v>220</v>
          </cell>
          <cell r="BL48">
            <v>220</v>
          </cell>
          <cell r="BM48">
            <v>223</v>
          </cell>
          <cell r="BN48">
            <v>237</v>
          </cell>
          <cell r="BO48">
            <v>231</v>
          </cell>
          <cell r="BP48">
            <v>229</v>
          </cell>
          <cell r="BQ48">
            <v>237</v>
          </cell>
          <cell r="BR48">
            <v>235</v>
          </cell>
          <cell r="BS48">
            <v>236</v>
          </cell>
          <cell r="BT48">
            <v>242</v>
          </cell>
          <cell r="BU48">
            <v>235</v>
          </cell>
          <cell r="BV48">
            <v>235</v>
          </cell>
          <cell r="BW48">
            <v>238</v>
          </cell>
          <cell r="BX48">
            <v>239</v>
          </cell>
          <cell r="BY48">
            <v>239</v>
          </cell>
          <cell r="BZ48">
            <v>264</v>
          </cell>
          <cell r="CA48">
            <v>247</v>
          </cell>
          <cell r="CB48">
            <v>243</v>
          </cell>
          <cell r="CC48">
            <v>247</v>
          </cell>
          <cell r="CD48">
            <v>250</v>
          </cell>
          <cell r="CE48">
            <v>247</v>
          </cell>
          <cell r="CF48">
            <v>251</v>
          </cell>
          <cell r="CG48">
            <v>253</v>
          </cell>
          <cell r="CH48">
            <v>256</v>
          </cell>
          <cell r="CI48">
            <v>253</v>
          </cell>
          <cell r="CJ48">
            <v>258</v>
          </cell>
          <cell r="CK48">
            <v>260</v>
          </cell>
          <cell r="CL48">
            <v>262</v>
          </cell>
          <cell r="CM48">
            <v>261</v>
          </cell>
          <cell r="CN48">
            <v>266</v>
          </cell>
          <cell r="CO48">
            <v>265</v>
          </cell>
          <cell r="CP48">
            <v>264</v>
          </cell>
          <cell r="CQ48">
            <v>264</v>
          </cell>
          <cell r="CR48">
            <v>264</v>
          </cell>
          <cell r="CS48">
            <v>265</v>
          </cell>
          <cell r="CT48">
            <v>268</v>
          </cell>
          <cell r="CU48">
            <v>267</v>
          </cell>
          <cell r="CV48">
            <v>267</v>
          </cell>
          <cell r="CW48">
            <v>265</v>
          </cell>
          <cell r="CX48">
            <v>280</v>
          </cell>
          <cell r="CY48">
            <v>271</v>
          </cell>
          <cell r="CZ48">
            <v>271</v>
          </cell>
          <cell r="DA48">
            <v>260</v>
          </cell>
          <cell r="DB48">
            <v>261</v>
          </cell>
          <cell r="DC48">
            <v>260</v>
          </cell>
          <cell r="DD48">
            <v>265</v>
          </cell>
          <cell r="DE48">
            <v>263</v>
          </cell>
          <cell r="DF48">
            <v>264</v>
          </cell>
          <cell r="DG48">
            <v>265</v>
          </cell>
          <cell r="DH48">
            <v>268</v>
          </cell>
          <cell r="DI48">
            <v>269</v>
          </cell>
          <cell r="DJ48">
            <v>285</v>
          </cell>
          <cell r="DK48">
            <v>275</v>
          </cell>
          <cell r="DL48">
            <v>275</v>
          </cell>
          <cell r="DM48">
            <v>259</v>
          </cell>
          <cell r="DN48">
            <v>261</v>
          </cell>
          <cell r="DO48">
            <v>260</v>
          </cell>
          <cell r="DP48">
            <v>264</v>
          </cell>
          <cell r="DQ48">
            <v>264</v>
          </cell>
          <cell r="DR48">
            <v>265</v>
          </cell>
          <cell r="DS48">
            <v>265</v>
          </cell>
          <cell r="DT48">
            <v>269</v>
          </cell>
          <cell r="DU48">
            <v>271</v>
          </cell>
          <cell r="DV48">
            <v>282</v>
          </cell>
          <cell r="DW48">
            <v>275</v>
          </cell>
          <cell r="DX48">
            <v>276</v>
          </cell>
          <cell r="DY48">
            <v>260</v>
          </cell>
          <cell r="DZ48">
            <v>260</v>
          </cell>
          <cell r="EA48">
            <v>260</v>
          </cell>
          <cell r="EB48">
            <v>264</v>
          </cell>
          <cell r="EC48">
            <v>263</v>
          </cell>
          <cell r="ED48">
            <v>265</v>
          </cell>
          <cell r="EE48">
            <v>266</v>
          </cell>
          <cell r="EF48">
            <v>268</v>
          </cell>
          <cell r="EG48">
            <v>270</v>
          </cell>
          <cell r="EH48">
            <v>284</v>
          </cell>
          <cell r="EI48">
            <v>275</v>
          </cell>
          <cell r="EJ48">
            <v>276</v>
          </cell>
          <cell r="EK48">
            <v>260</v>
          </cell>
          <cell r="EL48">
            <v>261</v>
          </cell>
          <cell r="EM48">
            <v>260</v>
          </cell>
          <cell r="EN48">
            <v>264</v>
          </cell>
          <cell r="EO48">
            <v>263</v>
          </cell>
          <cell r="EP48">
            <v>265</v>
          </cell>
          <cell r="EQ48">
            <v>265</v>
          </cell>
          <cell r="ER48">
            <v>268</v>
          </cell>
          <cell r="ES48">
            <v>270</v>
          </cell>
          <cell r="ET48">
            <v>283</v>
          </cell>
          <cell r="EU48">
            <v>275</v>
          </cell>
          <cell r="EV48">
            <v>276</v>
          </cell>
          <cell r="EW48">
            <v>260</v>
          </cell>
          <cell r="EX48">
            <v>260</v>
          </cell>
          <cell r="EY48">
            <v>260</v>
          </cell>
          <cell r="EZ48">
            <v>264</v>
          </cell>
          <cell r="FA48">
            <v>263</v>
          </cell>
          <cell r="FB48">
            <v>265</v>
          </cell>
          <cell r="FC48">
            <v>265</v>
          </cell>
          <cell r="FD48">
            <v>268</v>
          </cell>
          <cell r="FE48">
            <v>270</v>
          </cell>
          <cell r="FF48">
            <v>283</v>
          </cell>
          <cell r="FG48">
            <v>275</v>
          </cell>
          <cell r="FH48">
            <v>276</v>
          </cell>
        </row>
        <row r="49">
          <cell r="D49" t="str">
            <v>FPU - LVS Non-Residential</v>
          </cell>
          <cell r="E49" t="str">
            <v>Non-Residential</v>
          </cell>
          <cell r="F49" t="str">
            <v>FPU</v>
          </cell>
          <cell r="G49" t="str">
            <v>FPU - LVS</v>
          </cell>
          <cell r="I49">
            <v>15</v>
          </cell>
          <cell r="J49">
            <v>15</v>
          </cell>
          <cell r="K49">
            <v>15</v>
          </cell>
          <cell r="L49">
            <v>15</v>
          </cell>
          <cell r="M49">
            <v>15</v>
          </cell>
          <cell r="N49">
            <v>0.01</v>
          </cell>
          <cell r="U49">
            <v>882</v>
          </cell>
          <cell r="V49">
            <v>866</v>
          </cell>
          <cell r="W49">
            <v>854</v>
          </cell>
          <cell r="X49">
            <v>854</v>
          </cell>
          <cell r="Y49">
            <v>842</v>
          </cell>
          <cell r="Z49">
            <v>842</v>
          </cell>
          <cell r="AA49">
            <v>828</v>
          </cell>
          <cell r="AB49">
            <v>818</v>
          </cell>
          <cell r="AC49">
            <v>809</v>
          </cell>
          <cell r="AD49">
            <v>803</v>
          </cell>
          <cell r="AE49">
            <v>801</v>
          </cell>
          <cell r="AF49">
            <v>802</v>
          </cell>
          <cell r="AG49">
            <v>808</v>
          </cell>
          <cell r="AH49">
            <v>809</v>
          </cell>
          <cell r="AI49">
            <v>799</v>
          </cell>
          <cell r="AJ49">
            <v>798</v>
          </cell>
          <cell r="AK49">
            <v>800</v>
          </cell>
          <cell r="AL49">
            <v>796</v>
          </cell>
          <cell r="AM49">
            <v>787</v>
          </cell>
          <cell r="AN49">
            <v>787</v>
          </cell>
          <cell r="AO49">
            <v>780</v>
          </cell>
          <cell r="AP49">
            <v>778</v>
          </cell>
          <cell r="AQ49">
            <v>778</v>
          </cell>
          <cell r="AR49">
            <v>780</v>
          </cell>
          <cell r="AS49">
            <v>778</v>
          </cell>
          <cell r="AT49">
            <v>774</v>
          </cell>
          <cell r="AU49">
            <v>761</v>
          </cell>
          <cell r="AV49">
            <v>754</v>
          </cell>
          <cell r="AW49">
            <v>736</v>
          </cell>
          <cell r="AX49">
            <v>717</v>
          </cell>
          <cell r="AY49">
            <v>715</v>
          </cell>
          <cell r="AZ49">
            <v>699</v>
          </cell>
          <cell r="BA49">
            <v>686</v>
          </cell>
          <cell r="BB49">
            <v>690</v>
          </cell>
          <cell r="BC49">
            <v>691</v>
          </cell>
          <cell r="BD49">
            <v>683</v>
          </cell>
          <cell r="BE49">
            <v>673</v>
          </cell>
          <cell r="BF49">
            <v>674</v>
          </cell>
          <cell r="BG49">
            <v>672</v>
          </cell>
          <cell r="BH49">
            <v>673</v>
          </cell>
          <cell r="BI49">
            <v>670</v>
          </cell>
          <cell r="BJ49">
            <v>665</v>
          </cell>
          <cell r="BK49">
            <v>649</v>
          </cell>
          <cell r="BL49">
            <v>662</v>
          </cell>
          <cell r="BM49">
            <v>662</v>
          </cell>
          <cell r="BN49">
            <v>666</v>
          </cell>
          <cell r="BO49">
            <v>682</v>
          </cell>
          <cell r="BP49">
            <v>669</v>
          </cell>
          <cell r="BQ49">
            <v>663</v>
          </cell>
          <cell r="BR49">
            <v>663</v>
          </cell>
          <cell r="BS49">
            <v>649</v>
          </cell>
          <cell r="BT49">
            <v>660</v>
          </cell>
          <cell r="BU49">
            <v>656</v>
          </cell>
          <cell r="BV49">
            <v>655</v>
          </cell>
          <cell r="BW49">
            <v>647</v>
          </cell>
          <cell r="BX49">
            <v>655</v>
          </cell>
          <cell r="BY49">
            <v>652</v>
          </cell>
          <cell r="BZ49">
            <v>648</v>
          </cell>
          <cell r="CA49">
            <v>644</v>
          </cell>
          <cell r="CB49">
            <v>645</v>
          </cell>
          <cell r="CC49">
            <v>646</v>
          </cell>
          <cell r="CD49">
            <v>655</v>
          </cell>
          <cell r="CE49">
            <v>661</v>
          </cell>
          <cell r="CF49">
            <v>658</v>
          </cell>
          <cell r="CG49">
            <v>649</v>
          </cell>
          <cell r="CH49">
            <v>644</v>
          </cell>
          <cell r="CI49">
            <v>647</v>
          </cell>
          <cell r="CJ49">
            <v>640</v>
          </cell>
          <cell r="CK49">
            <v>641</v>
          </cell>
          <cell r="CL49">
            <v>644</v>
          </cell>
          <cell r="CM49">
            <v>649</v>
          </cell>
          <cell r="CN49">
            <v>654</v>
          </cell>
          <cell r="CO49">
            <v>667</v>
          </cell>
          <cell r="CP49">
            <v>670</v>
          </cell>
          <cell r="CQ49">
            <v>667</v>
          </cell>
          <cell r="CR49">
            <v>662</v>
          </cell>
          <cell r="CS49">
            <v>646</v>
          </cell>
          <cell r="CT49">
            <v>652</v>
          </cell>
          <cell r="CU49">
            <v>651</v>
          </cell>
          <cell r="CV49">
            <v>647</v>
          </cell>
          <cell r="CW49">
            <v>650</v>
          </cell>
          <cell r="CX49">
            <v>651</v>
          </cell>
          <cell r="CY49">
            <v>657</v>
          </cell>
          <cell r="CZ49">
            <v>655</v>
          </cell>
          <cell r="DA49">
            <v>675</v>
          </cell>
          <cell r="DB49">
            <v>679</v>
          </cell>
          <cell r="DC49">
            <v>675</v>
          </cell>
          <cell r="DD49">
            <v>679</v>
          </cell>
          <cell r="DE49">
            <v>673</v>
          </cell>
          <cell r="DF49">
            <v>670</v>
          </cell>
          <cell r="DG49">
            <v>666</v>
          </cell>
          <cell r="DH49">
            <v>667</v>
          </cell>
          <cell r="DI49">
            <v>667</v>
          </cell>
          <cell r="DJ49">
            <v>667</v>
          </cell>
          <cell r="DK49">
            <v>669</v>
          </cell>
          <cell r="DL49">
            <v>670</v>
          </cell>
          <cell r="DM49">
            <v>688</v>
          </cell>
          <cell r="DN49">
            <v>694</v>
          </cell>
          <cell r="DO49">
            <v>693</v>
          </cell>
          <cell r="DP49">
            <v>695</v>
          </cell>
          <cell r="DQ49">
            <v>687</v>
          </cell>
          <cell r="DR49">
            <v>683</v>
          </cell>
          <cell r="DS49">
            <v>681</v>
          </cell>
          <cell r="DT49">
            <v>681</v>
          </cell>
          <cell r="DU49">
            <v>680</v>
          </cell>
          <cell r="DV49">
            <v>682</v>
          </cell>
          <cell r="DW49">
            <v>686</v>
          </cell>
          <cell r="DX49">
            <v>687</v>
          </cell>
          <cell r="DY49">
            <v>705</v>
          </cell>
          <cell r="DZ49">
            <v>709</v>
          </cell>
          <cell r="EA49">
            <v>707</v>
          </cell>
          <cell r="EB49">
            <v>709</v>
          </cell>
          <cell r="EC49">
            <v>703</v>
          </cell>
          <cell r="ED49">
            <v>699</v>
          </cell>
          <cell r="EE49">
            <v>694</v>
          </cell>
          <cell r="EF49">
            <v>697</v>
          </cell>
          <cell r="EG49">
            <v>696</v>
          </cell>
          <cell r="EH49">
            <v>697</v>
          </cell>
          <cell r="EI49">
            <v>701</v>
          </cell>
          <cell r="EJ49">
            <v>701</v>
          </cell>
          <cell r="EK49">
            <v>719</v>
          </cell>
          <cell r="EL49">
            <v>724</v>
          </cell>
          <cell r="EM49">
            <v>722</v>
          </cell>
          <cell r="EN49">
            <v>725</v>
          </cell>
          <cell r="EO49">
            <v>718</v>
          </cell>
          <cell r="EP49">
            <v>714</v>
          </cell>
          <cell r="EQ49">
            <v>710</v>
          </cell>
          <cell r="ER49">
            <v>711</v>
          </cell>
          <cell r="ES49">
            <v>711</v>
          </cell>
          <cell r="ET49">
            <v>712</v>
          </cell>
          <cell r="EU49">
            <v>715</v>
          </cell>
          <cell r="EV49">
            <v>716</v>
          </cell>
          <cell r="EW49">
            <v>734</v>
          </cell>
          <cell r="EX49">
            <v>739</v>
          </cell>
          <cell r="EY49">
            <v>738</v>
          </cell>
          <cell r="EZ49">
            <v>740</v>
          </cell>
          <cell r="FA49">
            <v>733</v>
          </cell>
          <cell r="FB49">
            <v>729</v>
          </cell>
          <cell r="FC49">
            <v>725</v>
          </cell>
          <cell r="FD49">
            <v>726</v>
          </cell>
          <cell r="FE49">
            <v>725</v>
          </cell>
          <cell r="FF49">
            <v>726</v>
          </cell>
          <cell r="FG49">
            <v>731</v>
          </cell>
          <cell r="FH49">
            <v>732</v>
          </cell>
        </row>
        <row r="50">
          <cell r="D50" t="str">
            <v>FPU - LVS Large Customers Non-Residential</v>
          </cell>
          <cell r="E50" t="str">
            <v>Non-Residential</v>
          </cell>
          <cell r="F50" t="str">
            <v>FPU</v>
          </cell>
          <cell r="G50" t="str">
            <v>FPU - LVS Large Customers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U50">
            <v>1</v>
          </cell>
          <cell r="V50">
            <v>1</v>
          </cell>
          <cell r="W50">
            <v>1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>
            <v>1</v>
          </cell>
          <cell r="AD50">
            <v>1</v>
          </cell>
          <cell r="AE50">
            <v>1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  <cell r="AJ50">
            <v>1</v>
          </cell>
          <cell r="AK50">
            <v>2</v>
          </cell>
          <cell r="AL50">
            <v>2</v>
          </cell>
          <cell r="AM50">
            <v>2</v>
          </cell>
          <cell r="AN50">
            <v>2</v>
          </cell>
          <cell r="AO50">
            <v>2</v>
          </cell>
          <cell r="AP50">
            <v>2</v>
          </cell>
          <cell r="AQ50">
            <v>2</v>
          </cell>
          <cell r="AR50">
            <v>2</v>
          </cell>
          <cell r="AS50">
            <v>2</v>
          </cell>
          <cell r="AT50">
            <v>2</v>
          </cell>
          <cell r="AU50">
            <v>2</v>
          </cell>
          <cell r="AV50">
            <v>2</v>
          </cell>
          <cell r="AW50">
            <v>2</v>
          </cell>
          <cell r="AX50">
            <v>3</v>
          </cell>
          <cell r="AY50">
            <v>3</v>
          </cell>
          <cell r="AZ50">
            <v>3</v>
          </cell>
          <cell r="BA50">
            <v>3</v>
          </cell>
          <cell r="BB50">
            <v>3</v>
          </cell>
          <cell r="BC50">
            <v>3</v>
          </cell>
          <cell r="BD50">
            <v>3</v>
          </cell>
          <cell r="BE50">
            <v>3</v>
          </cell>
          <cell r="BF50">
            <v>3</v>
          </cell>
          <cell r="BG50">
            <v>3</v>
          </cell>
          <cell r="BH50">
            <v>3</v>
          </cell>
          <cell r="BI50">
            <v>3</v>
          </cell>
          <cell r="BJ50">
            <v>3</v>
          </cell>
          <cell r="BK50">
            <v>3</v>
          </cell>
          <cell r="BL50">
            <v>3</v>
          </cell>
          <cell r="BM50">
            <v>3</v>
          </cell>
          <cell r="BN50">
            <v>3</v>
          </cell>
          <cell r="BO50">
            <v>3</v>
          </cell>
          <cell r="BP50">
            <v>3</v>
          </cell>
          <cell r="BQ50">
            <v>3</v>
          </cell>
          <cell r="BR50">
            <v>3</v>
          </cell>
          <cell r="BS50">
            <v>3</v>
          </cell>
          <cell r="BT50">
            <v>3</v>
          </cell>
          <cell r="BU50">
            <v>3</v>
          </cell>
          <cell r="BV50">
            <v>3</v>
          </cell>
          <cell r="BW50">
            <v>3</v>
          </cell>
          <cell r="BX50">
            <v>3</v>
          </cell>
          <cell r="BY50">
            <v>3</v>
          </cell>
          <cell r="BZ50">
            <v>3</v>
          </cell>
          <cell r="CA50">
            <v>3</v>
          </cell>
          <cell r="CB50">
            <v>3</v>
          </cell>
          <cell r="CC50">
            <v>3</v>
          </cell>
          <cell r="CD50">
            <v>3</v>
          </cell>
          <cell r="CE50">
            <v>3</v>
          </cell>
          <cell r="CF50">
            <v>3</v>
          </cell>
          <cell r="CG50">
            <v>3</v>
          </cell>
          <cell r="CH50">
            <v>3</v>
          </cell>
          <cell r="CI50">
            <v>3</v>
          </cell>
          <cell r="CJ50">
            <v>3</v>
          </cell>
          <cell r="CK50">
            <v>3</v>
          </cell>
          <cell r="CL50">
            <v>3</v>
          </cell>
          <cell r="CM50">
            <v>3</v>
          </cell>
          <cell r="CN50">
            <v>3</v>
          </cell>
          <cell r="CO50">
            <v>3</v>
          </cell>
          <cell r="CP50">
            <v>3</v>
          </cell>
          <cell r="CQ50">
            <v>3</v>
          </cell>
          <cell r="CR50">
            <v>3</v>
          </cell>
          <cell r="CS50">
            <v>3</v>
          </cell>
          <cell r="CT50">
            <v>3</v>
          </cell>
          <cell r="CU50">
            <v>3</v>
          </cell>
          <cell r="CV50">
            <v>3</v>
          </cell>
          <cell r="CW50">
            <v>3</v>
          </cell>
          <cell r="CX50">
            <v>3</v>
          </cell>
          <cell r="CY50">
            <v>3</v>
          </cell>
          <cell r="CZ50">
            <v>3</v>
          </cell>
          <cell r="DA50">
            <v>3</v>
          </cell>
          <cell r="DB50">
            <v>3</v>
          </cell>
          <cell r="DC50">
            <v>3</v>
          </cell>
          <cell r="DD50">
            <v>3</v>
          </cell>
          <cell r="DE50">
            <v>3</v>
          </cell>
          <cell r="DF50">
            <v>3</v>
          </cell>
          <cell r="DG50">
            <v>3</v>
          </cell>
          <cell r="DH50">
            <v>3</v>
          </cell>
          <cell r="DI50">
            <v>3</v>
          </cell>
          <cell r="DJ50">
            <v>3</v>
          </cell>
          <cell r="DK50">
            <v>3</v>
          </cell>
          <cell r="DL50">
            <v>3</v>
          </cell>
          <cell r="DM50">
            <v>3</v>
          </cell>
          <cell r="DN50">
            <v>3</v>
          </cell>
          <cell r="DO50">
            <v>3</v>
          </cell>
          <cell r="DP50">
            <v>3</v>
          </cell>
          <cell r="DQ50">
            <v>3</v>
          </cell>
          <cell r="DR50">
            <v>3</v>
          </cell>
          <cell r="DS50">
            <v>3</v>
          </cell>
          <cell r="DT50">
            <v>3</v>
          </cell>
          <cell r="DU50">
            <v>3</v>
          </cell>
          <cell r="DV50">
            <v>3</v>
          </cell>
          <cell r="DW50">
            <v>3</v>
          </cell>
          <cell r="DX50">
            <v>3</v>
          </cell>
          <cell r="DY50">
            <v>3</v>
          </cell>
          <cell r="DZ50">
            <v>3</v>
          </cell>
          <cell r="EA50">
            <v>3</v>
          </cell>
          <cell r="EB50">
            <v>3</v>
          </cell>
          <cell r="EC50">
            <v>3</v>
          </cell>
          <cell r="ED50">
            <v>3</v>
          </cell>
          <cell r="EE50">
            <v>3</v>
          </cell>
          <cell r="EF50">
            <v>3</v>
          </cell>
          <cell r="EG50">
            <v>3</v>
          </cell>
          <cell r="EH50">
            <v>3</v>
          </cell>
          <cell r="EI50">
            <v>3</v>
          </cell>
          <cell r="EJ50">
            <v>3</v>
          </cell>
          <cell r="EK50">
            <v>3</v>
          </cell>
          <cell r="EL50">
            <v>3</v>
          </cell>
          <cell r="EM50">
            <v>3</v>
          </cell>
          <cell r="EN50">
            <v>3</v>
          </cell>
          <cell r="EO50">
            <v>3</v>
          </cell>
          <cell r="EP50">
            <v>3</v>
          </cell>
          <cell r="EQ50">
            <v>3</v>
          </cell>
          <cell r="ER50">
            <v>3</v>
          </cell>
          <cell r="ES50">
            <v>3</v>
          </cell>
          <cell r="ET50">
            <v>3</v>
          </cell>
          <cell r="EU50">
            <v>3</v>
          </cell>
          <cell r="EV50">
            <v>3</v>
          </cell>
          <cell r="EW50">
            <v>3</v>
          </cell>
          <cell r="EX50">
            <v>3</v>
          </cell>
          <cell r="EY50">
            <v>3</v>
          </cell>
          <cell r="EZ50">
            <v>3</v>
          </cell>
          <cell r="FA50">
            <v>3</v>
          </cell>
          <cell r="FB50">
            <v>3</v>
          </cell>
          <cell r="FC50">
            <v>3</v>
          </cell>
          <cell r="FD50">
            <v>3</v>
          </cell>
          <cell r="FE50">
            <v>3</v>
          </cell>
          <cell r="FF50">
            <v>3</v>
          </cell>
          <cell r="FG50">
            <v>3</v>
          </cell>
          <cell r="FH50">
            <v>3</v>
          </cell>
        </row>
        <row r="51">
          <cell r="D51" t="str">
            <v>FPU - LVTS &lt;50k Non-Residential</v>
          </cell>
          <cell r="E51" t="str">
            <v>Non-Residential</v>
          </cell>
          <cell r="F51" t="str">
            <v>FPU</v>
          </cell>
          <cell r="G51" t="str">
            <v>FPU - LVTS &lt;50k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</row>
        <row r="52">
          <cell r="D52" t="str">
            <v>FPU - LVTS &gt;50k Non-Residential</v>
          </cell>
          <cell r="E52" t="str">
            <v>Non-Residential</v>
          </cell>
          <cell r="F52" t="str">
            <v>FPU</v>
          </cell>
          <cell r="G52" t="str">
            <v>FPU - LVTS &gt;50k</v>
          </cell>
          <cell r="I52">
            <v>10</v>
          </cell>
          <cell r="J52">
            <v>10</v>
          </cell>
          <cell r="K52">
            <v>10</v>
          </cell>
          <cell r="L52">
            <v>10</v>
          </cell>
          <cell r="M52">
            <v>10</v>
          </cell>
          <cell r="N52">
            <v>0.02</v>
          </cell>
          <cell r="O52">
            <v>-0.00285442435775463</v>
          </cell>
          <cell r="U52">
            <v>922</v>
          </cell>
          <cell r="V52">
            <v>927</v>
          </cell>
          <cell r="W52">
            <v>934</v>
          </cell>
          <cell r="X52">
            <v>943</v>
          </cell>
          <cell r="Y52">
            <v>952</v>
          </cell>
          <cell r="Z52">
            <v>958</v>
          </cell>
          <cell r="AA52">
            <v>965</v>
          </cell>
          <cell r="AB52">
            <v>974</v>
          </cell>
          <cell r="AC52">
            <v>981</v>
          </cell>
          <cell r="AD52">
            <v>991</v>
          </cell>
          <cell r="AE52">
            <v>992</v>
          </cell>
          <cell r="AF52">
            <v>991</v>
          </cell>
          <cell r="AG52">
            <v>993</v>
          </cell>
          <cell r="AH52">
            <v>1002</v>
          </cell>
          <cell r="AI52">
            <v>1009</v>
          </cell>
          <cell r="AJ52">
            <v>1010</v>
          </cell>
          <cell r="AK52">
            <v>1012</v>
          </cell>
          <cell r="AL52">
            <v>1024</v>
          </cell>
          <cell r="AM52">
            <v>1023</v>
          </cell>
          <cell r="AN52">
            <v>1029</v>
          </cell>
          <cell r="AO52">
            <v>1039</v>
          </cell>
          <cell r="AP52">
            <v>1045</v>
          </cell>
          <cell r="AQ52">
            <v>1046</v>
          </cell>
          <cell r="AR52">
            <v>1051</v>
          </cell>
          <cell r="AS52">
            <v>1057</v>
          </cell>
          <cell r="AT52">
            <v>1071</v>
          </cell>
          <cell r="AU52">
            <v>1088</v>
          </cell>
          <cell r="AV52">
            <v>1103</v>
          </cell>
          <cell r="AW52">
            <v>1114</v>
          </cell>
          <cell r="AX52">
            <v>1128</v>
          </cell>
          <cell r="AY52">
            <v>1141</v>
          </cell>
          <cell r="AZ52">
            <v>1147</v>
          </cell>
          <cell r="BA52">
            <v>1157</v>
          </cell>
          <cell r="BB52">
            <v>1161</v>
          </cell>
          <cell r="BC52">
            <v>1162</v>
          </cell>
          <cell r="BD52">
            <v>1177</v>
          </cell>
          <cell r="BE52">
            <v>1188</v>
          </cell>
          <cell r="BF52">
            <v>1191</v>
          </cell>
          <cell r="BG52">
            <v>1198</v>
          </cell>
          <cell r="BH52">
            <v>1202</v>
          </cell>
          <cell r="BI52">
            <v>1196</v>
          </cell>
          <cell r="BJ52">
            <v>1206</v>
          </cell>
          <cell r="BK52">
            <v>1212</v>
          </cell>
          <cell r="BL52">
            <v>1210</v>
          </cell>
          <cell r="BM52">
            <v>1204</v>
          </cell>
          <cell r="BN52">
            <v>1196</v>
          </cell>
          <cell r="BO52">
            <v>1198</v>
          </cell>
          <cell r="BP52">
            <v>1212</v>
          </cell>
          <cell r="BQ52">
            <v>1218</v>
          </cell>
          <cell r="BR52">
            <v>1224</v>
          </cell>
          <cell r="BS52">
            <v>1230</v>
          </cell>
          <cell r="BT52">
            <v>1237</v>
          </cell>
          <cell r="BU52">
            <v>1240</v>
          </cell>
          <cell r="BV52">
            <v>1248</v>
          </cell>
          <cell r="BW52">
            <v>1236</v>
          </cell>
          <cell r="BX52">
            <v>1231</v>
          </cell>
          <cell r="BY52">
            <v>1238</v>
          </cell>
          <cell r="BZ52">
            <v>1240</v>
          </cell>
          <cell r="CA52">
            <v>1248</v>
          </cell>
          <cell r="CB52">
            <v>1249</v>
          </cell>
          <cell r="CC52">
            <v>1258</v>
          </cell>
          <cell r="CD52">
            <v>1258</v>
          </cell>
          <cell r="CE52">
            <v>1255</v>
          </cell>
          <cell r="CF52">
            <v>1265</v>
          </cell>
          <cell r="CG52">
            <v>1270</v>
          </cell>
          <cell r="CH52">
            <v>1272</v>
          </cell>
          <cell r="CI52">
            <v>1267</v>
          </cell>
          <cell r="CJ52">
            <v>1263</v>
          </cell>
          <cell r="CK52">
            <v>1258</v>
          </cell>
          <cell r="CL52">
            <v>1263</v>
          </cell>
          <cell r="CM52">
            <v>1258</v>
          </cell>
          <cell r="CN52">
            <v>1258</v>
          </cell>
          <cell r="CO52">
            <v>1253</v>
          </cell>
          <cell r="CP52">
            <v>1248</v>
          </cell>
          <cell r="CQ52">
            <v>1257</v>
          </cell>
          <cell r="CR52">
            <v>1263</v>
          </cell>
          <cell r="CS52">
            <v>1267</v>
          </cell>
          <cell r="CT52">
            <v>1261</v>
          </cell>
          <cell r="CU52">
            <v>1269</v>
          </cell>
          <cell r="CV52">
            <v>1271</v>
          </cell>
          <cell r="CW52">
            <v>1270</v>
          </cell>
          <cell r="CX52">
            <v>1269</v>
          </cell>
          <cell r="CY52">
            <v>1271</v>
          </cell>
          <cell r="CZ52">
            <v>1272</v>
          </cell>
          <cell r="DA52">
            <v>1262</v>
          </cell>
          <cell r="DB52">
            <v>1266</v>
          </cell>
          <cell r="DC52">
            <v>1268</v>
          </cell>
          <cell r="DD52">
            <v>1276</v>
          </cell>
          <cell r="DE52">
            <v>1279</v>
          </cell>
          <cell r="DF52">
            <v>1284</v>
          </cell>
          <cell r="DG52">
            <v>1277</v>
          </cell>
          <cell r="DH52">
            <v>1273</v>
          </cell>
          <cell r="DI52">
            <v>1273</v>
          </cell>
          <cell r="DJ52">
            <v>1276</v>
          </cell>
          <cell r="DK52">
            <v>1277</v>
          </cell>
          <cell r="DL52">
            <v>1279</v>
          </cell>
          <cell r="DM52">
            <v>1275</v>
          </cell>
          <cell r="DN52">
            <v>1277</v>
          </cell>
          <cell r="DO52">
            <v>1278</v>
          </cell>
          <cell r="DP52">
            <v>1286</v>
          </cell>
          <cell r="DQ52">
            <v>1289</v>
          </cell>
          <cell r="DR52">
            <v>1294</v>
          </cell>
          <cell r="DS52">
            <v>1289</v>
          </cell>
          <cell r="DT52">
            <v>1285</v>
          </cell>
          <cell r="DU52">
            <v>1283</v>
          </cell>
          <cell r="DV52">
            <v>1285</v>
          </cell>
          <cell r="DW52">
            <v>1284</v>
          </cell>
          <cell r="DX52">
            <v>1287</v>
          </cell>
          <cell r="DY52">
            <v>1283</v>
          </cell>
          <cell r="DZ52">
            <v>1286</v>
          </cell>
          <cell r="EA52">
            <v>1288</v>
          </cell>
          <cell r="EB52">
            <v>1296</v>
          </cell>
          <cell r="EC52">
            <v>1298</v>
          </cell>
          <cell r="ED52">
            <v>1304</v>
          </cell>
          <cell r="EE52">
            <v>1299</v>
          </cell>
          <cell r="EF52">
            <v>1295</v>
          </cell>
          <cell r="EG52">
            <v>1294</v>
          </cell>
          <cell r="EH52">
            <v>1295</v>
          </cell>
          <cell r="EI52">
            <v>1296</v>
          </cell>
          <cell r="EJ52">
            <v>1299</v>
          </cell>
          <cell r="EK52">
            <v>1293</v>
          </cell>
          <cell r="EL52">
            <v>1296</v>
          </cell>
          <cell r="EM52">
            <v>1298</v>
          </cell>
          <cell r="EN52">
            <v>1306</v>
          </cell>
          <cell r="EO52">
            <v>1309</v>
          </cell>
          <cell r="EP52">
            <v>1314</v>
          </cell>
          <cell r="EQ52">
            <v>1309</v>
          </cell>
          <cell r="ER52">
            <v>1304</v>
          </cell>
          <cell r="ES52">
            <v>1303</v>
          </cell>
          <cell r="ET52">
            <v>1305</v>
          </cell>
          <cell r="EU52">
            <v>1306</v>
          </cell>
          <cell r="EV52">
            <v>1309</v>
          </cell>
          <cell r="EW52">
            <v>1304</v>
          </cell>
          <cell r="EX52">
            <v>1306</v>
          </cell>
          <cell r="EY52">
            <v>1308</v>
          </cell>
          <cell r="EZ52">
            <v>1316</v>
          </cell>
          <cell r="FA52">
            <v>1319</v>
          </cell>
          <cell r="FB52">
            <v>1324</v>
          </cell>
          <cell r="FC52">
            <v>1319</v>
          </cell>
          <cell r="FD52">
            <v>1315</v>
          </cell>
          <cell r="FE52">
            <v>1313</v>
          </cell>
          <cell r="FF52">
            <v>1315</v>
          </cell>
          <cell r="FG52">
            <v>1315</v>
          </cell>
          <cell r="FH52">
            <v>1318</v>
          </cell>
        </row>
        <row r="53">
          <cell r="D53" t="str">
            <v>FPU - LVTS &gt;50k Large Customers Non-Residential</v>
          </cell>
          <cell r="E53" t="str">
            <v>Non-Residential</v>
          </cell>
          <cell r="F53" t="str">
            <v>FPU</v>
          </cell>
          <cell r="G53" t="str">
            <v>FPU - LVTS &gt;50k Large Customers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U53">
            <v>8</v>
          </cell>
          <cell r="V53">
            <v>8</v>
          </cell>
          <cell r="W53">
            <v>8</v>
          </cell>
          <cell r="X53">
            <v>8</v>
          </cell>
          <cell r="Y53">
            <v>8</v>
          </cell>
          <cell r="Z53">
            <v>8</v>
          </cell>
          <cell r="AA53">
            <v>8</v>
          </cell>
          <cell r="AB53">
            <v>8</v>
          </cell>
          <cell r="AC53">
            <v>8</v>
          </cell>
          <cell r="AD53">
            <v>8</v>
          </cell>
          <cell r="AE53">
            <v>8</v>
          </cell>
          <cell r="AF53">
            <v>8</v>
          </cell>
          <cell r="AG53">
            <v>8</v>
          </cell>
          <cell r="AH53">
            <v>8</v>
          </cell>
          <cell r="AI53">
            <v>8</v>
          </cell>
          <cell r="AJ53">
            <v>8</v>
          </cell>
          <cell r="AK53">
            <v>8</v>
          </cell>
          <cell r="AL53">
            <v>8</v>
          </cell>
          <cell r="AM53">
            <v>8</v>
          </cell>
          <cell r="AN53">
            <v>8</v>
          </cell>
          <cell r="AO53">
            <v>8</v>
          </cell>
          <cell r="AP53">
            <v>8</v>
          </cell>
          <cell r="AQ53">
            <v>8</v>
          </cell>
          <cell r="AR53">
            <v>8</v>
          </cell>
          <cell r="AS53">
            <v>9</v>
          </cell>
          <cell r="AT53">
            <v>9</v>
          </cell>
          <cell r="AU53">
            <v>9</v>
          </cell>
          <cell r="AV53">
            <v>8</v>
          </cell>
          <cell r="AW53">
            <v>8</v>
          </cell>
          <cell r="AX53">
            <v>8</v>
          </cell>
          <cell r="AY53">
            <v>8</v>
          </cell>
          <cell r="AZ53">
            <v>8</v>
          </cell>
          <cell r="BA53">
            <v>8</v>
          </cell>
          <cell r="BB53">
            <v>8</v>
          </cell>
          <cell r="BC53">
            <v>8</v>
          </cell>
          <cell r="BD53">
            <v>8</v>
          </cell>
          <cell r="BE53">
            <v>7</v>
          </cell>
          <cell r="BF53">
            <v>7</v>
          </cell>
          <cell r="BG53">
            <v>7</v>
          </cell>
          <cell r="BH53">
            <v>7</v>
          </cell>
          <cell r="BI53">
            <v>7</v>
          </cell>
          <cell r="BJ53">
            <v>7</v>
          </cell>
          <cell r="BK53">
            <v>7</v>
          </cell>
          <cell r="BL53">
            <v>7</v>
          </cell>
          <cell r="BM53">
            <v>7</v>
          </cell>
          <cell r="BN53">
            <v>7</v>
          </cell>
          <cell r="BO53">
            <v>7</v>
          </cell>
          <cell r="BP53">
            <v>7</v>
          </cell>
          <cell r="BQ53">
            <v>7</v>
          </cell>
          <cell r="BR53">
            <v>7</v>
          </cell>
          <cell r="BS53">
            <v>7</v>
          </cell>
          <cell r="BT53">
            <v>7</v>
          </cell>
          <cell r="BU53">
            <v>7</v>
          </cell>
          <cell r="BV53">
            <v>7</v>
          </cell>
          <cell r="BW53">
            <v>7</v>
          </cell>
          <cell r="BX53">
            <v>7</v>
          </cell>
          <cell r="BY53">
            <v>7</v>
          </cell>
          <cell r="BZ53">
            <v>7</v>
          </cell>
          <cell r="CA53">
            <v>7</v>
          </cell>
          <cell r="CB53">
            <v>7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  <cell r="CR53">
            <v>6</v>
          </cell>
          <cell r="CS53">
            <v>6</v>
          </cell>
          <cell r="CT53">
            <v>6</v>
          </cell>
          <cell r="CU53">
            <v>6</v>
          </cell>
          <cell r="CV53">
            <v>6</v>
          </cell>
          <cell r="CW53">
            <v>6</v>
          </cell>
          <cell r="CX53">
            <v>6</v>
          </cell>
          <cell r="CY53">
            <v>6</v>
          </cell>
          <cell r="CZ53">
            <v>6</v>
          </cell>
          <cell r="DA53">
            <v>6</v>
          </cell>
          <cell r="DB53">
            <v>6</v>
          </cell>
          <cell r="DC53">
            <v>6</v>
          </cell>
          <cell r="DD53">
            <v>6</v>
          </cell>
          <cell r="DE53">
            <v>6</v>
          </cell>
          <cell r="DF53">
            <v>6</v>
          </cell>
          <cell r="DG53">
            <v>6</v>
          </cell>
          <cell r="DH53">
            <v>6</v>
          </cell>
          <cell r="DI53">
            <v>6</v>
          </cell>
          <cell r="DJ53">
            <v>6</v>
          </cell>
          <cell r="DK53">
            <v>6</v>
          </cell>
          <cell r="DL53">
            <v>6</v>
          </cell>
          <cell r="DM53">
            <v>6</v>
          </cell>
          <cell r="DN53">
            <v>6</v>
          </cell>
          <cell r="DO53">
            <v>6</v>
          </cell>
          <cell r="DP53">
            <v>6</v>
          </cell>
          <cell r="DQ53">
            <v>6</v>
          </cell>
          <cell r="DR53">
            <v>6</v>
          </cell>
          <cell r="DS53">
            <v>6</v>
          </cell>
          <cell r="DT53">
            <v>6</v>
          </cell>
          <cell r="DU53">
            <v>6</v>
          </cell>
          <cell r="DV53">
            <v>6</v>
          </cell>
          <cell r="DW53">
            <v>6</v>
          </cell>
          <cell r="DX53">
            <v>6</v>
          </cell>
          <cell r="DY53">
            <v>6</v>
          </cell>
          <cell r="DZ53">
            <v>6</v>
          </cell>
          <cell r="EA53">
            <v>6</v>
          </cell>
          <cell r="EB53">
            <v>6</v>
          </cell>
          <cell r="EC53">
            <v>6</v>
          </cell>
          <cell r="ED53">
            <v>6</v>
          </cell>
          <cell r="EE53">
            <v>6</v>
          </cell>
          <cell r="EF53">
            <v>6</v>
          </cell>
          <cell r="EG53">
            <v>6</v>
          </cell>
          <cell r="EH53">
            <v>6</v>
          </cell>
          <cell r="EI53">
            <v>6</v>
          </cell>
          <cell r="EJ53">
            <v>6</v>
          </cell>
          <cell r="EK53">
            <v>6</v>
          </cell>
          <cell r="EL53">
            <v>6</v>
          </cell>
          <cell r="EM53">
            <v>6</v>
          </cell>
          <cell r="EN53">
            <v>6</v>
          </cell>
          <cell r="EO53">
            <v>6</v>
          </cell>
          <cell r="EP53">
            <v>6</v>
          </cell>
          <cell r="EQ53">
            <v>6</v>
          </cell>
          <cell r="ER53">
            <v>6</v>
          </cell>
          <cell r="ES53">
            <v>6</v>
          </cell>
          <cell r="ET53">
            <v>6</v>
          </cell>
          <cell r="EU53">
            <v>6</v>
          </cell>
          <cell r="EV53">
            <v>6</v>
          </cell>
          <cell r="EW53">
            <v>6</v>
          </cell>
          <cell r="EX53">
            <v>6</v>
          </cell>
          <cell r="EY53">
            <v>6</v>
          </cell>
          <cell r="EZ53">
            <v>6</v>
          </cell>
          <cell r="FA53">
            <v>6</v>
          </cell>
          <cell r="FB53">
            <v>6</v>
          </cell>
          <cell r="FC53">
            <v>6</v>
          </cell>
          <cell r="FD53">
            <v>6</v>
          </cell>
          <cell r="FE53">
            <v>6</v>
          </cell>
          <cell r="FF53">
            <v>6</v>
          </cell>
          <cell r="FG53">
            <v>6</v>
          </cell>
          <cell r="FH53">
            <v>6</v>
          </cell>
        </row>
        <row r="54">
          <cell r="D54" t="str">
            <v>FPU - IS Non-Residential</v>
          </cell>
          <cell r="E54" t="str">
            <v>Non-Residential</v>
          </cell>
          <cell r="F54" t="str">
            <v>FPU</v>
          </cell>
          <cell r="G54" t="str">
            <v>FPU - IS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</row>
        <row r="55">
          <cell r="D55" t="str">
            <v>FPU - ITS Non-Residential</v>
          </cell>
          <cell r="E55" t="str">
            <v>Non-Residential</v>
          </cell>
          <cell r="F55" t="str">
            <v>FPU</v>
          </cell>
          <cell r="G55" t="str">
            <v>FPU - ITS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-0.0217391304347825</v>
          </cell>
          <cell r="U55">
            <v>7</v>
          </cell>
          <cell r="V55">
            <v>7</v>
          </cell>
          <cell r="W55">
            <v>7</v>
          </cell>
          <cell r="X55">
            <v>7</v>
          </cell>
          <cell r="Y55">
            <v>7</v>
          </cell>
          <cell r="Z55">
            <v>7</v>
          </cell>
          <cell r="AA55">
            <v>7</v>
          </cell>
          <cell r="AB55">
            <v>7</v>
          </cell>
          <cell r="AC55">
            <v>7</v>
          </cell>
          <cell r="AD55">
            <v>6</v>
          </cell>
          <cell r="AE55">
            <v>7</v>
          </cell>
          <cell r="AF55">
            <v>7</v>
          </cell>
          <cell r="AG55">
            <v>7</v>
          </cell>
          <cell r="AH55">
            <v>7</v>
          </cell>
          <cell r="AI55">
            <v>7</v>
          </cell>
          <cell r="AJ55">
            <v>7</v>
          </cell>
          <cell r="AK55">
            <v>7</v>
          </cell>
          <cell r="AL55">
            <v>7</v>
          </cell>
          <cell r="AM55">
            <v>7</v>
          </cell>
          <cell r="AN55">
            <v>7</v>
          </cell>
          <cell r="AO55">
            <v>7</v>
          </cell>
          <cell r="AP55">
            <v>7</v>
          </cell>
          <cell r="AQ55">
            <v>11</v>
          </cell>
          <cell r="AR55">
            <v>10</v>
          </cell>
          <cell r="AS55">
            <v>10</v>
          </cell>
          <cell r="AT55">
            <v>11</v>
          </cell>
          <cell r="AU55">
            <v>11</v>
          </cell>
          <cell r="AV55">
            <v>11</v>
          </cell>
          <cell r="AW55">
            <v>8</v>
          </cell>
          <cell r="AX55">
            <v>8</v>
          </cell>
          <cell r="AY55">
            <v>8</v>
          </cell>
          <cell r="AZ55">
            <v>8</v>
          </cell>
          <cell r="BA55">
            <v>8</v>
          </cell>
          <cell r="BB55">
            <v>8</v>
          </cell>
          <cell r="BC55">
            <v>8</v>
          </cell>
          <cell r="BD55">
            <v>8</v>
          </cell>
          <cell r="BE55">
            <v>8</v>
          </cell>
          <cell r="BF55">
            <v>8</v>
          </cell>
          <cell r="BG55">
            <v>8</v>
          </cell>
          <cell r="BH55">
            <v>8</v>
          </cell>
          <cell r="BI55">
            <v>8</v>
          </cell>
          <cell r="BJ55">
            <v>8</v>
          </cell>
          <cell r="BK55">
            <v>8</v>
          </cell>
          <cell r="BL55">
            <v>8</v>
          </cell>
          <cell r="BM55">
            <v>9</v>
          </cell>
          <cell r="BN55">
            <v>9</v>
          </cell>
          <cell r="BO55">
            <v>9</v>
          </cell>
          <cell r="BP55">
            <v>8</v>
          </cell>
          <cell r="BQ55">
            <v>9</v>
          </cell>
          <cell r="BR55">
            <v>9</v>
          </cell>
          <cell r="BS55">
            <v>9</v>
          </cell>
          <cell r="BT55">
            <v>9</v>
          </cell>
          <cell r="BU55">
            <v>9</v>
          </cell>
          <cell r="BV55">
            <v>9</v>
          </cell>
          <cell r="BW55">
            <v>9</v>
          </cell>
          <cell r="BX55">
            <v>9</v>
          </cell>
          <cell r="BY55">
            <v>9</v>
          </cell>
          <cell r="BZ55">
            <v>9</v>
          </cell>
          <cell r="CA55">
            <v>9</v>
          </cell>
          <cell r="CB55">
            <v>9</v>
          </cell>
          <cell r="CC55">
            <v>10</v>
          </cell>
          <cell r="CD55">
            <v>9</v>
          </cell>
          <cell r="CE55">
            <v>9</v>
          </cell>
          <cell r="CF55">
            <v>9</v>
          </cell>
          <cell r="CG55">
            <v>9</v>
          </cell>
          <cell r="CH55">
            <v>9</v>
          </cell>
          <cell r="CI55">
            <v>9</v>
          </cell>
          <cell r="CJ55">
            <v>9</v>
          </cell>
          <cell r="CK55">
            <v>9</v>
          </cell>
          <cell r="CL55">
            <v>9</v>
          </cell>
          <cell r="CM55">
            <v>9</v>
          </cell>
          <cell r="CN55">
            <v>9</v>
          </cell>
          <cell r="CO55">
            <v>9</v>
          </cell>
          <cell r="CP55">
            <v>9</v>
          </cell>
          <cell r="CQ55">
            <v>10</v>
          </cell>
          <cell r="CR55">
            <v>8</v>
          </cell>
          <cell r="CS55">
            <v>9</v>
          </cell>
          <cell r="CT55">
            <v>9</v>
          </cell>
          <cell r="CU55">
            <v>9</v>
          </cell>
          <cell r="CV55">
            <v>9</v>
          </cell>
          <cell r="CW55">
            <v>9</v>
          </cell>
          <cell r="CX55">
            <v>9</v>
          </cell>
          <cell r="CY55">
            <v>9</v>
          </cell>
          <cell r="CZ55">
            <v>9</v>
          </cell>
          <cell r="DA55">
            <v>9</v>
          </cell>
          <cell r="DB55">
            <v>9</v>
          </cell>
          <cell r="DC55">
            <v>9</v>
          </cell>
          <cell r="DD55">
            <v>9</v>
          </cell>
          <cell r="DE55">
            <v>9</v>
          </cell>
          <cell r="DF55">
            <v>9</v>
          </cell>
          <cell r="DG55">
            <v>9</v>
          </cell>
          <cell r="DH55">
            <v>9</v>
          </cell>
          <cell r="DI55">
            <v>9</v>
          </cell>
          <cell r="DJ55">
            <v>9</v>
          </cell>
          <cell r="DK55">
            <v>9</v>
          </cell>
          <cell r="DL55">
            <v>9</v>
          </cell>
          <cell r="DM55">
            <v>9</v>
          </cell>
          <cell r="DN55">
            <v>9</v>
          </cell>
          <cell r="DO55">
            <v>9</v>
          </cell>
          <cell r="DP55">
            <v>9</v>
          </cell>
          <cell r="DQ55">
            <v>9</v>
          </cell>
          <cell r="DR55">
            <v>9</v>
          </cell>
          <cell r="DS55">
            <v>9</v>
          </cell>
          <cell r="DT55">
            <v>9</v>
          </cell>
          <cell r="DU55">
            <v>9</v>
          </cell>
          <cell r="DV55">
            <v>9</v>
          </cell>
          <cell r="DW55">
            <v>9</v>
          </cell>
          <cell r="DX55">
            <v>9</v>
          </cell>
          <cell r="DY55">
            <v>9</v>
          </cell>
          <cell r="DZ55">
            <v>9</v>
          </cell>
          <cell r="EA55">
            <v>9</v>
          </cell>
          <cell r="EB55">
            <v>9</v>
          </cell>
          <cell r="EC55">
            <v>9</v>
          </cell>
          <cell r="ED55">
            <v>9</v>
          </cell>
          <cell r="EE55">
            <v>9</v>
          </cell>
          <cell r="EF55">
            <v>9</v>
          </cell>
          <cell r="EG55">
            <v>9</v>
          </cell>
          <cell r="EH55">
            <v>9</v>
          </cell>
          <cell r="EI55">
            <v>9</v>
          </cell>
          <cell r="EJ55">
            <v>9</v>
          </cell>
          <cell r="EK55">
            <v>9</v>
          </cell>
          <cell r="EL55">
            <v>9</v>
          </cell>
          <cell r="EM55">
            <v>9</v>
          </cell>
          <cell r="EN55">
            <v>9</v>
          </cell>
          <cell r="EO55">
            <v>9</v>
          </cell>
          <cell r="EP55">
            <v>9</v>
          </cell>
          <cell r="EQ55">
            <v>9</v>
          </cell>
          <cell r="ER55">
            <v>9</v>
          </cell>
          <cell r="ES55">
            <v>9</v>
          </cell>
          <cell r="ET55">
            <v>9</v>
          </cell>
          <cell r="EU55">
            <v>9</v>
          </cell>
          <cell r="EV55">
            <v>9</v>
          </cell>
          <cell r="EW55">
            <v>9</v>
          </cell>
          <cell r="EX55">
            <v>9</v>
          </cell>
          <cell r="EY55">
            <v>9</v>
          </cell>
          <cell r="EZ55">
            <v>9</v>
          </cell>
          <cell r="FA55">
            <v>9</v>
          </cell>
          <cell r="FB55">
            <v>9</v>
          </cell>
          <cell r="FC55">
            <v>9</v>
          </cell>
          <cell r="FD55">
            <v>9</v>
          </cell>
          <cell r="FE55">
            <v>9</v>
          </cell>
          <cell r="FF55">
            <v>9</v>
          </cell>
          <cell r="FG55">
            <v>9</v>
          </cell>
          <cell r="FH55">
            <v>9</v>
          </cell>
        </row>
        <row r="56">
          <cell r="D56" t="str">
            <v>FPU - ITS Large Customers Non-Residential</v>
          </cell>
          <cell r="E56" t="str">
            <v>Non-Residential</v>
          </cell>
          <cell r="F56" t="str">
            <v>FPU</v>
          </cell>
          <cell r="G56" t="str">
            <v>FPU - ITS Large Customers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U56">
            <v>9</v>
          </cell>
          <cell r="V56">
            <v>9</v>
          </cell>
          <cell r="W56">
            <v>9</v>
          </cell>
          <cell r="X56">
            <v>9</v>
          </cell>
          <cell r="Y56">
            <v>9</v>
          </cell>
          <cell r="Z56">
            <v>9</v>
          </cell>
          <cell r="AA56">
            <v>9</v>
          </cell>
          <cell r="AB56">
            <v>9</v>
          </cell>
          <cell r="AC56">
            <v>9</v>
          </cell>
          <cell r="AD56">
            <v>9</v>
          </cell>
          <cell r="AE56">
            <v>9</v>
          </cell>
          <cell r="AF56">
            <v>9</v>
          </cell>
          <cell r="AG56">
            <v>9</v>
          </cell>
          <cell r="AH56">
            <v>9</v>
          </cell>
          <cell r="AI56">
            <v>9</v>
          </cell>
          <cell r="AJ56">
            <v>9</v>
          </cell>
          <cell r="AK56">
            <v>9</v>
          </cell>
          <cell r="AL56">
            <v>9</v>
          </cell>
          <cell r="AM56">
            <v>9</v>
          </cell>
          <cell r="AN56">
            <v>9</v>
          </cell>
          <cell r="AO56">
            <v>9</v>
          </cell>
          <cell r="AP56">
            <v>9</v>
          </cell>
          <cell r="AQ56">
            <v>9</v>
          </cell>
          <cell r="AR56">
            <v>8</v>
          </cell>
          <cell r="AS56">
            <v>8</v>
          </cell>
          <cell r="AT56">
            <v>8</v>
          </cell>
          <cell r="AU56">
            <v>8</v>
          </cell>
          <cell r="AV56">
            <v>9</v>
          </cell>
          <cell r="AW56">
            <v>9</v>
          </cell>
          <cell r="AX56">
            <v>9</v>
          </cell>
          <cell r="AY56">
            <v>9</v>
          </cell>
          <cell r="AZ56">
            <v>9</v>
          </cell>
          <cell r="BA56">
            <v>9</v>
          </cell>
          <cell r="BB56">
            <v>9</v>
          </cell>
          <cell r="BC56">
            <v>9</v>
          </cell>
          <cell r="BD56">
            <v>9</v>
          </cell>
          <cell r="BE56">
            <v>9</v>
          </cell>
          <cell r="BF56">
            <v>9</v>
          </cell>
          <cell r="BG56">
            <v>9</v>
          </cell>
          <cell r="BH56">
            <v>9</v>
          </cell>
          <cell r="BI56">
            <v>9</v>
          </cell>
          <cell r="BJ56">
            <v>9</v>
          </cell>
          <cell r="BK56">
            <v>9</v>
          </cell>
          <cell r="BL56">
            <v>9</v>
          </cell>
          <cell r="BM56">
            <v>9</v>
          </cell>
          <cell r="BN56">
            <v>9</v>
          </cell>
          <cell r="BO56">
            <v>9</v>
          </cell>
          <cell r="BP56">
            <v>9</v>
          </cell>
          <cell r="BQ56">
            <v>9</v>
          </cell>
          <cell r="BR56">
            <v>9</v>
          </cell>
          <cell r="BS56">
            <v>9</v>
          </cell>
          <cell r="BT56">
            <v>9</v>
          </cell>
          <cell r="BU56">
            <v>9</v>
          </cell>
          <cell r="BV56">
            <v>9</v>
          </cell>
          <cell r="BW56">
            <v>9</v>
          </cell>
          <cell r="BX56">
            <v>9</v>
          </cell>
          <cell r="BY56">
            <v>9</v>
          </cell>
          <cell r="BZ56">
            <v>9</v>
          </cell>
          <cell r="CA56">
            <v>9</v>
          </cell>
          <cell r="CB56">
            <v>9</v>
          </cell>
          <cell r="CC56">
            <v>9</v>
          </cell>
          <cell r="CD56">
            <v>9</v>
          </cell>
          <cell r="CE56">
            <v>9</v>
          </cell>
          <cell r="CF56">
            <v>9</v>
          </cell>
          <cell r="CG56">
            <v>9</v>
          </cell>
          <cell r="CH56">
            <v>9</v>
          </cell>
          <cell r="CI56">
            <v>9</v>
          </cell>
          <cell r="CJ56">
            <v>9</v>
          </cell>
          <cell r="CK56">
            <v>9</v>
          </cell>
          <cell r="CL56">
            <v>9</v>
          </cell>
          <cell r="CM56">
            <v>9</v>
          </cell>
          <cell r="CN56">
            <v>9</v>
          </cell>
          <cell r="CO56">
            <v>9</v>
          </cell>
          <cell r="CP56">
            <v>9</v>
          </cell>
          <cell r="CQ56">
            <v>9</v>
          </cell>
          <cell r="CR56">
            <v>9</v>
          </cell>
          <cell r="CS56">
            <v>9</v>
          </cell>
          <cell r="CT56">
            <v>9</v>
          </cell>
          <cell r="CU56">
            <v>9</v>
          </cell>
          <cell r="CV56">
            <v>9</v>
          </cell>
          <cell r="CW56">
            <v>9</v>
          </cell>
          <cell r="CX56">
            <v>9</v>
          </cell>
          <cell r="CY56">
            <v>9</v>
          </cell>
          <cell r="CZ56">
            <v>9</v>
          </cell>
          <cell r="DA56">
            <v>9</v>
          </cell>
          <cell r="DB56">
            <v>9</v>
          </cell>
          <cell r="DC56">
            <v>9</v>
          </cell>
          <cell r="DD56">
            <v>9</v>
          </cell>
          <cell r="DE56">
            <v>9</v>
          </cell>
          <cell r="DF56">
            <v>9</v>
          </cell>
          <cell r="DG56">
            <v>9</v>
          </cell>
          <cell r="DH56">
            <v>9</v>
          </cell>
          <cell r="DI56">
            <v>9</v>
          </cell>
          <cell r="DJ56">
            <v>9</v>
          </cell>
          <cell r="DK56">
            <v>9</v>
          </cell>
          <cell r="DL56">
            <v>9</v>
          </cell>
          <cell r="DM56">
            <v>9</v>
          </cell>
          <cell r="DN56">
            <v>9</v>
          </cell>
          <cell r="DO56">
            <v>9</v>
          </cell>
          <cell r="DP56">
            <v>9</v>
          </cell>
          <cell r="DQ56">
            <v>9</v>
          </cell>
          <cell r="DR56">
            <v>9</v>
          </cell>
          <cell r="DS56">
            <v>9</v>
          </cell>
          <cell r="DT56">
            <v>9</v>
          </cell>
          <cell r="DU56">
            <v>9</v>
          </cell>
          <cell r="DV56">
            <v>9</v>
          </cell>
          <cell r="DW56">
            <v>9</v>
          </cell>
          <cell r="DX56">
            <v>9</v>
          </cell>
          <cell r="DY56">
            <v>9</v>
          </cell>
          <cell r="DZ56">
            <v>9</v>
          </cell>
          <cell r="EA56">
            <v>9</v>
          </cell>
          <cell r="EB56">
            <v>9</v>
          </cell>
          <cell r="EC56">
            <v>9</v>
          </cell>
          <cell r="ED56">
            <v>9</v>
          </cell>
          <cell r="EE56">
            <v>9</v>
          </cell>
          <cell r="EF56">
            <v>9</v>
          </cell>
          <cell r="EG56">
            <v>9</v>
          </cell>
          <cell r="EH56">
            <v>9</v>
          </cell>
          <cell r="EI56">
            <v>9</v>
          </cell>
          <cell r="EJ56">
            <v>9</v>
          </cell>
          <cell r="EK56">
            <v>9</v>
          </cell>
          <cell r="EL56">
            <v>9</v>
          </cell>
          <cell r="EM56">
            <v>9</v>
          </cell>
          <cell r="EN56">
            <v>9</v>
          </cell>
          <cell r="EO56">
            <v>9</v>
          </cell>
          <cell r="EP56">
            <v>9</v>
          </cell>
          <cell r="EQ56">
            <v>9</v>
          </cell>
          <cell r="ER56">
            <v>9</v>
          </cell>
          <cell r="ES56">
            <v>9</v>
          </cell>
          <cell r="ET56">
            <v>9</v>
          </cell>
          <cell r="EU56">
            <v>9</v>
          </cell>
          <cell r="EV56">
            <v>9</v>
          </cell>
          <cell r="EW56">
            <v>9</v>
          </cell>
          <cell r="EX56">
            <v>9</v>
          </cell>
          <cell r="EY56">
            <v>9</v>
          </cell>
          <cell r="EZ56">
            <v>9</v>
          </cell>
          <cell r="FA56">
            <v>9</v>
          </cell>
          <cell r="FB56">
            <v>9</v>
          </cell>
          <cell r="FC56">
            <v>9</v>
          </cell>
          <cell r="FD56">
            <v>9</v>
          </cell>
          <cell r="FE56">
            <v>9</v>
          </cell>
          <cell r="FF56">
            <v>9</v>
          </cell>
          <cell r="FG56">
            <v>9</v>
          </cell>
          <cell r="FH56">
            <v>9</v>
          </cell>
        </row>
        <row r="57">
          <cell r="D57" t="str">
            <v>FPU - GLS Non-Residential</v>
          </cell>
          <cell r="E57" t="str">
            <v>Non-Residential</v>
          </cell>
          <cell r="F57" t="str">
            <v>FPU</v>
          </cell>
          <cell r="G57" t="str">
            <v>FPU - GLS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0.02</v>
          </cell>
          <cell r="O57">
            <v>-0.0670731707317072</v>
          </cell>
          <cell r="U57">
            <v>39</v>
          </cell>
          <cell r="V57">
            <v>44</v>
          </cell>
          <cell r="W57">
            <v>82</v>
          </cell>
          <cell r="X57">
            <v>63</v>
          </cell>
          <cell r="Y57">
            <v>63</v>
          </cell>
          <cell r="Z57">
            <v>63</v>
          </cell>
          <cell r="AA57">
            <v>63</v>
          </cell>
          <cell r="AB57">
            <v>64</v>
          </cell>
          <cell r="AC57">
            <v>64</v>
          </cell>
          <cell r="AD57">
            <v>64</v>
          </cell>
          <cell r="AE57">
            <v>64</v>
          </cell>
          <cell r="AF57">
            <v>64</v>
          </cell>
          <cell r="AG57">
            <v>62</v>
          </cell>
          <cell r="AH57">
            <v>64</v>
          </cell>
          <cell r="AI57">
            <v>64</v>
          </cell>
          <cell r="AJ57">
            <v>64</v>
          </cell>
          <cell r="AK57">
            <v>64</v>
          </cell>
          <cell r="AL57">
            <v>64</v>
          </cell>
          <cell r="AM57">
            <v>62</v>
          </cell>
          <cell r="AN57">
            <v>62</v>
          </cell>
          <cell r="AO57">
            <v>62</v>
          </cell>
          <cell r="AP57">
            <v>60</v>
          </cell>
          <cell r="AQ57">
            <v>60</v>
          </cell>
          <cell r="AR57">
            <v>60</v>
          </cell>
          <cell r="AS57">
            <v>60</v>
          </cell>
          <cell r="AT57">
            <v>60</v>
          </cell>
          <cell r="AU57">
            <v>60</v>
          </cell>
          <cell r="AV57">
            <v>56</v>
          </cell>
          <cell r="AW57">
            <v>54</v>
          </cell>
          <cell r="AX57">
            <v>52</v>
          </cell>
          <cell r="AY57">
            <v>52</v>
          </cell>
          <cell r="AZ57">
            <v>52</v>
          </cell>
          <cell r="BA57">
            <v>52</v>
          </cell>
          <cell r="BB57">
            <v>53</v>
          </cell>
          <cell r="BC57">
            <v>52</v>
          </cell>
          <cell r="BD57">
            <v>52</v>
          </cell>
          <cell r="BE57">
            <v>53</v>
          </cell>
          <cell r="BF57">
            <v>51</v>
          </cell>
          <cell r="BG57">
            <v>51</v>
          </cell>
          <cell r="BH57">
            <v>52</v>
          </cell>
          <cell r="BI57">
            <v>50</v>
          </cell>
          <cell r="BJ57">
            <v>50</v>
          </cell>
          <cell r="BK57">
            <v>50</v>
          </cell>
          <cell r="BL57">
            <v>50</v>
          </cell>
          <cell r="BM57">
            <v>49</v>
          </cell>
          <cell r="BN57">
            <v>48</v>
          </cell>
          <cell r="BO57">
            <v>44</v>
          </cell>
          <cell r="BP57">
            <v>40</v>
          </cell>
          <cell r="BQ57">
            <v>40</v>
          </cell>
          <cell r="BR57">
            <v>40</v>
          </cell>
          <cell r="BS57">
            <v>40</v>
          </cell>
          <cell r="BT57">
            <v>42</v>
          </cell>
          <cell r="BU57">
            <v>36</v>
          </cell>
          <cell r="BV57">
            <v>36</v>
          </cell>
          <cell r="BW57">
            <v>35</v>
          </cell>
          <cell r="BX57">
            <v>36</v>
          </cell>
          <cell r="BY57">
            <v>32</v>
          </cell>
          <cell r="BZ57">
            <v>32</v>
          </cell>
          <cell r="CA57">
            <v>32</v>
          </cell>
          <cell r="CB57">
            <v>32</v>
          </cell>
          <cell r="CC57">
            <v>34</v>
          </cell>
          <cell r="CD57">
            <v>34</v>
          </cell>
          <cell r="CE57">
            <v>32</v>
          </cell>
          <cell r="CF57">
            <v>32</v>
          </cell>
          <cell r="CG57">
            <v>32</v>
          </cell>
          <cell r="CH57">
            <v>32</v>
          </cell>
          <cell r="CI57">
            <v>32</v>
          </cell>
          <cell r="CJ57">
            <v>32</v>
          </cell>
          <cell r="CK57">
            <v>32</v>
          </cell>
          <cell r="CL57">
            <v>33</v>
          </cell>
          <cell r="CM57">
            <v>33</v>
          </cell>
          <cell r="CN57">
            <v>31</v>
          </cell>
          <cell r="CO57">
            <v>31</v>
          </cell>
          <cell r="CP57">
            <v>31</v>
          </cell>
          <cell r="CQ57">
            <v>31</v>
          </cell>
          <cell r="CR57">
            <v>31</v>
          </cell>
          <cell r="CS57">
            <v>29</v>
          </cell>
          <cell r="CT57">
            <v>29</v>
          </cell>
          <cell r="CU57">
            <v>29</v>
          </cell>
          <cell r="CV57">
            <v>27</v>
          </cell>
          <cell r="CW57">
            <v>28</v>
          </cell>
          <cell r="CX57">
            <v>29</v>
          </cell>
          <cell r="CY57">
            <v>28</v>
          </cell>
          <cell r="CZ57">
            <v>26</v>
          </cell>
          <cell r="DA57">
            <v>31</v>
          </cell>
          <cell r="DB57">
            <v>31</v>
          </cell>
          <cell r="DC57">
            <v>30</v>
          </cell>
          <cell r="DD57">
            <v>31</v>
          </cell>
          <cell r="DE57">
            <v>29</v>
          </cell>
          <cell r="DF57">
            <v>29</v>
          </cell>
          <cell r="DG57">
            <v>29</v>
          </cell>
          <cell r="DH57">
            <v>29</v>
          </cell>
          <cell r="DI57">
            <v>27</v>
          </cell>
          <cell r="DJ57">
            <v>28</v>
          </cell>
          <cell r="DK57">
            <v>28</v>
          </cell>
          <cell r="DL57">
            <v>26</v>
          </cell>
          <cell r="DM57">
            <v>31</v>
          </cell>
          <cell r="DN57">
            <v>31</v>
          </cell>
          <cell r="DO57">
            <v>30</v>
          </cell>
          <cell r="DP57">
            <v>30</v>
          </cell>
          <cell r="DQ57">
            <v>29</v>
          </cell>
          <cell r="DR57">
            <v>29</v>
          </cell>
          <cell r="DS57">
            <v>29</v>
          </cell>
          <cell r="DT57">
            <v>29</v>
          </cell>
          <cell r="DU57">
            <v>28</v>
          </cell>
          <cell r="DV57">
            <v>28</v>
          </cell>
          <cell r="DW57">
            <v>28</v>
          </cell>
          <cell r="DX57">
            <v>27</v>
          </cell>
          <cell r="DY57">
            <v>31</v>
          </cell>
          <cell r="DZ57">
            <v>31</v>
          </cell>
          <cell r="EA57">
            <v>30</v>
          </cell>
          <cell r="EB57">
            <v>31</v>
          </cell>
          <cell r="EC57">
            <v>29</v>
          </cell>
          <cell r="ED57">
            <v>29</v>
          </cell>
          <cell r="EE57">
            <v>29</v>
          </cell>
          <cell r="EF57">
            <v>29</v>
          </cell>
          <cell r="EG57">
            <v>28</v>
          </cell>
          <cell r="EH57">
            <v>28</v>
          </cell>
          <cell r="EI57">
            <v>28</v>
          </cell>
          <cell r="EJ57">
            <v>26</v>
          </cell>
          <cell r="EK57">
            <v>31</v>
          </cell>
          <cell r="EL57">
            <v>31</v>
          </cell>
          <cell r="EM57">
            <v>30</v>
          </cell>
          <cell r="EN57">
            <v>31</v>
          </cell>
          <cell r="EO57">
            <v>29</v>
          </cell>
          <cell r="EP57">
            <v>29</v>
          </cell>
          <cell r="EQ57">
            <v>29</v>
          </cell>
          <cell r="ER57">
            <v>29</v>
          </cell>
          <cell r="ES57">
            <v>28</v>
          </cell>
          <cell r="ET57">
            <v>28</v>
          </cell>
          <cell r="EU57">
            <v>28</v>
          </cell>
          <cell r="EV57">
            <v>26</v>
          </cell>
          <cell r="EW57">
            <v>31</v>
          </cell>
          <cell r="EX57">
            <v>31</v>
          </cell>
          <cell r="EY57">
            <v>30</v>
          </cell>
          <cell r="EZ57">
            <v>31</v>
          </cell>
          <cell r="FA57">
            <v>29</v>
          </cell>
          <cell r="FB57">
            <v>29</v>
          </cell>
          <cell r="FC57">
            <v>29</v>
          </cell>
          <cell r="FD57">
            <v>29</v>
          </cell>
          <cell r="FE57">
            <v>28</v>
          </cell>
          <cell r="FF57">
            <v>28</v>
          </cell>
          <cell r="FG57">
            <v>28</v>
          </cell>
          <cell r="FH57">
            <v>26</v>
          </cell>
        </row>
        <row r="58">
          <cell r="D58" t="str">
            <v>FPU-NGVS Non-Residential</v>
          </cell>
          <cell r="E58" t="str">
            <v>Non-Residential</v>
          </cell>
          <cell r="F58" t="str">
            <v>FPU</v>
          </cell>
          <cell r="G58" t="str">
            <v>FPU-NGVS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1</v>
          </cell>
          <cell r="AI58">
            <v>1</v>
          </cell>
          <cell r="AJ58">
            <v>1</v>
          </cell>
          <cell r="AK58">
            <v>1</v>
          </cell>
          <cell r="AL58">
            <v>1</v>
          </cell>
          <cell r="AM58">
            <v>1</v>
          </cell>
          <cell r="AN58">
            <v>1</v>
          </cell>
          <cell r="AO58">
            <v>1</v>
          </cell>
          <cell r="AP58">
            <v>1</v>
          </cell>
          <cell r="AQ58">
            <v>1</v>
          </cell>
          <cell r="AR58">
            <v>2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</row>
        <row r="59">
          <cell r="D59" t="str">
            <v>FPU- NGVTS Non-Residential</v>
          </cell>
          <cell r="E59" t="str">
            <v>Non-Residential</v>
          </cell>
          <cell r="F59" t="str">
            <v>FPU</v>
          </cell>
          <cell r="G59" t="str">
            <v>FPU- NGVTS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</v>
          </cell>
          <cell r="AW59">
            <v>1</v>
          </cell>
          <cell r="AX59">
            <v>1</v>
          </cell>
          <cell r="AY59">
            <v>1</v>
          </cell>
          <cell r="AZ59">
            <v>1</v>
          </cell>
          <cell r="BA59">
            <v>1</v>
          </cell>
          <cell r="BB59">
            <v>2</v>
          </cell>
          <cell r="BC59">
            <v>2</v>
          </cell>
          <cell r="BD59">
            <v>2</v>
          </cell>
          <cell r="BE59">
            <v>2</v>
          </cell>
          <cell r="BF59">
            <v>2</v>
          </cell>
          <cell r="BG59">
            <v>2</v>
          </cell>
          <cell r="BH59">
            <v>2</v>
          </cell>
          <cell r="BI59">
            <v>2</v>
          </cell>
          <cell r="BJ59">
            <v>2</v>
          </cell>
          <cell r="BK59">
            <v>2</v>
          </cell>
          <cell r="BL59">
            <v>2</v>
          </cell>
          <cell r="BM59">
            <v>2</v>
          </cell>
          <cell r="BN59">
            <v>2</v>
          </cell>
          <cell r="BO59">
            <v>2</v>
          </cell>
          <cell r="BP59">
            <v>2</v>
          </cell>
          <cell r="BQ59">
            <v>2</v>
          </cell>
          <cell r="BR59">
            <v>2</v>
          </cell>
          <cell r="BS59">
            <v>2</v>
          </cell>
          <cell r="BT59">
            <v>2</v>
          </cell>
          <cell r="BU59">
            <v>2</v>
          </cell>
          <cell r="BV59">
            <v>2</v>
          </cell>
          <cell r="BW59">
            <v>2</v>
          </cell>
          <cell r="BX59">
            <v>2</v>
          </cell>
          <cell r="BY59">
            <v>2</v>
          </cell>
          <cell r="BZ59">
            <v>2</v>
          </cell>
          <cell r="CA59">
            <v>2</v>
          </cell>
          <cell r="CB59">
            <v>2</v>
          </cell>
          <cell r="CC59">
            <v>2</v>
          </cell>
          <cell r="CD59">
            <v>2</v>
          </cell>
          <cell r="CE59">
            <v>2</v>
          </cell>
          <cell r="CF59">
            <v>2</v>
          </cell>
          <cell r="CG59">
            <v>2</v>
          </cell>
          <cell r="CH59">
            <v>2</v>
          </cell>
          <cell r="CI59">
            <v>2</v>
          </cell>
          <cell r="CJ59">
            <v>2</v>
          </cell>
          <cell r="CK59">
            <v>2</v>
          </cell>
          <cell r="CL59">
            <v>2</v>
          </cell>
          <cell r="CM59">
            <v>2</v>
          </cell>
          <cell r="CN59">
            <v>2</v>
          </cell>
          <cell r="CO59">
            <v>2</v>
          </cell>
          <cell r="CP59">
            <v>2</v>
          </cell>
          <cell r="CQ59">
            <v>2</v>
          </cell>
          <cell r="CR59">
            <v>2</v>
          </cell>
          <cell r="CS59">
            <v>2</v>
          </cell>
          <cell r="CT59">
            <v>2</v>
          </cell>
          <cell r="CU59">
            <v>2</v>
          </cell>
          <cell r="CV59">
            <v>2</v>
          </cell>
          <cell r="CW59">
            <v>2</v>
          </cell>
          <cell r="CX59">
            <v>2</v>
          </cell>
          <cell r="CY59">
            <v>2</v>
          </cell>
          <cell r="CZ59">
            <v>2</v>
          </cell>
          <cell r="DA59">
            <v>2</v>
          </cell>
          <cell r="DB59">
            <v>2</v>
          </cell>
          <cell r="DC59">
            <v>2</v>
          </cell>
          <cell r="DD59">
            <v>2</v>
          </cell>
          <cell r="DE59">
            <v>2</v>
          </cell>
          <cell r="DF59">
            <v>2</v>
          </cell>
          <cell r="DG59">
            <v>2</v>
          </cell>
          <cell r="DH59">
            <v>2</v>
          </cell>
          <cell r="DI59">
            <v>2</v>
          </cell>
          <cell r="DJ59">
            <v>2</v>
          </cell>
          <cell r="DK59">
            <v>2</v>
          </cell>
          <cell r="DL59">
            <v>2</v>
          </cell>
          <cell r="DM59">
            <v>2</v>
          </cell>
          <cell r="DN59">
            <v>2</v>
          </cell>
          <cell r="DO59">
            <v>2</v>
          </cell>
          <cell r="DP59">
            <v>2</v>
          </cell>
          <cell r="DQ59">
            <v>2</v>
          </cell>
          <cell r="DR59">
            <v>2</v>
          </cell>
          <cell r="DS59">
            <v>2</v>
          </cell>
          <cell r="DT59">
            <v>2</v>
          </cell>
          <cell r="DU59">
            <v>2</v>
          </cell>
          <cell r="DV59">
            <v>2</v>
          </cell>
          <cell r="DW59">
            <v>2</v>
          </cell>
          <cell r="DX59">
            <v>2</v>
          </cell>
          <cell r="DY59">
            <v>2</v>
          </cell>
          <cell r="DZ59">
            <v>2</v>
          </cell>
          <cell r="EA59">
            <v>2</v>
          </cell>
          <cell r="EB59">
            <v>2</v>
          </cell>
          <cell r="EC59">
            <v>2</v>
          </cell>
          <cell r="ED59">
            <v>2</v>
          </cell>
          <cell r="EE59">
            <v>2</v>
          </cell>
          <cell r="EF59">
            <v>2</v>
          </cell>
          <cell r="EG59">
            <v>2</v>
          </cell>
          <cell r="EH59">
            <v>2</v>
          </cell>
          <cell r="EI59">
            <v>2</v>
          </cell>
          <cell r="EJ59">
            <v>2</v>
          </cell>
          <cell r="EK59">
            <v>2</v>
          </cell>
          <cell r="EL59">
            <v>2</v>
          </cell>
          <cell r="EM59">
            <v>2</v>
          </cell>
          <cell r="EN59">
            <v>2</v>
          </cell>
          <cell r="EO59">
            <v>2</v>
          </cell>
          <cell r="EP59">
            <v>2</v>
          </cell>
          <cell r="EQ59">
            <v>2</v>
          </cell>
          <cell r="ER59">
            <v>2</v>
          </cell>
          <cell r="ES59">
            <v>2</v>
          </cell>
          <cell r="ET59">
            <v>2</v>
          </cell>
          <cell r="EU59">
            <v>2</v>
          </cell>
          <cell r="EV59">
            <v>2</v>
          </cell>
          <cell r="EW59">
            <v>2</v>
          </cell>
          <cell r="EX59">
            <v>2</v>
          </cell>
          <cell r="EY59">
            <v>2</v>
          </cell>
          <cell r="EZ59">
            <v>2</v>
          </cell>
          <cell r="FA59">
            <v>2</v>
          </cell>
          <cell r="FB59">
            <v>2</v>
          </cell>
          <cell r="FC59">
            <v>2</v>
          </cell>
          <cell r="FD59">
            <v>2</v>
          </cell>
          <cell r="FE59">
            <v>2</v>
          </cell>
          <cell r="FF59">
            <v>2</v>
          </cell>
          <cell r="FG59">
            <v>2</v>
          </cell>
          <cell r="FH59">
            <v>2</v>
          </cell>
        </row>
        <row r="60">
          <cell r="D60" t="str">
            <v>FT-Comm PA Non-Residential</v>
          </cell>
          <cell r="E60" t="str">
            <v>Non-Residential</v>
          </cell>
          <cell r="F60" t="str">
            <v>FT</v>
          </cell>
          <cell r="G60" t="str">
            <v>FT-Comm PA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4</v>
          </cell>
          <cell r="AD60">
            <v>4</v>
          </cell>
          <cell r="AE60">
            <v>4</v>
          </cell>
          <cell r="AF60">
            <v>4</v>
          </cell>
          <cell r="AG60">
            <v>4</v>
          </cell>
          <cell r="AH60">
            <v>4</v>
          </cell>
          <cell r="AI60">
            <v>4</v>
          </cell>
          <cell r="AJ60">
            <v>4</v>
          </cell>
          <cell r="AK60">
            <v>4</v>
          </cell>
          <cell r="AL60">
            <v>4</v>
          </cell>
          <cell r="AM60">
            <v>4</v>
          </cell>
          <cell r="AN60">
            <v>4</v>
          </cell>
          <cell r="AO60">
            <v>4</v>
          </cell>
          <cell r="AP60">
            <v>4</v>
          </cell>
          <cell r="AQ60">
            <v>4</v>
          </cell>
          <cell r="AR60">
            <v>4</v>
          </cell>
          <cell r="AS60">
            <v>4</v>
          </cell>
          <cell r="AT60">
            <v>4</v>
          </cell>
          <cell r="AU60">
            <v>4</v>
          </cell>
          <cell r="AV60">
            <v>4</v>
          </cell>
          <cell r="AW60">
            <v>4</v>
          </cell>
          <cell r="AX60">
            <v>4</v>
          </cell>
          <cell r="AY60">
            <v>4</v>
          </cell>
          <cell r="AZ60">
            <v>4</v>
          </cell>
          <cell r="BA60">
            <v>4</v>
          </cell>
          <cell r="BB60">
            <v>4</v>
          </cell>
          <cell r="BC60">
            <v>4</v>
          </cell>
          <cell r="BD60">
            <v>4</v>
          </cell>
          <cell r="BE60">
            <v>4</v>
          </cell>
          <cell r="BF60">
            <v>4</v>
          </cell>
          <cell r="BG60">
            <v>4</v>
          </cell>
          <cell r="BH60">
            <v>4</v>
          </cell>
          <cell r="BI60">
            <v>4</v>
          </cell>
          <cell r="BJ60">
            <v>4</v>
          </cell>
          <cell r="BK60">
            <v>4</v>
          </cell>
          <cell r="BL60">
            <v>4</v>
          </cell>
          <cell r="BM60">
            <v>4</v>
          </cell>
          <cell r="BN60">
            <v>4</v>
          </cell>
          <cell r="BO60">
            <v>4</v>
          </cell>
          <cell r="BP60">
            <v>4</v>
          </cell>
          <cell r="BQ60">
            <v>4</v>
          </cell>
          <cell r="BR60">
            <v>4</v>
          </cell>
          <cell r="BS60">
            <v>4</v>
          </cell>
          <cell r="BT60">
            <v>4</v>
          </cell>
          <cell r="BU60">
            <v>4</v>
          </cell>
          <cell r="BV60">
            <v>4</v>
          </cell>
          <cell r="BW60">
            <v>4</v>
          </cell>
          <cell r="BX60">
            <v>4</v>
          </cell>
          <cell r="BY60">
            <v>4</v>
          </cell>
          <cell r="BZ60">
            <v>4</v>
          </cell>
          <cell r="CA60">
            <v>4</v>
          </cell>
          <cell r="CB60">
            <v>4</v>
          </cell>
          <cell r="CC60">
            <v>4</v>
          </cell>
          <cell r="CD60">
            <v>4</v>
          </cell>
          <cell r="CE60">
            <v>4</v>
          </cell>
          <cell r="CF60">
            <v>4</v>
          </cell>
          <cell r="CG60">
            <v>4</v>
          </cell>
          <cell r="CH60">
            <v>4</v>
          </cell>
          <cell r="CI60">
            <v>4</v>
          </cell>
          <cell r="CJ60">
            <v>4</v>
          </cell>
          <cell r="CK60">
            <v>4</v>
          </cell>
          <cell r="CL60">
            <v>4</v>
          </cell>
          <cell r="CM60">
            <v>4</v>
          </cell>
          <cell r="CN60">
            <v>4</v>
          </cell>
          <cell r="CO60">
            <v>4</v>
          </cell>
          <cell r="CP60">
            <v>4</v>
          </cell>
          <cell r="CQ60">
            <v>4</v>
          </cell>
          <cell r="CR60">
            <v>4</v>
          </cell>
          <cell r="CS60">
            <v>4</v>
          </cell>
          <cell r="CT60">
            <v>4</v>
          </cell>
          <cell r="CU60">
            <v>4</v>
          </cell>
          <cell r="CV60">
            <v>4</v>
          </cell>
          <cell r="CW60">
            <v>4</v>
          </cell>
          <cell r="CX60">
            <v>4</v>
          </cell>
          <cell r="CY60">
            <v>4</v>
          </cell>
          <cell r="CZ60">
            <v>4</v>
          </cell>
          <cell r="DA60">
            <v>4</v>
          </cell>
          <cell r="DB60">
            <v>4</v>
          </cell>
          <cell r="DC60">
            <v>4</v>
          </cell>
          <cell r="DD60">
            <v>4</v>
          </cell>
          <cell r="DE60">
            <v>4</v>
          </cell>
          <cell r="DF60">
            <v>4</v>
          </cell>
          <cell r="DG60">
            <v>4</v>
          </cell>
          <cell r="DH60">
            <v>4</v>
          </cell>
          <cell r="DI60">
            <v>4</v>
          </cell>
          <cell r="DJ60">
            <v>4</v>
          </cell>
          <cell r="DK60">
            <v>4</v>
          </cell>
          <cell r="DL60">
            <v>4</v>
          </cell>
          <cell r="DM60">
            <v>4</v>
          </cell>
          <cell r="DN60">
            <v>4</v>
          </cell>
          <cell r="DO60">
            <v>4</v>
          </cell>
          <cell r="DP60">
            <v>4</v>
          </cell>
          <cell r="DQ60">
            <v>4</v>
          </cell>
          <cell r="DR60">
            <v>4</v>
          </cell>
          <cell r="DS60">
            <v>4</v>
          </cell>
          <cell r="DT60">
            <v>4</v>
          </cell>
          <cell r="DU60">
            <v>4</v>
          </cell>
          <cell r="DV60">
            <v>4</v>
          </cell>
          <cell r="DW60">
            <v>4</v>
          </cell>
          <cell r="DX60">
            <v>4</v>
          </cell>
          <cell r="DY60">
            <v>4</v>
          </cell>
          <cell r="DZ60">
            <v>4</v>
          </cell>
          <cell r="EA60">
            <v>4</v>
          </cell>
          <cell r="EB60">
            <v>4</v>
          </cell>
          <cell r="EC60">
            <v>4</v>
          </cell>
          <cell r="ED60">
            <v>4</v>
          </cell>
          <cell r="EE60">
            <v>4</v>
          </cell>
          <cell r="EF60">
            <v>4</v>
          </cell>
          <cell r="EG60">
            <v>4</v>
          </cell>
          <cell r="EH60">
            <v>4</v>
          </cell>
          <cell r="EI60">
            <v>4</v>
          </cell>
          <cell r="EJ60">
            <v>4</v>
          </cell>
          <cell r="EK60">
            <v>4</v>
          </cell>
          <cell r="EL60">
            <v>4</v>
          </cell>
          <cell r="EM60">
            <v>4</v>
          </cell>
          <cell r="EN60">
            <v>4</v>
          </cell>
          <cell r="EO60">
            <v>4</v>
          </cell>
          <cell r="EP60">
            <v>4</v>
          </cell>
          <cell r="EQ60">
            <v>4</v>
          </cell>
          <cell r="ER60">
            <v>4</v>
          </cell>
          <cell r="ES60">
            <v>4</v>
          </cell>
          <cell r="ET60">
            <v>4</v>
          </cell>
          <cell r="EU60">
            <v>4</v>
          </cell>
          <cell r="EV60">
            <v>4</v>
          </cell>
          <cell r="EW60">
            <v>4</v>
          </cell>
          <cell r="EX60">
            <v>4</v>
          </cell>
          <cell r="EY60">
            <v>4</v>
          </cell>
          <cell r="EZ60">
            <v>4</v>
          </cell>
          <cell r="FA60">
            <v>4</v>
          </cell>
          <cell r="FB60">
            <v>4</v>
          </cell>
          <cell r="FC60">
            <v>4</v>
          </cell>
          <cell r="FD60">
            <v>4</v>
          </cell>
          <cell r="FE60">
            <v>4</v>
          </cell>
          <cell r="FF60">
            <v>4</v>
          </cell>
          <cell r="FG60">
            <v>4</v>
          </cell>
          <cell r="FH60">
            <v>4</v>
          </cell>
        </row>
        <row r="61">
          <cell r="D61" t="str">
            <v>FT-Comm Small Non-Residential</v>
          </cell>
          <cell r="E61" t="str">
            <v>Non-Residential</v>
          </cell>
          <cell r="F61" t="str">
            <v>FT</v>
          </cell>
          <cell r="G61" t="str">
            <v>FT-Comm Small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U61">
            <v>16</v>
          </cell>
          <cell r="V61">
            <v>18</v>
          </cell>
          <cell r="W61">
            <v>17</v>
          </cell>
          <cell r="X61">
            <v>16</v>
          </cell>
          <cell r="Y61">
            <v>16</v>
          </cell>
          <cell r="Z61">
            <v>16</v>
          </cell>
          <cell r="AA61">
            <v>16</v>
          </cell>
          <cell r="AB61">
            <v>15</v>
          </cell>
          <cell r="AC61">
            <v>15</v>
          </cell>
          <cell r="AD61">
            <v>15</v>
          </cell>
          <cell r="AE61">
            <v>15</v>
          </cell>
          <cell r="AF61">
            <v>16</v>
          </cell>
          <cell r="AG61">
            <v>15</v>
          </cell>
          <cell r="AH61">
            <v>15</v>
          </cell>
          <cell r="AI61">
            <v>15</v>
          </cell>
          <cell r="AJ61">
            <v>15</v>
          </cell>
          <cell r="AK61">
            <v>15</v>
          </cell>
          <cell r="AL61">
            <v>15</v>
          </cell>
          <cell r="AM61">
            <v>15</v>
          </cell>
          <cell r="AN61">
            <v>15</v>
          </cell>
          <cell r="AO61">
            <v>14</v>
          </cell>
          <cell r="AP61">
            <v>14</v>
          </cell>
          <cell r="AQ61">
            <v>15</v>
          </cell>
          <cell r="AR61">
            <v>15</v>
          </cell>
          <cell r="AS61">
            <v>15</v>
          </cell>
          <cell r="AT61">
            <v>14</v>
          </cell>
          <cell r="AU61">
            <v>14</v>
          </cell>
          <cell r="AV61">
            <v>15</v>
          </cell>
          <cell r="AW61">
            <v>16</v>
          </cell>
          <cell r="AX61">
            <v>15</v>
          </cell>
          <cell r="AY61">
            <v>16</v>
          </cell>
          <cell r="AZ61">
            <v>16</v>
          </cell>
          <cell r="BA61">
            <v>16</v>
          </cell>
          <cell r="BB61">
            <v>16</v>
          </cell>
          <cell r="BC61">
            <v>16</v>
          </cell>
          <cell r="BD61">
            <v>15</v>
          </cell>
          <cell r="BE61">
            <v>15</v>
          </cell>
          <cell r="BF61">
            <v>14</v>
          </cell>
          <cell r="BG61">
            <v>17</v>
          </cell>
          <cell r="BH61">
            <v>17</v>
          </cell>
          <cell r="BI61">
            <v>17</v>
          </cell>
          <cell r="BJ61">
            <v>16</v>
          </cell>
          <cell r="BK61">
            <v>16</v>
          </cell>
          <cell r="BL61">
            <v>16</v>
          </cell>
          <cell r="BM61">
            <v>16</v>
          </cell>
          <cell r="BN61">
            <v>16</v>
          </cell>
          <cell r="BO61">
            <v>16</v>
          </cell>
          <cell r="BP61">
            <v>16</v>
          </cell>
          <cell r="BQ61">
            <v>16</v>
          </cell>
          <cell r="BR61">
            <v>15</v>
          </cell>
          <cell r="BS61">
            <v>15</v>
          </cell>
          <cell r="BT61">
            <v>15</v>
          </cell>
          <cell r="BU61">
            <v>16</v>
          </cell>
          <cell r="BV61">
            <v>17</v>
          </cell>
          <cell r="BW61">
            <v>17</v>
          </cell>
          <cell r="BX61">
            <v>17</v>
          </cell>
          <cell r="BY61">
            <v>17</v>
          </cell>
          <cell r="BZ61">
            <v>17</v>
          </cell>
          <cell r="CA61">
            <v>18</v>
          </cell>
          <cell r="CB61">
            <v>18</v>
          </cell>
          <cell r="CC61">
            <v>29</v>
          </cell>
          <cell r="CD61">
            <v>28</v>
          </cell>
          <cell r="CE61">
            <v>29</v>
          </cell>
          <cell r="CF61">
            <v>29</v>
          </cell>
          <cell r="CG61">
            <v>29</v>
          </cell>
          <cell r="CH61">
            <v>29</v>
          </cell>
          <cell r="CI61">
            <v>29</v>
          </cell>
          <cell r="CJ61">
            <v>29</v>
          </cell>
          <cell r="CK61">
            <v>29</v>
          </cell>
          <cell r="CL61">
            <v>30</v>
          </cell>
          <cell r="CM61">
            <v>30</v>
          </cell>
          <cell r="CN61">
            <v>31</v>
          </cell>
          <cell r="CO61">
            <v>30</v>
          </cell>
          <cell r="CP61">
            <v>30</v>
          </cell>
          <cell r="CQ61">
            <v>30</v>
          </cell>
          <cell r="CR61">
            <v>30</v>
          </cell>
          <cell r="CS61">
            <v>31</v>
          </cell>
          <cell r="CT61">
            <v>31</v>
          </cell>
          <cell r="CU61">
            <v>32</v>
          </cell>
          <cell r="CV61">
            <v>30</v>
          </cell>
          <cell r="CW61">
            <v>29</v>
          </cell>
          <cell r="CX61">
            <v>30</v>
          </cell>
          <cell r="CY61">
            <v>30</v>
          </cell>
          <cell r="CZ61">
            <v>31</v>
          </cell>
          <cell r="DA61">
            <v>30</v>
          </cell>
          <cell r="DB61">
            <v>28</v>
          </cell>
          <cell r="DC61">
            <v>29</v>
          </cell>
          <cell r="DD61">
            <v>29</v>
          </cell>
          <cell r="DE61">
            <v>30</v>
          </cell>
          <cell r="DF61">
            <v>31</v>
          </cell>
          <cell r="DG61">
            <v>31</v>
          </cell>
          <cell r="DH61">
            <v>31</v>
          </cell>
          <cell r="DI61">
            <v>31</v>
          </cell>
          <cell r="DJ61">
            <v>31</v>
          </cell>
          <cell r="DK61">
            <v>32</v>
          </cell>
          <cell r="DL61">
            <v>32</v>
          </cell>
          <cell r="DM61">
            <v>30</v>
          </cell>
          <cell r="DN61">
            <v>28</v>
          </cell>
          <cell r="DO61">
            <v>30</v>
          </cell>
          <cell r="DP61">
            <v>30</v>
          </cell>
          <cell r="DQ61">
            <v>30</v>
          </cell>
          <cell r="DR61">
            <v>31</v>
          </cell>
          <cell r="DS61">
            <v>31</v>
          </cell>
          <cell r="DT61">
            <v>31</v>
          </cell>
          <cell r="DU61">
            <v>31</v>
          </cell>
          <cell r="DV61">
            <v>31</v>
          </cell>
          <cell r="DW61">
            <v>32</v>
          </cell>
          <cell r="DX61">
            <v>32</v>
          </cell>
          <cell r="DY61">
            <v>30</v>
          </cell>
          <cell r="DZ61">
            <v>28</v>
          </cell>
          <cell r="EA61">
            <v>30</v>
          </cell>
          <cell r="EB61">
            <v>30</v>
          </cell>
          <cell r="EC61">
            <v>31</v>
          </cell>
          <cell r="ED61">
            <v>31</v>
          </cell>
          <cell r="EE61">
            <v>31</v>
          </cell>
          <cell r="EF61">
            <v>31</v>
          </cell>
          <cell r="EG61">
            <v>31</v>
          </cell>
          <cell r="EH61">
            <v>31</v>
          </cell>
          <cell r="EI61">
            <v>32</v>
          </cell>
          <cell r="EJ61">
            <v>32</v>
          </cell>
          <cell r="EK61">
            <v>30</v>
          </cell>
          <cell r="EL61">
            <v>28</v>
          </cell>
          <cell r="EM61">
            <v>30</v>
          </cell>
          <cell r="EN61">
            <v>30</v>
          </cell>
          <cell r="EO61">
            <v>31</v>
          </cell>
          <cell r="EP61">
            <v>31</v>
          </cell>
          <cell r="EQ61">
            <v>31</v>
          </cell>
          <cell r="ER61">
            <v>31</v>
          </cell>
          <cell r="ES61">
            <v>31</v>
          </cell>
          <cell r="ET61">
            <v>31</v>
          </cell>
          <cell r="EU61">
            <v>32</v>
          </cell>
          <cell r="EV61">
            <v>33</v>
          </cell>
          <cell r="EW61">
            <v>30</v>
          </cell>
          <cell r="EX61">
            <v>29</v>
          </cell>
          <cell r="EY61">
            <v>30</v>
          </cell>
          <cell r="EZ61">
            <v>30</v>
          </cell>
          <cell r="FA61">
            <v>31</v>
          </cell>
          <cell r="FB61">
            <v>31</v>
          </cell>
          <cell r="FC61">
            <v>31</v>
          </cell>
          <cell r="FD61">
            <v>31</v>
          </cell>
          <cell r="FE61">
            <v>31</v>
          </cell>
          <cell r="FF61">
            <v>31</v>
          </cell>
          <cell r="FG61">
            <v>32</v>
          </cell>
          <cell r="FH61">
            <v>33</v>
          </cell>
        </row>
        <row r="62">
          <cell r="D62" t="str">
            <v>FT-Transportation Non-Residential</v>
          </cell>
          <cell r="E62" t="str">
            <v>Non-Residential</v>
          </cell>
          <cell r="F62" t="str">
            <v>FT</v>
          </cell>
          <cell r="G62" t="str">
            <v>FT-Transportation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U62">
            <v>6</v>
          </cell>
          <cell r="V62">
            <v>6</v>
          </cell>
          <cell r="W62">
            <v>6</v>
          </cell>
          <cell r="X62">
            <v>7</v>
          </cell>
          <cell r="Y62">
            <v>7</v>
          </cell>
          <cell r="Z62">
            <v>7</v>
          </cell>
          <cell r="AA62">
            <v>7</v>
          </cell>
          <cell r="AB62">
            <v>7</v>
          </cell>
          <cell r="AC62">
            <v>7</v>
          </cell>
          <cell r="AD62">
            <v>7</v>
          </cell>
          <cell r="AE62">
            <v>7</v>
          </cell>
          <cell r="AF62">
            <v>7</v>
          </cell>
          <cell r="AG62">
            <v>7</v>
          </cell>
          <cell r="AH62">
            <v>7</v>
          </cell>
          <cell r="AI62">
            <v>7</v>
          </cell>
          <cell r="AJ62">
            <v>7</v>
          </cell>
          <cell r="AK62">
            <v>7</v>
          </cell>
          <cell r="AL62">
            <v>7</v>
          </cell>
          <cell r="AM62">
            <v>7</v>
          </cell>
          <cell r="AN62">
            <v>7</v>
          </cell>
          <cell r="AO62">
            <v>7</v>
          </cell>
          <cell r="AP62">
            <v>7</v>
          </cell>
          <cell r="AQ62">
            <v>7</v>
          </cell>
          <cell r="AR62">
            <v>7</v>
          </cell>
          <cell r="AS62">
            <v>7</v>
          </cell>
          <cell r="AT62">
            <v>7</v>
          </cell>
          <cell r="AU62">
            <v>7</v>
          </cell>
          <cell r="AV62">
            <v>7</v>
          </cell>
          <cell r="AW62">
            <v>7</v>
          </cell>
          <cell r="AX62">
            <v>7</v>
          </cell>
          <cell r="AY62">
            <v>7</v>
          </cell>
          <cell r="AZ62">
            <v>7</v>
          </cell>
          <cell r="BA62">
            <v>7</v>
          </cell>
          <cell r="BB62">
            <v>7</v>
          </cell>
          <cell r="BC62">
            <v>7</v>
          </cell>
          <cell r="BD62">
            <v>7</v>
          </cell>
          <cell r="BE62">
            <v>7</v>
          </cell>
          <cell r="BF62">
            <v>7</v>
          </cell>
          <cell r="BG62">
            <v>7</v>
          </cell>
          <cell r="BH62">
            <v>7</v>
          </cell>
          <cell r="BI62">
            <v>7</v>
          </cell>
          <cell r="BJ62">
            <v>7</v>
          </cell>
          <cell r="BK62">
            <v>7</v>
          </cell>
          <cell r="BL62">
            <v>7</v>
          </cell>
          <cell r="BM62">
            <v>7</v>
          </cell>
          <cell r="BN62">
            <v>7</v>
          </cell>
          <cell r="BO62">
            <v>7</v>
          </cell>
          <cell r="BP62">
            <v>7</v>
          </cell>
          <cell r="BQ62">
            <v>7</v>
          </cell>
          <cell r="BR62">
            <v>7</v>
          </cell>
          <cell r="BS62">
            <v>7</v>
          </cell>
          <cell r="BT62">
            <v>7</v>
          </cell>
          <cell r="BU62">
            <v>7</v>
          </cell>
          <cell r="BV62">
            <v>7</v>
          </cell>
          <cell r="BW62">
            <v>7</v>
          </cell>
          <cell r="BX62">
            <v>7</v>
          </cell>
          <cell r="BY62">
            <v>7</v>
          </cell>
          <cell r="BZ62">
            <v>7</v>
          </cell>
          <cell r="CA62">
            <v>7</v>
          </cell>
          <cell r="CB62">
            <v>7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10</v>
          </cell>
          <cell r="CM62">
            <v>9</v>
          </cell>
          <cell r="CN62">
            <v>10</v>
          </cell>
          <cell r="CO62">
            <v>10</v>
          </cell>
          <cell r="CP62">
            <v>10</v>
          </cell>
          <cell r="CQ62">
            <v>10</v>
          </cell>
          <cell r="CR62">
            <v>10</v>
          </cell>
          <cell r="CS62">
            <v>10</v>
          </cell>
          <cell r="CT62">
            <v>10</v>
          </cell>
          <cell r="CU62">
            <v>11</v>
          </cell>
          <cell r="CV62">
            <v>11</v>
          </cell>
          <cell r="CW62">
            <v>10</v>
          </cell>
          <cell r="CX62">
            <v>11</v>
          </cell>
          <cell r="CY62">
            <v>10</v>
          </cell>
          <cell r="CZ62">
            <v>11</v>
          </cell>
          <cell r="DA62">
            <v>10</v>
          </cell>
          <cell r="DB62">
            <v>10</v>
          </cell>
          <cell r="DC62">
            <v>10</v>
          </cell>
          <cell r="DD62">
            <v>10</v>
          </cell>
          <cell r="DE62">
            <v>10</v>
          </cell>
          <cell r="DF62">
            <v>10</v>
          </cell>
          <cell r="DG62">
            <v>10</v>
          </cell>
          <cell r="DH62">
            <v>10</v>
          </cell>
          <cell r="DI62">
            <v>10</v>
          </cell>
          <cell r="DJ62">
            <v>11</v>
          </cell>
          <cell r="DK62">
            <v>10</v>
          </cell>
          <cell r="DL62">
            <v>11</v>
          </cell>
          <cell r="DM62">
            <v>10</v>
          </cell>
          <cell r="DN62">
            <v>10</v>
          </cell>
          <cell r="DO62">
            <v>10</v>
          </cell>
          <cell r="DP62">
            <v>10</v>
          </cell>
          <cell r="DQ62">
            <v>10</v>
          </cell>
          <cell r="DR62">
            <v>10</v>
          </cell>
          <cell r="DS62">
            <v>10</v>
          </cell>
          <cell r="DT62">
            <v>10</v>
          </cell>
          <cell r="DU62">
            <v>10</v>
          </cell>
          <cell r="DV62">
            <v>11</v>
          </cell>
          <cell r="DW62">
            <v>10</v>
          </cell>
          <cell r="DX62">
            <v>11</v>
          </cell>
          <cell r="DY62">
            <v>10</v>
          </cell>
          <cell r="DZ62">
            <v>10</v>
          </cell>
          <cell r="EA62">
            <v>10</v>
          </cell>
          <cell r="EB62">
            <v>10</v>
          </cell>
          <cell r="EC62">
            <v>10</v>
          </cell>
          <cell r="ED62">
            <v>10</v>
          </cell>
          <cell r="EE62">
            <v>10</v>
          </cell>
          <cell r="EF62">
            <v>10</v>
          </cell>
          <cell r="EG62">
            <v>10</v>
          </cell>
          <cell r="EH62">
            <v>11</v>
          </cell>
          <cell r="EI62">
            <v>10</v>
          </cell>
          <cell r="EJ62">
            <v>11</v>
          </cell>
          <cell r="EK62">
            <v>10</v>
          </cell>
          <cell r="EL62">
            <v>10</v>
          </cell>
          <cell r="EM62">
            <v>10</v>
          </cell>
          <cell r="EN62">
            <v>10</v>
          </cell>
          <cell r="EO62">
            <v>10</v>
          </cell>
          <cell r="EP62">
            <v>10</v>
          </cell>
          <cell r="EQ62">
            <v>10</v>
          </cell>
          <cell r="ER62">
            <v>10</v>
          </cell>
          <cell r="ES62">
            <v>10</v>
          </cell>
          <cell r="ET62">
            <v>11</v>
          </cell>
          <cell r="EU62">
            <v>10</v>
          </cell>
          <cell r="EV62">
            <v>11</v>
          </cell>
          <cell r="EW62">
            <v>10</v>
          </cell>
          <cell r="EX62">
            <v>10</v>
          </cell>
          <cell r="EY62">
            <v>10</v>
          </cell>
          <cell r="EZ62">
            <v>10</v>
          </cell>
          <cell r="FA62">
            <v>10</v>
          </cell>
          <cell r="FB62">
            <v>10</v>
          </cell>
          <cell r="FC62">
            <v>10</v>
          </cell>
          <cell r="FD62">
            <v>10</v>
          </cell>
          <cell r="FE62">
            <v>10</v>
          </cell>
          <cell r="FF62">
            <v>11</v>
          </cell>
          <cell r="FG62">
            <v>10</v>
          </cell>
          <cell r="FH62">
            <v>11</v>
          </cell>
        </row>
        <row r="63">
          <cell r="D63" t="str">
            <v>IGC - TS2 Non-Residential</v>
          </cell>
          <cell r="E63" t="str">
            <v>Non-Residential</v>
          </cell>
          <cell r="F63" t="str">
            <v>IGC</v>
          </cell>
          <cell r="G63" t="str">
            <v>IGC - TS2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-0.0272727272727273</v>
          </cell>
          <cell r="U63">
            <v>24</v>
          </cell>
          <cell r="V63">
            <v>24</v>
          </cell>
          <cell r="W63">
            <v>24</v>
          </cell>
          <cell r="X63">
            <v>24</v>
          </cell>
          <cell r="Y63">
            <v>24</v>
          </cell>
          <cell r="Z63">
            <v>24</v>
          </cell>
          <cell r="AA63">
            <v>24</v>
          </cell>
          <cell r="AB63">
            <v>24</v>
          </cell>
          <cell r="AC63">
            <v>24</v>
          </cell>
          <cell r="AD63">
            <v>24</v>
          </cell>
          <cell r="AE63">
            <v>23</v>
          </cell>
          <cell r="AF63">
            <v>24</v>
          </cell>
          <cell r="AG63">
            <v>24</v>
          </cell>
          <cell r="AH63">
            <v>25</v>
          </cell>
          <cell r="AI63">
            <v>25</v>
          </cell>
          <cell r="AJ63">
            <v>25</v>
          </cell>
          <cell r="AK63">
            <v>25</v>
          </cell>
          <cell r="AL63">
            <v>25</v>
          </cell>
          <cell r="AM63">
            <v>24</v>
          </cell>
          <cell r="AN63">
            <v>24</v>
          </cell>
          <cell r="AO63">
            <v>24</v>
          </cell>
          <cell r="AP63">
            <v>24</v>
          </cell>
          <cell r="AQ63">
            <v>24</v>
          </cell>
          <cell r="AR63">
            <v>25</v>
          </cell>
          <cell r="AS63">
            <v>24</v>
          </cell>
          <cell r="AT63">
            <v>24</v>
          </cell>
          <cell r="AU63">
            <v>24</v>
          </cell>
          <cell r="AV63">
            <v>24</v>
          </cell>
          <cell r="AW63">
            <v>23</v>
          </cell>
          <cell r="AX63">
            <v>23</v>
          </cell>
          <cell r="AY63">
            <v>24</v>
          </cell>
          <cell r="AZ63">
            <v>24</v>
          </cell>
          <cell r="BA63">
            <v>23</v>
          </cell>
          <cell r="BB63">
            <v>23</v>
          </cell>
          <cell r="BC63">
            <v>23</v>
          </cell>
          <cell r="BD63">
            <v>23</v>
          </cell>
          <cell r="BE63">
            <v>23</v>
          </cell>
          <cell r="BF63">
            <v>23</v>
          </cell>
          <cell r="BG63">
            <v>23</v>
          </cell>
          <cell r="BH63">
            <v>24</v>
          </cell>
          <cell r="BI63">
            <v>23</v>
          </cell>
          <cell r="BJ63">
            <v>23</v>
          </cell>
          <cell r="BK63">
            <v>23</v>
          </cell>
          <cell r="BL63">
            <v>23</v>
          </cell>
          <cell r="BM63">
            <v>23</v>
          </cell>
          <cell r="BN63">
            <v>23</v>
          </cell>
          <cell r="BO63">
            <v>23</v>
          </cell>
          <cell r="BP63">
            <v>23</v>
          </cell>
          <cell r="BQ63">
            <v>23</v>
          </cell>
          <cell r="BR63">
            <v>23</v>
          </cell>
          <cell r="BS63">
            <v>23</v>
          </cell>
          <cell r="BT63">
            <v>23</v>
          </cell>
          <cell r="BU63">
            <v>23</v>
          </cell>
          <cell r="BV63">
            <v>23</v>
          </cell>
          <cell r="BW63">
            <v>23</v>
          </cell>
          <cell r="BX63">
            <v>23</v>
          </cell>
          <cell r="BY63">
            <v>22</v>
          </cell>
          <cell r="BZ63">
            <v>22</v>
          </cell>
          <cell r="CA63">
            <v>22</v>
          </cell>
          <cell r="CB63">
            <v>22</v>
          </cell>
          <cell r="CC63">
            <v>22</v>
          </cell>
          <cell r="CD63">
            <v>22</v>
          </cell>
          <cell r="CE63">
            <v>22</v>
          </cell>
          <cell r="CF63">
            <v>22</v>
          </cell>
          <cell r="CG63">
            <v>22</v>
          </cell>
          <cell r="CH63">
            <v>22</v>
          </cell>
          <cell r="CI63">
            <v>22</v>
          </cell>
          <cell r="CJ63">
            <v>22</v>
          </cell>
          <cell r="CK63">
            <v>22</v>
          </cell>
          <cell r="CL63">
            <v>21</v>
          </cell>
          <cell r="CM63">
            <v>21</v>
          </cell>
          <cell r="CN63">
            <v>21</v>
          </cell>
          <cell r="CO63">
            <v>21</v>
          </cell>
          <cell r="CP63">
            <v>21</v>
          </cell>
          <cell r="CQ63">
            <v>21</v>
          </cell>
          <cell r="CR63">
            <v>22</v>
          </cell>
          <cell r="CS63">
            <v>22</v>
          </cell>
          <cell r="CT63">
            <v>22</v>
          </cell>
          <cell r="CU63">
            <v>22</v>
          </cell>
          <cell r="CV63">
            <v>22</v>
          </cell>
          <cell r="CW63">
            <v>21</v>
          </cell>
          <cell r="CX63">
            <v>21</v>
          </cell>
          <cell r="CY63">
            <v>21</v>
          </cell>
          <cell r="CZ63">
            <v>21</v>
          </cell>
          <cell r="DA63">
            <v>22</v>
          </cell>
          <cell r="DB63">
            <v>22</v>
          </cell>
          <cell r="DC63">
            <v>22</v>
          </cell>
          <cell r="DD63">
            <v>22</v>
          </cell>
          <cell r="DE63">
            <v>22</v>
          </cell>
          <cell r="DF63">
            <v>22</v>
          </cell>
          <cell r="DG63">
            <v>22</v>
          </cell>
          <cell r="DH63">
            <v>22</v>
          </cell>
          <cell r="DI63">
            <v>21</v>
          </cell>
          <cell r="DJ63">
            <v>21</v>
          </cell>
          <cell r="DK63">
            <v>21</v>
          </cell>
          <cell r="DL63">
            <v>21</v>
          </cell>
          <cell r="DM63">
            <v>22</v>
          </cell>
          <cell r="DN63">
            <v>22</v>
          </cell>
          <cell r="DO63">
            <v>22</v>
          </cell>
          <cell r="DP63">
            <v>22</v>
          </cell>
          <cell r="DQ63">
            <v>22</v>
          </cell>
          <cell r="DR63">
            <v>22</v>
          </cell>
          <cell r="DS63">
            <v>22</v>
          </cell>
          <cell r="DT63">
            <v>22</v>
          </cell>
          <cell r="DU63">
            <v>22</v>
          </cell>
          <cell r="DV63">
            <v>21</v>
          </cell>
          <cell r="DW63">
            <v>21</v>
          </cell>
          <cell r="DX63">
            <v>21</v>
          </cell>
          <cell r="DY63">
            <v>22</v>
          </cell>
          <cell r="DZ63">
            <v>22</v>
          </cell>
          <cell r="EA63">
            <v>22</v>
          </cell>
          <cell r="EB63">
            <v>22</v>
          </cell>
          <cell r="EC63">
            <v>22</v>
          </cell>
          <cell r="ED63">
            <v>22</v>
          </cell>
          <cell r="EE63">
            <v>22</v>
          </cell>
          <cell r="EF63">
            <v>22</v>
          </cell>
          <cell r="EG63">
            <v>22</v>
          </cell>
          <cell r="EH63">
            <v>21</v>
          </cell>
          <cell r="EI63">
            <v>21</v>
          </cell>
          <cell r="EJ63">
            <v>21</v>
          </cell>
          <cell r="EK63">
            <v>22</v>
          </cell>
          <cell r="EL63">
            <v>22</v>
          </cell>
          <cell r="EM63">
            <v>22</v>
          </cell>
          <cell r="EN63">
            <v>22</v>
          </cell>
          <cell r="EO63">
            <v>22</v>
          </cell>
          <cell r="EP63">
            <v>22</v>
          </cell>
          <cell r="EQ63">
            <v>22</v>
          </cell>
          <cell r="ER63">
            <v>22</v>
          </cell>
          <cell r="ES63">
            <v>22</v>
          </cell>
          <cell r="ET63">
            <v>21</v>
          </cell>
          <cell r="EU63">
            <v>21</v>
          </cell>
          <cell r="EV63">
            <v>21</v>
          </cell>
          <cell r="EW63">
            <v>22</v>
          </cell>
          <cell r="EX63">
            <v>22</v>
          </cell>
          <cell r="EY63">
            <v>22</v>
          </cell>
          <cell r="EZ63">
            <v>22</v>
          </cell>
          <cell r="FA63">
            <v>22</v>
          </cell>
          <cell r="FB63">
            <v>22</v>
          </cell>
          <cell r="FC63">
            <v>22</v>
          </cell>
          <cell r="FD63">
            <v>22</v>
          </cell>
          <cell r="FE63">
            <v>22</v>
          </cell>
          <cell r="FF63">
            <v>21</v>
          </cell>
          <cell r="FG63">
            <v>21</v>
          </cell>
          <cell r="FH63">
            <v>21</v>
          </cell>
        </row>
        <row r="64">
          <cell r="D64" t="str">
            <v>IGC - TS3 Non-Residential</v>
          </cell>
          <cell r="E64" t="str">
            <v>Non-Residential</v>
          </cell>
          <cell r="F64" t="str">
            <v>IGC</v>
          </cell>
          <cell r="G64" t="str">
            <v>IGC - TS3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  <cell r="AJ64">
            <v>1</v>
          </cell>
          <cell r="AK64">
            <v>1</v>
          </cell>
          <cell r="AL64">
            <v>1</v>
          </cell>
          <cell r="AM64">
            <v>1</v>
          </cell>
          <cell r="AN64">
            <v>1</v>
          </cell>
          <cell r="AO64">
            <v>1</v>
          </cell>
          <cell r="AP64">
            <v>1</v>
          </cell>
          <cell r="AQ64">
            <v>1</v>
          </cell>
          <cell r="AR64">
            <v>1</v>
          </cell>
          <cell r="AS64">
            <v>1</v>
          </cell>
          <cell r="AT64">
            <v>1</v>
          </cell>
          <cell r="AU64">
            <v>1</v>
          </cell>
          <cell r="AV64">
            <v>1</v>
          </cell>
          <cell r="AW64">
            <v>1</v>
          </cell>
          <cell r="AX64">
            <v>1</v>
          </cell>
          <cell r="AY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BE64">
            <v>1</v>
          </cell>
          <cell r="BF64">
            <v>1</v>
          </cell>
          <cell r="BG64">
            <v>1</v>
          </cell>
          <cell r="BH64">
            <v>1</v>
          </cell>
          <cell r="BI64">
            <v>1</v>
          </cell>
          <cell r="BJ64">
            <v>1</v>
          </cell>
          <cell r="BK64">
            <v>1</v>
          </cell>
          <cell r="BL64">
            <v>1</v>
          </cell>
          <cell r="BM64">
            <v>1</v>
          </cell>
          <cell r="BN64">
            <v>1</v>
          </cell>
          <cell r="BO64">
            <v>1</v>
          </cell>
          <cell r="BP64">
            <v>1</v>
          </cell>
          <cell r="BQ64">
            <v>1</v>
          </cell>
          <cell r="BR64">
            <v>1</v>
          </cell>
          <cell r="BS64">
            <v>1</v>
          </cell>
          <cell r="BT64">
            <v>1</v>
          </cell>
          <cell r="BU64">
            <v>1</v>
          </cell>
          <cell r="BV64">
            <v>1</v>
          </cell>
          <cell r="BW64">
            <v>1</v>
          </cell>
          <cell r="BX64">
            <v>1</v>
          </cell>
          <cell r="BY64">
            <v>1</v>
          </cell>
          <cell r="BZ64">
            <v>1</v>
          </cell>
          <cell r="CA64">
            <v>1</v>
          </cell>
          <cell r="CB64">
            <v>1</v>
          </cell>
          <cell r="CC64">
            <v>1</v>
          </cell>
          <cell r="CD64">
            <v>1</v>
          </cell>
          <cell r="CE64">
            <v>1</v>
          </cell>
          <cell r="CF64">
            <v>1</v>
          </cell>
          <cell r="CG64">
            <v>1</v>
          </cell>
          <cell r="CH64">
            <v>1</v>
          </cell>
          <cell r="CI64">
            <v>1</v>
          </cell>
          <cell r="CJ64">
            <v>1</v>
          </cell>
          <cell r="CK64">
            <v>1</v>
          </cell>
          <cell r="CL64">
            <v>1</v>
          </cell>
          <cell r="CM64">
            <v>1</v>
          </cell>
          <cell r="CN64">
            <v>1</v>
          </cell>
          <cell r="CO64">
            <v>1</v>
          </cell>
          <cell r="CP64">
            <v>1</v>
          </cell>
          <cell r="CQ64">
            <v>1</v>
          </cell>
          <cell r="CR64">
            <v>1</v>
          </cell>
          <cell r="CS64">
            <v>1</v>
          </cell>
          <cell r="CT64">
            <v>1</v>
          </cell>
          <cell r="CU64">
            <v>1</v>
          </cell>
          <cell r="CV64">
            <v>1</v>
          </cell>
          <cell r="CW64">
            <v>1</v>
          </cell>
          <cell r="CX64">
            <v>1</v>
          </cell>
          <cell r="CY64">
            <v>1</v>
          </cell>
          <cell r="CZ64">
            <v>1</v>
          </cell>
          <cell r="DA64">
            <v>1</v>
          </cell>
          <cell r="DB64">
            <v>1</v>
          </cell>
          <cell r="DC64">
            <v>1</v>
          </cell>
          <cell r="DD64">
            <v>1</v>
          </cell>
          <cell r="DE64">
            <v>1</v>
          </cell>
          <cell r="DF64">
            <v>1</v>
          </cell>
          <cell r="DG64">
            <v>1</v>
          </cell>
          <cell r="DH64">
            <v>1</v>
          </cell>
          <cell r="DI64">
            <v>1</v>
          </cell>
          <cell r="DJ64">
            <v>1</v>
          </cell>
          <cell r="DK64">
            <v>1</v>
          </cell>
          <cell r="DL64">
            <v>1</v>
          </cell>
          <cell r="DM64">
            <v>1</v>
          </cell>
          <cell r="DN64">
            <v>1</v>
          </cell>
          <cell r="DO64">
            <v>1</v>
          </cell>
          <cell r="DP64">
            <v>1</v>
          </cell>
          <cell r="DQ64">
            <v>1</v>
          </cell>
          <cell r="DR64">
            <v>1</v>
          </cell>
          <cell r="DS64">
            <v>1</v>
          </cell>
          <cell r="DT64">
            <v>1</v>
          </cell>
          <cell r="DU64">
            <v>1</v>
          </cell>
          <cell r="DV64">
            <v>1</v>
          </cell>
          <cell r="DW64">
            <v>1</v>
          </cell>
          <cell r="DX64">
            <v>1</v>
          </cell>
          <cell r="DY64">
            <v>1</v>
          </cell>
          <cell r="DZ64">
            <v>1</v>
          </cell>
          <cell r="EA64">
            <v>1</v>
          </cell>
          <cell r="EB64">
            <v>1</v>
          </cell>
          <cell r="EC64">
            <v>1</v>
          </cell>
          <cell r="ED64">
            <v>1</v>
          </cell>
          <cell r="EE64">
            <v>1</v>
          </cell>
          <cell r="EF64">
            <v>1</v>
          </cell>
          <cell r="EG64">
            <v>1</v>
          </cell>
          <cell r="EH64">
            <v>1</v>
          </cell>
          <cell r="EI64">
            <v>1</v>
          </cell>
          <cell r="EJ64">
            <v>1</v>
          </cell>
          <cell r="EK64">
            <v>1</v>
          </cell>
          <cell r="EL64">
            <v>1</v>
          </cell>
          <cell r="EM64">
            <v>1</v>
          </cell>
          <cell r="EN64">
            <v>1</v>
          </cell>
          <cell r="EO64">
            <v>1</v>
          </cell>
          <cell r="EP64">
            <v>1</v>
          </cell>
          <cell r="EQ64">
            <v>1</v>
          </cell>
          <cell r="ER64">
            <v>1</v>
          </cell>
          <cell r="ES64">
            <v>1</v>
          </cell>
          <cell r="ET64">
            <v>1</v>
          </cell>
          <cell r="EU64">
            <v>1</v>
          </cell>
          <cell r="EV64">
            <v>1</v>
          </cell>
          <cell r="EW64">
            <v>1</v>
          </cell>
          <cell r="EX64">
            <v>1</v>
          </cell>
          <cell r="EY64">
            <v>1</v>
          </cell>
          <cell r="EZ64">
            <v>1</v>
          </cell>
          <cell r="FA64">
            <v>1</v>
          </cell>
          <cell r="FB64">
            <v>1</v>
          </cell>
          <cell r="FC64">
            <v>1</v>
          </cell>
          <cell r="FD64">
            <v>1</v>
          </cell>
          <cell r="FE64">
            <v>1</v>
          </cell>
          <cell r="FF64">
            <v>1</v>
          </cell>
          <cell r="FG64">
            <v>1</v>
          </cell>
          <cell r="FH64">
            <v>1</v>
          </cell>
        </row>
        <row r="65">
          <cell r="D65" t="str">
            <v>IGC - TS4 Non-Residential</v>
          </cell>
          <cell r="E65" t="str">
            <v>Non-Residential</v>
          </cell>
          <cell r="F65" t="str">
            <v>IGC</v>
          </cell>
          <cell r="G65" t="str">
            <v>IGC - TS4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U65">
            <v>2</v>
          </cell>
          <cell r="V65">
            <v>2</v>
          </cell>
          <cell r="W65">
            <v>2</v>
          </cell>
          <cell r="X65">
            <v>2</v>
          </cell>
          <cell r="Y65">
            <v>2</v>
          </cell>
          <cell r="Z65">
            <v>2</v>
          </cell>
          <cell r="AA65">
            <v>2</v>
          </cell>
          <cell r="AB65">
            <v>2</v>
          </cell>
          <cell r="AC65">
            <v>2</v>
          </cell>
          <cell r="AD65">
            <v>2</v>
          </cell>
          <cell r="AE65">
            <v>2</v>
          </cell>
          <cell r="AF65">
            <v>2</v>
          </cell>
          <cell r="AG65">
            <v>2</v>
          </cell>
          <cell r="AH65">
            <v>2</v>
          </cell>
          <cell r="AI65">
            <v>2</v>
          </cell>
          <cell r="AJ65">
            <v>2</v>
          </cell>
          <cell r="AK65">
            <v>2</v>
          </cell>
          <cell r="AL65">
            <v>2</v>
          </cell>
          <cell r="AM65">
            <v>2</v>
          </cell>
          <cell r="AN65">
            <v>2</v>
          </cell>
          <cell r="AO65">
            <v>2</v>
          </cell>
          <cell r="AP65">
            <v>2</v>
          </cell>
          <cell r="AQ65">
            <v>2</v>
          </cell>
          <cell r="AR65">
            <v>2</v>
          </cell>
          <cell r="AS65">
            <v>2</v>
          </cell>
          <cell r="AT65">
            <v>2</v>
          </cell>
          <cell r="AU65">
            <v>2</v>
          </cell>
          <cell r="AV65">
            <v>2</v>
          </cell>
          <cell r="AW65">
            <v>1</v>
          </cell>
          <cell r="AX65">
            <v>1</v>
          </cell>
          <cell r="AY65">
            <v>1</v>
          </cell>
          <cell r="AZ65">
            <v>1</v>
          </cell>
          <cell r="BA65">
            <v>2</v>
          </cell>
          <cell r="BB65">
            <v>2</v>
          </cell>
          <cell r="BC65">
            <v>2</v>
          </cell>
          <cell r="BD65">
            <v>2</v>
          </cell>
          <cell r="BE65">
            <v>2</v>
          </cell>
          <cell r="BF65">
            <v>2</v>
          </cell>
          <cell r="BG65">
            <v>2</v>
          </cell>
          <cell r="BH65">
            <v>2</v>
          </cell>
          <cell r="BI65">
            <v>2</v>
          </cell>
          <cell r="BJ65">
            <v>2</v>
          </cell>
          <cell r="BK65">
            <v>2</v>
          </cell>
          <cell r="BL65">
            <v>2</v>
          </cell>
          <cell r="BM65">
            <v>2</v>
          </cell>
          <cell r="BN65">
            <v>2</v>
          </cell>
          <cell r="BO65">
            <v>2</v>
          </cell>
          <cell r="BP65">
            <v>2</v>
          </cell>
          <cell r="BQ65">
            <v>2</v>
          </cell>
          <cell r="BR65">
            <v>2</v>
          </cell>
          <cell r="BS65">
            <v>2</v>
          </cell>
          <cell r="BT65">
            <v>2</v>
          </cell>
          <cell r="BU65">
            <v>2</v>
          </cell>
          <cell r="BV65">
            <v>2</v>
          </cell>
          <cell r="BW65">
            <v>2</v>
          </cell>
          <cell r="BX65">
            <v>2</v>
          </cell>
          <cell r="BY65">
            <v>2</v>
          </cell>
          <cell r="BZ65">
            <v>2</v>
          </cell>
          <cell r="CA65">
            <v>2</v>
          </cell>
          <cell r="CB65">
            <v>2</v>
          </cell>
          <cell r="CC65">
            <v>2</v>
          </cell>
          <cell r="CD65">
            <v>2</v>
          </cell>
          <cell r="CE65">
            <v>2</v>
          </cell>
          <cell r="CF65">
            <v>2</v>
          </cell>
          <cell r="CG65">
            <v>2</v>
          </cell>
          <cell r="CH65">
            <v>2</v>
          </cell>
          <cell r="CI65">
            <v>2</v>
          </cell>
          <cell r="CJ65">
            <v>2</v>
          </cell>
          <cell r="CK65">
            <v>2</v>
          </cell>
          <cell r="CL65">
            <v>2</v>
          </cell>
          <cell r="CM65">
            <v>2</v>
          </cell>
          <cell r="CN65">
            <v>2</v>
          </cell>
          <cell r="CO65">
            <v>2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</row>
        <row r="66">
          <cell r="D66" t="str">
            <v>TOTAL NON-RESIDENTIAL:Non-Residential</v>
          </cell>
          <cell r="E66" t="str">
            <v>Non-Residential</v>
          </cell>
          <cell r="F66" t="str">
            <v/>
          </cell>
          <cell r="G66" t="str">
            <v>TOTAL NON-RESIDENTIAL:</v>
          </cell>
          <cell r="U66">
            <v>7174</v>
          </cell>
          <cell r="V66">
            <v>7184</v>
          </cell>
          <cell r="W66">
            <v>7224</v>
          </cell>
          <cell r="X66">
            <v>7219</v>
          </cell>
          <cell r="Y66">
            <v>7223</v>
          </cell>
          <cell r="Z66">
            <v>7201</v>
          </cell>
          <cell r="AA66">
            <v>7227</v>
          </cell>
          <cell r="AB66">
            <v>7233</v>
          </cell>
          <cell r="AC66">
            <v>7259</v>
          </cell>
          <cell r="AD66">
            <v>7274</v>
          </cell>
          <cell r="AE66">
            <v>7321</v>
          </cell>
          <cell r="AF66">
            <v>7325</v>
          </cell>
          <cell r="AG66">
            <v>7339</v>
          </cell>
          <cell r="AH66">
            <v>7359</v>
          </cell>
          <cell r="AI66">
            <v>7365</v>
          </cell>
          <cell r="AJ66">
            <v>7387</v>
          </cell>
          <cell r="AK66">
            <v>7400</v>
          </cell>
          <cell r="AL66">
            <v>7411</v>
          </cell>
          <cell r="AM66">
            <v>7413</v>
          </cell>
          <cell r="AN66">
            <v>7423</v>
          </cell>
          <cell r="AO66">
            <v>7439</v>
          </cell>
          <cell r="AP66">
            <v>7439</v>
          </cell>
          <cell r="AQ66">
            <v>7453</v>
          </cell>
          <cell r="AR66">
            <v>7493</v>
          </cell>
          <cell r="AS66">
            <v>7492</v>
          </cell>
          <cell r="AT66">
            <v>7537</v>
          </cell>
          <cell r="AU66">
            <v>7540</v>
          </cell>
          <cell r="AV66">
            <v>7563</v>
          </cell>
          <cell r="AW66">
            <v>7555</v>
          </cell>
          <cell r="AX66">
            <v>7535</v>
          </cell>
          <cell r="AY66">
            <v>7567</v>
          </cell>
          <cell r="AZ66">
            <v>7570</v>
          </cell>
          <cell r="BA66">
            <v>7573</v>
          </cell>
          <cell r="BB66">
            <v>7575</v>
          </cell>
          <cell r="BC66">
            <v>7598</v>
          </cell>
          <cell r="BD66">
            <v>7613</v>
          </cell>
          <cell r="BE66">
            <v>7610</v>
          </cell>
          <cell r="BF66">
            <v>7616</v>
          </cell>
          <cell r="BG66">
            <v>7648</v>
          </cell>
          <cell r="BH66">
            <v>7678</v>
          </cell>
          <cell r="BI66">
            <v>7674</v>
          </cell>
          <cell r="BJ66">
            <v>7673</v>
          </cell>
          <cell r="BK66">
            <v>7663</v>
          </cell>
          <cell r="BL66">
            <v>7674</v>
          </cell>
          <cell r="BM66">
            <v>7730</v>
          </cell>
          <cell r="BN66">
            <v>7696</v>
          </cell>
          <cell r="BO66">
            <v>7747</v>
          </cell>
          <cell r="BP66">
            <v>7827</v>
          </cell>
          <cell r="BQ66">
            <v>7777</v>
          </cell>
          <cell r="BR66">
            <v>7791</v>
          </cell>
          <cell r="BS66">
            <v>7786</v>
          </cell>
          <cell r="BT66">
            <v>7858</v>
          </cell>
          <cell r="BU66">
            <v>7840</v>
          </cell>
          <cell r="BV66">
            <v>7850</v>
          </cell>
          <cell r="BW66">
            <v>7850</v>
          </cell>
          <cell r="BX66">
            <v>7872</v>
          </cell>
          <cell r="BY66">
            <v>7863</v>
          </cell>
          <cell r="BZ66">
            <v>7893</v>
          </cell>
          <cell r="CA66">
            <v>7900</v>
          </cell>
          <cell r="CB66">
            <v>7925</v>
          </cell>
          <cell r="CC66">
            <v>7980</v>
          </cell>
          <cell r="CD66">
            <v>7987</v>
          </cell>
          <cell r="CE66">
            <v>8000</v>
          </cell>
          <cell r="CF66">
            <v>8023</v>
          </cell>
          <cell r="CG66">
            <v>7997</v>
          </cell>
          <cell r="CH66">
            <v>8009</v>
          </cell>
          <cell r="CI66">
            <v>8017</v>
          </cell>
          <cell r="CJ66">
            <v>8008</v>
          </cell>
          <cell r="CK66">
            <v>8009</v>
          </cell>
          <cell r="CL66">
            <v>8050</v>
          </cell>
          <cell r="CM66">
            <v>8051</v>
          </cell>
          <cell r="CN66">
            <v>8058</v>
          </cell>
          <cell r="CO66">
            <v>8109</v>
          </cell>
          <cell r="CP66">
            <v>8099</v>
          </cell>
          <cell r="CQ66">
            <v>8112</v>
          </cell>
          <cell r="CR66">
            <v>8121</v>
          </cell>
          <cell r="CS66">
            <v>8109</v>
          </cell>
          <cell r="CT66">
            <v>8123</v>
          </cell>
          <cell r="CU66">
            <v>8123</v>
          </cell>
          <cell r="CV66">
            <v>8124</v>
          </cell>
          <cell r="CW66">
            <v>8123</v>
          </cell>
          <cell r="CX66">
            <v>8150</v>
          </cell>
          <cell r="CY66">
            <v>8150</v>
          </cell>
          <cell r="CZ66">
            <v>8185</v>
          </cell>
          <cell r="DA66">
            <v>8229</v>
          </cell>
          <cell r="DB66">
            <v>8237</v>
          </cell>
          <cell r="DC66">
            <v>8248</v>
          </cell>
          <cell r="DD66">
            <v>8296</v>
          </cell>
          <cell r="DE66">
            <v>8277</v>
          </cell>
          <cell r="DF66">
            <v>8288</v>
          </cell>
          <cell r="DG66">
            <v>8289</v>
          </cell>
          <cell r="DH66">
            <v>8300</v>
          </cell>
          <cell r="DI66">
            <v>8301</v>
          </cell>
          <cell r="DJ66">
            <v>8334</v>
          </cell>
          <cell r="DK66">
            <v>8344</v>
          </cell>
          <cell r="DL66">
            <v>8368</v>
          </cell>
          <cell r="DM66">
            <v>8394</v>
          </cell>
          <cell r="DN66">
            <v>8404</v>
          </cell>
          <cell r="DO66">
            <v>8418</v>
          </cell>
          <cell r="DP66">
            <v>8456</v>
          </cell>
          <cell r="DQ66">
            <v>8435</v>
          </cell>
          <cell r="DR66">
            <v>8445</v>
          </cell>
          <cell r="DS66">
            <v>8452</v>
          </cell>
          <cell r="DT66">
            <v>8454</v>
          </cell>
          <cell r="DU66">
            <v>8462</v>
          </cell>
          <cell r="DV66">
            <v>8493</v>
          </cell>
          <cell r="DW66">
            <v>8501</v>
          </cell>
          <cell r="DX66">
            <v>8526</v>
          </cell>
          <cell r="DY66">
            <v>8550</v>
          </cell>
          <cell r="DZ66">
            <v>8557</v>
          </cell>
          <cell r="EA66">
            <v>8572</v>
          </cell>
          <cell r="EB66">
            <v>8615</v>
          </cell>
          <cell r="EC66">
            <v>8598</v>
          </cell>
          <cell r="ED66">
            <v>8607</v>
          </cell>
          <cell r="EE66">
            <v>8611</v>
          </cell>
          <cell r="EF66">
            <v>8618</v>
          </cell>
          <cell r="EG66">
            <v>8632</v>
          </cell>
          <cell r="EH66">
            <v>8655</v>
          </cell>
          <cell r="EI66">
            <v>8671</v>
          </cell>
          <cell r="EJ66">
            <v>8704</v>
          </cell>
          <cell r="EK66">
            <v>8707</v>
          </cell>
          <cell r="EL66">
            <v>8719</v>
          </cell>
          <cell r="EM66">
            <v>8732</v>
          </cell>
          <cell r="EN66">
            <v>8775</v>
          </cell>
          <cell r="EO66">
            <v>8757</v>
          </cell>
          <cell r="EP66">
            <v>8766</v>
          </cell>
          <cell r="EQ66">
            <v>8772</v>
          </cell>
          <cell r="ER66">
            <v>8776</v>
          </cell>
          <cell r="ES66">
            <v>8787</v>
          </cell>
          <cell r="ET66">
            <v>8814</v>
          </cell>
          <cell r="EU66">
            <v>8829</v>
          </cell>
          <cell r="EV66">
            <v>8859</v>
          </cell>
          <cell r="EW66">
            <v>8869</v>
          </cell>
          <cell r="EX66">
            <v>8879</v>
          </cell>
          <cell r="EY66">
            <v>8896</v>
          </cell>
          <cell r="EZ66">
            <v>8938</v>
          </cell>
          <cell r="FA66">
            <v>8919</v>
          </cell>
          <cell r="FB66">
            <v>8930</v>
          </cell>
          <cell r="FC66">
            <v>8934</v>
          </cell>
          <cell r="FD66">
            <v>8939</v>
          </cell>
          <cell r="FE66">
            <v>8951</v>
          </cell>
          <cell r="FF66">
            <v>8976</v>
          </cell>
          <cell r="FG66">
            <v>8994</v>
          </cell>
          <cell r="FH66">
            <v>9026</v>
          </cell>
        </row>
        <row r="67">
          <cell r="D67" t="str">
            <v>5/6 - NON-RESIDENTIAL-EXPERIMENTALNon-Residential-Experimental</v>
          </cell>
          <cell r="E67" t="str">
            <v>Non-Residential-Experimental</v>
          </cell>
          <cell r="F67" t="str">
            <v/>
          </cell>
          <cell r="G67" t="str">
            <v>5/6 - NON-RESIDENTIAL-EXPERIMENTAL</v>
          </cell>
        </row>
        <row r="68">
          <cell r="D68" t="str">
            <v>FTS-A Non-Residential-Experimental</v>
          </cell>
          <cell r="E68" t="str">
            <v>Non-Residential-Experimental</v>
          </cell>
          <cell r="F68" t="str">
            <v>CFG</v>
          </cell>
          <cell r="G68" t="str">
            <v>FTS-A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</row>
        <row r="69">
          <cell r="D69" t="str">
            <v>FTS-B Non-Residential-Experimental</v>
          </cell>
          <cell r="E69" t="str">
            <v>Non-Residential-Experimental</v>
          </cell>
          <cell r="F69" t="str">
            <v>CFG</v>
          </cell>
          <cell r="G69" t="str">
            <v>FTS-B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U69">
            <v>1</v>
          </cell>
          <cell r="V69">
            <v>1</v>
          </cell>
          <cell r="W69">
            <v>1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>
            <v>1</v>
          </cell>
          <cell r="AD69">
            <v>1</v>
          </cell>
          <cell r="AE69">
            <v>1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  <cell r="AJ69">
            <v>1</v>
          </cell>
          <cell r="AK69">
            <v>1</v>
          </cell>
          <cell r="AL69">
            <v>1</v>
          </cell>
          <cell r="AM69">
            <v>1</v>
          </cell>
          <cell r="AN69">
            <v>1</v>
          </cell>
          <cell r="AO69">
            <v>1</v>
          </cell>
          <cell r="AP69">
            <v>1</v>
          </cell>
          <cell r="AQ69">
            <v>2</v>
          </cell>
          <cell r="AR69">
            <v>2</v>
          </cell>
          <cell r="AS69">
            <v>2</v>
          </cell>
          <cell r="AT69">
            <v>2</v>
          </cell>
          <cell r="AU69">
            <v>2</v>
          </cell>
          <cell r="AV69">
            <v>2</v>
          </cell>
          <cell r="AW69">
            <v>2</v>
          </cell>
          <cell r="AX69">
            <v>2</v>
          </cell>
          <cell r="AY69">
            <v>1</v>
          </cell>
          <cell r="AZ69">
            <v>1</v>
          </cell>
          <cell r="BA69">
            <v>1</v>
          </cell>
          <cell r="BB69">
            <v>1</v>
          </cell>
          <cell r="BC69">
            <v>1</v>
          </cell>
          <cell r="BD69">
            <v>1</v>
          </cell>
          <cell r="BE69">
            <v>1</v>
          </cell>
          <cell r="BF69">
            <v>1</v>
          </cell>
          <cell r="BG69">
            <v>1</v>
          </cell>
          <cell r="BH69">
            <v>1</v>
          </cell>
          <cell r="BI69">
            <v>1</v>
          </cell>
          <cell r="BJ69">
            <v>1</v>
          </cell>
          <cell r="BK69">
            <v>1</v>
          </cell>
          <cell r="BL69">
            <v>1</v>
          </cell>
          <cell r="BM69">
            <v>1</v>
          </cell>
          <cell r="BN69">
            <v>1</v>
          </cell>
          <cell r="BO69">
            <v>1</v>
          </cell>
          <cell r="BP69">
            <v>1</v>
          </cell>
          <cell r="BQ69">
            <v>1</v>
          </cell>
          <cell r="BR69">
            <v>1</v>
          </cell>
          <cell r="BS69">
            <v>1</v>
          </cell>
          <cell r="BT69">
            <v>1</v>
          </cell>
          <cell r="BU69">
            <v>1</v>
          </cell>
          <cell r="BV69">
            <v>1</v>
          </cell>
          <cell r="BW69">
            <v>1</v>
          </cell>
          <cell r="BX69">
            <v>1</v>
          </cell>
          <cell r="BY69">
            <v>1</v>
          </cell>
          <cell r="BZ69">
            <v>1</v>
          </cell>
          <cell r="CA69">
            <v>1</v>
          </cell>
          <cell r="CB69">
            <v>1</v>
          </cell>
          <cell r="CC69">
            <v>1</v>
          </cell>
          <cell r="CD69">
            <v>1</v>
          </cell>
          <cell r="CE69">
            <v>1</v>
          </cell>
          <cell r="CF69">
            <v>1</v>
          </cell>
          <cell r="CG69">
            <v>1</v>
          </cell>
          <cell r="CH69">
            <v>1</v>
          </cell>
          <cell r="CI69">
            <v>1</v>
          </cell>
          <cell r="CJ69">
            <v>1</v>
          </cell>
          <cell r="CK69">
            <v>1</v>
          </cell>
          <cell r="CL69">
            <v>1</v>
          </cell>
          <cell r="CM69">
            <v>1</v>
          </cell>
          <cell r="CN69">
            <v>1</v>
          </cell>
          <cell r="CO69">
            <v>1</v>
          </cell>
          <cell r="CP69">
            <v>1</v>
          </cell>
          <cell r="CQ69">
            <v>1</v>
          </cell>
          <cell r="CR69">
            <v>1</v>
          </cell>
          <cell r="CS69">
            <v>1</v>
          </cell>
          <cell r="CT69">
            <v>1</v>
          </cell>
          <cell r="CU69">
            <v>1</v>
          </cell>
          <cell r="CV69">
            <v>1</v>
          </cell>
          <cell r="CW69">
            <v>1</v>
          </cell>
          <cell r="CX69">
            <v>1</v>
          </cell>
          <cell r="CY69">
            <v>1</v>
          </cell>
          <cell r="CZ69">
            <v>1</v>
          </cell>
          <cell r="DA69">
            <v>1</v>
          </cell>
          <cell r="DB69">
            <v>1</v>
          </cell>
          <cell r="DC69">
            <v>1</v>
          </cell>
          <cell r="DD69">
            <v>1</v>
          </cell>
          <cell r="DE69">
            <v>1</v>
          </cell>
          <cell r="DF69">
            <v>1</v>
          </cell>
          <cell r="DG69">
            <v>1</v>
          </cell>
          <cell r="DH69">
            <v>1</v>
          </cell>
          <cell r="DI69">
            <v>1</v>
          </cell>
          <cell r="DJ69">
            <v>1</v>
          </cell>
          <cell r="DK69">
            <v>1</v>
          </cell>
          <cell r="DL69">
            <v>1</v>
          </cell>
          <cell r="DM69">
            <v>1</v>
          </cell>
          <cell r="DN69">
            <v>1</v>
          </cell>
          <cell r="DO69">
            <v>1</v>
          </cell>
          <cell r="DP69">
            <v>1</v>
          </cell>
          <cell r="DQ69">
            <v>1</v>
          </cell>
          <cell r="DR69">
            <v>1</v>
          </cell>
          <cell r="DS69">
            <v>1</v>
          </cell>
          <cell r="DT69">
            <v>1</v>
          </cell>
          <cell r="DU69">
            <v>1</v>
          </cell>
          <cell r="DV69">
            <v>1</v>
          </cell>
          <cell r="DW69">
            <v>1</v>
          </cell>
          <cell r="DX69">
            <v>1</v>
          </cell>
          <cell r="DY69">
            <v>1</v>
          </cell>
          <cell r="DZ69">
            <v>1</v>
          </cell>
          <cell r="EA69">
            <v>1</v>
          </cell>
          <cell r="EB69">
            <v>1</v>
          </cell>
          <cell r="EC69">
            <v>1</v>
          </cell>
          <cell r="ED69">
            <v>1</v>
          </cell>
          <cell r="EE69">
            <v>1</v>
          </cell>
          <cell r="EF69">
            <v>1</v>
          </cell>
          <cell r="EG69">
            <v>1</v>
          </cell>
          <cell r="EH69">
            <v>1</v>
          </cell>
          <cell r="EI69">
            <v>1</v>
          </cell>
          <cell r="EJ69">
            <v>1</v>
          </cell>
          <cell r="EK69">
            <v>1</v>
          </cell>
          <cell r="EL69">
            <v>1</v>
          </cell>
          <cell r="EM69">
            <v>1</v>
          </cell>
          <cell r="EN69">
            <v>1</v>
          </cell>
          <cell r="EO69">
            <v>1</v>
          </cell>
          <cell r="EP69">
            <v>1</v>
          </cell>
          <cell r="EQ69">
            <v>1</v>
          </cell>
          <cell r="ER69">
            <v>1</v>
          </cell>
          <cell r="ES69">
            <v>1</v>
          </cell>
          <cell r="ET69">
            <v>1</v>
          </cell>
          <cell r="EU69">
            <v>1</v>
          </cell>
          <cell r="EV69">
            <v>1</v>
          </cell>
          <cell r="EW69">
            <v>1</v>
          </cell>
          <cell r="EX69">
            <v>1</v>
          </cell>
          <cell r="EY69">
            <v>1</v>
          </cell>
          <cell r="EZ69">
            <v>1</v>
          </cell>
          <cell r="FA69">
            <v>1</v>
          </cell>
          <cell r="FB69">
            <v>1</v>
          </cell>
          <cell r="FC69">
            <v>1</v>
          </cell>
          <cell r="FD69">
            <v>1</v>
          </cell>
          <cell r="FE69">
            <v>1</v>
          </cell>
          <cell r="FF69">
            <v>1</v>
          </cell>
          <cell r="FG69">
            <v>1</v>
          </cell>
          <cell r="FH69">
            <v>1</v>
          </cell>
        </row>
        <row r="70">
          <cell r="D70" t="str">
            <v>FTS-1 Non-Residential-Experimental</v>
          </cell>
          <cell r="E70" t="str">
            <v>Non-Residential-Experimental</v>
          </cell>
          <cell r="F70" t="str">
            <v>CFG</v>
          </cell>
          <cell r="G70" t="str">
            <v>FTS-1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U70">
            <v>6</v>
          </cell>
          <cell r="V70">
            <v>6</v>
          </cell>
          <cell r="W70">
            <v>6</v>
          </cell>
          <cell r="X70">
            <v>6</v>
          </cell>
          <cell r="Y70">
            <v>10</v>
          </cell>
          <cell r="Z70">
            <v>11</v>
          </cell>
          <cell r="AA70">
            <v>11</v>
          </cell>
          <cell r="AB70">
            <v>11</v>
          </cell>
          <cell r="AC70">
            <v>12</v>
          </cell>
          <cell r="AD70">
            <v>13</v>
          </cell>
          <cell r="AE70">
            <v>13</v>
          </cell>
          <cell r="AF70">
            <v>14</v>
          </cell>
          <cell r="AG70">
            <v>14</v>
          </cell>
          <cell r="AH70">
            <v>15</v>
          </cell>
          <cell r="AI70">
            <v>17</v>
          </cell>
          <cell r="AJ70">
            <v>17</v>
          </cell>
          <cell r="AK70">
            <v>17</v>
          </cell>
          <cell r="AL70">
            <v>17</v>
          </cell>
          <cell r="AM70">
            <v>18</v>
          </cell>
          <cell r="AN70">
            <v>18</v>
          </cell>
          <cell r="AO70">
            <v>19</v>
          </cell>
          <cell r="AP70">
            <v>19</v>
          </cell>
          <cell r="AQ70">
            <v>19</v>
          </cell>
          <cell r="AR70">
            <v>21</v>
          </cell>
          <cell r="AS70">
            <v>21</v>
          </cell>
          <cell r="AT70">
            <v>20</v>
          </cell>
          <cell r="AU70">
            <v>21</v>
          </cell>
          <cell r="AV70">
            <v>22</v>
          </cell>
          <cell r="AW70">
            <v>23</v>
          </cell>
          <cell r="AX70">
            <v>23</v>
          </cell>
          <cell r="AY70">
            <v>23</v>
          </cell>
          <cell r="AZ70">
            <v>22</v>
          </cell>
          <cell r="BA70">
            <v>23</v>
          </cell>
          <cell r="BB70">
            <v>23</v>
          </cell>
          <cell r="BC70">
            <v>23</v>
          </cell>
          <cell r="BD70">
            <v>23</v>
          </cell>
          <cell r="BE70">
            <v>22</v>
          </cell>
          <cell r="BF70">
            <v>22</v>
          </cell>
          <cell r="BG70">
            <v>22</v>
          </cell>
          <cell r="BH70">
            <v>22</v>
          </cell>
          <cell r="BI70">
            <v>23</v>
          </cell>
          <cell r="BJ70">
            <v>24</v>
          </cell>
          <cell r="BK70">
            <v>27</v>
          </cell>
          <cell r="BL70">
            <v>27</v>
          </cell>
          <cell r="BM70">
            <v>28</v>
          </cell>
          <cell r="BN70">
            <v>32</v>
          </cell>
          <cell r="BO70">
            <v>32</v>
          </cell>
          <cell r="BP70">
            <v>33</v>
          </cell>
          <cell r="BQ70">
            <v>32</v>
          </cell>
          <cell r="BR70">
            <v>32</v>
          </cell>
          <cell r="BS70">
            <v>32</v>
          </cell>
          <cell r="BT70">
            <v>32</v>
          </cell>
          <cell r="BU70">
            <v>32</v>
          </cell>
          <cell r="BV70">
            <v>32</v>
          </cell>
          <cell r="BW70">
            <v>32</v>
          </cell>
          <cell r="BX70">
            <v>32</v>
          </cell>
          <cell r="BY70">
            <v>32</v>
          </cell>
          <cell r="BZ70">
            <v>33</v>
          </cell>
          <cell r="CA70">
            <v>33</v>
          </cell>
          <cell r="CB70">
            <v>34</v>
          </cell>
          <cell r="CC70">
            <v>37</v>
          </cell>
          <cell r="CD70">
            <v>36</v>
          </cell>
          <cell r="CE70">
            <v>37</v>
          </cell>
          <cell r="CF70">
            <v>38</v>
          </cell>
          <cell r="CG70">
            <v>38</v>
          </cell>
          <cell r="CH70">
            <v>40</v>
          </cell>
          <cell r="CI70">
            <v>41</v>
          </cell>
          <cell r="CJ70">
            <v>42</v>
          </cell>
          <cell r="CK70">
            <v>43</v>
          </cell>
          <cell r="CL70">
            <v>42</v>
          </cell>
          <cell r="CM70">
            <v>43</v>
          </cell>
          <cell r="CN70">
            <v>43</v>
          </cell>
          <cell r="CO70">
            <v>43</v>
          </cell>
          <cell r="CP70">
            <v>43</v>
          </cell>
          <cell r="CQ70">
            <v>44</v>
          </cell>
          <cell r="CR70">
            <v>45</v>
          </cell>
          <cell r="CS70">
            <v>45</v>
          </cell>
          <cell r="CT70">
            <v>45</v>
          </cell>
          <cell r="CU70">
            <v>46</v>
          </cell>
          <cell r="CV70">
            <v>46</v>
          </cell>
          <cell r="CW70">
            <v>46</v>
          </cell>
          <cell r="CX70">
            <v>46</v>
          </cell>
          <cell r="CY70">
            <v>46</v>
          </cell>
          <cell r="CZ70">
            <v>46</v>
          </cell>
          <cell r="DA70">
            <v>43</v>
          </cell>
          <cell r="DB70">
            <v>42</v>
          </cell>
          <cell r="DC70">
            <v>43</v>
          </cell>
          <cell r="DD70">
            <v>43</v>
          </cell>
          <cell r="DE70">
            <v>43</v>
          </cell>
          <cell r="DF70">
            <v>44</v>
          </cell>
          <cell r="DG70">
            <v>46</v>
          </cell>
          <cell r="DH70">
            <v>46</v>
          </cell>
          <cell r="DI70">
            <v>47</v>
          </cell>
          <cell r="DJ70">
            <v>48</v>
          </cell>
          <cell r="DK70">
            <v>48</v>
          </cell>
          <cell r="DL70">
            <v>49</v>
          </cell>
          <cell r="DM70">
            <v>42</v>
          </cell>
          <cell r="DN70">
            <v>41</v>
          </cell>
          <cell r="DO70">
            <v>42</v>
          </cell>
          <cell r="DP70">
            <v>43</v>
          </cell>
          <cell r="DQ70">
            <v>43</v>
          </cell>
          <cell r="DR70">
            <v>44</v>
          </cell>
          <cell r="DS70">
            <v>46</v>
          </cell>
          <cell r="DT70">
            <v>47</v>
          </cell>
          <cell r="DU70">
            <v>48</v>
          </cell>
          <cell r="DV70">
            <v>48</v>
          </cell>
          <cell r="DW70">
            <v>49</v>
          </cell>
          <cell r="DX70">
            <v>50</v>
          </cell>
          <cell r="DY70">
            <v>42</v>
          </cell>
          <cell r="DZ70">
            <v>42</v>
          </cell>
          <cell r="EA70">
            <v>42</v>
          </cell>
          <cell r="EB70">
            <v>43</v>
          </cell>
          <cell r="EC70">
            <v>43</v>
          </cell>
          <cell r="ED70">
            <v>44</v>
          </cell>
          <cell r="EE70">
            <v>46</v>
          </cell>
          <cell r="EF70">
            <v>46</v>
          </cell>
          <cell r="EG70">
            <v>47</v>
          </cell>
          <cell r="EH70">
            <v>49</v>
          </cell>
          <cell r="EI70">
            <v>49</v>
          </cell>
          <cell r="EJ70">
            <v>50</v>
          </cell>
          <cell r="EK70">
            <v>42</v>
          </cell>
          <cell r="EL70">
            <v>42</v>
          </cell>
          <cell r="EM70">
            <v>42</v>
          </cell>
          <cell r="EN70">
            <v>43</v>
          </cell>
          <cell r="EO70">
            <v>43</v>
          </cell>
          <cell r="EP70">
            <v>45</v>
          </cell>
          <cell r="EQ70">
            <v>46</v>
          </cell>
          <cell r="ER70">
            <v>46</v>
          </cell>
          <cell r="ES70">
            <v>47</v>
          </cell>
          <cell r="ET70">
            <v>48</v>
          </cell>
          <cell r="EU70">
            <v>49</v>
          </cell>
          <cell r="EV70">
            <v>50</v>
          </cell>
          <cell r="EW70">
            <v>42</v>
          </cell>
          <cell r="EX70">
            <v>42</v>
          </cell>
          <cell r="EY70">
            <v>42</v>
          </cell>
          <cell r="EZ70">
            <v>43</v>
          </cell>
          <cell r="FA70">
            <v>43</v>
          </cell>
          <cell r="FB70">
            <v>44</v>
          </cell>
          <cell r="FC70">
            <v>46</v>
          </cell>
          <cell r="FD70">
            <v>47</v>
          </cell>
          <cell r="FE70">
            <v>47</v>
          </cell>
          <cell r="FF70">
            <v>48</v>
          </cell>
          <cell r="FG70">
            <v>49</v>
          </cell>
          <cell r="FH70">
            <v>50</v>
          </cell>
        </row>
        <row r="71">
          <cell r="D71" t="str">
            <v>FTS-2 Non-Residential-Experimental</v>
          </cell>
          <cell r="E71" t="str">
            <v>Non-Residential-Experimental</v>
          </cell>
          <cell r="F71" t="str">
            <v>CFG</v>
          </cell>
          <cell r="G71" t="str">
            <v>FTS-2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U71">
            <v>16</v>
          </cell>
          <cell r="V71">
            <v>16</v>
          </cell>
          <cell r="W71">
            <v>16</v>
          </cell>
          <cell r="X71">
            <v>16</v>
          </cell>
          <cell r="Y71">
            <v>8</v>
          </cell>
          <cell r="Z71">
            <v>7</v>
          </cell>
          <cell r="AA71">
            <v>8</v>
          </cell>
          <cell r="AB71">
            <v>8</v>
          </cell>
          <cell r="AC71">
            <v>8</v>
          </cell>
          <cell r="AD71">
            <v>8</v>
          </cell>
          <cell r="AE71">
            <v>7</v>
          </cell>
          <cell r="AF71">
            <v>7</v>
          </cell>
          <cell r="AG71">
            <v>8</v>
          </cell>
          <cell r="AH71">
            <v>7</v>
          </cell>
          <cell r="AI71">
            <v>7</v>
          </cell>
          <cell r="AJ71">
            <v>7</v>
          </cell>
          <cell r="AK71">
            <v>7</v>
          </cell>
          <cell r="AL71">
            <v>7</v>
          </cell>
          <cell r="AM71">
            <v>6</v>
          </cell>
          <cell r="AN71">
            <v>7</v>
          </cell>
          <cell r="AO71">
            <v>6</v>
          </cell>
          <cell r="AP71">
            <v>6</v>
          </cell>
          <cell r="AQ71">
            <v>6</v>
          </cell>
          <cell r="AR71">
            <v>6</v>
          </cell>
          <cell r="AS71">
            <v>6</v>
          </cell>
          <cell r="AT71">
            <v>6</v>
          </cell>
          <cell r="AU71">
            <v>6</v>
          </cell>
          <cell r="AV71">
            <v>5</v>
          </cell>
          <cell r="AW71">
            <v>5</v>
          </cell>
          <cell r="AX71">
            <v>5</v>
          </cell>
          <cell r="AY71">
            <v>5</v>
          </cell>
          <cell r="AZ71">
            <v>5</v>
          </cell>
          <cell r="BA71">
            <v>5</v>
          </cell>
          <cell r="BB71">
            <v>5</v>
          </cell>
          <cell r="BC71">
            <v>5</v>
          </cell>
          <cell r="BD71">
            <v>5</v>
          </cell>
          <cell r="BE71">
            <v>4</v>
          </cell>
          <cell r="BF71">
            <v>4</v>
          </cell>
          <cell r="BG71">
            <v>4</v>
          </cell>
          <cell r="BH71">
            <v>4</v>
          </cell>
          <cell r="BI71">
            <v>4</v>
          </cell>
          <cell r="BJ71">
            <v>4</v>
          </cell>
          <cell r="BK71">
            <v>4</v>
          </cell>
          <cell r="BL71">
            <v>4</v>
          </cell>
          <cell r="BM71">
            <v>5</v>
          </cell>
          <cell r="BN71">
            <v>5</v>
          </cell>
          <cell r="BO71">
            <v>5</v>
          </cell>
          <cell r="BP71">
            <v>5</v>
          </cell>
          <cell r="BQ71">
            <v>5</v>
          </cell>
          <cell r="BR71">
            <v>5</v>
          </cell>
          <cell r="BS71">
            <v>5</v>
          </cell>
          <cell r="BT71">
            <v>5</v>
          </cell>
          <cell r="BU71">
            <v>5</v>
          </cell>
          <cell r="BV71">
            <v>6</v>
          </cell>
          <cell r="BW71">
            <v>6</v>
          </cell>
          <cell r="BX71">
            <v>6</v>
          </cell>
          <cell r="BY71">
            <v>5</v>
          </cell>
          <cell r="BZ71">
            <v>5</v>
          </cell>
          <cell r="CA71">
            <v>5</v>
          </cell>
          <cell r="CB71">
            <v>5</v>
          </cell>
          <cell r="CC71">
            <v>5</v>
          </cell>
          <cell r="CD71">
            <v>6</v>
          </cell>
          <cell r="CE71">
            <v>6</v>
          </cell>
          <cell r="CF71">
            <v>6</v>
          </cell>
          <cell r="CG71">
            <v>6</v>
          </cell>
          <cell r="CH71">
            <v>6</v>
          </cell>
          <cell r="CI71">
            <v>6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6</v>
          </cell>
          <cell r="CO71">
            <v>6</v>
          </cell>
          <cell r="CP71">
            <v>6</v>
          </cell>
          <cell r="CQ71">
            <v>6</v>
          </cell>
          <cell r="CR71">
            <v>6</v>
          </cell>
          <cell r="CS71">
            <v>6</v>
          </cell>
          <cell r="CT71">
            <v>6</v>
          </cell>
          <cell r="CU71">
            <v>6</v>
          </cell>
          <cell r="CV71">
            <v>5</v>
          </cell>
          <cell r="CW71">
            <v>5</v>
          </cell>
          <cell r="CX71">
            <v>5</v>
          </cell>
          <cell r="CY71">
            <v>5</v>
          </cell>
          <cell r="CZ71">
            <v>5</v>
          </cell>
          <cell r="DA71">
            <v>5</v>
          </cell>
          <cell r="DB71">
            <v>6</v>
          </cell>
          <cell r="DC71">
            <v>6</v>
          </cell>
          <cell r="DD71">
            <v>6</v>
          </cell>
          <cell r="DE71">
            <v>6</v>
          </cell>
          <cell r="DF71">
            <v>6</v>
          </cell>
          <cell r="DG71">
            <v>6</v>
          </cell>
          <cell r="DH71">
            <v>6</v>
          </cell>
          <cell r="DI71">
            <v>5</v>
          </cell>
          <cell r="DJ71">
            <v>5</v>
          </cell>
          <cell r="DK71">
            <v>5</v>
          </cell>
          <cell r="DL71">
            <v>6</v>
          </cell>
          <cell r="DM71">
            <v>5</v>
          </cell>
          <cell r="DN71">
            <v>6</v>
          </cell>
          <cell r="DO71">
            <v>6</v>
          </cell>
          <cell r="DP71">
            <v>6</v>
          </cell>
          <cell r="DQ71">
            <v>6</v>
          </cell>
          <cell r="DR71">
            <v>6</v>
          </cell>
          <cell r="DS71">
            <v>6</v>
          </cell>
          <cell r="DT71">
            <v>5</v>
          </cell>
          <cell r="DU71">
            <v>5</v>
          </cell>
          <cell r="DV71">
            <v>5</v>
          </cell>
          <cell r="DW71">
            <v>5</v>
          </cell>
          <cell r="DX71">
            <v>6</v>
          </cell>
          <cell r="DY71">
            <v>5</v>
          </cell>
          <cell r="DZ71">
            <v>6</v>
          </cell>
          <cell r="EA71">
            <v>6</v>
          </cell>
          <cell r="EB71">
            <v>6</v>
          </cell>
          <cell r="EC71">
            <v>6</v>
          </cell>
          <cell r="ED71">
            <v>6</v>
          </cell>
          <cell r="EE71">
            <v>6</v>
          </cell>
          <cell r="EF71">
            <v>6</v>
          </cell>
          <cell r="EG71">
            <v>5</v>
          </cell>
          <cell r="EH71">
            <v>5</v>
          </cell>
          <cell r="EI71">
            <v>5</v>
          </cell>
          <cell r="EJ71">
            <v>6</v>
          </cell>
          <cell r="EK71">
            <v>5</v>
          </cell>
          <cell r="EL71">
            <v>6</v>
          </cell>
          <cell r="EM71">
            <v>6</v>
          </cell>
          <cell r="EN71">
            <v>6</v>
          </cell>
          <cell r="EO71">
            <v>6</v>
          </cell>
          <cell r="EP71">
            <v>6</v>
          </cell>
          <cell r="EQ71">
            <v>6</v>
          </cell>
          <cell r="ER71">
            <v>6</v>
          </cell>
          <cell r="ES71">
            <v>5</v>
          </cell>
          <cell r="ET71">
            <v>5</v>
          </cell>
          <cell r="EU71">
            <v>5</v>
          </cell>
          <cell r="EV71">
            <v>6</v>
          </cell>
          <cell r="EW71">
            <v>5</v>
          </cell>
          <cell r="EX71">
            <v>6</v>
          </cell>
          <cell r="EY71">
            <v>6</v>
          </cell>
          <cell r="EZ71">
            <v>6</v>
          </cell>
          <cell r="FA71">
            <v>6</v>
          </cell>
          <cell r="FB71">
            <v>6</v>
          </cell>
          <cell r="FC71">
            <v>6</v>
          </cell>
          <cell r="FD71">
            <v>6</v>
          </cell>
          <cell r="FE71">
            <v>5</v>
          </cell>
          <cell r="FF71">
            <v>5</v>
          </cell>
          <cell r="FG71">
            <v>5</v>
          </cell>
          <cell r="FH71">
            <v>6</v>
          </cell>
        </row>
        <row r="72">
          <cell r="D72" t="str">
            <v>FTS-2.1 Non-Residential-Experimental</v>
          </cell>
          <cell r="E72" t="str">
            <v>Non-Residential-Experimental</v>
          </cell>
          <cell r="F72" t="str">
            <v>CFG</v>
          </cell>
          <cell r="G72" t="str">
            <v>FTS-2.1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U72">
            <v>5</v>
          </cell>
          <cell r="V72">
            <v>5</v>
          </cell>
          <cell r="W72">
            <v>5</v>
          </cell>
          <cell r="X72">
            <v>5</v>
          </cell>
          <cell r="Y72">
            <v>10</v>
          </cell>
          <cell r="Z72">
            <v>10</v>
          </cell>
          <cell r="AA72">
            <v>10</v>
          </cell>
          <cell r="AB72">
            <v>10</v>
          </cell>
          <cell r="AC72">
            <v>10</v>
          </cell>
          <cell r="AD72">
            <v>10</v>
          </cell>
          <cell r="AE72">
            <v>10</v>
          </cell>
          <cell r="AF72">
            <v>10</v>
          </cell>
          <cell r="AG72">
            <v>10</v>
          </cell>
          <cell r="AH72">
            <v>6</v>
          </cell>
          <cell r="AI72">
            <v>6</v>
          </cell>
          <cell r="AJ72">
            <v>6</v>
          </cell>
          <cell r="AK72">
            <v>6</v>
          </cell>
          <cell r="AL72">
            <v>6</v>
          </cell>
          <cell r="AM72">
            <v>6</v>
          </cell>
          <cell r="AN72">
            <v>6</v>
          </cell>
          <cell r="AO72">
            <v>6</v>
          </cell>
          <cell r="AP72">
            <v>5</v>
          </cell>
          <cell r="AQ72">
            <v>5</v>
          </cell>
          <cell r="AR72">
            <v>5</v>
          </cell>
          <cell r="AS72">
            <v>5</v>
          </cell>
          <cell r="AT72">
            <v>6</v>
          </cell>
          <cell r="AU72">
            <v>6</v>
          </cell>
          <cell r="AV72">
            <v>10</v>
          </cell>
          <cell r="AW72">
            <v>10</v>
          </cell>
          <cell r="AX72">
            <v>10</v>
          </cell>
          <cell r="AY72">
            <v>9</v>
          </cell>
          <cell r="AZ72">
            <v>9</v>
          </cell>
          <cell r="BA72">
            <v>10</v>
          </cell>
          <cell r="BB72">
            <v>10</v>
          </cell>
          <cell r="BC72">
            <v>10</v>
          </cell>
          <cell r="BD72">
            <v>10</v>
          </cell>
          <cell r="BE72">
            <v>10</v>
          </cell>
          <cell r="BF72">
            <v>10</v>
          </cell>
          <cell r="BG72">
            <v>10</v>
          </cell>
          <cell r="BH72">
            <v>11</v>
          </cell>
          <cell r="BI72">
            <v>11</v>
          </cell>
          <cell r="BJ72">
            <v>11</v>
          </cell>
          <cell r="BK72">
            <v>11</v>
          </cell>
          <cell r="BL72">
            <v>11</v>
          </cell>
          <cell r="BM72">
            <v>11</v>
          </cell>
          <cell r="BN72">
            <v>11</v>
          </cell>
          <cell r="BO72">
            <v>11</v>
          </cell>
          <cell r="BP72">
            <v>11</v>
          </cell>
          <cell r="BQ72">
            <v>11</v>
          </cell>
          <cell r="BR72">
            <v>11</v>
          </cell>
          <cell r="BS72">
            <v>11</v>
          </cell>
          <cell r="BT72">
            <v>11</v>
          </cell>
          <cell r="BU72">
            <v>11</v>
          </cell>
          <cell r="BV72">
            <v>11</v>
          </cell>
          <cell r="BW72">
            <v>11</v>
          </cell>
          <cell r="BX72">
            <v>11</v>
          </cell>
          <cell r="BY72">
            <v>10</v>
          </cell>
          <cell r="BZ72">
            <v>10</v>
          </cell>
          <cell r="CA72">
            <v>10</v>
          </cell>
          <cell r="CB72">
            <v>10</v>
          </cell>
          <cell r="CC72">
            <v>10</v>
          </cell>
          <cell r="CD72">
            <v>10</v>
          </cell>
          <cell r="CE72">
            <v>10</v>
          </cell>
          <cell r="CF72">
            <v>10</v>
          </cell>
          <cell r="CG72">
            <v>10</v>
          </cell>
          <cell r="CH72">
            <v>10</v>
          </cell>
          <cell r="CI72">
            <v>10</v>
          </cell>
          <cell r="CJ72">
            <v>10</v>
          </cell>
          <cell r="CK72">
            <v>10</v>
          </cell>
          <cell r="CL72">
            <v>9</v>
          </cell>
          <cell r="CM72">
            <v>10</v>
          </cell>
          <cell r="CN72">
            <v>10</v>
          </cell>
          <cell r="CO72">
            <v>10</v>
          </cell>
          <cell r="CP72">
            <v>10</v>
          </cell>
          <cell r="CQ72">
            <v>11</v>
          </cell>
          <cell r="CR72">
            <v>10</v>
          </cell>
          <cell r="CS72">
            <v>10</v>
          </cell>
          <cell r="CT72">
            <v>10</v>
          </cell>
          <cell r="CU72">
            <v>10</v>
          </cell>
          <cell r="CV72">
            <v>11</v>
          </cell>
          <cell r="CW72">
            <v>11</v>
          </cell>
          <cell r="CX72">
            <v>11</v>
          </cell>
          <cell r="CY72">
            <v>11</v>
          </cell>
          <cell r="CZ72">
            <v>11</v>
          </cell>
          <cell r="DA72">
            <v>11</v>
          </cell>
          <cell r="DB72">
            <v>11</v>
          </cell>
          <cell r="DC72">
            <v>11</v>
          </cell>
          <cell r="DD72">
            <v>11</v>
          </cell>
          <cell r="DE72">
            <v>11</v>
          </cell>
          <cell r="DF72">
            <v>11</v>
          </cell>
          <cell r="DG72">
            <v>11</v>
          </cell>
          <cell r="DH72">
            <v>11</v>
          </cell>
          <cell r="DI72">
            <v>10</v>
          </cell>
          <cell r="DJ72">
            <v>10</v>
          </cell>
          <cell r="DK72">
            <v>10</v>
          </cell>
          <cell r="DL72">
            <v>10</v>
          </cell>
          <cell r="DM72">
            <v>11</v>
          </cell>
          <cell r="DN72">
            <v>11</v>
          </cell>
          <cell r="DO72">
            <v>11</v>
          </cell>
          <cell r="DP72">
            <v>11</v>
          </cell>
          <cell r="DQ72">
            <v>11</v>
          </cell>
          <cell r="DR72">
            <v>11</v>
          </cell>
          <cell r="DS72">
            <v>11</v>
          </cell>
          <cell r="DT72">
            <v>11</v>
          </cell>
          <cell r="DU72">
            <v>11</v>
          </cell>
          <cell r="DV72">
            <v>10</v>
          </cell>
          <cell r="DW72">
            <v>11</v>
          </cell>
          <cell r="DX72">
            <v>11</v>
          </cell>
          <cell r="DY72">
            <v>11</v>
          </cell>
          <cell r="DZ72">
            <v>11</v>
          </cell>
          <cell r="EA72">
            <v>11</v>
          </cell>
          <cell r="EB72">
            <v>11</v>
          </cell>
          <cell r="EC72">
            <v>11</v>
          </cell>
          <cell r="ED72">
            <v>11</v>
          </cell>
          <cell r="EE72">
            <v>11</v>
          </cell>
          <cell r="EF72">
            <v>11</v>
          </cell>
          <cell r="EG72">
            <v>11</v>
          </cell>
          <cell r="EH72">
            <v>10</v>
          </cell>
          <cell r="EI72">
            <v>11</v>
          </cell>
          <cell r="EJ72">
            <v>11</v>
          </cell>
          <cell r="EK72">
            <v>11</v>
          </cell>
          <cell r="EL72">
            <v>11</v>
          </cell>
          <cell r="EM72">
            <v>11</v>
          </cell>
          <cell r="EN72">
            <v>11</v>
          </cell>
          <cell r="EO72">
            <v>11</v>
          </cell>
          <cell r="EP72">
            <v>11</v>
          </cell>
          <cell r="EQ72">
            <v>11</v>
          </cell>
          <cell r="ER72">
            <v>11</v>
          </cell>
          <cell r="ES72">
            <v>11</v>
          </cell>
          <cell r="ET72">
            <v>10</v>
          </cell>
          <cell r="EU72">
            <v>11</v>
          </cell>
          <cell r="EV72">
            <v>11</v>
          </cell>
          <cell r="EW72">
            <v>11</v>
          </cell>
          <cell r="EX72">
            <v>11</v>
          </cell>
          <cell r="EY72">
            <v>11</v>
          </cell>
          <cell r="EZ72">
            <v>11</v>
          </cell>
          <cell r="FA72">
            <v>11</v>
          </cell>
          <cell r="FB72">
            <v>11</v>
          </cell>
          <cell r="FC72">
            <v>11</v>
          </cell>
          <cell r="FD72">
            <v>11</v>
          </cell>
          <cell r="FE72">
            <v>11</v>
          </cell>
          <cell r="FF72">
            <v>10</v>
          </cell>
          <cell r="FG72">
            <v>11</v>
          </cell>
          <cell r="FH72">
            <v>11</v>
          </cell>
        </row>
        <row r="73">
          <cell r="D73" t="str">
            <v>FTS-3 Non-Residential-Experimental</v>
          </cell>
          <cell r="E73" t="str">
            <v>Non-Residential-Experimental</v>
          </cell>
          <cell r="F73" t="str">
            <v>CFG</v>
          </cell>
          <cell r="G73" t="str">
            <v>FTS-3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U73">
            <v>17</v>
          </cell>
          <cell r="V73">
            <v>17</v>
          </cell>
          <cell r="W73">
            <v>18</v>
          </cell>
          <cell r="X73">
            <v>18</v>
          </cell>
          <cell r="Y73">
            <v>21</v>
          </cell>
          <cell r="Z73">
            <v>20</v>
          </cell>
          <cell r="AA73">
            <v>20</v>
          </cell>
          <cell r="AB73">
            <v>21</v>
          </cell>
          <cell r="AC73">
            <v>21</v>
          </cell>
          <cell r="AD73">
            <v>21</v>
          </cell>
          <cell r="AE73">
            <v>20</v>
          </cell>
          <cell r="AF73">
            <v>20</v>
          </cell>
          <cell r="AG73">
            <v>20</v>
          </cell>
          <cell r="AH73">
            <v>22</v>
          </cell>
          <cell r="AI73">
            <v>21</v>
          </cell>
          <cell r="AJ73">
            <v>21</v>
          </cell>
          <cell r="AK73">
            <v>20</v>
          </cell>
          <cell r="AL73">
            <v>21</v>
          </cell>
          <cell r="AM73">
            <v>21</v>
          </cell>
          <cell r="AN73">
            <v>21</v>
          </cell>
          <cell r="AO73">
            <v>21</v>
          </cell>
          <cell r="AP73">
            <v>21</v>
          </cell>
          <cell r="AQ73">
            <v>21</v>
          </cell>
          <cell r="AR73">
            <v>22</v>
          </cell>
          <cell r="AS73">
            <v>21</v>
          </cell>
          <cell r="AT73">
            <v>21</v>
          </cell>
          <cell r="AU73">
            <v>21</v>
          </cell>
          <cell r="AV73">
            <v>17</v>
          </cell>
          <cell r="AW73">
            <v>17</v>
          </cell>
          <cell r="AX73">
            <v>17</v>
          </cell>
          <cell r="AY73">
            <v>16</v>
          </cell>
          <cell r="AZ73">
            <v>16</v>
          </cell>
          <cell r="BA73">
            <v>16</v>
          </cell>
          <cell r="BB73">
            <v>16</v>
          </cell>
          <cell r="BC73">
            <v>16</v>
          </cell>
          <cell r="BD73">
            <v>16</v>
          </cell>
          <cell r="BE73">
            <v>16</v>
          </cell>
          <cell r="BF73">
            <v>16</v>
          </cell>
          <cell r="BG73">
            <v>16</v>
          </cell>
          <cell r="BH73">
            <v>17</v>
          </cell>
          <cell r="BI73">
            <v>18</v>
          </cell>
          <cell r="BJ73">
            <v>17</v>
          </cell>
          <cell r="BK73">
            <v>17</v>
          </cell>
          <cell r="BL73">
            <v>17</v>
          </cell>
          <cell r="BM73">
            <v>17</v>
          </cell>
          <cell r="BN73">
            <v>17</v>
          </cell>
          <cell r="BO73">
            <v>17</v>
          </cell>
          <cell r="BP73">
            <v>17</v>
          </cell>
          <cell r="BQ73">
            <v>16</v>
          </cell>
          <cell r="BR73">
            <v>17</v>
          </cell>
          <cell r="BS73">
            <v>17</v>
          </cell>
          <cell r="BT73">
            <v>17</v>
          </cell>
          <cell r="BU73">
            <v>17</v>
          </cell>
          <cell r="BV73">
            <v>17</v>
          </cell>
          <cell r="BW73">
            <v>18</v>
          </cell>
          <cell r="BX73">
            <v>18</v>
          </cell>
          <cell r="BY73">
            <v>18</v>
          </cell>
          <cell r="BZ73">
            <v>18</v>
          </cell>
          <cell r="CA73">
            <v>19</v>
          </cell>
          <cell r="CB73">
            <v>19</v>
          </cell>
          <cell r="CC73">
            <v>20</v>
          </cell>
          <cell r="CD73">
            <v>19</v>
          </cell>
          <cell r="CE73">
            <v>19</v>
          </cell>
          <cell r="CF73">
            <v>19</v>
          </cell>
          <cell r="CG73">
            <v>18</v>
          </cell>
          <cell r="CH73">
            <v>17</v>
          </cell>
          <cell r="CI73">
            <v>17</v>
          </cell>
          <cell r="CJ73">
            <v>17</v>
          </cell>
          <cell r="CK73">
            <v>17</v>
          </cell>
          <cell r="CL73">
            <v>17</v>
          </cell>
          <cell r="CM73">
            <v>17</v>
          </cell>
          <cell r="CN73">
            <v>17</v>
          </cell>
          <cell r="CO73">
            <v>17</v>
          </cell>
          <cell r="CP73">
            <v>17</v>
          </cell>
          <cell r="CQ73">
            <v>17</v>
          </cell>
          <cell r="CR73">
            <v>17</v>
          </cell>
          <cell r="CS73">
            <v>17</v>
          </cell>
          <cell r="CT73">
            <v>17</v>
          </cell>
          <cell r="CU73">
            <v>17</v>
          </cell>
          <cell r="CV73">
            <v>17</v>
          </cell>
          <cell r="CW73">
            <v>17</v>
          </cell>
          <cell r="CX73">
            <v>17</v>
          </cell>
          <cell r="CY73">
            <v>17</v>
          </cell>
          <cell r="CZ73">
            <v>17</v>
          </cell>
          <cell r="DA73">
            <v>17</v>
          </cell>
          <cell r="DB73">
            <v>17</v>
          </cell>
          <cell r="DC73">
            <v>17</v>
          </cell>
          <cell r="DD73">
            <v>17</v>
          </cell>
          <cell r="DE73">
            <v>17</v>
          </cell>
          <cell r="DF73">
            <v>16</v>
          </cell>
          <cell r="DG73">
            <v>17</v>
          </cell>
          <cell r="DH73">
            <v>17</v>
          </cell>
          <cell r="DI73">
            <v>17</v>
          </cell>
          <cell r="DJ73">
            <v>17</v>
          </cell>
          <cell r="DK73">
            <v>17</v>
          </cell>
          <cell r="DL73">
            <v>17</v>
          </cell>
          <cell r="DM73">
            <v>18</v>
          </cell>
          <cell r="DN73">
            <v>17</v>
          </cell>
          <cell r="DO73">
            <v>17</v>
          </cell>
          <cell r="DP73">
            <v>17</v>
          </cell>
          <cell r="DQ73">
            <v>17</v>
          </cell>
          <cell r="DR73">
            <v>16</v>
          </cell>
          <cell r="DS73">
            <v>17</v>
          </cell>
          <cell r="DT73">
            <v>17</v>
          </cell>
          <cell r="DU73">
            <v>17</v>
          </cell>
          <cell r="DV73">
            <v>17</v>
          </cell>
          <cell r="DW73">
            <v>17</v>
          </cell>
          <cell r="DX73">
            <v>17</v>
          </cell>
          <cell r="DY73">
            <v>17</v>
          </cell>
          <cell r="DZ73">
            <v>17</v>
          </cell>
          <cell r="EA73">
            <v>17</v>
          </cell>
          <cell r="EB73">
            <v>17</v>
          </cell>
          <cell r="EC73">
            <v>17</v>
          </cell>
          <cell r="ED73">
            <v>16</v>
          </cell>
          <cell r="EE73">
            <v>17</v>
          </cell>
          <cell r="EF73">
            <v>17</v>
          </cell>
          <cell r="EG73">
            <v>17</v>
          </cell>
          <cell r="EH73">
            <v>17</v>
          </cell>
          <cell r="EI73">
            <v>17</v>
          </cell>
          <cell r="EJ73">
            <v>17</v>
          </cell>
          <cell r="EK73">
            <v>17</v>
          </cell>
          <cell r="EL73">
            <v>17</v>
          </cell>
          <cell r="EM73">
            <v>17</v>
          </cell>
          <cell r="EN73">
            <v>17</v>
          </cell>
          <cell r="EO73">
            <v>17</v>
          </cell>
          <cell r="EP73">
            <v>16</v>
          </cell>
          <cell r="EQ73">
            <v>17</v>
          </cell>
          <cell r="ER73">
            <v>17</v>
          </cell>
          <cell r="ES73">
            <v>17</v>
          </cell>
          <cell r="ET73">
            <v>17</v>
          </cell>
          <cell r="EU73">
            <v>17</v>
          </cell>
          <cell r="EV73">
            <v>17</v>
          </cell>
          <cell r="EW73">
            <v>17</v>
          </cell>
          <cell r="EX73">
            <v>17</v>
          </cell>
          <cell r="EY73">
            <v>17</v>
          </cell>
          <cell r="EZ73">
            <v>17</v>
          </cell>
          <cell r="FA73">
            <v>17</v>
          </cell>
          <cell r="FB73">
            <v>16</v>
          </cell>
          <cell r="FC73">
            <v>17</v>
          </cell>
          <cell r="FD73">
            <v>17</v>
          </cell>
          <cell r="FE73">
            <v>17</v>
          </cell>
          <cell r="FF73">
            <v>17</v>
          </cell>
          <cell r="FG73">
            <v>17</v>
          </cell>
          <cell r="FH73">
            <v>17</v>
          </cell>
        </row>
        <row r="74">
          <cell r="D74" t="str">
            <v>FTS-3.1 Non-Residential-Experimental</v>
          </cell>
          <cell r="E74" t="str">
            <v>Non-Residential-Experimental</v>
          </cell>
          <cell r="F74" t="str">
            <v>CFG</v>
          </cell>
          <cell r="G74" t="str">
            <v>FTS-3.1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U74">
            <v>9</v>
          </cell>
          <cell r="V74">
            <v>9</v>
          </cell>
          <cell r="W74">
            <v>9</v>
          </cell>
          <cell r="X74">
            <v>9</v>
          </cell>
          <cell r="Y74">
            <v>6</v>
          </cell>
          <cell r="Z74">
            <v>6</v>
          </cell>
          <cell r="AA74">
            <v>6</v>
          </cell>
          <cell r="AB74">
            <v>6</v>
          </cell>
          <cell r="AC74">
            <v>6</v>
          </cell>
          <cell r="AD74">
            <v>6</v>
          </cell>
          <cell r="AE74">
            <v>6</v>
          </cell>
          <cell r="AF74">
            <v>6</v>
          </cell>
          <cell r="AG74">
            <v>6</v>
          </cell>
          <cell r="AH74">
            <v>7</v>
          </cell>
          <cell r="AI74">
            <v>7</v>
          </cell>
          <cell r="AJ74">
            <v>7</v>
          </cell>
          <cell r="AK74">
            <v>7</v>
          </cell>
          <cell r="AL74">
            <v>7</v>
          </cell>
          <cell r="AM74">
            <v>7</v>
          </cell>
          <cell r="AN74">
            <v>7</v>
          </cell>
          <cell r="AO74">
            <v>7</v>
          </cell>
          <cell r="AP74">
            <v>7</v>
          </cell>
          <cell r="AQ74">
            <v>7</v>
          </cell>
          <cell r="AR74">
            <v>7</v>
          </cell>
          <cell r="AS74">
            <v>7</v>
          </cell>
          <cell r="AT74">
            <v>7</v>
          </cell>
          <cell r="AU74">
            <v>7</v>
          </cell>
          <cell r="AV74">
            <v>9</v>
          </cell>
          <cell r="AW74">
            <v>9</v>
          </cell>
          <cell r="AX74">
            <v>9</v>
          </cell>
          <cell r="AY74">
            <v>10</v>
          </cell>
          <cell r="AZ74">
            <v>9</v>
          </cell>
          <cell r="BA74">
            <v>9</v>
          </cell>
          <cell r="BB74">
            <v>9</v>
          </cell>
          <cell r="BC74">
            <v>9</v>
          </cell>
          <cell r="BD74">
            <v>9</v>
          </cell>
          <cell r="BE74">
            <v>9</v>
          </cell>
          <cell r="BF74">
            <v>9</v>
          </cell>
          <cell r="BG74">
            <v>9</v>
          </cell>
          <cell r="BH74">
            <v>7</v>
          </cell>
          <cell r="BI74">
            <v>7</v>
          </cell>
          <cell r="BJ74">
            <v>7</v>
          </cell>
          <cell r="BK74">
            <v>7</v>
          </cell>
          <cell r="BL74">
            <v>7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7</v>
          </cell>
          <cell r="BR74">
            <v>7</v>
          </cell>
          <cell r="BS74">
            <v>7</v>
          </cell>
          <cell r="BT74">
            <v>7</v>
          </cell>
          <cell r="BU74">
            <v>7</v>
          </cell>
          <cell r="BV74">
            <v>7</v>
          </cell>
          <cell r="BW74">
            <v>7</v>
          </cell>
          <cell r="BX74">
            <v>7</v>
          </cell>
          <cell r="BY74">
            <v>7</v>
          </cell>
          <cell r="BZ74">
            <v>7</v>
          </cell>
          <cell r="CA74">
            <v>7</v>
          </cell>
          <cell r="CB74">
            <v>7</v>
          </cell>
          <cell r="CC74">
            <v>7</v>
          </cell>
          <cell r="CD74">
            <v>7</v>
          </cell>
          <cell r="CE74">
            <v>7</v>
          </cell>
          <cell r="CF74">
            <v>7</v>
          </cell>
          <cell r="CG74">
            <v>7</v>
          </cell>
          <cell r="CH74">
            <v>7</v>
          </cell>
          <cell r="CI74">
            <v>7</v>
          </cell>
          <cell r="CJ74">
            <v>7</v>
          </cell>
          <cell r="CK74">
            <v>7</v>
          </cell>
          <cell r="CL74">
            <v>7</v>
          </cell>
          <cell r="CM74">
            <v>7</v>
          </cell>
          <cell r="CN74">
            <v>7</v>
          </cell>
          <cell r="CO74">
            <v>7</v>
          </cell>
          <cell r="CP74">
            <v>7</v>
          </cell>
          <cell r="CQ74">
            <v>7</v>
          </cell>
          <cell r="CR74">
            <v>7</v>
          </cell>
          <cell r="CS74">
            <v>7</v>
          </cell>
          <cell r="CT74">
            <v>7</v>
          </cell>
          <cell r="CU74">
            <v>7</v>
          </cell>
          <cell r="CV74">
            <v>7</v>
          </cell>
          <cell r="CW74">
            <v>7</v>
          </cell>
          <cell r="CX74">
            <v>7</v>
          </cell>
          <cell r="CY74">
            <v>7</v>
          </cell>
          <cell r="CZ74">
            <v>7</v>
          </cell>
          <cell r="DA74">
            <v>7</v>
          </cell>
          <cell r="DB74">
            <v>7</v>
          </cell>
          <cell r="DC74">
            <v>7</v>
          </cell>
          <cell r="DD74">
            <v>7</v>
          </cell>
          <cell r="DE74">
            <v>7</v>
          </cell>
          <cell r="DF74">
            <v>7</v>
          </cell>
          <cell r="DG74">
            <v>7</v>
          </cell>
          <cell r="DH74">
            <v>7</v>
          </cell>
          <cell r="DI74">
            <v>7</v>
          </cell>
          <cell r="DJ74">
            <v>7</v>
          </cell>
          <cell r="DK74">
            <v>7</v>
          </cell>
          <cell r="DL74">
            <v>7</v>
          </cell>
          <cell r="DM74">
            <v>7</v>
          </cell>
          <cell r="DN74">
            <v>7</v>
          </cell>
          <cell r="DO74">
            <v>7</v>
          </cell>
          <cell r="DP74">
            <v>7</v>
          </cell>
          <cell r="DQ74">
            <v>7</v>
          </cell>
          <cell r="DR74">
            <v>7</v>
          </cell>
          <cell r="DS74">
            <v>7</v>
          </cell>
          <cell r="DT74">
            <v>7</v>
          </cell>
          <cell r="DU74">
            <v>7</v>
          </cell>
          <cell r="DV74">
            <v>7</v>
          </cell>
          <cell r="DW74">
            <v>7</v>
          </cell>
          <cell r="DX74">
            <v>7</v>
          </cell>
          <cell r="DY74">
            <v>7</v>
          </cell>
          <cell r="DZ74">
            <v>7</v>
          </cell>
          <cell r="EA74">
            <v>7</v>
          </cell>
          <cell r="EB74">
            <v>7</v>
          </cell>
          <cell r="EC74">
            <v>7</v>
          </cell>
          <cell r="ED74">
            <v>7</v>
          </cell>
          <cell r="EE74">
            <v>7</v>
          </cell>
          <cell r="EF74">
            <v>7</v>
          </cell>
          <cell r="EG74">
            <v>7</v>
          </cell>
          <cell r="EH74">
            <v>7</v>
          </cell>
          <cell r="EI74">
            <v>7</v>
          </cell>
          <cell r="EJ74">
            <v>7</v>
          </cell>
          <cell r="EK74">
            <v>7</v>
          </cell>
          <cell r="EL74">
            <v>7</v>
          </cell>
          <cell r="EM74">
            <v>7</v>
          </cell>
          <cell r="EN74">
            <v>7</v>
          </cell>
          <cell r="EO74">
            <v>7</v>
          </cell>
          <cell r="EP74">
            <v>7</v>
          </cell>
          <cell r="EQ74">
            <v>7</v>
          </cell>
          <cell r="ER74">
            <v>7</v>
          </cell>
          <cell r="ES74">
            <v>7</v>
          </cell>
          <cell r="ET74">
            <v>7</v>
          </cell>
          <cell r="EU74">
            <v>7</v>
          </cell>
          <cell r="EV74">
            <v>7</v>
          </cell>
          <cell r="EW74">
            <v>7</v>
          </cell>
          <cell r="EX74">
            <v>7</v>
          </cell>
          <cell r="EY74">
            <v>7</v>
          </cell>
          <cell r="EZ74">
            <v>7</v>
          </cell>
          <cell r="FA74">
            <v>7</v>
          </cell>
          <cell r="FB74">
            <v>7</v>
          </cell>
          <cell r="FC74">
            <v>7</v>
          </cell>
          <cell r="FD74">
            <v>7</v>
          </cell>
          <cell r="FE74">
            <v>7</v>
          </cell>
          <cell r="FF74">
            <v>7</v>
          </cell>
          <cell r="FG74">
            <v>7</v>
          </cell>
          <cell r="FH74">
            <v>7</v>
          </cell>
        </row>
        <row r="75">
          <cell r="D75" t="str">
            <v>TOTAL NON-RESIDENTIAL - EXPERIMENTAL:Non-Residential-Experimental</v>
          </cell>
          <cell r="E75" t="str">
            <v>Non-Residential-Experimental</v>
          </cell>
          <cell r="F75" t="str">
            <v/>
          </cell>
          <cell r="G75" t="str">
            <v>TOTAL NON-RESIDENTIAL - EXPERIMENTAL:</v>
          </cell>
          <cell r="U75">
            <v>54</v>
          </cell>
          <cell r="V75">
            <v>54</v>
          </cell>
          <cell r="W75">
            <v>55</v>
          </cell>
          <cell r="X75">
            <v>55</v>
          </cell>
          <cell r="Y75">
            <v>56</v>
          </cell>
          <cell r="Z75">
            <v>55</v>
          </cell>
          <cell r="AA75">
            <v>56</v>
          </cell>
          <cell r="AB75">
            <v>57</v>
          </cell>
          <cell r="AC75">
            <v>58</v>
          </cell>
          <cell r="AD75">
            <v>59</v>
          </cell>
          <cell r="AE75">
            <v>57</v>
          </cell>
          <cell r="AF75">
            <v>58</v>
          </cell>
          <cell r="AG75">
            <v>59</v>
          </cell>
          <cell r="AH75">
            <v>58</v>
          </cell>
          <cell r="AI75">
            <v>59</v>
          </cell>
          <cell r="AJ75">
            <v>59</v>
          </cell>
          <cell r="AK75">
            <v>58</v>
          </cell>
          <cell r="AL75">
            <v>59</v>
          </cell>
          <cell r="AM75">
            <v>59</v>
          </cell>
          <cell r="AN75">
            <v>60</v>
          </cell>
          <cell r="AO75">
            <v>60</v>
          </cell>
          <cell r="AP75">
            <v>59</v>
          </cell>
          <cell r="AQ75">
            <v>60</v>
          </cell>
          <cell r="AR75">
            <v>63</v>
          </cell>
          <cell r="AS75">
            <v>62</v>
          </cell>
          <cell r="AT75">
            <v>62</v>
          </cell>
          <cell r="AU75">
            <v>63</v>
          </cell>
          <cell r="AV75">
            <v>65</v>
          </cell>
          <cell r="AW75">
            <v>66</v>
          </cell>
          <cell r="AX75">
            <v>66</v>
          </cell>
          <cell r="AY75">
            <v>64</v>
          </cell>
          <cell r="AZ75">
            <v>62</v>
          </cell>
          <cell r="BA75">
            <v>64</v>
          </cell>
          <cell r="BB75">
            <v>64</v>
          </cell>
          <cell r="BC75">
            <v>64</v>
          </cell>
          <cell r="BD75">
            <v>64</v>
          </cell>
          <cell r="BE75">
            <v>62</v>
          </cell>
          <cell r="BF75">
            <v>62</v>
          </cell>
          <cell r="BG75">
            <v>62</v>
          </cell>
          <cell r="BH75">
            <v>62</v>
          </cell>
          <cell r="BI75">
            <v>64</v>
          </cell>
          <cell r="BJ75">
            <v>64</v>
          </cell>
          <cell r="BK75">
            <v>67</v>
          </cell>
          <cell r="BL75">
            <v>67</v>
          </cell>
          <cell r="BM75">
            <v>69</v>
          </cell>
          <cell r="BN75">
            <v>73</v>
          </cell>
          <cell r="BO75">
            <v>73</v>
          </cell>
          <cell r="BP75">
            <v>74</v>
          </cell>
          <cell r="BQ75">
            <v>72</v>
          </cell>
          <cell r="BR75">
            <v>73</v>
          </cell>
          <cell r="BS75">
            <v>73</v>
          </cell>
          <cell r="BT75">
            <v>73</v>
          </cell>
          <cell r="BU75">
            <v>73</v>
          </cell>
          <cell r="BV75">
            <v>74</v>
          </cell>
          <cell r="BW75">
            <v>75</v>
          </cell>
          <cell r="BX75">
            <v>75</v>
          </cell>
          <cell r="BY75">
            <v>73</v>
          </cell>
          <cell r="BZ75">
            <v>74</v>
          </cell>
          <cell r="CA75">
            <v>75</v>
          </cell>
          <cell r="CB75">
            <v>76</v>
          </cell>
          <cell r="CC75">
            <v>80</v>
          </cell>
          <cell r="CD75">
            <v>79</v>
          </cell>
          <cell r="CE75">
            <v>80</v>
          </cell>
          <cell r="CF75">
            <v>81</v>
          </cell>
          <cell r="CG75">
            <v>80</v>
          </cell>
          <cell r="CH75">
            <v>81</v>
          </cell>
          <cell r="CI75">
            <v>82</v>
          </cell>
          <cell r="CJ75">
            <v>82</v>
          </cell>
          <cell r="CK75">
            <v>83</v>
          </cell>
          <cell r="CL75">
            <v>81</v>
          </cell>
          <cell r="CM75">
            <v>83</v>
          </cell>
          <cell r="CN75">
            <v>84</v>
          </cell>
          <cell r="CO75">
            <v>84</v>
          </cell>
          <cell r="CP75">
            <v>84</v>
          </cell>
          <cell r="CQ75">
            <v>86</v>
          </cell>
          <cell r="CR75">
            <v>86</v>
          </cell>
          <cell r="CS75">
            <v>86</v>
          </cell>
          <cell r="CT75">
            <v>86</v>
          </cell>
          <cell r="CU75">
            <v>87</v>
          </cell>
          <cell r="CV75">
            <v>87</v>
          </cell>
          <cell r="CW75">
            <v>87</v>
          </cell>
          <cell r="CX75">
            <v>87</v>
          </cell>
          <cell r="CY75">
            <v>87</v>
          </cell>
          <cell r="CZ75">
            <v>87</v>
          </cell>
          <cell r="DA75">
            <v>84</v>
          </cell>
          <cell r="DB75">
            <v>84</v>
          </cell>
          <cell r="DC75">
            <v>85</v>
          </cell>
          <cell r="DD75">
            <v>85</v>
          </cell>
          <cell r="DE75">
            <v>85</v>
          </cell>
          <cell r="DF75">
            <v>85</v>
          </cell>
          <cell r="DG75">
            <v>88</v>
          </cell>
          <cell r="DH75">
            <v>88</v>
          </cell>
          <cell r="DI75">
            <v>87</v>
          </cell>
          <cell r="DJ75">
            <v>88</v>
          </cell>
          <cell r="DK75">
            <v>88</v>
          </cell>
          <cell r="DL75">
            <v>90</v>
          </cell>
          <cell r="DM75">
            <v>84</v>
          </cell>
          <cell r="DN75">
            <v>83</v>
          </cell>
          <cell r="DO75">
            <v>84</v>
          </cell>
          <cell r="DP75">
            <v>85</v>
          </cell>
          <cell r="DQ75">
            <v>85</v>
          </cell>
          <cell r="DR75">
            <v>85</v>
          </cell>
          <cell r="DS75">
            <v>88</v>
          </cell>
          <cell r="DT75">
            <v>88</v>
          </cell>
          <cell r="DU75">
            <v>89</v>
          </cell>
          <cell r="DV75">
            <v>88</v>
          </cell>
          <cell r="DW75">
            <v>90</v>
          </cell>
          <cell r="DX75">
            <v>92</v>
          </cell>
          <cell r="DY75">
            <v>83</v>
          </cell>
          <cell r="DZ75">
            <v>84</v>
          </cell>
          <cell r="EA75">
            <v>84</v>
          </cell>
          <cell r="EB75">
            <v>85</v>
          </cell>
          <cell r="EC75">
            <v>85</v>
          </cell>
          <cell r="ED75">
            <v>85</v>
          </cell>
          <cell r="EE75">
            <v>88</v>
          </cell>
          <cell r="EF75">
            <v>88</v>
          </cell>
          <cell r="EG75">
            <v>88</v>
          </cell>
          <cell r="EH75">
            <v>89</v>
          </cell>
          <cell r="EI75">
            <v>90</v>
          </cell>
          <cell r="EJ75">
            <v>92</v>
          </cell>
          <cell r="EK75">
            <v>83</v>
          </cell>
          <cell r="EL75">
            <v>84</v>
          </cell>
          <cell r="EM75">
            <v>84</v>
          </cell>
          <cell r="EN75">
            <v>85</v>
          </cell>
          <cell r="EO75">
            <v>85</v>
          </cell>
          <cell r="EP75">
            <v>86</v>
          </cell>
          <cell r="EQ75">
            <v>88</v>
          </cell>
          <cell r="ER75">
            <v>88</v>
          </cell>
          <cell r="ES75">
            <v>88</v>
          </cell>
          <cell r="ET75">
            <v>88</v>
          </cell>
          <cell r="EU75">
            <v>90</v>
          </cell>
          <cell r="EV75">
            <v>92</v>
          </cell>
          <cell r="EW75">
            <v>83</v>
          </cell>
          <cell r="EX75">
            <v>84</v>
          </cell>
          <cell r="EY75">
            <v>84</v>
          </cell>
          <cell r="EZ75">
            <v>85</v>
          </cell>
          <cell r="FA75">
            <v>85</v>
          </cell>
          <cell r="FB75">
            <v>85</v>
          </cell>
          <cell r="FC75">
            <v>88</v>
          </cell>
          <cell r="FD75">
            <v>89</v>
          </cell>
          <cell r="FE75">
            <v>88</v>
          </cell>
          <cell r="FF75">
            <v>88</v>
          </cell>
          <cell r="FG75">
            <v>90</v>
          </cell>
          <cell r="FH75">
            <v>92</v>
          </cell>
        </row>
        <row r="76">
          <cell r="F76" t="str">
            <v/>
          </cell>
          <cell r="G76" t="str">
            <v>7 - FIXED RATE</v>
          </cell>
        </row>
        <row r="77">
          <cell r="D77" t="str">
            <v>Citrosuco</v>
          </cell>
          <cell r="F77" t="str">
            <v>CFG</v>
          </cell>
          <cell r="G77" t="str">
            <v>Citrosuco</v>
          </cell>
          <cell r="U77">
            <v>2</v>
          </cell>
          <cell r="V77">
            <v>2</v>
          </cell>
          <cell r="W77">
            <v>2</v>
          </cell>
          <cell r="X77">
            <v>2</v>
          </cell>
          <cell r="Y77">
            <v>2</v>
          </cell>
          <cell r="Z77">
            <v>2</v>
          </cell>
          <cell r="AA77">
            <v>2</v>
          </cell>
          <cell r="AB77">
            <v>2</v>
          </cell>
          <cell r="AC77">
            <v>2</v>
          </cell>
          <cell r="AD77">
            <v>2</v>
          </cell>
          <cell r="AE77">
            <v>2</v>
          </cell>
          <cell r="AF77">
            <v>2</v>
          </cell>
          <cell r="AG77">
            <v>2</v>
          </cell>
          <cell r="AH77">
            <v>2</v>
          </cell>
          <cell r="AI77">
            <v>2</v>
          </cell>
          <cell r="AJ77">
            <v>2</v>
          </cell>
          <cell r="AK77">
            <v>2</v>
          </cell>
          <cell r="AL77">
            <v>2</v>
          </cell>
          <cell r="AM77">
            <v>2</v>
          </cell>
          <cell r="AN77">
            <v>2</v>
          </cell>
          <cell r="AO77">
            <v>2</v>
          </cell>
          <cell r="AP77">
            <v>2</v>
          </cell>
          <cell r="AQ77">
            <v>2</v>
          </cell>
          <cell r="AR77">
            <v>2</v>
          </cell>
          <cell r="AS77">
            <v>2</v>
          </cell>
          <cell r="AT77">
            <v>2</v>
          </cell>
          <cell r="AU77">
            <v>2</v>
          </cell>
          <cell r="AV77">
            <v>2</v>
          </cell>
          <cell r="AW77">
            <v>2</v>
          </cell>
          <cell r="AX77">
            <v>2</v>
          </cell>
          <cell r="AY77">
            <v>2</v>
          </cell>
          <cell r="AZ77">
            <v>2</v>
          </cell>
          <cell r="BA77">
            <v>2</v>
          </cell>
          <cell r="BB77">
            <v>2</v>
          </cell>
          <cell r="BC77">
            <v>2</v>
          </cell>
          <cell r="BD77">
            <v>2</v>
          </cell>
          <cell r="BE77">
            <v>2</v>
          </cell>
          <cell r="BF77">
            <v>2</v>
          </cell>
          <cell r="BG77">
            <v>2</v>
          </cell>
          <cell r="BH77">
            <v>2</v>
          </cell>
          <cell r="BI77">
            <v>2</v>
          </cell>
          <cell r="BJ77">
            <v>2</v>
          </cell>
          <cell r="BK77">
            <v>2</v>
          </cell>
          <cell r="BL77">
            <v>2</v>
          </cell>
          <cell r="BM77">
            <v>2</v>
          </cell>
          <cell r="BN77">
            <v>2</v>
          </cell>
          <cell r="BO77">
            <v>2</v>
          </cell>
          <cell r="BP77">
            <v>2</v>
          </cell>
          <cell r="BQ77">
            <v>2</v>
          </cell>
          <cell r="BR77">
            <v>2</v>
          </cell>
          <cell r="BS77">
            <v>2</v>
          </cell>
          <cell r="BT77">
            <v>2</v>
          </cell>
          <cell r="BU77">
            <v>2</v>
          </cell>
          <cell r="BV77">
            <v>2</v>
          </cell>
          <cell r="BW77">
            <v>2</v>
          </cell>
          <cell r="BX77">
            <v>2</v>
          </cell>
          <cell r="BY77">
            <v>2</v>
          </cell>
          <cell r="BZ77">
            <v>2</v>
          </cell>
          <cell r="CA77">
            <v>2</v>
          </cell>
          <cell r="CB77">
            <v>2</v>
          </cell>
          <cell r="CC77">
            <v>2</v>
          </cell>
          <cell r="CD77">
            <v>2</v>
          </cell>
          <cell r="CE77">
            <v>2</v>
          </cell>
          <cell r="CF77">
            <v>2</v>
          </cell>
          <cell r="CG77">
            <v>2</v>
          </cell>
          <cell r="CH77">
            <v>2</v>
          </cell>
          <cell r="CI77">
            <v>2</v>
          </cell>
          <cell r="CJ77">
            <v>2</v>
          </cell>
          <cell r="CK77">
            <v>2</v>
          </cell>
          <cell r="CL77">
            <v>2</v>
          </cell>
          <cell r="CM77">
            <v>2</v>
          </cell>
          <cell r="CN77">
            <v>2</v>
          </cell>
          <cell r="CO77">
            <v>2</v>
          </cell>
          <cell r="CP77">
            <v>2</v>
          </cell>
          <cell r="CQ77">
            <v>2</v>
          </cell>
          <cell r="CR77">
            <v>2</v>
          </cell>
          <cell r="CS77">
            <v>2</v>
          </cell>
          <cell r="CT77">
            <v>2</v>
          </cell>
          <cell r="CU77">
            <v>2</v>
          </cell>
          <cell r="CV77">
            <v>2</v>
          </cell>
          <cell r="CW77">
            <v>2</v>
          </cell>
          <cell r="CX77">
            <v>2</v>
          </cell>
          <cell r="CY77">
            <v>2</v>
          </cell>
          <cell r="CZ77">
            <v>2</v>
          </cell>
          <cell r="DA77">
            <v>2</v>
          </cell>
          <cell r="DB77">
            <v>2</v>
          </cell>
          <cell r="DC77">
            <v>2</v>
          </cell>
          <cell r="DD77">
            <v>2</v>
          </cell>
          <cell r="DE77">
            <v>2</v>
          </cell>
          <cell r="DF77">
            <v>2</v>
          </cell>
          <cell r="DG77">
            <v>2</v>
          </cell>
          <cell r="DH77">
            <v>2</v>
          </cell>
          <cell r="DI77">
            <v>2</v>
          </cell>
          <cell r="DJ77">
            <v>2</v>
          </cell>
          <cell r="DK77">
            <v>2</v>
          </cell>
          <cell r="DL77">
            <v>2</v>
          </cell>
          <cell r="DM77">
            <v>2</v>
          </cell>
          <cell r="DN77">
            <v>2</v>
          </cell>
          <cell r="DO77">
            <v>2</v>
          </cell>
          <cell r="DP77">
            <v>2</v>
          </cell>
          <cell r="DQ77">
            <v>2</v>
          </cell>
          <cell r="DR77">
            <v>2</v>
          </cell>
          <cell r="DS77">
            <v>2</v>
          </cell>
          <cell r="DT77">
            <v>2</v>
          </cell>
          <cell r="DU77">
            <v>2</v>
          </cell>
          <cell r="DV77">
            <v>2</v>
          </cell>
          <cell r="DW77">
            <v>2</v>
          </cell>
          <cell r="DX77">
            <v>2</v>
          </cell>
          <cell r="DY77">
            <v>2</v>
          </cell>
          <cell r="DZ77">
            <v>2</v>
          </cell>
          <cell r="EA77">
            <v>2</v>
          </cell>
          <cell r="EB77">
            <v>2</v>
          </cell>
          <cell r="EC77">
            <v>2</v>
          </cell>
          <cell r="ED77">
            <v>2</v>
          </cell>
          <cell r="EE77">
            <v>2</v>
          </cell>
          <cell r="EF77">
            <v>2</v>
          </cell>
          <cell r="EG77">
            <v>2</v>
          </cell>
          <cell r="EH77">
            <v>2</v>
          </cell>
          <cell r="EI77">
            <v>2</v>
          </cell>
          <cell r="EJ77">
            <v>2</v>
          </cell>
          <cell r="EK77">
            <v>2</v>
          </cell>
          <cell r="EL77">
            <v>2</v>
          </cell>
          <cell r="EM77">
            <v>2</v>
          </cell>
          <cell r="EN77">
            <v>2</v>
          </cell>
          <cell r="EO77">
            <v>2</v>
          </cell>
          <cell r="EP77">
            <v>2</v>
          </cell>
          <cell r="EQ77">
            <v>2</v>
          </cell>
          <cell r="ER77">
            <v>2</v>
          </cell>
          <cell r="ES77">
            <v>2</v>
          </cell>
          <cell r="ET77">
            <v>2</v>
          </cell>
          <cell r="EU77">
            <v>2</v>
          </cell>
          <cell r="EV77">
            <v>2</v>
          </cell>
          <cell r="EW77">
            <v>2</v>
          </cell>
          <cell r="EX77">
            <v>2</v>
          </cell>
          <cell r="EY77">
            <v>2</v>
          </cell>
          <cell r="EZ77">
            <v>2</v>
          </cell>
          <cell r="FA77">
            <v>2</v>
          </cell>
          <cell r="FB77">
            <v>2</v>
          </cell>
          <cell r="FC77">
            <v>2</v>
          </cell>
          <cell r="FD77">
            <v>2</v>
          </cell>
          <cell r="FE77">
            <v>2</v>
          </cell>
          <cell r="FF77">
            <v>2</v>
          </cell>
          <cell r="FG77">
            <v>2</v>
          </cell>
          <cell r="FH77">
            <v>2</v>
          </cell>
        </row>
        <row r="78">
          <cell r="D78" t="str">
            <v>Northwest Florida Reception</v>
          </cell>
          <cell r="F78" t="str">
            <v>CFG</v>
          </cell>
          <cell r="G78" t="str">
            <v>Northwest Florida Reception</v>
          </cell>
          <cell r="U78">
            <v>1</v>
          </cell>
          <cell r="V78">
            <v>1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1</v>
          </cell>
          <cell r="AB78">
            <v>1</v>
          </cell>
          <cell r="AC78">
            <v>1</v>
          </cell>
          <cell r="AD78">
            <v>1</v>
          </cell>
          <cell r="AE78">
            <v>1</v>
          </cell>
          <cell r="AF78">
            <v>1</v>
          </cell>
          <cell r="AG78">
            <v>1</v>
          </cell>
          <cell r="AH78">
            <v>1</v>
          </cell>
          <cell r="AI78">
            <v>1</v>
          </cell>
          <cell r="AJ78">
            <v>1</v>
          </cell>
          <cell r="AK78">
            <v>1</v>
          </cell>
          <cell r="AL78">
            <v>1</v>
          </cell>
          <cell r="AM78">
            <v>1</v>
          </cell>
          <cell r="AN78">
            <v>1</v>
          </cell>
          <cell r="AO78">
            <v>1</v>
          </cell>
          <cell r="AP78">
            <v>1</v>
          </cell>
          <cell r="AQ78">
            <v>1</v>
          </cell>
          <cell r="AR78">
            <v>1</v>
          </cell>
          <cell r="AS78">
            <v>1</v>
          </cell>
          <cell r="AT78">
            <v>1</v>
          </cell>
          <cell r="AU78">
            <v>1</v>
          </cell>
          <cell r="AV78">
            <v>1</v>
          </cell>
          <cell r="AW78">
            <v>1</v>
          </cell>
          <cell r="AX78">
            <v>1</v>
          </cell>
          <cell r="AY78">
            <v>1</v>
          </cell>
          <cell r="AZ78">
            <v>1</v>
          </cell>
          <cell r="BA78">
            <v>1</v>
          </cell>
          <cell r="BB78">
            <v>1</v>
          </cell>
          <cell r="BC78">
            <v>1</v>
          </cell>
          <cell r="BD78">
            <v>1</v>
          </cell>
          <cell r="BE78">
            <v>1</v>
          </cell>
          <cell r="BF78">
            <v>1</v>
          </cell>
          <cell r="BG78">
            <v>1</v>
          </cell>
          <cell r="BH78">
            <v>1</v>
          </cell>
          <cell r="BI78">
            <v>1</v>
          </cell>
          <cell r="BJ78">
            <v>1</v>
          </cell>
          <cell r="BK78">
            <v>1</v>
          </cell>
          <cell r="BL78">
            <v>1</v>
          </cell>
          <cell r="BM78">
            <v>1</v>
          </cell>
          <cell r="BN78">
            <v>1</v>
          </cell>
          <cell r="BO78">
            <v>1</v>
          </cell>
          <cell r="BP78">
            <v>1</v>
          </cell>
          <cell r="BQ78">
            <v>1</v>
          </cell>
          <cell r="BR78">
            <v>1</v>
          </cell>
          <cell r="BS78">
            <v>1</v>
          </cell>
          <cell r="BT78">
            <v>1</v>
          </cell>
          <cell r="BU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BZ78">
            <v>1</v>
          </cell>
          <cell r="CA78">
            <v>1</v>
          </cell>
          <cell r="CB78">
            <v>1</v>
          </cell>
          <cell r="CC78">
            <v>1</v>
          </cell>
          <cell r="CD78">
            <v>1</v>
          </cell>
          <cell r="CE78">
            <v>1</v>
          </cell>
          <cell r="CF78">
            <v>1</v>
          </cell>
          <cell r="CG78">
            <v>1</v>
          </cell>
          <cell r="CH78">
            <v>1</v>
          </cell>
          <cell r="CI78">
            <v>1</v>
          </cell>
          <cell r="CJ78">
            <v>1</v>
          </cell>
          <cell r="CK78">
            <v>1</v>
          </cell>
          <cell r="CL78">
            <v>1</v>
          </cell>
          <cell r="CM78">
            <v>1</v>
          </cell>
          <cell r="CN78">
            <v>1</v>
          </cell>
          <cell r="CO78">
            <v>1</v>
          </cell>
          <cell r="CP78">
            <v>1</v>
          </cell>
          <cell r="CQ78">
            <v>1</v>
          </cell>
          <cell r="CR78">
            <v>1</v>
          </cell>
          <cell r="CS78">
            <v>1</v>
          </cell>
          <cell r="CT78">
            <v>1</v>
          </cell>
          <cell r="CU78">
            <v>1</v>
          </cell>
          <cell r="CV78">
            <v>1</v>
          </cell>
          <cell r="CW78">
            <v>1</v>
          </cell>
          <cell r="CX78">
            <v>1</v>
          </cell>
          <cell r="CY78">
            <v>1</v>
          </cell>
          <cell r="CZ78">
            <v>1</v>
          </cell>
          <cell r="DA78">
            <v>1</v>
          </cell>
          <cell r="DB78">
            <v>1</v>
          </cell>
          <cell r="DC78">
            <v>1</v>
          </cell>
          <cell r="DD78">
            <v>1</v>
          </cell>
          <cell r="DE78">
            <v>1</v>
          </cell>
          <cell r="DF78">
            <v>1</v>
          </cell>
          <cell r="DG78">
            <v>1</v>
          </cell>
          <cell r="DH78">
            <v>1</v>
          </cell>
          <cell r="DI78">
            <v>1</v>
          </cell>
          <cell r="DJ78">
            <v>1</v>
          </cell>
          <cell r="DK78">
            <v>1</v>
          </cell>
          <cell r="DL78">
            <v>1</v>
          </cell>
          <cell r="DM78">
            <v>1</v>
          </cell>
          <cell r="DN78">
            <v>1</v>
          </cell>
          <cell r="DO78">
            <v>1</v>
          </cell>
          <cell r="DP78">
            <v>1</v>
          </cell>
          <cell r="DQ78">
            <v>1</v>
          </cell>
          <cell r="DR78">
            <v>1</v>
          </cell>
          <cell r="DS78">
            <v>1</v>
          </cell>
          <cell r="DT78">
            <v>1</v>
          </cell>
          <cell r="DU78">
            <v>1</v>
          </cell>
          <cell r="DV78">
            <v>1</v>
          </cell>
          <cell r="DW78">
            <v>1</v>
          </cell>
          <cell r="DX78">
            <v>1</v>
          </cell>
          <cell r="DY78">
            <v>1</v>
          </cell>
          <cell r="DZ78">
            <v>1</v>
          </cell>
          <cell r="EA78">
            <v>1</v>
          </cell>
          <cell r="EB78">
            <v>1</v>
          </cell>
          <cell r="EC78">
            <v>1</v>
          </cell>
          <cell r="ED78">
            <v>1</v>
          </cell>
          <cell r="EE78">
            <v>1</v>
          </cell>
          <cell r="EF78">
            <v>1</v>
          </cell>
          <cell r="EG78">
            <v>1</v>
          </cell>
          <cell r="EH78">
            <v>1</v>
          </cell>
          <cell r="EI78">
            <v>1</v>
          </cell>
          <cell r="EJ78">
            <v>1</v>
          </cell>
          <cell r="EK78">
            <v>1</v>
          </cell>
          <cell r="EL78">
            <v>1</v>
          </cell>
          <cell r="EM78">
            <v>1</v>
          </cell>
          <cell r="EN78">
            <v>1</v>
          </cell>
          <cell r="EO78">
            <v>1</v>
          </cell>
          <cell r="EP78">
            <v>1</v>
          </cell>
          <cell r="EQ78">
            <v>1</v>
          </cell>
          <cell r="ER78">
            <v>1</v>
          </cell>
          <cell r="ES78">
            <v>1</v>
          </cell>
          <cell r="ET78">
            <v>1</v>
          </cell>
          <cell r="EU78">
            <v>1</v>
          </cell>
          <cell r="EV78">
            <v>1</v>
          </cell>
          <cell r="EW78">
            <v>1</v>
          </cell>
          <cell r="EX78">
            <v>1</v>
          </cell>
          <cell r="EY78">
            <v>1</v>
          </cell>
          <cell r="EZ78">
            <v>1</v>
          </cell>
          <cell r="FA78">
            <v>1</v>
          </cell>
          <cell r="FB78">
            <v>1</v>
          </cell>
          <cell r="FC78">
            <v>1</v>
          </cell>
          <cell r="FD78">
            <v>1</v>
          </cell>
          <cell r="FE78">
            <v>1</v>
          </cell>
          <cell r="FF78">
            <v>1</v>
          </cell>
          <cell r="FG78">
            <v>1</v>
          </cell>
          <cell r="FH78">
            <v>1</v>
          </cell>
        </row>
        <row r="79">
          <cell r="D79" t="str">
            <v>Polk Power Partners</v>
          </cell>
          <cell r="F79" t="str">
            <v>CFG</v>
          </cell>
          <cell r="G79" t="str">
            <v>Polk Power Partners</v>
          </cell>
          <cell r="U79">
            <v>1</v>
          </cell>
          <cell r="V79">
            <v>1</v>
          </cell>
          <cell r="W79">
            <v>1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>
            <v>1</v>
          </cell>
          <cell r="AD79">
            <v>1</v>
          </cell>
          <cell r="AE79">
            <v>1</v>
          </cell>
          <cell r="AF79">
            <v>1</v>
          </cell>
          <cell r="AG79">
            <v>1</v>
          </cell>
          <cell r="AH79">
            <v>1</v>
          </cell>
          <cell r="AI79">
            <v>1</v>
          </cell>
          <cell r="AJ79">
            <v>1</v>
          </cell>
          <cell r="AK79">
            <v>1</v>
          </cell>
          <cell r="AL79">
            <v>1</v>
          </cell>
          <cell r="AM79">
            <v>1</v>
          </cell>
          <cell r="AN79">
            <v>1</v>
          </cell>
          <cell r="AO79">
            <v>1</v>
          </cell>
          <cell r="AP79">
            <v>1</v>
          </cell>
          <cell r="AQ79">
            <v>1</v>
          </cell>
          <cell r="AR79">
            <v>1</v>
          </cell>
          <cell r="AS79">
            <v>1</v>
          </cell>
          <cell r="AT79">
            <v>1</v>
          </cell>
          <cell r="AU79">
            <v>1</v>
          </cell>
          <cell r="AV79">
            <v>1</v>
          </cell>
          <cell r="AW79">
            <v>1</v>
          </cell>
          <cell r="AX79">
            <v>1</v>
          </cell>
          <cell r="AY79">
            <v>1</v>
          </cell>
          <cell r="AZ79">
            <v>1</v>
          </cell>
          <cell r="BA79">
            <v>1</v>
          </cell>
          <cell r="BB79">
            <v>1</v>
          </cell>
          <cell r="BC79">
            <v>1</v>
          </cell>
          <cell r="BD79">
            <v>1</v>
          </cell>
          <cell r="BE79">
            <v>1</v>
          </cell>
          <cell r="BF79">
            <v>1</v>
          </cell>
          <cell r="BG79">
            <v>1</v>
          </cell>
          <cell r="BH79">
            <v>1</v>
          </cell>
          <cell r="BI79">
            <v>1</v>
          </cell>
          <cell r="BJ79">
            <v>1</v>
          </cell>
          <cell r="BK79">
            <v>1</v>
          </cell>
          <cell r="BL79">
            <v>1</v>
          </cell>
          <cell r="BM79">
            <v>1</v>
          </cell>
          <cell r="BN79">
            <v>1</v>
          </cell>
          <cell r="BO79">
            <v>1</v>
          </cell>
          <cell r="BP79">
            <v>1</v>
          </cell>
          <cell r="BQ79">
            <v>1</v>
          </cell>
          <cell r="BR79">
            <v>1</v>
          </cell>
          <cell r="BS79">
            <v>1</v>
          </cell>
          <cell r="BT79">
            <v>1</v>
          </cell>
          <cell r="BU79">
            <v>1</v>
          </cell>
          <cell r="BV79">
            <v>1</v>
          </cell>
          <cell r="BW79">
            <v>1</v>
          </cell>
          <cell r="BX79">
            <v>1</v>
          </cell>
          <cell r="BY79">
            <v>1</v>
          </cell>
          <cell r="BZ79">
            <v>1</v>
          </cell>
          <cell r="CA79">
            <v>1</v>
          </cell>
          <cell r="CB79">
            <v>1</v>
          </cell>
          <cell r="CC79">
            <v>1</v>
          </cell>
          <cell r="CD79">
            <v>1</v>
          </cell>
          <cell r="CE79">
            <v>1</v>
          </cell>
          <cell r="CF79">
            <v>1</v>
          </cell>
          <cell r="CG79">
            <v>1</v>
          </cell>
          <cell r="CH79">
            <v>1</v>
          </cell>
          <cell r="CI79">
            <v>1</v>
          </cell>
          <cell r="CJ79">
            <v>1</v>
          </cell>
          <cell r="CK79">
            <v>1</v>
          </cell>
          <cell r="CL79">
            <v>1</v>
          </cell>
          <cell r="CM79">
            <v>1</v>
          </cell>
          <cell r="CN79">
            <v>1</v>
          </cell>
          <cell r="CO79">
            <v>1</v>
          </cell>
          <cell r="CP79">
            <v>1</v>
          </cell>
          <cell r="CQ79">
            <v>1</v>
          </cell>
          <cell r="CR79">
            <v>1</v>
          </cell>
          <cell r="CS79">
            <v>1</v>
          </cell>
          <cell r="CT79">
            <v>1</v>
          </cell>
          <cell r="CU79">
            <v>1</v>
          </cell>
          <cell r="CV79">
            <v>1</v>
          </cell>
          <cell r="CW79">
            <v>1</v>
          </cell>
          <cell r="CX79">
            <v>1</v>
          </cell>
          <cell r="CY79">
            <v>1</v>
          </cell>
          <cell r="CZ79">
            <v>1</v>
          </cell>
          <cell r="DA79">
            <v>1</v>
          </cell>
          <cell r="DB79">
            <v>1</v>
          </cell>
          <cell r="DC79">
            <v>1</v>
          </cell>
          <cell r="DD79">
            <v>1</v>
          </cell>
          <cell r="DE79">
            <v>1</v>
          </cell>
          <cell r="DF79">
            <v>1</v>
          </cell>
          <cell r="DG79">
            <v>1</v>
          </cell>
          <cell r="DH79">
            <v>1</v>
          </cell>
          <cell r="DI79">
            <v>1</v>
          </cell>
          <cell r="DJ79">
            <v>1</v>
          </cell>
          <cell r="DK79">
            <v>1</v>
          </cell>
          <cell r="DL79">
            <v>1</v>
          </cell>
          <cell r="DM79">
            <v>1</v>
          </cell>
          <cell r="DN79">
            <v>1</v>
          </cell>
          <cell r="DO79">
            <v>1</v>
          </cell>
          <cell r="DP79">
            <v>1</v>
          </cell>
          <cell r="DQ79">
            <v>1</v>
          </cell>
          <cell r="DR79">
            <v>1</v>
          </cell>
          <cell r="DS79">
            <v>1</v>
          </cell>
          <cell r="DT79">
            <v>1</v>
          </cell>
          <cell r="DU79">
            <v>1</v>
          </cell>
          <cell r="DV79">
            <v>1</v>
          </cell>
          <cell r="DW79">
            <v>1</v>
          </cell>
          <cell r="DX79">
            <v>1</v>
          </cell>
          <cell r="DY79">
            <v>1</v>
          </cell>
          <cell r="DZ79">
            <v>1</v>
          </cell>
          <cell r="EA79">
            <v>1</v>
          </cell>
          <cell r="EB79">
            <v>1</v>
          </cell>
          <cell r="EC79">
            <v>1</v>
          </cell>
          <cell r="ED79">
            <v>1</v>
          </cell>
          <cell r="EE79">
            <v>1</v>
          </cell>
          <cell r="EF79">
            <v>1</v>
          </cell>
          <cell r="EG79">
            <v>1</v>
          </cell>
          <cell r="EH79">
            <v>1</v>
          </cell>
          <cell r="EI79">
            <v>1</v>
          </cell>
          <cell r="EJ79">
            <v>1</v>
          </cell>
          <cell r="EK79">
            <v>1</v>
          </cell>
          <cell r="EL79">
            <v>1</v>
          </cell>
          <cell r="EM79">
            <v>1</v>
          </cell>
          <cell r="EN79">
            <v>1</v>
          </cell>
          <cell r="EO79">
            <v>1</v>
          </cell>
          <cell r="EP79">
            <v>1</v>
          </cell>
          <cell r="EQ79">
            <v>1</v>
          </cell>
          <cell r="ER79">
            <v>1</v>
          </cell>
          <cell r="ES79">
            <v>1</v>
          </cell>
          <cell r="ET79">
            <v>1</v>
          </cell>
          <cell r="EU79">
            <v>1</v>
          </cell>
          <cell r="EV79">
            <v>1</v>
          </cell>
          <cell r="EW79">
            <v>1</v>
          </cell>
          <cell r="EX79">
            <v>1</v>
          </cell>
          <cell r="EY79">
            <v>1</v>
          </cell>
          <cell r="EZ79">
            <v>1</v>
          </cell>
          <cell r="FA79">
            <v>1</v>
          </cell>
          <cell r="FB79">
            <v>1</v>
          </cell>
          <cell r="FC79">
            <v>1</v>
          </cell>
          <cell r="FD79">
            <v>1</v>
          </cell>
          <cell r="FE79">
            <v>1</v>
          </cell>
          <cell r="FF79">
            <v>1</v>
          </cell>
          <cell r="FG79">
            <v>1</v>
          </cell>
          <cell r="FH79">
            <v>1</v>
          </cell>
        </row>
        <row r="80">
          <cell r="D80" t="str">
            <v>Suwannee American Cement</v>
          </cell>
          <cell r="F80" t="str">
            <v>CFG</v>
          </cell>
          <cell r="G80" t="str">
            <v>Suwannee American Cement</v>
          </cell>
          <cell r="U80">
            <v>1</v>
          </cell>
          <cell r="V80">
            <v>1</v>
          </cell>
          <cell r="W80">
            <v>1</v>
          </cell>
          <cell r="X80">
            <v>1</v>
          </cell>
          <cell r="Y80">
            <v>1</v>
          </cell>
          <cell r="Z80">
            <v>1</v>
          </cell>
          <cell r="AA80">
            <v>1</v>
          </cell>
          <cell r="AB80">
            <v>1</v>
          </cell>
          <cell r="AC80">
            <v>1</v>
          </cell>
          <cell r="AD80">
            <v>1</v>
          </cell>
          <cell r="AE80">
            <v>1</v>
          </cell>
          <cell r="AF80">
            <v>1</v>
          </cell>
          <cell r="AG80">
            <v>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1</v>
          </cell>
          <cell r="AQ80">
            <v>1</v>
          </cell>
          <cell r="AR80">
            <v>1</v>
          </cell>
          <cell r="AS80">
            <v>1</v>
          </cell>
          <cell r="AT80">
            <v>1</v>
          </cell>
          <cell r="AU80">
            <v>1</v>
          </cell>
          <cell r="AV80">
            <v>1</v>
          </cell>
          <cell r="AW80">
            <v>1</v>
          </cell>
          <cell r="AX80">
            <v>1</v>
          </cell>
          <cell r="AY80">
            <v>1</v>
          </cell>
          <cell r="AZ80">
            <v>1</v>
          </cell>
          <cell r="BA80">
            <v>1</v>
          </cell>
          <cell r="BB80">
            <v>1</v>
          </cell>
          <cell r="BC80">
            <v>1</v>
          </cell>
          <cell r="BD80">
            <v>1</v>
          </cell>
          <cell r="BE80">
            <v>1</v>
          </cell>
          <cell r="BF80">
            <v>1</v>
          </cell>
          <cell r="BG80">
            <v>1</v>
          </cell>
          <cell r="BH80">
            <v>1</v>
          </cell>
          <cell r="BI80">
            <v>1</v>
          </cell>
          <cell r="BJ80">
            <v>1</v>
          </cell>
          <cell r="BK80">
            <v>1</v>
          </cell>
          <cell r="BL80">
            <v>1</v>
          </cell>
          <cell r="BM80">
            <v>1</v>
          </cell>
          <cell r="BN80">
            <v>1</v>
          </cell>
          <cell r="BO80">
            <v>1</v>
          </cell>
          <cell r="BP80">
            <v>1</v>
          </cell>
          <cell r="BQ80">
            <v>1</v>
          </cell>
          <cell r="BR80">
            <v>1</v>
          </cell>
          <cell r="BS80">
            <v>1</v>
          </cell>
          <cell r="BT80">
            <v>1</v>
          </cell>
          <cell r="BU80">
            <v>1</v>
          </cell>
          <cell r="BV80">
            <v>1</v>
          </cell>
          <cell r="BW80">
            <v>1</v>
          </cell>
          <cell r="BX80">
            <v>1</v>
          </cell>
          <cell r="BY80">
            <v>1</v>
          </cell>
          <cell r="BZ80">
            <v>1</v>
          </cell>
          <cell r="CA80">
            <v>1</v>
          </cell>
          <cell r="CB80">
            <v>1</v>
          </cell>
          <cell r="CC80">
            <v>1</v>
          </cell>
          <cell r="CD80">
            <v>1</v>
          </cell>
          <cell r="CE80">
            <v>1</v>
          </cell>
          <cell r="CF80">
            <v>1</v>
          </cell>
          <cell r="CG80">
            <v>1</v>
          </cell>
          <cell r="CH80">
            <v>1</v>
          </cell>
          <cell r="CI80">
            <v>1</v>
          </cell>
          <cell r="CJ80">
            <v>1</v>
          </cell>
          <cell r="CK80">
            <v>1</v>
          </cell>
          <cell r="CL80">
            <v>1</v>
          </cell>
          <cell r="CM80">
            <v>1</v>
          </cell>
          <cell r="CN80">
            <v>1</v>
          </cell>
          <cell r="CO80">
            <v>1</v>
          </cell>
          <cell r="CP80">
            <v>1</v>
          </cell>
          <cell r="CQ80">
            <v>1</v>
          </cell>
          <cell r="CR80">
            <v>1</v>
          </cell>
          <cell r="CS80">
            <v>1</v>
          </cell>
          <cell r="CT80">
            <v>1</v>
          </cell>
          <cell r="CU80">
            <v>1</v>
          </cell>
          <cell r="CV80">
            <v>1</v>
          </cell>
          <cell r="CW80">
            <v>1</v>
          </cell>
          <cell r="CX80">
            <v>1</v>
          </cell>
          <cell r="CY80">
            <v>1</v>
          </cell>
          <cell r="CZ80">
            <v>1</v>
          </cell>
          <cell r="DA80">
            <v>1</v>
          </cell>
          <cell r="DB80">
            <v>1</v>
          </cell>
          <cell r="DC80">
            <v>1</v>
          </cell>
          <cell r="DD80">
            <v>1</v>
          </cell>
          <cell r="DE80">
            <v>1</v>
          </cell>
          <cell r="DF80">
            <v>1</v>
          </cell>
          <cell r="DG80">
            <v>1</v>
          </cell>
          <cell r="DH80">
            <v>1</v>
          </cell>
          <cell r="DI80">
            <v>1</v>
          </cell>
          <cell r="DJ80">
            <v>1</v>
          </cell>
          <cell r="DK80">
            <v>1</v>
          </cell>
          <cell r="DL80">
            <v>1</v>
          </cell>
          <cell r="DM80">
            <v>1</v>
          </cell>
          <cell r="DN80">
            <v>1</v>
          </cell>
          <cell r="DO80">
            <v>1</v>
          </cell>
          <cell r="DP80">
            <v>1</v>
          </cell>
          <cell r="DQ80">
            <v>1</v>
          </cell>
          <cell r="DR80">
            <v>1</v>
          </cell>
          <cell r="DS80">
            <v>1</v>
          </cell>
          <cell r="DT80">
            <v>1</v>
          </cell>
          <cell r="DU80">
            <v>1</v>
          </cell>
          <cell r="DV80">
            <v>1</v>
          </cell>
          <cell r="DW80">
            <v>1</v>
          </cell>
          <cell r="DX80">
            <v>1</v>
          </cell>
          <cell r="DY80">
            <v>1</v>
          </cell>
          <cell r="DZ80">
            <v>1</v>
          </cell>
          <cell r="EA80">
            <v>1</v>
          </cell>
          <cell r="EB80">
            <v>1</v>
          </cell>
          <cell r="EC80">
            <v>1</v>
          </cell>
          <cell r="ED80">
            <v>1</v>
          </cell>
          <cell r="EE80">
            <v>1</v>
          </cell>
          <cell r="EF80">
            <v>1</v>
          </cell>
          <cell r="EG80">
            <v>1</v>
          </cell>
          <cell r="EH80">
            <v>1</v>
          </cell>
          <cell r="EI80">
            <v>1</v>
          </cell>
          <cell r="EJ80">
            <v>1</v>
          </cell>
          <cell r="EK80">
            <v>1</v>
          </cell>
          <cell r="EL80">
            <v>1</v>
          </cell>
          <cell r="EM80">
            <v>1</v>
          </cell>
          <cell r="EN80">
            <v>1</v>
          </cell>
          <cell r="EO80">
            <v>1</v>
          </cell>
          <cell r="EP80">
            <v>1</v>
          </cell>
          <cell r="EQ80">
            <v>1</v>
          </cell>
          <cell r="ER80">
            <v>1</v>
          </cell>
          <cell r="ES80">
            <v>1</v>
          </cell>
          <cell r="ET80">
            <v>1</v>
          </cell>
          <cell r="EU80">
            <v>1</v>
          </cell>
          <cell r="EV80">
            <v>1</v>
          </cell>
          <cell r="EW80">
            <v>1</v>
          </cell>
          <cell r="EX80">
            <v>1</v>
          </cell>
          <cell r="EY80">
            <v>1</v>
          </cell>
          <cell r="EZ80">
            <v>1</v>
          </cell>
          <cell r="FA80">
            <v>1</v>
          </cell>
          <cell r="FB80">
            <v>1</v>
          </cell>
          <cell r="FC80">
            <v>1</v>
          </cell>
          <cell r="FD80">
            <v>1</v>
          </cell>
          <cell r="FE80">
            <v>1</v>
          </cell>
          <cell r="FF80">
            <v>1</v>
          </cell>
          <cell r="FG80">
            <v>1</v>
          </cell>
          <cell r="FH80">
            <v>1</v>
          </cell>
        </row>
        <row r="81">
          <cell r="D81" t="str">
            <v>JDC</v>
          </cell>
          <cell r="F81" t="str">
            <v>CFG</v>
          </cell>
          <cell r="G81" t="str">
            <v>JDC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  <cell r="AL81">
            <v>1</v>
          </cell>
          <cell r="AM81">
            <v>1</v>
          </cell>
          <cell r="AN81">
            <v>1</v>
          </cell>
          <cell r="AO81">
            <v>1</v>
          </cell>
          <cell r="AP81">
            <v>1</v>
          </cell>
          <cell r="AQ81">
            <v>1</v>
          </cell>
          <cell r="AR81">
            <v>1</v>
          </cell>
          <cell r="AS81">
            <v>1</v>
          </cell>
          <cell r="AT81">
            <v>1</v>
          </cell>
          <cell r="AU81">
            <v>1</v>
          </cell>
          <cell r="AV81">
            <v>1</v>
          </cell>
          <cell r="AW81">
            <v>1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1</v>
          </cell>
          <cell r="BD81">
            <v>1</v>
          </cell>
          <cell r="BE81">
            <v>1</v>
          </cell>
          <cell r="BF81">
            <v>1</v>
          </cell>
          <cell r="BG81">
            <v>1</v>
          </cell>
          <cell r="BH81">
            <v>1</v>
          </cell>
          <cell r="BI81">
            <v>1</v>
          </cell>
          <cell r="BJ81">
            <v>1</v>
          </cell>
          <cell r="BK81">
            <v>1</v>
          </cell>
          <cell r="BL81">
            <v>1</v>
          </cell>
          <cell r="BM81">
            <v>1</v>
          </cell>
          <cell r="BN81">
            <v>1</v>
          </cell>
          <cell r="BO81">
            <v>1</v>
          </cell>
          <cell r="BP81">
            <v>1</v>
          </cell>
          <cell r="BQ81">
            <v>1</v>
          </cell>
          <cell r="BR81">
            <v>1</v>
          </cell>
          <cell r="BS81">
            <v>1</v>
          </cell>
          <cell r="BT81">
            <v>1</v>
          </cell>
          <cell r="BU81">
            <v>1</v>
          </cell>
          <cell r="BV81">
            <v>1</v>
          </cell>
          <cell r="BW81">
            <v>1</v>
          </cell>
          <cell r="BX81">
            <v>1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</row>
        <row r="82">
          <cell r="D82" t="str">
            <v>Mosaic</v>
          </cell>
          <cell r="F82" t="str">
            <v>CFG</v>
          </cell>
          <cell r="G82" t="str">
            <v>Mosaic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1</v>
          </cell>
          <cell r="BB82">
            <v>1</v>
          </cell>
          <cell r="BC82">
            <v>1</v>
          </cell>
          <cell r="BD82">
            <v>1</v>
          </cell>
          <cell r="BE82">
            <v>1</v>
          </cell>
          <cell r="BF82">
            <v>1</v>
          </cell>
          <cell r="BG82">
            <v>1</v>
          </cell>
          <cell r="BH82">
            <v>1</v>
          </cell>
          <cell r="BI82">
            <v>1</v>
          </cell>
          <cell r="BJ82">
            <v>1</v>
          </cell>
          <cell r="BK82">
            <v>1</v>
          </cell>
          <cell r="BL82">
            <v>1</v>
          </cell>
          <cell r="BM82">
            <v>1</v>
          </cell>
          <cell r="BN82">
            <v>1</v>
          </cell>
          <cell r="BO82">
            <v>1</v>
          </cell>
          <cell r="BP82">
            <v>1</v>
          </cell>
          <cell r="BQ82">
            <v>1</v>
          </cell>
          <cell r="BR82">
            <v>1</v>
          </cell>
          <cell r="BS82">
            <v>1</v>
          </cell>
          <cell r="BT82">
            <v>1</v>
          </cell>
          <cell r="BU82">
            <v>1</v>
          </cell>
          <cell r="BV82">
            <v>1</v>
          </cell>
          <cell r="BW82">
            <v>1</v>
          </cell>
          <cell r="BX82">
            <v>1</v>
          </cell>
          <cell r="BY82">
            <v>1</v>
          </cell>
          <cell r="BZ82">
            <v>1</v>
          </cell>
          <cell r="CA82">
            <v>1</v>
          </cell>
          <cell r="CB82">
            <v>1</v>
          </cell>
          <cell r="CC82">
            <v>1</v>
          </cell>
          <cell r="CD82">
            <v>1</v>
          </cell>
          <cell r="CE82">
            <v>1</v>
          </cell>
          <cell r="CF82">
            <v>1</v>
          </cell>
          <cell r="CG82">
            <v>1</v>
          </cell>
          <cell r="CH82">
            <v>1</v>
          </cell>
          <cell r="CI82">
            <v>1</v>
          </cell>
          <cell r="CJ82">
            <v>1</v>
          </cell>
          <cell r="CK82">
            <v>1</v>
          </cell>
          <cell r="CL82">
            <v>1</v>
          </cell>
          <cell r="CM82">
            <v>1</v>
          </cell>
          <cell r="CN82">
            <v>1</v>
          </cell>
          <cell r="CO82">
            <v>1</v>
          </cell>
          <cell r="CP82">
            <v>1</v>
          </cell>
          <cell r="CQ82">
            <v>1</v>
          </cell>
          <cell r="CR82">
            <v>1</v>
          </cell>
          <cell r="CS82">
            <v>1</v>
          </cell>
          <cell r="CT82">
            <v>1</v>
          </cell>
          <cell r="CU82">
            <v>1</v>
          </cell>
          <cell r="CV82">
            <v>1</v>
          </cell>
          <cell r="CW82">
            <v>1</v>
          </cell>
          <cell r="CX82">
            <v>1</v>
          </cell>
          <cell r="CY82">
            <v>1</v>
          </cell>
          <cell r="CZ82">
            <v>1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1</v>
          </cell>
          <cell r="DF82">
            <v>1</v>
          </cell>
          <cell r="DG82">
            <v>1</v>
          </cell>
          <cell r="DH82">
            <v>1</v>
          </cell>
          <cell r="DI82">
            <v>1</v>
          </cell>
          <cell r="DJ82">
            <v>1</v>
          </cell>
          <cell r="DK82">
            <v>1</v>
          </cell>
          <cell r="DL82">
            <v>1</v>
          </cell>
          <cell r="DM82">
            <v>1</v>
          </cell>
          <cell r="DN82">
            <v>1</v>
          </cell>
          <cell r="DO82">
            <v>1</v>
          </cell>
          <cell r="DP82">
            <v>1</v>
          </cell>
          <cell r="DQ82">
            <v>1</v>
          </cell>
          <cell r="DR82">
            <v>1</v>
          </cell>
          <cell r="DS82">
            <v>1</v>
          </cell>
          <cell r="DT82">
            <v>1</v>
          </cell>
          <cell r="DU82">
            <v>1</v>
          </cell>
          <cell r="DV82">
            <v>1</v>
          </cell>
          <cell r="DW82">
            <v>1</v>
          </cell>
          <cell r="DX82">
            <v>1</v>
          </cell>
          <cell r="DY82">
            <v>1</v>
          </cell>
          <cell r="DZ82">
            <v>1</v>
          </cell>
          <cell r="EA82">
            <v>1</v>
          </cell>
          <cell r="EB82">
            <v>1</v>
          </cell>
          <cell r="EC82">
            <v>1</v>
          </cell>
          <cell r="ED82">
            <v>1</v>
          </cell>
          <cell r="EE82">
            <v>1</v>
          </cell>
          <cell r="EF82">
            <v>1</v>
          </cell>
          <cell r="EG82">
            <v>1</v>
          </cell>
          <cell r="EH82">
            <v>1</v>
          </cell>
          <cell r="EI82">
            <v>1</v>
          </cell>
          <cell r="EJ82">
            <v>1</v>
          </cell>
          <cell r="EK82">
            <v>1</v>
          </cell>
          <cell r="EL82">
            <v>1</v>
          </cell>
          <cell r="EM82">
            <v>1</v>
          </cell>
          <cell r="EN82">
            <v>1</v>
          </cell>
          <cell r="EO82">
            <v>1</v>
          </cell>
          <cell r="EP82">
            <v>1</v>
          </cell>
          <cell r="EQ82">
            <v>1</v>
          </cell>
          <cell r="ER82">
            <v>1</v>
          </cell>
          <cell r="ES82">
            <v>1</v>
          </cell>
          <cell r="ET82">
            <v>1</v>
          </cell>
          <cell r="EU82">
            <v>1</v>
          </cell>
          <cell r="EV82">
            <v>1</v>
          </cell>
          <cell r="EW82">
            <v>1</v>
          </cell>
          <cell r="EX82">
            <v>1</v>
          </cell>
          <cell r="EY82">
            <v>1</v>
          </cell>
          <cell r="EZ82">
            <v>1</v>
          </cell>
          <cell r="FA82">
            <v>1</v>
          </cell>
          <cell r="FB82">
            <v>1</v>
          </cell>
          <cell r="FC82">
            <v>1</v>
          </cell>
          <cell r="FD82">
            <v>1</v>
          </cell>
          <cell r="FE82">
            <v>1</v>
          </cell>
          <cell r="FF82">
            <v>1</v>
          </cell>
          <cell r="FG82">
            <v>1</v>
          </cell>
          <cell r="FH82">
            <v>1</v>
          </cell>
        </row>
        <row r="83">
          <cell r="D83" t="str">
            <v>Peace River</v>
          </cell>
          <cell r="F83" t="str">
            <v>CFG</v>
          </cell>
          <cell r="G83" t="str">
            <v>Peace River</v>
          </cell>
          <cell r="U83">
            <v>1</v>
          </cell>
          <cell r="V83">
            <v>1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  <cell r="AJ83">
            <v>1</v>
          </cell>
          <cell r="AK83">
            <v>1</v>
          </cell>
          <cell r="AL83">
            <v>1</v>
          </cell>
          <cell r="AM83">
            <v>1</v>
          </cell>
          <cell r="AN83">
            <v>1</v>
          </cell>
          <cell r="AO83">
            <v>1</v>
          </cell>
          <cell r="AP83">
            <v>1</v>
          </cell>
          <cell r="AQ83">
            <v>1</v>
          </cell>
          <cell r="AR83">
            <v>1</v>
          </cell>
          <cell r="AS83">
            <v>1</v>
          </cell>
          <cell r="AT83">
            <v>1</v>
          </cell>
          <cell r="AU83">
            <v>1</v>
          </cell>
          <cell r="AV83">
            <v>1</v>
          </cell>
          <cell r="AW83">
            <v>1</v>
          </cell>
          <cell r="AX83">
            <v>1</v>
          </cell>
          <cell r="AY83">
            <v>1</v>
          </cell>
          <cell r="AZ83">
            <v>1</v>
          </cell>
          <cell r="BA83">
            <v>1</v>
          </cell>
          <cell r="BB83">
            <v>1</v>
          </cell>
          <cell r="BC83">
            <v>1</v>
          </cell>
          <cell r="BD83">
            <v>1</v>
          </cell>
          <cell r="BE83">
            <v>1</v>
          </cell>
          <cell r="BF83">
            <v>1</v>
          </cell>
          <cell r="BG83">
            <v>1</v>
          </cell>
          <cell r="BH83">
            <v>1</v>
          </cell>
          <cell r="BI83">
            <v>1</v>
          </cell>
          <cell r="BJ83">
            <v>1</v>
          </cell>
          <cell r="BK83">
            <v>1</v>
          </cell>
          <cell r="BL83">
            <v>1</v>
          </cell>
          <cell r="BM83">
            <v>1</v>
          </cell>
          <cell r="BN83">
            <v>1</v>
          </cell>
          <cell r="BO83">
            <v>1</v>
          </cell>
          <cell r="BP83">
            <v>1</v>
          </cell>
          <cell r="BQ83">
            <v>1</v>
          </cell>
          <cell r="BR83">
            <v>1</v>
          </cell>
          <cell r="BS83">
            <v>1</v>
          </cell>
          <cell r="BT83">
            <v>1</v>
          </cell>
          <cell r="BU83">
            <v>1</v>
          </cell>
          <cell r="BV83">
            <v>1</v>
          </cell>
          <cell r="BW83">
            <v>1</v>
          </cell>
          <cell r="BX83">
            <v>1</v>
          </cell>
          <cell r="BY83">
            <v>1</v>
          </cell>
          <cell r="BZ83">
            <v>1</v>
          </cell>
          <cell r="CA83">
            <v>1</v>
          </cell>
          <cell r="CB83">
            <v>1</v>
          </cell>
          <cell r="CC83">
            <v>1</v>
          </cell>
          <cell r="CD83">
            <v>1</v>
          </cell>
          <cell r="CE83">
            <v>1</v>
          </cell>
          <cell r="CF83">
            <v>1</v>
          </cell>
          <cell r="CG83">
            <v>1</v>
          </cell>
          <cell r="CH83">
            <v>1</v>
          </cell>
          <cell r="CI83">
            <v>1</v>
          </cell>
          <cell r="CJ83">
            <v>1</v>
          </cell>
          <cell r="CK83">
            <v>1</v>
          </cell>
          <cell r="CL83">
            <v>1</v>
          </cell>
          <cell r="CM83">
            <v>1</v>
          </cell>
          <cell r="CN83">
            <v>1</v>
          </cell>
          <cell r="CO83">
            <v>1</v>
          </cell>
          <cell r="CP83">
            <v>1</v>
          </cell>
          <cell r="CQ83">
            <v>1</v>
          </cell>
          <cell r="CR83">
            <v>1</v>
          </cell>
          <cell r="CS83">
            <v>1</v>
          </cell>
          <cell r="CT83">
            <v>1</v>
          </cell>
          <cell r="CU83">
            <v>1</v>
          </cell>
          <cell r="CV83">
            <v>1</v>
          </cell>
          <cell r="CW83">
            <v>1</v>
          </cell>
          <cell r="CX83">
            <v>1</v>
          </cell>
          <cell r="CY83">
            <v>1</v>
          </cell>
          <cell r="CZ83">
            <v>1</v>
          </cell>
          <cell r="DA83">
            <v>1</v>
          </cell>
          <cell r="DB83">
            <v>1</v>
          </cell>
          <cell r="DC83">
            <v>1</v>
          </cell>
          <cell r="DD83">
            <v>1</v>
          </cell>
          <cell r="DE83">
            <v>1</v>
          </cell>
          <cell r="DF83">
            <v>1</v>
          </cell>
          <cell r="DG83">
            <v>1</v>
          </cell>
          <cell r="DH83">
            <v>1</v>
          </cell>
          <cell r="DI83">
            <v>1</v>
          </cell>
          <cell r="DJ83">
            <v>1</v>
          </cell>
          <cell r="DK83">
            <v>1</v>
          </cell>
          <cell r="DL83">
            <v>1</v>
          </cell>
          <cell r="DM83">
            <v>1</v>
          </cell>
          <cell r="DN83">
            <v>1</v>
          </cell>
          <cell r="DO83">
            <v>1</v>
          </cell>
          <cell r="DP83">
            <v>1</v>
          </cell>
          <cell r="DQ83">
            <v>1</v>
          </cell>
          <cell r="DR83">
            <v>1</v>
          </cell>
          <cell r="DS83">
            <v>1</v>
          </cell>
          <cell r="DT83">
            <v>1</v>
          </cell>
          <cell r="DU83">
            <v>1</v>
          </cell>
          <cell r="DV83">
            <v>1</v>
          </cell>
          <cell r="DW83">
            <v>1</v>
          </cell>
          <cell r="DX83">
            <v>1</v>
          </cell>
          <cell r="DY83">
            <v>1</v>
          </cell>
          <cell r="DZ83">
            <v>1</v>
          </cell>
          <cell r="EA83">
            <v>1</v>
          </cell>
          <cell r="EB83">
            <v>1</v>
          </cell>
          <cell r="EC83">
            <v>1</v>
          </cell>
          <cell r="ED83">
            <v>1</v>
          </cell>
          <cell r="EE83">
            <v>1</v>
          </cell>
          <cell r="EF83">
            <v>1</v>
          </cell>
          <cell r="EG83">
            <v>1</v>
          </cell>
          <cell r="EH83">
            <v>1</v>
          </cell>
          <cell r="EI83">
            <v>1</v>
          </cell>
          <cell r="EJ83">
            <v>1</v>
          </cell>
          <cell r="EK83">
            <v>1</v>
          </cell>
          <cell r="EL83">
            <v>1</v>
          </cell>
          <cell r="EM83">
            <v>1</v>
          </cell>
          <cell r="EN83">
            <v>1</v>
          </cell>
          <cell r="EO83">
            <v>1</v>
          </cell>
          <cell r="EP83">
            <v>1</v>
          </cell>
          <cell r="EQ83">
            <v>1</v>
          </cell>
          <cell r="ER83">
            <v>1</v>
          </cell>
          <cell r="ES83">
            <v>1</v>
          </cell>
          <cell r="ET83">
            <v>1</v>
          </cell>
          <cell r="EU83">
            <v>1</v>
          </cell>
          <cell r="EV83">
            <v>1</v>
          </cell>
          <cell r="EW83">
            <v>1</v>
          </cell>
          <cell r="EX83">
            <v>1</v>
          </cell>
          <cell r="EY83">
            <v>1</v>
          </cell>
          <cell r="EZ83">
            <v>1</v>
          </cell>
          <cell r="FA83">
            <v>1</v>
          </cell>
          <cell r="FB83">
            <v>1</v>
          </cell>
          <cell r="FC83">
            <v>1</v>
          </cell>
          <cell r="FD83">
            <v>1</v>
          </cell>
          <cell r="FE83">
            <v>1</v>
          </cell>
          <cell r="FF83">
            <v>1</v>
          </cell>
          <cell r="FG83">
            <v>1</v>
          </cell>
          <cell r="FH83">
            <v>1</v>
          </cell>
        </row>
        <row r="84">
          <cell r="D84" t="str">
            <v>Lake Worth - FPU</v>
          </cell>
          <cell r="F84" t="str">
            <v>FPU</v>
          </cell>
          <cell r="G84" t="str">
            <v>Lake Worth - FPU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>
            <v>1</v>
          </cell>
          <cell r="AP84">
            <v>1</v>
          </cell>
          <cell r="AQ84">
            <v>1</v>
          </cell>
          <cell r="AR84">
            <v>1</v>
          </cell>
          <cell r="AS84">
            <v>1</v>
          </cell>
          <cell r="AT84">
            <v>1</v>
          </cell>
          <cell r="AU84">
            <v>1</v>
          </cell>
          <cell r="AV84">
            <v>1</v>
          </cell>
          <cell r="AW84">
            <v>1</v>
          </cell>
          <cell r="AX84">
            <v>1</v>
          </cell>
          <cell r="AY84">
            <v>1</v>
          </cell>
          <cell r="AZ84">
            <v>1</v>
          </cell>
          <cell r="BA84">
            <v>1</v>
          </cell>
          <cell r="BB84">
            <v>1</v>
          </cell>
          <cell r="BC84">
            <v>1</v>
          </cell>
          <cell r="BD84">
            <v>1</v>
          </cell>
          <cell r="BE84">
            <v>1</v>
          </cell>
          <cell r="BF84">
            <v>1</v>
          </cell>
          <cell r="BG84">
            <v>1</v>
          </cell>
          <cell r="BH84">
            <v>1</v>
          </cell>
          <cell r="BI84">
            <v>1</v>
          </cell>
          <cell r="BJ84">
            <v>1</v>
          </cell>
          <cell r="BK84">
            <v>1</v>
          </cell>
          <cell r="BL84">
            <v>1</v>
          </cell>
          <cell r="BM84">
            <v>1</v>
          </cell>
          <cell r="BN84">
            <v>1</v>
          </cell>
          <cell r="BO84">
            <v>1</v>
          </cell>
          <cell r="BP84">
            <v>1</v>
          </cell>
          <cell r="BQ84">
            <v>1</v>
          </cell>
          <cell r="BR84">
            <v>1</v>
          </cell>
          <cell r="BS84">
            <v>1</v>
          </cell>
          <cell r="BT84">
            <v>1</v>
          </cell>
          <cell r="BU84">
            <v>1</v>
          </cell>
          <cell r="BV84">
            <v>1</v>
          </cell>
          <cell r="BW84">
            <v>1</v>
          </cell>
          <cell r="BX84">
            <v>1</v>
          </cell>
          <cell r="BY84">
            <v>1</v>
          </cell>
          <cell r="BZ84">
            <v>1</v>
          </cell>
          <cell r="CA84">
            <v>1</v>
          </cell>
          <cell r="CB84">
            <v>1</v>
          </cell>
          <cell r="CC84">
            <v>1</v>
          </cell>
          <cell r="CD84">
            <v>1</v>
          </cell>
          <cell r="CE84">
            <v>1</v>
          </cell>
          <cell r="CF84">
            <v>1</v>
          </cell>
          <cell r="CG84">
            <v>1</v>
          </cell>
          <cell r="CH84">
            <v>1</v>
          </cell>
          <cell r="CI84">
            <v>1</v>
          </cell>
          <cell r="CJ84">
            <v>1</v>
          </cell>
          <cell r="CK84">
            <v>1</v>
          </cell>
          <cell r="CL84">
            <v>1</v>
          </cell>
          <cell r="CM84">
            <v>1</v>
          </cell>
          <cell r="CN84">
            <v>1</v>
          </cell>
          <cell r="CO84">
            <v>1</v>
          </cell>
          <cell r="CP84">
            <v>1</v>
          </cell>
          <cell r="CQ84">
            <v>1</v>
          </cell>
          <cell r="CR84">
            <v>1</v>
          </cell>
          <cell r="CS84">
            <v>1</v>
          </cell>
          <cell r="CT84">
            <v>1</v>
          </cell>
          <cell r="CU84">
            <v>1</v>
          </cell>
          <cell r="CV84">
            <v>1</v>
          </cell>
          <cell r="CW84">
            <v>1</v>
          </cell>
          <cell r="CX84">
            <v>1</v>
          </cell>
          <cell r="CY84">
            <v>1</v>
          </cell>
          <cell r="CZ84">
            <v>1</v>
          </cell>
          <cell r="DA84">
            <v>1</v>
          </cell>
          <cell r="DB84">
            <v>1</v>
          </cell>
          <cell r="DC84">
            <v>1</v>
          </cell>
          <cell r="DD84">
            <v>1</v>
          </cell>
          <cell r="DE84">
            <v>1</v>
          </cell>
          <cell r="DF84">
            <v>1</v>
          </cell>
          <cell r="DG84">
            <v>1</v>
          </cell>
          <cell r="DH84">
            <v>1</v>
          </cell>
          <cell r="DI84">
            <v>1</v>
          </cell>
          <cell r="DJ84">
            <v>1</v>
          </cell>
          <cell r="DK84">
            <v>1</v>
          </cell>
          <cell r="DL84">
            <v>1</v>
          </cell>
          <cell r="DM84">
            <v>1</v>
          </cell>
          <cell r="DN84">
            <v>1</v>
          </cell>
          <cell r="DO84">
            <v>1</v>
          </cell>
          <cell r="DP84">
            <v>1</v>
          </cell>
          <cell r="DQ84">
            <v>1</v>
          </cell>
          <cell r="DR84">
            <v>1</v>
          </cell>
          <cell r="DS84">
            <v>1</v>
          </cell>
          <cell r="DT84">
            <v>1</v>
          </cell>
          <cell r="DU84">
            <v>1</v>
          </cell>
          <cell r="DV84">
            <v>1</v>
          </cell>
          <cell r="DW84">
            <v>1</v>
          </cell>
          <cell r="DX84">
            <v>1</v>
          </cell>
          <cell r="DY84">
            <v>1</v>
          </cell>
          <cell r="DZ84">
            <v>1</v>
          </cell>
          <cell r="EA84">
            <v>1</v>
          </cell>
          <cell r="EB84">
            <v>1</v>
          </cell>
          <cell r="EC84">
            <v>1</v>
          </cell>
          <cell r="ED84">
            <v>1</v>
          </cell>
          <cell r="EE84">
            <v>1</v>
          </cell>
          <cell r="EF84">
            <v>1</v>
          </cell>
          <cell r="EG84">
            <v>1</v>
          </cell>
          <cell r="EH84">
            <v>1</v>
          </cell>
          <cell r="EI84">
            <v>1</v>
          </cell>
          <cell r="EJ84">
            <v>1</v>
          </cell>
          <cell r="EK84">
            <v>1</v>
          </cell>
          <cell r="EL84">
            <v>1</v>
          </cell>
          <cell r="EM84">
            <v>1</v>
          </cell>
          <cell r="EN84">
            <v>1</v>
          </cell>
          <cell r="EO84">
            <v>1</v>
          </cell>
          <cell r="EP84">
            <v>1</v>
          </cell>
          <cell r="EQ84">
            <v>1</v>
          </cell>
          <cell r="ER84">
            <v>1</v>
          </cell>
          <cell r="ES84">
            <v>1</v>
          </cell>
          <cell r="ET84">
            <v>1</v>
          </cell>
          <cell r="EU84">
            <v>1</v>
          </cell>
          <cell r="EV84">
            <v>1</v>
          </cell>
          <cell r="EW84">
            <v>1</v>
          </cell>
          <cell r="EX84">
            <v>1</v>
          </cell>
          <cell r="EY84">
            <v>1</v>
          </cell>
          <cell r="EZ84">
            <v>1</v>
          </cell>
          <cell r="FA84">
            <v>1</v>
          </cell>
          <cell r="FB84">
            <v>1</v>
          </cell>
          <cell r="FC84">
            <v>1</v>
          </cell>
          <cell r="FD84">
            <v>1</v>
          </cell>
          <cell r="FE84">
            <v>1</v>
          </cell>
          <cell r="FF84">
            <v>1</v>
          </cell>
          <cell r="FG84">
            <v>1</v>
          </cell>
          <cell r="FH84">
            <v>1</v>
          </cell>
        </row>
        <row r="85">
          <cell r="D85" t="str">
            <v>Orange Cogen LP</v>
          </cell>
          <cell r="F85" t="str">
            <v>CFG</v>
          </cell>
          <cell r="G85" t="str">
            <v>Orange Cogen LP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1</v>
          </cell>
          <cell r="AH85">
            <v>1</v>
          </cell>
          <cell r="AI85">
            <v>1</v>
          </cell>
          <cell r="AJ85">
            <v>1</v>
          </cell>
          <cell r="AK85">
            <v>1</v>
          </cell>
          <cell r="AL85">
            <v>1</v>
          </cell>
          <cell r="AM85">
            <v>1</v>
          </cell>
          <cell r="AN85">
            <v>1</v>
          </cell>
          <cell r="AO85">
            <v>1</v>
          </cell>
          <cell r="AP85">
            <v>1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  <cell r="BZ85">
            <v>1</v>
          </cell>
          <cell r="CA85">
            <v>1</v>
          </cell>
          <cell r="CB85">
            <v>1</v>
          </cell>
          <cell r="CC85">
            <v>1</v>
          </cell>
          <cell r="CD85">
            <v>1</v>
          </cell>
          <cell r="CE85">
            <v>1</v>
          </cell>
          <cell r="CF85">
            <v>1</v>
          </cell>
          <cell r="CG85">
            <v>1</v>
          </cell>
          <cell r="CH85">
            <v>1</v>
          </cell>
          <cell r="CI85">
            <v>1</v>
          </cell>
          <cell r="CJ85">
            <v>1</v>
          </cell>
          <cell r="CK85">
            <v>1</v>
          </cell>
          <cell r="CL85">
            <v>1</v>
          </cell>
          <cell r="CM85">
            <v>1</v>
          </cell>
          <cell r="CN85">
            <v>1</v>
          </cell>
          <cell r="CO85">
            <v>1</v>
          </cell>
          <cell r="CP85">
            <v>1</v>
          </cell>
          <cell r="CQ85">
            <v>1</v>
          </cell>
          <cell r="CR85">
            <v>1</v>
          </cell>
          <cell r="CS85">
            <v>1</v>
          </cell>
          <cell r="CT85">
            <v>1</v>
          </cell>
          <cell r="CU85">
            <v>1</v>
          </cell>
          <cell r="CV85">
            <v>1</v>
          </cell>
          <cell r="CW85">
            <v>1</v>
          </cell>
          <cell r="CX85">
            <v>1</v>
          </cell>
          <cell r="CY85">
            <v>1</v>
          </cell>
          <cell r="CZ85">
            <v>1</v>
          </cell>
          <cell r="DA85">
            <v>1</v>
          </cell>
          <cell r="DB85">
            <v>1</v>
          </cell>
          <cell r="DC85">
            <v>1</v>
          </cell>
          <cell r="DD85">
            <v>1</v>
          </cell>
          <cell r="DE85">
            <v>1</v>
          </cell>
          <cell r="DF85">
            <v>1</v>
          </cell>
          <cell r="DG85">
            <v>1</v>
          </cell>
          <cell r="DH85">
            <v>1</v>
          </cell>
          <cell r="DI85">
            <v>1</v>
          </cell>
          <cell r="DJ85">
            <v>1</v>
          </cell>
          <cell r="DK85">
            <v>1</v>
          </cell>
          <cell r="DL85">
            <v>1</v>
          </cell>
          <cell r="DM85">
            <v>1</v>
          </cell>
          <cell r="DN85">
            <v>1</v>
          </cell>
          <cell r="DO85">
            <v>1</v>
          </cell>
          <cell r="DP85">
            <v>1</v>
          </cell>
          <cell r="DQ85">
            <v>1</v>
          </cell>
          <cell r="DR85">
            <v>1</v>
          </cell>
          <cell r="DS85">
            <v>1</v>
          </cell>
          <cell r="DT85">
            <v>1</v>
          </cell>
          <cell r="DU85">
            <v>1</v>
          </cell>
          <cell r="DV85">
            <v>1</v>
          </cell>
          <cell r="DW85">
            <v>1</v>
          </cell>
          <cell r="DX85">
            <v>1</v>
          </cell>
          <cell r="DY85">
            <v>1</v>
          </cell>
          <cell r="DZ85">
            <v>1</v>
          </cell>
          <cell r="EA85">
            <v>1</v>
          </cell>
          <cell r="EB85">
            <v>1</v>
          </cell>
          <cell r="EC85">
            <v>1</v>
          </cell>
          <cell r="ED85">
            <v>1</v>
          </cell>
          <cell r="EE85">
            <v>1</v>
          </cell>
          <cell r="EF85">
            <v>1</v>
          </cell>
          <cell r="EG85">
            <v>1</v>
          </cell>
          <cell r="EH85">
            <v>1</v>
          </cell>
          <cell r="EI85">
            <v>1</v>
          </cell>
          <cell r="EJ85">
            <v>1</v>
          </cell>
          <cell r="EK85">
            <v>1</v>
          </cell>
          <cell r="EL85">
            <v>1</v>
          </cell>
          <cell r="EM85">
            <v>1</v>
          </cell>
          <cell r="EN85">
            <v>1</v>
          </cell>
          <cell r="EO85">
            <v>1</v>
          </cell>
          <cell r="EP85">
            <v>1</v>
          </cell>
          <cell r="EQ85">
            <v>1</v>
          </cell>
          <cell r="ER85">
            <v>1</v>
          </cell>
          <cell r="ES85">
            <v>1</v>
          </cell>
          <cell r="ET85">
            <v>1</v>
          </cell>
          <cell r="EU85">
            <v>1</v>
          </cell>
          <cell r="EV85">
            <v>1</v>
          </cell>
          <cell r="EW85">
            <v>1</v>
          </cell>
          <cell r="EX85">
            <v>1</v>
          </cell>
          <cell r="EY85">
            <v>1</v>
          </cell>
          <cell r="EZ85">
            <v>1</v>
          </cell>
          <cell r="FA85">
            <v>1</v>
          </cell>
          <cell r="FB85">
            <v>1</v>
          </cell>
          <cell r="FC85">
            <v>1</v>
          </cell>
          <cell r="FD85">
            <v>1</v>
          </cell>
          <cell r="FE85">
            <v>1</v>
          </cell>
          <cell r="FF85">
            <v>1</v>
          </cell>
          <cell r="FG85">
            <v>1</v>
          </cell>
          <cell r="FH85">
            <v>1</v>
          </cell>
        </row>
        <row r="86">
          <cell r="D86" t="str">
            <v>Pensacola (NW Pipeline)</v>
          </cell>
          <cell r="F86" t="str">
            <v>CFG</v>
          </cell>
          <cell r="G86" t="str">
            <v>Pensacola (NW Pipeline)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1</v>
          </cell>
          <cell r="BJ86">
            <v>1</v>
          </cell>
          <cell r="BK86">
            <v>1</v>
          </cell>
          <cell r="BL86">
            <v>1</v>
          </cell>
          <cell r="BM86">
            <v>1</v>
          </cell>
          <cell r="BN86">
            <v>1</v>
          </cell>
          <cell r="BO86">
            <v>1</v>
          </cell>
          <cell r="BP86">
            <v>1</v>
          </cell>
          <cell r="BQ86">
            <v>1</v>
          </cell>
          <cell r="BR86">
            <v>1</v>
          </cell>
          <cell r="BS86">
            <v>1</v>
          </cell>
          <cell r="BT86">
            <v>1</v>
          </cell>
          <cell r="BU86">
            <v>1</v>
          </cell>
          <cell r="BV86">
            <v>1</v>
          </cell>
          <cell r="BW86">
            <v>1</v>
          </cell>
          <cell r="BX86">
            <v>1</v>
          </cell>
          <cell r="BY86">
            <v>1</v>
          </cell>
          <cell r="BZ86">
            <v>1</v>
          </cell>
          <cell r="CA86">
            <v>1</v>
          </cell>
          <cell r="CB86">
            <v>1</v>
          </cell>
          <cell r="CC86">
            <v>1</v>
          </cell>
          <cell r="CD86">
            <v>1</v>
          </cell>
          <cell r="CE86">
            <v>1</v>
          </cell>
          <cell r="CF86">
            <v>1</v>
          </cell>
          <cell r="CG86">
            <v>1</v>
          </cell>
          <cell r="CH86">
            <v>1</v>
          </cell>
          <cell r="CI86">
            <v>1</v>
          </cell>
          <cell r="CJ86">
            <v>1</v>
          </cell>
          <cell r="CK86">
            <v>1</v>
          </cell>
          <cell r="CL86">
            <v>1</v>
          </cell>
          <cell r="CM86">
            <v>1</v>
          </cell>
          <cell r="CN86">
            <v>1</v>
          </cell>
          <cell r="CO86">
            <v>1</v>
          </cell>
          <cell r="CP86">
            <v>1</v>
          </cell>
          <cell r="CQ86">
            <v>1</v>
          </cell>
          <cell r="CR86">
            <v>1</v>
          </cell>
          <cell r="CS86">
            <v>1</v>
          </cell>
          <cell r="CT86">
            <v>1</v>
          </cell>
          <cell r="CU86">
            <v>1</v>
          </cell>
          <cell r="CV86">
            <v>1</v>
          </cell>
          <cell r="CW86">
            <v>1</v>
          </cell>
          <cell r="CX86">
            <v>1</v>
          </cell>
          <cell r="CY86">
            <v>1</v>
          </cell>
          <cell r="CZ86">
            <v>1</v>
          </cell>
          <cell r="DA86">
            <v>1</v>
          </cell>
          <cell r="DB86">
            <v>1</v>
          </cell>
          <cell r="DC86">
            <v>1</v>
          </cell>
          <cell r="DD86">
            <v>1</v>
          </cell>
          <cell r="DE86">
            <v>1</v>
          </cell>
          <cell r="DF86">
            <v>1</v>
          </cell>
          <cell r="DG86">
            <v>1</v>
          </cell>
          <cell r="DH86">
            <v>1</v>
          </cell>
          <cell r="DI86">
            <v>1</v>
          </cell>
          <cell r="DJ86">
            <v>1</v>
          </cell>
          <cell r="DK86">
            <v>1</v>
          </cell>
          <cell r="DL86">
            <v>1</v>
          </cell>
          <cell r="DM86">
            <v>1</v>
          </cell>
          <cell r="DN86">
            <v>1</v>
          </cell>
          <cell r="DO86">
            <v>1</v>
          </cell>
          <cell r="DP86">
            <v>1</v>
          </cell>
          <cell r="DQ86">
            <v>1</v>
          </cell>
          <cell r="DR86">
            <v>1</v>
          </cell>
          <cell r="DS86">
            <v>1</v>
          </cell>
          <cell r="DT86">
            <v>1</v>
          </cell>
          <cell r="DU86">
            <v>1</v>
          </cell>
          <cell r="DV86">
            <v>1</v>
          </cell>
          <cell r="DW86">
            <v>1</v>
          </cell>
          <cell r="DX86">
            <v>1</v>
          </cell>
          <cell r="DY86">
            <v>1</v>
          </cell>
          <cell r="DZ86">
            <v>1</v>
          </cell>
          <cell r="EA86">
            <v>1</v>
          </cell>
          <cell r="EB86">
            <v>1</v>
          </cell>
          <cell r="EC86">
            <v>1</v>
          </cell>
          <cell r="ED86">
            <v>1</v>
          </cell>
          <cell r="EE86">
            <v>1</v>
          </cell>
          <cell r="EF86">
            <v>1</v>
          </cell>
          <cell r="EG86">
            <v>1</v>
          </cell>
          <cell r="EH86">
            <v>1</v>
          </cell>
          <cell r="EI86">
            <v>1</v>
          </cell>
          <cell r="EJ86">
            <v>1</v>
          </cell>
          <cell r="EK86">
            <v>1</v>
          </cell>
          <cell r="EL86">
            <v>1</v>
          </cell>
          <cell r="EM86">
            <v>1</v>
          </cell>
          <cell r="EN86">
            <v>1</v>
          </cell>
          <cell r="EO86">
            <v>1</v>
          </cell>
          <cell r="EP86">
            <v>1</v>
          </cell>
          <cell r="EQ86">
            <v>1</v>
          </cell>
          <cell r="ER86">
            <v>1</v>
          </cell>
          <cell r="ES86">
            <v>1</v>
          </cell>
          <cell r="ET86">
            <v>1</v>
          </cell>
          <cell r="EU86">
            <v>1</v>
          </cell>
          <cell r="EV86">
            <v>1</v>
          </cell>
          <cell r="EW86">
            <v>1</v>
          </cell>
          <cell r="EX86">
            <v>1</v>
          </cell>
          <cell r="EY86">
            <v>1</v>
          </cell>
          <cell r="EZ86">
            <v>1</v>
          </cell>
          <cell r="FA86">
            <v>1</v>
          </cell>
          <cell r="FB86">
            <v>1</v>
          </cell>
          <cell r="FC86">
            <v>1</v>
          </cell>
          <cell r="FD86">
            <v>1</v>
          </cell>
          <cell r="FE86">
            <v>1</v>
          </cell>
          <cell r="FF86">
            <v>1</v>
          </cell>
          <cell r="FG86">
            <v>1</v>
          </cell>
          <cell r="FH86">
            <v>1</v>
          </cell>
        </row>
        <row r="87">
          <cell r="D87" t="str">
            <v>Ascend (NW Pipeline)</v>
          </cell>
          <cell r="F87" t="str">
            <v>CFG</v>
          </cell>
          <cell r="G87" t="str">
            <v>Ascend (NW Pipeline)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1</v>
          </cell>
          <cell r="BJ87">
            <v>1</v>
          </cell>
          <cell r="BK87">
            <v>1</v>
          </cell>
          <cell r="BL87">
            <v>1</v>
          </cell>
          <cell r="BM87">
            <v>1</v>
          </cell>
          <cell r="BN87">
            <v>1</v>
          </cell>
          <cell r="BO87">
            <v>1</v>
          </cell>
          <cell r="BP87">
            <v>1</v>
          </cell>
          <cell r="BQ87">
            <v>1</v>
          </cell>
          <cell r="BR87">
            <v>1</v>
          </cell>
          <cell r="BS87">
            <v>1</v>
          </cell>
          <cell r="BT87">
            <v>1</v>
          </cell>
          <cell r="BU87">
            <v>1</v>
          </cell>
          <cell r="BV87">
            <v>1</v>
          </cell>
          <cell r="BW87">
            <v>1</v>
          </cell>
          <cell r="BX87">
            <v>1</v>
          </cell>
          <cell r="BY87">
            <v>1</v>
          </cell>
          <cell r="BZ87">
            <v>1</v>
          </cell>
          <cell r="CA87">
            <v>1</v>
          </cell>
          <cell r="CB87">
            <v>1</v>
          </cell>
          <cell r="CC87">
            <v>1</v>
          </cell>
          <cell r="CD87">
            <v>1</v>
          </cell>
          <cell r="CE87">
            <v>1</v>
          </cell>
          <cell r="CF87">
            <v>1</v>
          </cell>
          <cell r="CG87">
            <v>1</v>
          </cell>
          <cell r="CH87">
            <v>1</v>
          </cell>
          <cell r="CI87">
            <v>1</v>
          </cell>
          <cell r="CJ87">
            <v>1</v>
          </cell>
          <cell r="CK87">
            <v>1</v>
          </cell>
          <cell r="CL87">
            <v>1</v>
          </cell>
          <cell r="CM87">
            <v>1</v>
          </cell>
          <cell r="CN87">
            <v>1</v>
          </cell>
          <cell r="CO87">
            <v>1</v>
          </cell>
          <cell r="CP87">
            <v>1</v>
          </cell>
          <cell r="CQ87">
            <v>1</v>
          </cell>
          <cell r="CR87">
            <v>1</v>
          </cell>
          <cell r="CS87">
            <v>1</v>
          </cell>
          <cell r="CT87">
            <v>1</v>
          </cell>
          <cell r="CU87">
            <v>1</v>
          </cell>
          <cell r="CV87">
            <v>1</v>
          </cell>
          <cell r="CW87">
            <v>1</v>
          </cell>
          <cell r="CX87">
            <v>1</v>
          </cell>
          <cell r="CY87">
            <v>1</v>
          </cell>
          <cell r="CZ87">
            <v>1</v>
          </cell>
          <cell r="DA87">
            <v>1</v>
          </cell>
          <cell r="DB87">
            <v>1</v>
          </cell>
          <cell r="DC87">
            <v>1</v>
          </cell>
          <cell r="DD87">
            <v>1</v>
          </cell>
          <cell r="DE87">
            <v>1</v>
          </cell>
          <cell r="DF87">
            <v>1</v>
          </cell>
          <cell r="DG87">
            <v>1</v>
          </cell>
          <cell r="DH87">
            <v>1</v>
          </cell>
          <cell r="DI87">
            <v>1</v>
          </cell>
          <cell r="DJ87">
            <v>1</v>
          </cell>
          <cell r="DK87">
            <v>1</v>
          </cell>
          <cell r="DL87">
            <v>1</v>
          </cell>
          <cell r="DM87">
            <v>1</v>
          </cell>
          <cell r="DN87">
            <v>1</v>
          </cell>
          <cell r="DO87">
            <v>1</v>
          </cell>
          <cell r="DP87">
            <v>1</v>
          </cell>
          <cell r="DQ87">
            <v>1</v>
          </cell>
          <cell r="DR87">
            <v>1</v>
          </cell>
          <cell r="DS87">
            <v>1</v>
          </cell>
          <cell r="DT87">
            <v>1</v>
          </cell>
          <cell r="DU87">
            <v>1</v>
          </cell>
          <cell r="DV87">
            <v>1</v>
          </cell>
          <cell r="DW87">
            <v>1</v>
          </cell>
          <cell r="DX87">
            <v>1</v>
          </cell>
          <cell r="DY87">
            <v>1</v>
          </cell>
          <cell r="DZ87">
            <v>1</v>
          </cell>
          <cell r="EA87">
            <v>1</v>
          </cell>
          <cell r="EB87">
            <v>1</v>
          </cell>
          <cell r="EC87">
            <v>1</v>
          </cell>
          <cell r="ED87">
            <v>1</v>
          </cell>
          <cell r="EE87">
            <v>1</v>
          </cell>
          <cell r="EF87">
            <v>1</v>
          </cell>
          <cell r="EG87">
            <v>1</v>
          </cell>
          <cell r="EH87">
            <v>1</v>
          </cell>
          <cell r="EI87">
            <v>1</v>
          </cell>
          <cell r="EJ87">
            <v>1</v>
          </cell>
          <cell r="EK87">
            <v>1</v>
          </cell>
          <cell r="EL87">
            <v>1</v>
          </cell>
          <cell r="EM87">
            <v>1</v>
          </cell>
          <cell r="EN87">
            <v>1</v>
          </cell>
          <cell r="EO87">
            <v>1</v>
          </cell>
          <cell r="EP87">
            <v>1</v>
          </cell>
          <cell r="EQ87">
            <v>1</v>
          </cell>
          <cell r="ER87">
            <v>1</v>
          </cell>
          <cell r="ES87">
            <v>1</v>
          </cell>
          <cell r="ET87">
            <v>1</v>
          </cell>
          <cell r="EU87">
            <v>1</v>
          </cell>
          <cell r="EV87">
            <v>1</v>
          </cell>
          <cell r="EW87">
            <v>1</v>
          </cell>
          <cell r="EX87">
            <v>1</v>
          </cell>
          <cell r="EY87">
            <v>1</v>
          </cell>
          <cell r="EZ87">
            <v>1</v>
          </cell>
          <cell r="FA87">
            <v>1</v>
          </cell>
          <cell r="FB87">
            <v>1</v>
          </cell>
          <cell r="FC87">
            <v>1</v>
          </cell>
          <cell r="FD87">
            <v>1</v>
          </cell>
          <cell r="FE87">
            <v>1</v>
          </cell>
          <cell r="FF87">
            <v>1</v>
          </cell>
          <cell r="FG87">
            <v>1</v>
          </cell>
          <cell r="FH87">
            <v>1</v>
          </cell>
        </row>
        <row r="88">
          <cell r="D88" t="str">
            <v>Ascend 2 (NW Pipeline)</v>
          </cell>
          <cell r="F88" t="str">
            <v>CFG</v>
          </cell>
          <cell r="G88" t="str">
            <v>Ascend 2 (NW Pipeline)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</row>
        <row r="89">
          <cell r="D89" t="str">
            <v>Lignotech - FPU</v>
          </cell>
          <cell r="F89" t="str">
            <v>FPU</v>
          </cell>
          <cell r="G89" t="str">
            <v>Lignotech - FPU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1</v>
          </cell>
          <cell r="BJ89">
            <v>1</v>
          </cell>
          <cell r="BK89">
            <v>1</v>
          </cell>
          <cell r="BL89">
            <v>1</v>
          </cell>
          <cell r="BM89">
            <v>1</v>
          </cell>
          <cell r="BN89">
            <v>1</v>
          </cell>
          <cell r="BO89">
            <v>1</v>
          </cell>
          <cell r="BP89">
            <v>1</v>
          </cell>
          <cell r="BQ89">
            <v>1</v>
          </cell>
          <cell r="BR89">
            <v>1</v>
          </cell>
          <cell r="BS89">
            <v>1</v>
          </cell>
          <cell r="BT89">
            <v>1</v>
          </cell>
          <cell r="BU89">
            <v>1</v>
          </cell>
          <cell r="BV89">
            <v>1</v>
          </cell>
          <cell r="BW89">
            <v>1</v>
          </cell>
          <cell r="BX89">
            <v>1</v>
          </cell>
          <cell r="BY89">
            <v>1</v>
          </cell>
          <cell r="BZ89">
            <v>1</v>
          </cell>
          <cell r="CA89">
            <v>1</v>
          </cell>
          <cell r="CB89">
            <v>1</v>
          </cell>
          <cell r="CC89">
            <v>1</v>
          </cell>
          <cell r="CD89">
            <v>1</v>
          </cell>
          <cell r="CE89">
            <v>1</v>
          </cell>
          <cell r="CF89">
            <v>1</v>
          </cell>
          <cell r="CG89">
            <v>1</v>
          </cell>
          <cell r="CH89">
            <v>1</v>
          </cell>
          <cell r="CI89">
            <v>1</v>
          </cell>
          <cell r="CJ89">
            <v>1</v>
          </cell>
          <cell r="CK89">
            <v>1</v>
          </cell>
          <cell r="CL89">
            <v>1</v>
          </cell>
          <cell r="CM89">
            <v>1</v>
          </cell>
          <cell r="CN89">
            <v>1</v>
          </cell>
          <cell r="CO89">
            <v>1</v>
          </cell>
          <cell r="CP89">
            <v>1</v>
          </cell>
          <cell r="CQ89">
            <v>1</v>
          </cell>
          <cell r="CR89">
            <v>1</v>
          </cell>
          <cell r="CS89">
            <v>1</v>
          </cell>
          <cell r="CT89">
            <v>1</v>
          </cell>
          <cell r="CU89">
            <v>1</v>
          </cell>
          <cell r="CV89">
            <v>1</v>
          </cell>
          <cell r="CW89">
            <v>1</v>
          </cell>
          <cell r="CX89">
            <v>1</v>
          </cell>
          <cell r="CY89">
            <v>1</v>
          </cell>
          <cell r="CZ89">
            <v>1</v>
          </cell>
          <cell r="DA89">
            <v>1</v>
          </cell>
          <cell r="DB89">
            <v>1</v>
          </cell>
          <cell r="DC89">
            <v>1</v>
          </cell>
          <cell r="DD89">
            <v>1</v>
          </cell>
          <cell r="DE89">
            <v>1</v>
          </cell>
          <cell r="DF89">
            <v>1</v>
          </cell>
          <cell r="DG89">
            <v>1</v>
          </cell>
          <cell r="DH89">
            <v>1</v>
          </cell>
          <cell r="DI89">
            <v>1</v>
          </cell>
          <cell r="DJ89">
            <v>1</v>
          </cell>
          <cell r="DK89">
            <v>1</v>
          </cell>
          <cell r="DL89">
            <v>1</v>
          </cell>
          <cell r="DM89">
            <v>1</v>
          </cell>
          <cell r="DN89">
            <v>1</v>
          </cell>
          <cell r="DO89">
            <v>1</v>
          </cell>
          <cell r="DP89">
            <v>1</v>
          </cell>
          <cell r="DQ89">
            <v>1</v>
          </cell>
          <cell r="DR89">
            <v>1</v>
          </cell>
          <cell r="DS89">
            <v>1</v>
          </cell>
          <cell r="DT89">
            <v>1</v>
          </cell>
          <cell r="DU89">
            <v>1</v>
          </cell>
          <cell r="DV89">
            <v>1</v>
          </cell>
          <cell r="DW89">
            <v>1</v>
          </cell>
          <cell r="DX89">
            <v>1</v>
          </cell>
          <cell r="DY89">
            <v>1</v>
          </cell>
          <cell r="DZ89">
            <v>1</v>
          </cell>
          <cell r="EA89">
            <v>1</v>
          </cell>
          <cell r="EB89">
            <v>1</v>
          </cell>
          <cell r="EC89">
            <v>1</v>
          </cell>
          <cell r="ED89">
            <v>1</v>
          </cell>
          <cell r="EE89">
            <v>1</v>
          </cell>
          <cell r="EF89">
            <v>1</v>
          </cell>
          <cell r="EG89">
            <v>1</v>
          </cell>
          <cell r="EH89">
            <v>1</v>
          </cell>
          <cell r="EI89">
            <v>1</v>
          </cell>
          <cell r="EJ89">
            <v>1</v>
          </cell>
          <cell r="EK89">
            <v>1</v>
          </cell>
          <cell r="EL89">
            <v>1</v>
          </cell>
          <cell r="EM89">
            <v>1</v>
          </cell>
          <cell r="EN89">
            <v>1</v>
          </cell>
          <cell r="EO89">
            <v>1</v>
          </cell>
          <cell r="EP89">
            <v>1</v>
          </cell>
          <cell r="EQ89">
            <v>1</v>
          </cell>
          <cell r="ER89">
            <v>1</v>
          </cell>
          <cell r="ES89">
            <v>1</v>
          </cell>
          <cell r="ET89">
            <v>1</v>
          </cell>
          <cell r="EU89">
            <v>1</v>
          </cell>
          <cell r="EV89">
            <v>1</v>
          </cell>
          <cell r="EW89">
            <v>1</v>
          </cell>
          <cell r="EX89">
            <v>1</v>
          </cell>
          <cell r="EY89">
            <v>1</v>
          </cell>
          <cell r="EZ89">
            <v>1</v>
          </cell>
          <cell r="FA89">
            <v>1</v>
          </cell>
          <cell r="FB89">
            <v>1</v>
          </cell>
          <cell r="FC89">
            <v>1</v>
          </cell>
          <cell r="FD89">
            <v>1</v>
          </cell>
          <cell r="FE89">
            <v>1</v>
          </cell>
          <cell r="FF89">
            <v>1</v>
          </cell>
          <cell r="FG89">
            <v>1</v>
          </cell>
          <cell r="FH89">
            <v>1</v>
          </cell>
        </row>
        <row r="90">
          <cell r="D90" t="str">
            <v>Rayonier Recovery Boiler - FPU</v>
          </cell>
          <cell r="F90" t="str">
            <v>FPU</v>
          </cell>
          <cell r="G90" t="str">
            <v>Rayonier Recovery Boiler - FPU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1</v>
          </cell>
          <cell r="BJ90">
            <v>1</v>
          </cell>
          <cell r="BK90">
            <v>1</v>
          </cell>
          <cell r="BL90">
            <v>1</v>
          </cell>
          <cell r="BM90">
            <v>1</v>
          </cell>
          <cell r="BN90">
            <v>1</v>
          </cell>
          <cell r="BO90">
            <v>1</v>
          </cell>
          <cell r="BP90">
            <v>1</v>
          </cell>
          <cell r="BQ90">
            <v>1</v>
          </cell>
          <cell r="BR90">
            <v>1</v>
          </cell>
          <cell r="BS90">
            <v>1</v>
          </cell>
          <cell r="BT90">
            <v>1</v>
          </cell>
          <cell r="BU90">
            <v>1</v>
          </cell>
          <cell r="BV90">
            <v>1</v>
          </cell>
          <cell r="BW90">
            <v>1</v>
          </cell>
          <cell r="BX90">
            <v>1</v>
          </cell>
          <cell r="BY90">
            <v>1</v>
          </cell>
          <cell r="BZ90">
            <v>1</v>
          </cell>
          <cell r="CA90">
            <v>1</v>
          </cell>
          <cell r="CB90">
            <v>1</v>
          </cell>
          <cell r="CC90">
            <v>1</v>
          </cell>
          <cell r="CD90">
            <v>1</v>
          </cell>
          <cell r="CE90">
            <v>1</v>
          </cell>
          <cell r="CF90">
            <v>1</v>
          </cell>
          <cell r="CG90">
            <v>1</v>
          </cell>
          <cell r="CH90">
            <v>1</v>
          </cell>
          <cell r="CI90">
            <v>1</v>
          </cell>
          <cell r="CJ90">
            <v>1</v>
          </cell>
          <cell r="CK90">
            <v>1</v>
          </cell>
          <cell r="CL90">
            <v>1</v>
          </cell>
          <cell r="CM90">
            <v>1</v>
          </cell>
          <cell r="CN90">
            <v>1</v>
          </cell>
          <cell r="CO90">
            <v>1</v>
          </cell>
          <cell r="CP90">
            <v>1</v>
          </cell>
          <cell r="CQ90">
            <v>1</v>
          </cell>
          <cell r="CR90">
            <v>1</v>
          </cell>
          <cell r="CS90">
            <v>1</v>
          </cell>
          <cell r="CT90">
            <v>1</v>
          </cell>
          <cell r="CU90">
            <v>1</v>
          </cell>
          <cell r="CV90">
            <v>1</v>
          </cell>
          <cell r="CW90">
            <v>1</v>
          </cell>
          <cell r="CX90">
            <v>1</v>
          </cell>
          <cell r="CY90">
            <v>1</v>
          </cell>
          <cell r="CZ90">
            <v>1</v>
          </cell>
          <cell r="DA90">
            <v>1</v>
          </cell>
          <cell r="DB90">
            <v>1</v>
          </cell>
          <cell r="DC90">
            <v>1</v>
          </cell>
          <cell r="DD90">
            <v>1</v>
          </cell>
          <cell r="DE90">
            <v>1</v>
          </cell>
          <cell r="DF90">
            <v>1</v>
          </cell>
          <cell r="DG90">
            <v>1</v>
          </cell>
          <cell r="DH90">
            <v>1</v>
          </cell>
          <cell r="DI90">
            <v>1</v>
          </cell>
          <cell r="DJ90">
            <v>1</v>
          </cell>
          <cell r="DK90">
            <v>1</v>
          </cell>
          <cell r="DL90">
            <v>1</v>
          </cell>
          <cell r="DM90">
            <v>1</v>
          </cell>
          <cell r="DN90">
            <v>1</v>
          </cell>
          <cell r="DO90">
            <v>1</v>
          </cell>
          <cell r="DP90">
            <v>1</v>
          </cell>
          <cell r="DQ90">
            <v>1</v>
          </cell>
          <cell r="DR90">
            <v>1</v>
          </cell>
          <cell r="DS90">
            <v>1</v>
          </cell>
          <cell r="DT90">
            <v>1</v>
          </cell>
          <cell r="DU90">
            <v>1</v>
          </cell>
          <cell r="DV90">
            <v>1</v>
          </cell>
          <cell r="DW90">
            <v>1</v>
          </cell>
          <cell r="DX90">
            <v>1</v>
          </cell>
          <cell r="DY90">
            <v>1</v>
          </cell>
          <cell r="DZ90">
            <v>1</v>
          </cell>
          <cell r="EA90">
            <v>1</v>
          </cell>
          <cell r="EB90">
            <v>1</v>
          </cell>
          <cell r="EC90">
            <v>1</v>
          </cell>
          <cell r="ED90">
            <v>1</v>
          </cell>
          <cell r="EE90">
            <v>1</v>
          </cell>
          <cell r="EF90">
            <v>1</v>
          </cell>
          <cell r="EG90">
            <v>1</v>
          </cell>
          <cell r="EH90">
            <v>1</v>
          </cell>
          <cell r="EI90">
            <v>1</v>
          </cell>
          <cell r="EJ90">
            <v>1</v>
          </cell>
          <cell r="EK90">
            <v>1</v>
          </cell>
          <cell r="EL90">
            <v>1</v>
          </cell>
          <cell r="EM90">
            <v>1</v>
          </cell>
          <cell r="EN90">
            <v>1</v>
          </cell>
          <cell r="EO90">
            <v>1</v>
          </cell>
          <cell r="EP90">
            <v>1</v>
          </cell>
          <cell r="EQ90">
            <v>1</v>
          </cell>
          <cell r="ER90">
            <v>1</v>
          </cell>
          <cell r="ES90">
            <v>1</v>
          </cell>
          <cell r="ET90">
            <v>1</v>
          </cell>
          <cell r="EU90">
            <v>1</v>
          </cell>
          <cell r="EV90">
            <v>1</v>
          </cell>
          <cell r="EW90">
            <v>1</v>
          </cell>
          <cell r="EX90">
            <v>1</v>
          </cell>
          <cell r="EY90">
            <v>1</v>
          </cell>
          <cell r="EZ90">
            <v>1</v>
          </cell>
          <cell r="FA90">
            <v>1</v>
          </cell>
          <cell r="FB90">
            <v>1</v>
          </cell>
          <cell r="FC90">
            <v>1</v>
          </cell>
          <cell r="FD90">
            <v>1</v>
          </cell>
          <cell r="FE90">
            <v>1</v>
          </cell>
          <cell r="FF90">
            <v>1</v>
          </cell>
          <cell r="FG90">
            <v>1</v>
          </cell>
          <cell r="FH90">
            <v>1</v>
          </cell>
        </row>
        <row r="91">
          <cell r="D91" t="str">
            <v>Arcadia/Sebring</v>
          </cell>
          <cell r="F91" t="str">
            <v>CFG</v>
          </cell>
          <cell r="G91" t="str">
            <v>Arcadia/Sebring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1</v>
          </cell>
          <cell r="BF91">
            <v>1</v>
          </cell>
          <cell r="BG91">
            <v>1</v>
          </cell>
          <cell r="BH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1</v>
          </cell>
          <cell r="BM91">
            <v>1</v>
          </cell>
          <cell r="BN91">
            <v>1</v>
          </cell>
          <cell r="BO91">
            <v>1</v>
          </cell>
          <cell r="BP91">
            <v>1</v>
          </cell>
          <cell r="BQ91">
            <v>1</v>
          </cell>
          <cell r="BR91">
            <v>1</v>
          </cell>
          <cell r="BS91">
            <v>1</v>
          </cell>
          <cell r="BT91">
            <v>1</v>
          </cell>
          <cell r="BU91">
            <v>1</v>
          </cell>
          <cell r="BV91">
            <v>1</v>
          </cell>
          <cell r="BW91">
            <v>1</v>
          </cell>
          <cell r="BX91">
            <v>1</v>
          </cell>
          <cell r="BY91">
            <v>1</v>
          </cell>
          <cell r="BZ91">
            <v>1</v>
          </cell>
          <cell r="CA91">
            <v>1</v>
          </cell>
          <cell r="CB91">
            <v>1</v>
          </cell>
          <cell r="CC91">
            <v>1</v>
          </cell>
          <cell r="CD91">
            <v>1</v>
          </cell>
          <cell r="CE91">
            <v>1</v>
          </cell>
          <cell r="CF91">
            <v>1</v>
          </cell>
          <cell r="CG91">
            <v>1</v>
          </cell>
          <cell r="CH91">
            <v>1</v>
          </cell>
          <cell r="CI91">
            <v>1</v>
          </cell>
          <cell r="CJ91">
            <v>1</v>
          </cell>
          <cell r="CK91">
            <v>1</v>
          </cell>
          <cell r="CL91">
            <v>1</v>
          </cell>
          <cell r="CM91">
            <v>1</v>
          </cell>
          <cell r="CN91">
            <v>1</v>
          </cell>
          <cell r="CO91">
            <v>1</v>
          </cell>
          <cell r="CP91">
            <v>1</v>
          </cell>
          <cell r="CQ91">
            <v>1</v>
          </cell>
          <cell r="CR91">
            <v>1</v>
          </cell>
          <cell r="CS91">
            <v>1</v>
          </cell>
          <cell r="CT91">
            <v>1</v>
          </cell>
          <cell r="CU91">
            <v>1</v>
          </cell>
          <cell r="CV91">
            <v>1</v>
          </cell>
          <cell r="CW91">
            <v>1</v>
          </cell>
          <cell r="CX91">
            <v>1</v>
          </cell>
          <cell r="CY91">
            <v>1</v>
          </cell>
          <cell r="CZ91">
            <v>1</v>
          </cell>
          <cell r="DA91">
            <v>1</v>
          </cell>
          <cell r="DB91">
            <v>1</v>
          </cell>
          <cell r="DC91">
            <v>1</v>
          </cell>
          <cell r="DD91">
            <v>1</v>
          </cell>
          <cell r="DE91">
            <v>1</v>
          </cell>
          <cell r="DF91">
            <v>1</v>
          </cell>
          <cell r="DG91">
            <v>1</v>
          </cell>
          <cell r="DH91">
            <v>1</v>
          </cell>
          <cell r="DI91">
            <v>1</v>
          </cell>
          <cell r="DJ91">
            <v>1</v>
          </cell>
          <cell r="DK91">
            <v>1</v>
          </cell>
          <cell r="DL91">
            <v>1</v>
          </cell>
          <cell r="DM91">
            <v>1</v>
          </cell>
          <cell r="DN91">
            <v>1</v>
          </cell>
          <cell r="DO91">
            <v>1</v>
          </cell>
          <cell r="DP91">
            <v>1</v>
          </cell>
          <cell r="DQ91">
            <v>1</v>
          </cell>
          <cell r="DR91">
            <v>1</v>
          </cell>
          <cell r="DS91">
            <v>1</v>
          </cell>
          <cell r="DT91">
            <v>1</v>
          </cell>
          <cell r="DU91">
            <v>1</v>
          </cell>
          <cell r="DV91">
            <v>1</v>
          </cell>
          <cell r="DW91">
            <v>1</v>
          </cell>
          <cell r="DX91">
            <v>1</v>
          </cell>
          <cell r="DY91">
            <v>1</v>
          </cell>
          <cell r="DZ91">
            <v>1</v>
          </cell>
          <cell r="EA91">
            <v>1</v>
          </cell>
          <cell r="EB91">
            <v>1</v>
          </cell>
          <cell r="EC91">
            <v>1</v>
          </cell>
          <cell r="ED91">
            <v>1</v>
          </cell>
          <cell r="EE91">
            <v>1</v>
          </cell>
          <cell r="EF91">
            <v>1</v>
          </cell>
          <cell r="EG91">
            <v>1</v>
          </cell>
          <cell r="EH91">
            <v>1</v>
          </cell>
          <cell r="EI91">
            <v>1</v>
          </cell>
          <cell r="EJ91">
            <v>1</v>
          </cell>
          <cell r="EK91">
            <v>1</v>
          </cell>
          <cell r="EL91">
            <v>1</v>
          </cell>
          <cell r="EM91">
            <v>1</v>
          </cell>
          <cell r="EN91">
            <v>1</v>
          </cell>
          <cell r="EO91">
            <v>1</v>
          </cell>
          <cell r="EP91">
            <v>1</v>
          </cell>
          <cell r="EQ91">
            <v>1</v>
          </cell>
          <cell r="ER91">
            <v>1</v>
          </cell>
          <cell r="ES91">
            <v>1</v>
          </cell>
          <cell r="ET91">
            <v>1</v>
          </cell>
          <cell r="EU91">
            <v>1</v>
          </cell>
          <cell r="EV91">
            <v>1</v>
          </cell>
          <cell r="EW91">
            <v>1</v>
          </cell>
          <cell r="EX91">
            <v>1</v>
          </cell>
          <cell r="EY91">
            <v>1</v>
          </cell>
          <cell r="EZ91">
            <v>1</v>
          </cell>
          <cell r="FA91">
            <v>1</v>
          </cell>
          <cell r="FB91">
            <v>1</v>
          </cell>
          <cell r="FC91">
            <v>1</v>
          </cell>
          <cell r="FD91">
            <v>1</v>
          </cell>
          <cell r="FE91">
            <v>1</v>
          </cell>
          <cell r="FF91">
            <v>1</v>
          </cell>
          <cell r="FG91">
            <v>1</v>
          </cell>
          <cell r="FH91">
            <v>1</v>
          </cell>
        </row>
        <row r="92">
          <cell r="D92" t="str">
            <v>TOTAL FIXED RATE:</v>
          </cell>
          <cell r="F92" t="str">
            <v/>
          </cell>
          <cell r="G92" t="str">
            <v>TOTAL FIXED RATE:</v>
          </cell>
          <cell r="U92">
            <v>8</v>
          </cell>
          <cell r="V92">
            <v>8</v>
          </cell>
          <cell r="W92">
            <v>8</v>
          </cell>
          <cell r="X92">
            <v>8</v>
          </cell>
          <cell r="Y92">
            <v>8</v>
          </cell>
          <cell r="Z92">
            <v>8</v>
          </cell>
          <cell r="AA92">
            <v>8</v>
          </cell>
          <cell r="AB92">
            <v>8</v>
          </cell>
          <cell r="AC92">
            <v>8</v>
          </cell>
          <cell r="AD92">
            <v>8</v>
          </cell>
          <cell r="AE92">
            <v>8</v>
          </cell>
          <cell r="AF92">
            <v>8</v>
          </cell>
          <cell r="AG92">
            <v>9</v>
          </cell>
          <cell r="AH92">
            <v>9</v>
          </cell>
          <cell r="AI92">
            <v>9</v>
          </cell>
          <cell r="AJ92">
            <v>9</v>
          </cell>
          <cell r="AK92">
            <v>9</v>
          </cell>
          <cell r="AL92">
            <v>9</v>
          </cell>
          <cell r="AM92">
            <v>9</v>
          </cell>
          <cell r="AN92">
            <v>9</v>
          </cell>
          <cell r="AO92">
            <v>9</v>
          </cell>
          <cell r="AP92">
            <v>9</v>
          </cell>
          <cell r="AQ92">
            <v>9</v>
          </cell>
          <cell r="AR92">
            <v>9</v>
          </cell>
          <cell r="AS92">
            <v>9</v>
          </cell>
          <cell r="AT92">
            <v>9</v>
          </cell>
          <cell r="AU92">
            <v>9</v>
          </cell>
          <cell r="AV92">
            <v>9</v>
          </cell>
          <cell r="AW92">
            <v>9</v>
          </cell>
          <cell r="AX92">
            <v>8</v>
          </cell>
          <cell r="AY92">
            <v>8</v>
          </cell>
          <cell r="AZ92">
            <v>8</v>
          </cell>
          <cell r="BA92">
            <v>9</v>
          </cell>
          <cell r="BB92">
            <v>9</v>
          </cell>
          <cell r="BC92">
            <v>10</v>
          </cell>
          <cell r="BD92">
            <v>10</v>
          </cell>
          <cell r="BE92">
            <v>11</v>
          </cell>
          <cell r="BF92">
            <v>11</v>
          </cell>
          <cell r="BG92">
            <v>11</v>
          </cell>
          <cell r="BH92">
            <v>11</v>
          </cell>
          <cell r="BI92">
            <v>15</v>
          </cell>
          <cell r="BJ92">
            <v>15</v>
          </cell>
          <cell r="BK92">
            <v>15</v>
          </cell>
          <cell r="BL92">
            <v>15</v>
          </cell>
          <cell r="BM92">
            <v>15</v>
          </cell>
          <cell r="BN92">
            <v>15</v>
          </cell>
          <cell r="BO92">
            <v>15</v>
          </cell>
          <cell r="BP92">
            <v>15</v>
          </cell>
          <cell r="BQ92">
            <v>15</v>
          </cell>
          <cell r="BR92">
            <v>15</v>
          </cell>
          <cell r="BS92">
            <v>15</v>
          </cell>
          <cell r="BT92">
            <v>15</v>
          </cell>
          <cell r="BU92">
            <v>15</v>
          </cell>
          <cell r="BV92">
            <v>15</v>
          </cell>
          <cell r="BW92">
            <v>15</v>
          </cell>
          <cell r="BX92">
            <v>15</v>
          </cell>
          <cell r="BY92">
            <v>14</v>
          </cell>
          <cell r="BZ92">
            <v>14</v>
          </cell>
          <cell r="CA92">
            <v>14</v>
          </cell>
          <cell r="CB92">
            <v>14</v>
          </cell>
          <cell r="CC92">
            <v>14</v>
          </cell>
          <cell r="CD92">
            <v>14</v>
          </cell>
          <cell r="CE92">
            <v>14</v>
          </cell>
          <cell r="CF92">
            <v>14</v>
          </cell>
          <cell r="CG92">
            <v>14</v>
          </cell>
          <cell r="CH92">
            <v>14</v>
          </cell>
          <cell r="CI92">
            <v>14</v>
          </cell>
          <cell r="CJ92">
            <v>14</v>
          </cell>
          <cell r="CK92">
            <v>14</v>
          </cell>
          <cell r="CL92">
            <v>14</v>
          </cell>
          <cell r="CM92">
            <v>14</v>
          </cell>
          <cell r="CN92">
            <v>14</v>
          </cell>
          <cell r="CO92">
            <v>14</v>
          </cell>
          <cell r="CP92">
            <v>14</v>
          </cell>
          <cell r="CQ92">
            <v>14</v>
          </cell>
          <cell r="CR92">
            <v>14</v>
          </cell>
          <cell r="CS92">
            <v>14</v>
          </cell>
          <cell r="CT92">
            <v>14</v>
          </cell>
          <cell r="CU92">
            <v>14</v>
          </cell>
          <cell r="CV92">
            <v>14</v>
          </cell>
          <cell r="CW92">
            <v>14</v>
          </cell>
          <cell r="CX92">
            <v>14</v>
          </cell>
          <cell r="CY92">
            <v>14</v>
          </cell>
          <cell r="CZ92">
            <v>14</v>
          </cell>
          <cell r="DA92">
            <v>14</v>
          </cell>
          <cell r="DB92">
            <v>14</v>
          </cell>
          <cell r="DC92">
            <v>14</v>
          </cell>
          <cell r="DD92">
            <v>14</v>
          </cell>
          <cell r="DE92">
            <v>14</v>
          </cell>
          <cell r="DF92">
            <v>14</v>
          </cell>
          <cell r="DG92">
            <v>14</v>
          </cell>
          <cell r="DH92">
            <v>14</v>
          </cell>
          <cell r="DI92">
            <v>14</v>
          </cell>
          <cell r="DJ92">
            <v>14</v>
          </cell>
          <cell r="DK92">
            <v>14</v>
          </cell>
          <cell r="DL92">
            <v>14</v>
          </cell>
          <cell r="DM92">
            <v>14</v>
          </cell>
          <cell r="DN92">
            <v>14</v>
          </cell>
          <cell r="DO92">
            <v>14</v>
          </cell>
          <cell r="DP92">
            <v>14</v>
          </cell>
          <cell r="DQ92">
            <v>14</v>
          </cell>
          <cell r="DR92">
            <v>14</v>
          </cell>
          <cell r="DS92">
            <v>14</v>
          </cell>
          <cell r="DT92">
            <v>14</v>
          </cell>
          <cell r="DU92">
            <v>14</v>
          </cell>
          <cell r="DV92">
            <v>14</v>
          </cell>
          <cell r="DW92">
            <v>14</v>
          </cell>
          <cell r="DX92">
            <v>14</v>
          </cell>
          <cell r="DY92">
            <v>14</v>
          </cell>
          <cell r="DZ92">
            <v>14</v>
          </cell>
          <cell r="EA92">
            <v>14</v>
          </cell>
          <cell r="EB92">
            <v>14</v>
          </cell>
          <cell r="EC92">
            <v>14</v>
          </cell>
          <cell r="ED92">
            <v>14</v>
          </cell>
          <cell r="EE92">
            <v>14</v>
          </cell>
          <cell r="EF92">
            <v>14</v>
          </cell>
          <cell r="EG92">
            <v>14</v>
          </cell>
          <cell r="EH92">
            <v>14</v>
          </cell>
          <cell r="EI92">
            <v>14</v>
          </cell>
          <cell r="EJ92">
            <v>14</v>
          </cell>
          <cell r="EK92">
            <v>14</v>
          </cell>
          <cell r="EL92">
            <v>14</v>
          </cell>
          <cell r="EM92">
            <v>14</v>
          </cell>
          <cell r="EN92">
            <v>14</v>
          </cell>
          <cell r="EO92">
            <v>14</v>
          </cell>
          <cell r="EP92">
            <v>14</v>
          </cell>
          <cell r="EQ92">
            <v>14</v>
          </cell>
          <cell r="ER92">
            <v>14</v>
          </cell>
          <cell r="ES92">
            <v>14</v>
          </cell>
          <cell r="ET92">
            <v>14</v>
          </cell>
          <cell r="EU92">
            <v>14</v>
          </cell>
          <cell r="EV92">
            <v>14</v>
          </cell>
          <cell r="EW92">
            <v>14</v>
          </cell>
          <cell r="EX92">
            <v>14</v>
          </cell>
          <cell r="EY92">
            <v>14</v>
          </cell>
          <cell r="EZ92">
            <v>14</v>
          </cell>
          <cell r="FA92">
            <v>14</v>
          </cell>
          <cell r="FB92">
            <v>14</v>
          </cell>
          <cell r="FC92">
            <v>14</v>
          </cell>
          <cell r="FD92">
            <v>14</v>
          </cell>
          <cell r="FE92">
            <v>14</v>
          </cell>
          <cell r="FF92">
            <v>14</v>
          </cell>
          <cell r="FG92">
            <v>14</v>
          </cell>
          <cell r="FH92">
            <v>14</v>
          </cell>
        </row>
        <row r="93">
          <cell r="D93" t="str">
            <v>8 - VARIABLE RATE</v>
          </cell>
          <cell r="F93" t="str">
            <v/>
          </cell>
          <cell r="G93" t="str">
            <v>8 - VARIABLE RATE</v>
          </cell>
        </row>
        <row r="94">
          <cell r="D94">
            <v>0</v>
          </cell>
          <cell r="F94" t="str">
            <v>CFG</v>
          </cell>
          <cell r="U94">
            <v>1</v>
          </cell>
          <cell r="V94">
            <v>1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1</v>
          </cell>
          <cell r="AB94">
            <v>1</v>
          </cell>
          <cell r="AC94">
            <v>1</v>
          </cell>
          <cell r="AD94">
            <v>1</v>
          </cell>
          <cell r="AE94">
            <v>1</v>
          </cell>
          <cell r="AF94">
            <v>1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</row>
        <row r="95">
          <cell r="D95" t="str">
            <v>Minute Maid</v>
          </cell>
          <cell r="F95" t="str">
            <v>CFG</v>
          </cell>
          <cell r="G95" t="str">
            <v>Minute Maid</v>
          </cell>
          <cell r="U95">
            <v>1</v>
          </cell>
          <cell r="V95">
            <v>1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>
            <v>1</v>
          </cell>
          <cell r="AD95">
            <v>1</v>
          </cell>
          <cell r="AE95">
            <v>1</v>
          </cell>
          <cell r="AF95">
            <v>1</v>
          </cell>
          <cell r="AG95">
            <v>1</v>
          </cell>
          <cell r="AH95">
            <v>1</v>
          </cell>
          <cell r="AI95">
            <v>1</v>
          </cell>
          <cell r="AJ95">
            <v>1</v>
          </cell>
          <cell r="AK95">
            <v>1</v>
          </cell>
          <cell r="AL95">
            <v>1</v>
          </cell>
          <cell r="AM95">
            <v>1</v>
          </cell>
          <cell r="AN95">
            <v>1</v>
          </cell>
          <cell r="AO95">
            <v>1</v>
          </cell>
          <cell r="AP95">
            <v>1</v>
          </cell>
          <cell r="AQ95">
            <v>1</v>
          </cell>
          <cell r="AR95">
            <v>1</v>
          </cell>
          <cell r="AS95">
            <v>1</v>
          </cell>
          <cell r="AT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AY95">
            <v>1</v>
          </cell>
          <cell r="AZ95">
            <v>1</v>
          </cell>
          <cell r="BA95">
            <v>1</v>
          </cell>
          <cell r="BB95">
            <v>1</v>
          </cell>
          <cell r="BC95">
            <v>1</v>
          </cell>
          <cell r="BD95">
            <v>1</v>
          </cell>
          <cell r="BE95">
            <v>1</v>
          </cell>
          <cell r="BF95">
            <v>1</v>
          </cell>
          <cell r="BG95">
            <v>1</v>
          </cell>
          <cell r="BH95">
            <v>1</v>
          </cell>
          <cell r="BI95">
            <v>1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1</v>
          </cell>
          <cell r="BP95">
            <v>1</v>
          </cell>
          <cell r="BQ95">
            <v>1</v>
          </cell>
          <cell r="BR95">
            <v>1</v>
          </cell>
          <cell r="BS95">
            <v>1</v>
          </cell>
          <cell r="BT95">
            <v>1</v>
          </cell>
          <cell r="BU95">
            <v>1</v>
          </cell>
          <cell r="BV95">
            <v>1</v>
          </cell>
          <cell r="BW95">
            <v>1</v>
          </cell>
          <cell r="BX95">
            <v>1</v>
          </cell>
          <cell r="BY95">
            <v>1</v>
          </cell>
          <cell r="BZ95">
            <v>1</v>
          </cell>
          <cell r="CA95">
            <v>1</v>
          </cell>
          <cell r="CB95">
            <v>1</v>
          </cell>
          <cell r="CC95">
            <v>1</v>
          </cell>
          <cell r="CD95">
            <v>1</v>
          </cell>
          <cell r="CE95">
            <v>1</v>
          </cell>
          <cell r="CF95">
            <v>1</v>
          </cell>
          <cell r="CG95">
            <v>1</v>
          </cell>
          <cell r="CH95">
            <v>1</v>
          </cell>
          <cell r="CI95">
            <v>1</v>
          </cell>
          <cell r="CJ95">
            <v>1</v>
          </cell>
          <cell r="CK95">
            <v>1</v>
          </cell>
          <cell r="CL95">
            <v>1</v>
          </cell>
          <cell r="CM95">
            <v>1</v>
          </cell>
          <cell r="CN95">
            <v>1</v>
          </cell>
          <cell r="CO95">
            <v>1</v>
          </cell>
          <cell r="CP95">
            <v>1</v>
          </cell>
          <cell r="CQ95">
            <v>1</v>
          </cell>
          <cell r="CR95">
            <v>1</v>
          </cell>
          <cell r="CS95">
            <v>1</v>
          </cell>
          <cell r="CT95">
            <v>1</v>
          </cell>
          <cell r="CU95">
            <v>1</v>
          </cell>
          <cell r="CV95">
            <v>1</v>
          </cell>
          <cell r="CW95">
            <v>1</v>
          </cell>
          <cell r="CX95">
            <v>1</v>
          </cell>
          <cell r="CY95">
            <v>1</v>
          </cell>
          <cell r="CZ95">
            <v>1</v>
          </cell>
          <cell r="DA95">
            <v>1</v>
          </cell>
          <cell r="DB95">
            <v>1</v>
          </cell>
          <cell r="DC95">
            <v>1</v>
          </cell>
          <cell r="DD95">
            <v>1</v>
          </cell>
          <cell r="DE95">
            <v>1</v>
          </cell>
          <cell r="DF95">
            <v>1</v>
          </cell>
          <cell r="DG95">
            <v>1</v>
          </cell>
          <cell r="DH95">
            <v>1</v>
          </cell>
          <cell r="DI95">
            <v>1</v>
          </cell>
          <cell r="DJ95">
            <v>1</v>
          </cell>
          <cell r="DK95">
            <v>1</v>
          </cell>
          <cell r="DL95">
            <v>1</v>
          </cell>
          <cell r="DM95">
            <v>1</v>
          </cell>
          <cell r="DN95">
            <v>1</v>
          </cell>
          <cell r="DO95">
            <v>1</v>
          </cell>
          <cell r="DP95">
            <v>1</v>
          </cell>
          <cell r="DQ95">
            <v>1</v>
          </cell>
          <cell r="DR95">
            <v>1</v>
          </cell>
          <cell r="DS95">
            <v>1</v>
          </cell>
          <cell r="DT95">
            <v>1</v>
          </cell>
          <cell r="DU95">
            <v>1</v>
          </cell>
          <cell r="DV95">
            <v>1</v>
          </cell>
          <cell r="DW95">
            <v>1</v>
          </cell>
          <cell r="DX95">
            <v>1</v>
          </cell>
          <cell r="DY95">
            <v>1</v>
          </cell>
          <cell r="DZ95">
            <v>1</v>
          </cell>
          <cell r="EA95">
            <v>1</v>
          </cell>
          <cell r="EB95">
            <v>1</v>
          </cell>
          <cell r="EC95">
            <v>1</v>
          </cell>
          <cell r="ED95">
            <v>1</v>
          </cell>
          <cell r="EE95">
            <v>1</v>
          </cell>
          <cell r="EF95">
            <v>1</v>
          </cell>
          <cell r="EG95">
            <v>1</v>
          </cell>
          <cell r="EH95">
            <v>1</v>
          </cell>
          <cell r="EI95">
            <v>1</v>
          </cell>
          <cell r="EJ95">
            <v>1</v>
          </cell>
          <cell r="EK95">
            <v>1</v>
          </cell>
          <cell r="EL95">
            <v>1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1</v>
          </cell>
          <cell r="ER95">
            <v>1</v>
          </cell>
          <cell r="ES95">
            <v>1</v>
          </cell>
          <cell r="ET95">
            <v>1</v>
          </cell>
          <cell r="EU95">
            <v>1</v>
          </cell>
          <cell r="EV95">
            <v>1</v>
          </cell>
          <cell r="EW95">
            <v>1</v>
          </cell>
          <cell r="EX95">
            <v>1</v>
          </cell>
          <cell r="EY95">
            <v>1</v>
          </cell>
          <cell r="EZ95">
            <v>1</v>
          </cell>
          <cell r="FA95">
            <v>1</v>
          </cell>
          <cell r="FB95">
            <v>1</v>
          </cell>
          <cell r="FC95">
            <v>1</v>
          </cell>
          <cell r="FD95">
            <v>1</v>
          </cell>
          <cell r="FE95">
            <v>1</v>
          </cell>
          <cell r="FF95">
            <v>1</v>
          </cell>
          <cell r="FG95">
            <v>1</v>
          </cell>
          <cell r="FH95">
            <v>1</v>
          </cell>
        </row>
        <row r="96">
          <cell r="D96" t="str">
            <v>8 Flags</v>
          </cell>
          <cell r="F96" t="str">
            <v>FPU</v>
          </cell>
          <cell r="G96" t="str">
            <v>8 Flags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1</v>
          </cell>
          <cell r="AM96">
            <v>1</v>
          </cell>
          <cell r="AN96">
            <v>1</v>
          </cell>
          <cell r="AO96">
            <v>1</v>
          </cell>
          <cell r="AP96">
            <v>1</v>
          </cell>
          <cell r="AQ96">
            <v>1</v>
          </cell>
          <cell r="AR96">
            <v>1</v>
          </cell>
          <cell r="AS96">
            <v>1</v>
          </cell>
          <cell r="AT96">
            <v>1</v>
          </cell>
          <cell r="AU96">
            <v>1</v>
          </cell>
          <cell r="AV96">
            <v>1</v>
          </cell>
          <cell r="AW96">
            <v>1</v>
          </cell>
          <cell r="AX96">
            <v>1</v>
          </cell>
          <cell r="AY96">
            <v>1</v>
          </cell>
          <cell r="AZ96">
            <v>1</v>
          </cell>
          <cell r="BA96">
            <v>1</v>
          </cell>
          <cell r="BB96">
            <v>1</v>
          </cell>
          <cell r="BC96">
            <v>1</v>
          </cell>
          <cell r="BD96">
            <v>1</v>
          </cell>
          <cell r="BE96">
            <v>1</v>
          </cell>
          <cell r="BF96">
            <v>1</v>
          </cell>
          <cell r="BG96">
            <v>1</v>
          </cell>
          <cell r="BH96">
            <v>1</v>
          </cell>
          <cell r="BI96">
            <v>1</v>
          </cell>
          <cell r="BJ96">
            <v>1</v>
          </cell>
          <cell r="BK96">
            <v>1</v>
          </cell>
          <cell r="BL96">
            <v>1</v>
          </cell>
          <cell r="BM96">
            <v>1</v>
          </cell>
          <cell r="BN96">
            <v>1</v>
          </cell>
          <cell r="BO96">
            <v>1</v>
          </cell>
          <cell r="BP96">
            <v>1</v>
          </cell>
          <cell r="BQ96">
            <v>1</v>
          </cell>
          <cell r="BR96">
            <v>1</v>
          </cell>
          <cell r="BS96">
            <v>1</v>
          </cell>
          <cell r="BT96">
            <v>1</v>
          </cell>
          <cell r="BU96">
            <v>1</v>
          </cell>
          <cell r="BV96">
            <v>1</v>
          </cell>
          <cell r="BW96">
            <v>1</v>
          </cell>
          <cell r="BX96">
            <v>1</v>
          </cell>
          <cell r="BY96">
            <v>1</v>
          </cell>
          <cell r="BZ96">
            <v>1</v>
          </cell>
          <cell r="CA96">
            <v>1</v>
          </cell>
          <cell r="CB96">
            <v>1</v>
          </cell>
          <cell r="CC96">
            <v>1</v>
          </cell>
          <cell r="CD96">
            <v>1</v>
          </cell>
          <cell r="CE96">
            <v>1</v>
          </cell>
          <cell r="CF96">
            <v>1</v>
          </cell>
          <cell r="CG96">
            <v>1</v>
          </cell>
          <cell r="CH96">
            <v>1</v>
          </cell>
          <cell r="CI96">
            <v>1</v>
          </cell>
          <cell r="CJ96">
            <v>1</v>
          </cell>
          <cell r="CK96">
            <v>1</v>
          </cell>
          <cell r="CL96">
            <v>1</v>
          </cell>
          <cell r="CM96">
            <v>1</v>
          </cell>
          <cell r="CN96">
            <v>1</v>
          </cell>
          <cell r="CO96">
            <v>1</v>
          </cell>
          <cell r="CP96">
            <v>1</v>
          </cell>
          <cell r="CQ96">
            <v>1</v>
          </cell>
          <cell r="CR96">
            <v>1</v>
          </cell>
          <cell r="CS96">
            <v>1</v>
          </cell>
          <cell r="CT96">
            <v>1</v>
          </cell>
          <cell r="CU96">
            <v>1</v>
          </cell>
          <cell r="CV96">
            <v>1</v>
          </cell>
          <cell r="CW96">
            <v>1</v>
          </cell>
          <cell r="CX96">
            <v>1</v>
          </cell>
          <cell r="CY96">
            <v>1</v>
          </cell>
          <cell r="CZ96">
            <v>1</v>
          </cell>
          <cell r="DA96">
            <v>1</v>
          </cell>
          <cell r="DB96">
            <v>1</v>
          </cell>
          <cell r="DC96">
            <v>1</v>
          </cell>
          <cell r="DD96">
            <v>1</v>
          </cell>
          <cell r="DE96">
            <v>1</v>
          </cell>
          <cell r="DF96">
            <v>1</v>
          </cell>
          <cell r="DG96">
            <v>1</v>
          </cell>
          <cell r="DH96">
            <v>1</v>
          </cell>
          <cell r="DI96">
            <v>1</v>
          </cell>
          <cell r="DJ96">
            <v>1</v>
          </cell>
          <cell r="DK96">
            <v>1</v>
          </cell>
          <cell r="DL96">
            <v>1</v>
          </cell>
          <cell r="DM96">
            <v>1</v>
          </cell>
          <cell r="DN96">
            <v>1</v>
          </cell>
          <cell r="DO96">
            <v>1</v>
          </cell>
          <cell r="DP96">
            <v>1</v>
          </cell>
          <cell r="DQ96">
            <v>1</v>
          </cell>
          <cell r="DR96">
            <v>1</v>
          </cell>
          <cell r="DS96">
            <v>1</v>
          </cell>
          <cell r="DT96">
            <v>1</v>
          </cell>
          <cell r="DU96">
            <v>1</v>
          </cell>
          <cell r="DV96">
            <v>1</v>
          </cell>
          <cell r="DW96">
            <v>1</v>
          </cell>
          <cell r="DX96">
            <v>1</v>
          </cell>
          <cell r="DY96">
            <v>1</v>
          </cell>
          <cell r="DZ96">
            <v>1</v>
          </cell>
          <cell r="EA96">
            <v>1</v>
          </cell>
          <cell r="EB96">
            <v>1</v>
          </cell>
          <cell r="EC96">
            <v>1</v>
          </cell>
          <cell r="ED96">
            <v>1</v>
          </cell>
          <cell r="EE96">
            <v>1</v>
          </cell>
          <cell r="EF96">
            <v>1</v>
          </cell>
          <cell r="EG96">
            <v>1</v>
          </cell>
          <cell r="EH96">
            <v>1</v>
          </cell>
          <cell r="EI96">
            <v>1</v>
          </cell>
          <cell r="EJ96">
            <v>1</v>
          </cell>
          <cell r="EK96">
            <v>1</v>
          </cell>
          <cell r="EL96">
            <v>1</v>
          </cell>
          <cell r="EM96">
            <v>1</v>
          </cell>
          <cell r="EN96">
            <v>1</v>
          </cell>
          <cell r="EO96">
            <v>1</v>
          </cell>
          <cell r="EP96">
            <v>1</v>
          </cell>
          <cell r="EQ96">
            <v>1</v>
          </cell>
          <cell r="ER96">
            <v>1</v>
          </cell>
          <cell r="ES96">
            <v>1</v>
          </cell>
          <cell r="ET96">
            <v>1</v>
          </cell>
          <cell r="EU96">
            <v>1</v>
          </cell>
          <cell r="EV96">
            <v>1</v>
          </cell>
          <cell r="EW96">
            <v>1</v>
          </cell>
          <cell r="EX96">
            <v>1</v>
          </cell>
          <cell r="EY96">
            <v>1</v>
          </cell>
          <cell r="EZ96">
            <v>1</v>
          </cell>
          <cell r="FA96">
            <v>1</v>
          </cell>
          <cell r="FB96">
            <v>1</v>
          </cell>
          <cell r="FC96">
            <v>1</v>
          </cell>
          <cell r="FD96">
            <v>1</v>
          </cell>
          <cell r="FE96">
            <v>1</v>
          </cell>
          <cell r="FF96">
            <v>1</v>
          </cell>
          <cell r="FG96">
            <v>1</v>
          </cell>
          <cell r="FH96">
            <v>1</v>
          </cell>
        </row>
        <row r="97">
          <cell r="D97" t="str">
            <v>Rayonier Duct Burner</v>
          </cell>
          <cell r="F97" t="str">
            <v>FPU</v>
          </cell>
          <cell r="G97" t="str">
            <v>Rayonier Duct Burner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1</v>
          </cell>
          <cell r="AT97">
            <v>1</v>
          </cell>
          <cell r="AU97">
            <v>1</v>
          </cell>
          <cell r="AV97">
            <v>1</v>
          </cell>
          <cell r="AW97">
            <v>1</v>
          </cell>
          <cell r="AX97">
            <v>1</v>
          </cell>
          <cell r="AY97">
            <v>1</v>
          </cell>
          <cell r="AZ97">
            <v>1</v>
          </cell>
          <cell r="BA97">
            <v>1</v>
          </cell>
          <cell r="BB97">
            <v>1</v>
          </cell>
          <cell r="BC97">
            <v>1</v>
          </cell>
          <cell r="BD97">
            <v>1</v>
          </cell>
          <cell r="BE97">
            <v>1</v>
          </cell>
          <cell r="BF97">
            <v>1</v>
          </cell>
          <cell r="BG97">
            <v>1</v>
          </cell>
          <cell r="BH97">
            <v>1</v>
          </cell>
          <cell r="BI97">
            <v>1</v>
          </cell>
          <cell r="BJ97">
            <v>1</v>
          </cell>
          <cell r="BK97">
            <v>1</v>
          </cell>
          <cell r="BL97">
            <v>1</v>
          </cell>
          <cell r="BM97">
            <v>1</v>
          </cell>
          <cell r="BN97">
            <v>1</v>
          </cell>
          <cell r="BO97">
            <v>1</v>
          </cell>
          <cell r="BP97">
            <v>1</v>
          </cell>
          <cell r="BQ97">
            <v>1</v>
          </cell>
          <cell r="BR97">
            <v>1</v>
          </cell>
          <cell r="BS97">
            <v>1</v>
          </cell>
          <cell r="BT97">
            <v>1</v>
          </cell>
          <cell r="BU97">
            <v>1</v>
          </cell>
          <cell r="BV97">
            <v>1</v>
          </cell>
          <cell r="BW97">
            <v>1</v>
          </cell>
          <cell r="BX97">
            <v>1</v>
          </cell>
          <cell r="BY97">
            <v>1</v>
          </cell>
          <cell r="BZ97">
            <v>1</v>
          </cell>
          <cell r="CA97">
            <v>1</v>
          </cell>
          <cell r="CB97">
            <v>1</v>
          </cell>
          <cell r="CC97">
            <v>1</v>
          </cell>
          <cell r="CD97">
            <v>1</v>
          </cell>
          <cell r="CE97">
            <v>1</v>
          </cell>
          <cell r="CF97">
            <v>1</v>
          </cell>
          <cell r="CG97">
            <v>1</v>
          </cell>
          <cell r="CH97">
            <v>1</v>
          </cell>
          <cell r="CI97">
            <v>1</v>
          </cell>
          <cell r="CJ97">
            <v>1</v>
          </cell>
          <cell r="CK97">
            <v>1</v>
          </cell>
          <cell r="CL97">
            <v>1</v>
          </cell>
          <cell r="CM97">
            <v>1</v>
          </cell>
          <cell r="CN97">
            <v>1</v>
          </cell>
          <cell r="CO97">
            <v>1</v>
          </cell>
          <cell r="CP97">
            <v>1</v>
          </cell>
          <cell r="CQ97">
            <v>1</v>
          </cell>
          <cell r="CR97">
            <v>1</v>
          </cell>
          <cell r="CS97">
            <v>1</v>
          </cell>
          <cell r="CT97">
            <v>1</v>
          </cell>
          <cell r="CU97">
            <v>1</v>
          </cell>
          <cell r="CV97">
            <v>1</v>
          </cell>
          <cell r="CW97">
            <v>1</v>
          </cell>
          <cell r="CX97">
            <v>1</v>
          </cell>
          <cell r="CY97">
            <v>1</v>
          </cell>
          <cell r="CZ97">
            <v>1</v>
          </cell>
          <cell r="DA97">
            <v>1</v>
          </cell>
          <cell r="DB97">
            <v>1</v>
          </cell>
          <cell r="DC97">
            <v>1</v>
          </cell>
          <cell r="DD97">
            <v>1</v>
          </cell>
          <cell r="DE97">
            <v>1</v>
          </cell>
          <cell r="DF97">
            <v>1</v>
          </cell>
          <cell r="DG97">
            <v>1</v>
          </cell>
          <cell r="DH97">
            <v>1</v>
          </cell>
          <cell r="DI97">
            <v>1</v>
          </cell>
          <cell r="DJ97">
            <v>1</v>
          </cell>
          <cell r="DK97">
            <v>1</v>
          </cell>
          <cell r="DL97">
            <v>1</v>
          </cell>
          <cell r="DM97">
            <v>1</v>
          </cell>
          <cell r="DN97">
            <v>1</v>
          </cell>
          <cell r="DO97">
            <v>1</v>
          </cell>
          <cell r="DP97">
            <v>1</v>
          </cell>
          <cell r="DQ97">
            <v>1</v>
          </cell>
          <cell r="DR97">
            <v>1</v>
          </cell>
          <cell r="DS97">
            <v>1</v>
          </cell>
          <cell r="DT97">
            <v>1</v>
          </cell>
          <cell r="DU97">
            <v>1</v>
          </cell>
          <cell r="DV97">
            <v>1</v>
          </cell>
          <cell r="DW97">
            <v>1</v>
          </cell>
          <cell r="DX97">
            <v>1</v>
          </cell>
          <cell r="DY97">
            <v>1</v>
          </cell>
          <cell r="DZ97">
            <v>1</v>
          </cell>
          <cell r="EA97">
            <v>1</v>
          </cell>
          <cell r="EB97">
            <v>1</v>
          </cell>
          <cell r="EC97">
            <v>1</v>
          </cell>
          <cell r="ED97">
            <v>1</v>
          </cell>
          <cell r="EE97">
            <v>1</v>
          </cell>
          <cell r="EF97">
            <v>1</v>
          </cell>
          <cell r="EG97">
            <v>1</v>
          </cell>
          <cell r="EH97">
            <v>1</v>
          </cell>
          <cell r="EI97">
            <v>1</v>
          </cell>
          <cell r="EJ97">
            <v>1</v>
          </cell>
          <cell r="EK97">
            <v>1</v>
          </cell>
          <cell r="EL97">
            <v>1</v>
          </cell>
          <cell r="EM97">
            <v>1</v>
          </cell>
          <cell r="EN97">
            <v>1</v>
          </cell>
          <cell r="EO97">
            <v>1</v>
          </cell>
          <cell r="EP97">
            <v>1</v>
          </cell>
          <cell r="EQ97">
            <v>1</v>
          </cell>
          <cell r="ER97">
            <v>1</v>
          </cell>
          <cell r="ES97">
            <v>1</v>
          </cell>
          <cell r="ET97">
            <v>1</v>
          </cell>
          <cell r="EU97">
            <v>1</v>
          </cell>
          <cell r="EV97">
            <v>1</v>
          </cell>
          <cell r="EW97">
            <v>1</v>
          </cell>
          <cell r="EX97">
            <v>1</v>
          </cell>
          <cell r="EY97">
            <v>1</v>
          </cell>
          <cell r="EZ97">
            <v>1</v>
          </cell>
          <cell r="FA97">
            <v>1</v>
          </cell>
          <cell r="FB97">
            <v>1</v>
          </cell>
          <cell r="FC97">
            <v>1</v>
          </cell>
          <cell r="FD97">
            <v>1</v>
          </cell>
          <cell r="FE97">
            <v>1</v>
          </cell>
          <cell r="FF97">
            <v>1</v>
          </cell>
          <cell r="FG97">
            <v>1</v>
          </cell>
          <cell r="FH97">
            <v>1</v>
          </cell>
        </row>
        <row r="98">
          <cell r="D98" t="str">
            <v>TOTAL VARIABLE RATE:</v>
          </cell>
          <cell r="F98" t="str">
            <v/>
          </cell>
          <cell r="G98" t="str">
            <v>TOTAL VARIABLE RATE:</v>
          </cell>
          <cell r="U98">
            <v>2</v>
          </cell>
          <cell r="V98">
            <v>2</v>
          </cell>
          <cell r="W98">
            <v>2</v>
          </cell>
          <cell r="X98">
            <v>2</v>
          </cell>
          <cell r="Y98">
            <v>2</v>
          </cell>
          <cell r="Z98">
            <v>2</v>
          </cell>
          <cell r="AA98">
            <v>2</v>
          </cell>
          <cell r="AB98">
            <v>2</v>
          </cell>
          <cell r="AC98">
            <v>2</v>
          </cell>
          <cell r="AD98">
            <v>2</v>
          </cell>
          <cell r="AE98">
            <v>2</v>
          </cell>
          <cell r="AF98">
            <v>2</v>
          </cell>
          <cell r="AG98">
            <v>1</v>
          </cell>
          <cell r="AH98">
            <v>1</v>
          </cell>
          <cell r="AI98">
            <v>1</v>
          </cell>
          <cell r="AJ98">
            <v>1</v>
          </cell>
          <cell r="AK98">
            <v>1</v>
          </cell>
          <cell r="AL98">
            <v>2</v>
          </cell>
          <cell r="AM98">
            <v>2</v>
          </cell>
          <cell r="AN98">
            <v>2</v>
          </cell>
          <cell r="AO98">
            <v>2</v>
          </cell>
          <cell r="AP98">
            <v>2</v>
          </cell>
          <cell r="AQ98">
            <v>2</v>
          </cell>
          <cell r="AR98">
            <v>2</v>
          </cell>
          <cell r="AS98">
            <v>3</v>
          </cell>
          <cell r="AT98">
            <v>3</v>
          </cell>
          <cell r="AU98">
            <v>3</v>
          </cell>
          <cell r="AV98">
            <v>3</v>
          </cell>
          <cell r="AW98">
            <v>3</v>
          </cell>
          <cell r="AX98">
            <v>3</v>
          </cell>
          <cell r="AY98">
            <v>3</v>
          </cell>
          <cell r="AZ98">
            <v>3</v>
          </cell>
          <cell r="BA98">
            <v>3</v>
          </cell>
          <cell r="BB98">
            <v>3</v>
          </cell>
          <cell r="BC98">
            <v>3</v>
          </cell>
          <cell r="BD98">
            <v>3</v>
          </cell>
          <cell r="BE98">
            <v>3</v>
          </cell>
          <cell r="BF98">
            <v>3</v>
          </cell>
          <cell r="BG98">
            <v>3</v>
          </cell>
          <cell r="BH98">
            <v>3</v>
          </cell>
          <cell r="BI98">
            <v>3</v>
          </cell>
          <cell r="BJ98">
            <v>3</v>
          </cell>
          <cell r="BK98">
            <v>3</v>
          </cell>
          <cell r="BL98">
            <v>3</v>
          </cell>
          <cell r="BM98">
            <v>3</v>
          </cell>
          <cell r="BN98">
            <v>3</v>
          </cell>
          <cell r="BO98">
            <v>3</v>
          </cell>
          <cell r="BP98">
            <v>3</v>
          </cell>
          <cell r="BQ98">
            <v>3</v>
          </cell>
          <cell r="BR98">
            <v>3</v>
          </cell>
          <cell r="BS98">
            <v>3</v>
          </cell>
          <cell r="BT98">
            <v>3</v>
          </cell>
          <cell r="BU98">
            <v>3</v>
          </cell>
          <cell r="BV98">
            <v>3</v>
          </cell>
          <cell r="BW98">
            <v>3</v>
          </cell>
          <cell r="BX98">
            <v>3</v>
          </cell>
          <cell r="BY98">
            <v>3</v>
          </cell>
          <cell r="BZ98">
            <v>3</v>
          </cell>
          <cell r="CA98">
            <v>3</v>
          </cell>
          <cell r="CB98">
            <v>3</v>
          </cell>
          <cell r="CC98">
            <v>3</v>
          </cell>
          <cell r="CD98">
            <v>3</v>
          </cell>
          <cell r="CE98">
            <v>3</v>
          </cell>
          <cell r="CF98">
            <v>3</v>
          </cell>
          <cell r="CG98">
            <v>3</v>
          </cell>
          <cell r="CH98">
            <v>3</v>
          </cell>
          <cell r="CI98">
            <v>3</v>
          </cell>
          <cell r="CJ98">
            <v>3</v>
          </cell>
          <cell r="CK98">
            <v>3</v>
          </cell>
          <cell r="CL98">
            <v>3</v>
          </cell>
          <cell r="CM98">
            <v>3</v>
          </cell>
          <cell r="CN98">
            <v>3</v>
          </cell>
          <cell r="CO98">
            <v>3</v>
          </cell>
          <cell r="CP98">
            <v>3</v>
          </cell>
          <cell r="CQ98">
            <v>3</v>
          </cell>
          <cell r="CR98">
            <v>3</v>
          </cell>
          <cell r="CS98">
            <v>3</v>
          </cell>
          <cell r="CT98">
            <v>3</v>
          </cell>
          <cell r="CU98">
            <v>3</v>
          </cell>
          <cell r="CV98">
            <v>3</v>
          </cell>
          <cell r="CW98">
            <v>3</v>
          </cell>
          <cell r="CX98">
            <v>3</v>
          </cell>
          <cell r="CY98">
            <v>3</v>
          </cell>
          <cell r="CZ98">
            <v>3</v>
          </cell>
          <cell r="DA98">
            <v>3</v>
          </cell>
          <cell r="DB98">
            <v>3</v>
          </cell>
          <cell r="DC98">
            <v>3</v>
          </cell>
          <cell r="DD98">
            <v>3</v>
          </cell>
          <cell r="DE98">
            <v>3</v>
          </cell>
          <cell r="DF98">
            <v>3</v>
          </cell>
          <cell r="DG98">
            <v>3</v>
          </cell>
          <cell r="DH98">
            <v>3</v>
          </cell>
          <cell r="DI98">
            <v>3</v>
          </cell>
          <cell r="DJ98">
            <v>3</v>
          </cell>
          <cell r="DK98">
            <v>3</v>
          </cell>
          <cell r="DL98">
            <v>3</v>
          </cell>
          <cell r="DM98">
            <v>3</v>
          </cell>
          <cell r="DN98">
            <v>3</v>
          </cell>
          <cell r="DO98">
            <v>3</v>
          </cell>
          <cell r="DP98">
            <v>3</v>
          </cell>
          <cell r="DQ98">
            <v>3</v>
          </cell>
          <cell r="DR98">
            <v>3</v>
          </cell>
          <cell r="DS98">
            <v>3</v>
          </cell>
          <cell r="DT98">
            <v>3</v>
          </cell>
          <cell r="DU98">
            <v>3</v>
          </cell>
          <cell r="DV98">
            <v>3</v>
          </cell>
          <cell r="DW98">
            <v>3</v>
          </cell>
          <cell r="DX98">
            <v>3</v>
          </cell>
          <cell r="DY98">
            <v>3</v>
          </cell>
          <cell r="DZ98">
            <v>3</v>
          </cell>
          <cell r="EA98">
            <v>3</v>
          </cell>
          <cell r="EB98">
            <v>3</v>
          </cell>
          <cell r="EC98">
            <v>3</v>
          </cell>
          <cell r="ED98">
            <v>3</v>
          </cell>
          <cell r="EE98">
            <v>3</v>
          </cell>
          <cell r="EF98">
            <v>3</v>
          </cell>
          <cell r="EG98">
            <v>3</v>
          </cell>
          <cell r="EH98">
            <v>3</v>
          </cell>
          <cell r="EI98">
            <v>3</v>
          </cell>
          <cell r="EJ98">
            <v>3</v>
          </cell>
          <cell r="EK98">
            <v>3</v>
          </cell>
          <cell r="EL98">
            <v>3</v>
          </cell>
          <cell r="EM98">
            <v>3</v>
          </cell>
          <cell r="EN98">
            <v>3</v>
          </cell>
          <cell r="EO98">
            <v>3</v>
          </cell>
          <cell r="EP98">
            <v>3</v>
          </cell>
          <cell r="EQ98">
            <v>3</v>
          </cell>
          <cell r="ER98">
            <v>3</v>
          </cell>
          <cell r="ES98">
            <v>3</v>
          </cell>
          <cell r="ET98">
            <v>3</v>
          </cell>
          <cell r="EU98">
            <v>3</v>
          </cell>
          <cell r="EV98">
            <v>3</v>
          </cell>
          <cell r="EW98">
            <v>3</v>
          </cell>
          <cell r="EX98">
            <v>3</v>
          </cell>
          <cell r="EY98">
            <v>3</v>
          </cell>
          <cell r="EZ98">
            <v>3</v>
          </cell>
          <cell r="FA98">
            <v>3</v>
          </cell>
          <cell r="FB98">
            <v>3</v>
          </cell>
          <cell r="FC98">
            <v>3</v>
          </cell>
          <cell r="FD98">
            <v>3</v>
          </cell>
          <cell r="FE98">
            <v>3</v>
          </cell>
          <cell r="FF98">
            <v>3</v>
          </cell>
          <cell r="FG98">
            <v>3</v>
          </cell>
          <cell r="FH98">
            <v>3</v>
          </cell>
        </row>
        <row r="99">
          <cell r="D99" t="str">
            <v>9 - COMPETITIVE RATE ADJ</v>
          </cell>
          <cell r="F99" t="str">
            <v/>
          </cell>
          <cell r="G99" t="str">
            <v>9 - COMPETITIVE RATE ADJ</v>
          </cell>
        </row>
        <row r="100">
          <cell r="F100" t="str">
            <v>CFG</v>
          </cell>
          <cell r="G100" t="str">
            <v>Polk Power Partners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Q100">
            <v>0</v>
          </cell>
        </row>
        <row r="101">
          <cell r="F101" t="str">
            <v/>
          </cell>
        </row>
        <row r="102">
          <cell r="D102" t="str">
            <v>TOTAL COMP RATE ADJ:</v>
          </cell>
          <cell r="F102" t="str">
            <v/>
          </cell>
          <cell r="G102" t="str">
            <v>TOTAL COMP RATE ADJ: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</row>
        <row r="103">
          <cell r="D103" t="str">
            <v>SUBTOTAL TRANSPORTATION:</v>
          </cell>
          <cell r="F103" t="str">
            <v/>
          </cell>
          <cell r="G103" t="str">
            <v>SUBTOTAL TRANSPORTATION:</v>
          </cell>
          <cell r="U103">
            <v>73436</v>
          </cell>
          <cell r="V103">
            <v>73656</v>
          </cell>
          <cell r="W103">
            <v>74009</v>
          </cell>
          <cell r="X103">
            <v>74218</v>
          </cell>
          <cell r="Y103">
            <v>74031</v>
          </cell>
          <cell r="Z103">
            <v>74010</v>
          </cell>
          <cell r="AA103">
            <v>74099</v>
          </cell>
          <cell r="AB103">
            <v>74227</v>
          </cell>
          <cell r="AC103">
            <v>74262</v>
          </cell>
          <cell r="AD103">
            <v>74451</v>
          </cell>
          <cell r="AE103">
            <v>74859</v>
          </cell>
          <cell r="AF103">
            <v>75138</v>
          </cell>
          <cell r="AG103">
            <v>75516</v>
          </cell>
          <cell r="AH103">
            <v>75656</v>
          </cell>
          <cell r="AI103">
            <v>75956</v>
          </cell>
          <cell r="AJ103">
            <v>76101</v>
          </cell>
          <cell r="AK103">
            <v>76043</v>
          </cell>
          <cell r="AL103">
            <v>76102</v>
          </cell>
          <cell r="AM103">
            <v>75983</v>
          </cell>
          <cell r="AN103">
            <v>76113</v>
          </cell>
          <cell r="AO103">
            <v>76239</v>
          </cell>
          <cell r="AP103">
            <v>76252</v>
          </cell>
          <cell r="AQ103">
            <v>76500</v>
          </cell>
          <cell r="AR103">
            <v>76857</v>
          </cell>
          <cell r="AS103">
            <v>77062</v>
          </cell>
          <cell r="AT103">
            <v>77260</v>
          </cell>
          <cell r="AU103">
            <v>77581</v>
          </cell>
          <cell r="AV103">
            <v>77877</v>
          </cell>
          <cell r="AW103">
            <v>77744</v>
          </cell>
          <cell r="AX103">
            <v>77630</v>
          </cell>
          <cell r="AY103">
            <v>77818</v>
          </cell>
          <cell r="AZ103">
            <v>77974</v>
          </cell>
          <cell r="BA103">
            <v>78117</v>
          </cell>
          <cell r="BB103">
            <v>78094</v>
          </cell>
          <cell r="BC103">
            <v>78360</v>
          </cell>
          <cell r="BD103">
            <v>78643</v>
          </cell>
          <cell r="BE103">
            <v>79010</v>
          </cell>
          <cell r="BF103">
            <v>79105</v>
          </cell>
          <cell r="BG103">
            <v>79497</v>
          </cell>
          <cell r="BH103">
            <v>79682</v>
          </cell>
          <cell r="BI103">
            <v>79659</v>
          </cell>
          <cell r="BJ103">
            <v>79837</v>
          </cell>
          <cell r="BK103">
            <v>79836</v>
          </cell>
          <cell r="BL103">
            <v>80009</v>
          </cell>
          <cell r="BM103">
            <v>80218</v>
          </cell>
          <cell r="BN103">
            <v>80258</v>
          </cell>
          <cell r="BO103">
            <v>80785</v>
          </cell>
          <cell r="BP103">
            <v>81155</v>
          </cell>
          <cell r="BQ103">
            <v>81511</v>
          </cell>
          <cell r="BR103">
            <v>81671</v>
          </cell>
          <cell r="BS103">
            <v>81896</v>
          </cell>
          <cell r="BT103">
            <v>82601</v>
          </cell>
          <cell r="BU103">
            <v>82541</v>
          </cell>
          <cell r="BV103">
            <v>82805</v>
          </cell>
          <cell r="BW103">
            <v>83509</v>
          </cell>
          <cell r="BX103">
            <v>83116</v>
          </cell>
          <cell r="BY103">
            <v>83258</v>
          </cell>
          <cell r="BZ103">
            <v>83299</v>
          </cell>
          <cell r="CA103">
            <v>83758</v>
          </cell>
          <cell r="CB103">
            <v>84196</v>
          </cell>
          <cell r="CC103">
            <v>84448</v>
          </cell>
          <cell r="CD103">
            <v>84656</v>
          </cell>
          <cell r="CE103">
            <v>84946</v>
          </cell>
          <cell r="CF103">
            <v>85356</v>
          </cell>
          <cell r="CG103">
            <v>85420</v>
          </cell>
          <cell r="CH103">
            <v>85702</v>
          </cell>
          <cell r="CI103">
            <v>86187</v>
          </cell>
          <cell r="CJ103">
            <v>86337</v>
          </cell>
          <cell r="CK103">
            <v>86658</v>
          </cell>
          <cell r="CL103">
            <v>87141</v>
          </cell>
          <cell r="CM103">
            <v>87716</v>
          </cell>
          <cell r="CN103">
            <v>88027</v>
          </cell>
          <cell r="CO103">
            <v>88372</v>
          </cell>
          <cell r="CP103">
            <v>88594</v>
          </cell>
          <cell r="CQ103">
            <v>88951</v>
          </cell>
          <cell r="CR103">
            <v>89461</v>
          </cell>
          <cell r="CS103">
            <v>89565</v>
          </cell>
          <cell r="CT103">
            <v>89863</v>
          </cell>
          <cell r="CU103">
            <v>90057</v>
          </cell>
          <cell r="CV103">
            <v>90140</v>
          </cell>
          <cell r="CW103">
            <v>90089</v>
          </cell>
          <cell r="CX103">
            <v>90247</v>
          </cell>
          <cell r="CY103">
            <v>90790</v>
          </cell>
          <cell r="CZ103">
            <v>91190</v>
          </cell>
          <cell r="DA103">
            <v>91011</v>
          </cell>
          <cell r="DB103">
            <v>91195</v>
          </cell>
          <cell r="DC103">
            <v>91492</v>
          </cell>
          <cell r="DD103">
            <v>92056</v>
          </cell>
          <cell r="DE103">
            <v>92077</v>
          </cell>
          <cell r="DF103">
            <v>92343</v>
          </cell>
          <cell r="DG103">
            <v>92914</v>
          </cell>
          <cell r="DH103">
            <v>92820</v>
          </cell>
          <cell r="DI103">
            <v>93066</v>
          </cell>
          <cell r="DJ103">
            <v>93325</v>
          </cell>
          <cell r="DK103">
            <v>93884</v>
          </cell>
          <cell r="DL103">
            <v>94288</v>
          </cell>
          <cell r="DM103">
            <v>93867</v>
          </cell>
          <cell r="DN103">
            <v>94065</v>
          </cell>
          <cell r="DO103">
            <v>94387</v>
          </cell>
          <cell r="DP103">
            <v>94893</v>
          </cell>
          <cell r="DQ103">
            <v>94928</v>
          </cell>
          <cell r="DR103">
            <v>95211</v>
          </cell>
          <cell r="DS103">
            <v>95735</v>
          </cell>
          <cell r="DT103">
            <v>95748</v>
          </cell>
          <cell r="DU103">
            <v>96038</v>
          </cell>
          <cell r="DV103">
            <v>96370</v>
          </cell>
          <cell r="DW103">
            <v>96969</v>
          </cell>
          <cell r="DX103">
            <v>97363</v>
          </cell>
          <cell r="DY103">
            <v>96704</v>
          </cell>
          <cell r="DZ103">
            <v>96895</v>
          </cell>
          <cell r="EA103">
            <v>97233</v>
          </cell>
          <cell r="EB103">
            <v>97777</v>
          </cell>
          <cell r="EC103">
            <v>97798</v>
          </cell>
          <cell r="ED103">
            <v>98087</v>
          </cell>
          <cell r="EE103">
            <v>98623</v>
          </cell>
          <cell r="EF103">
            <v>98588</v>
          </cell>
          <cell r="EG103">
            <v>98868</v>
          </cell>
          <cell r="EH103">
            <v>99147</v>
          </cell>
          <cell r="EI103">
            <v>99756</v>
          </cell>
          <cell r="EJ103">
            <v>100184</v>
          </cell>
          <cell r="EK103">
            <v>99447</v>
          </cell>
          <cell r="EL103">
            <v>99654</v>
          </cell>
          <cell r="EM103">
            <v>99996</v>
          </cell>
          <cell r="EN103">
            <v>100567</v>
          </cell>
          <cell r="EO103">
            <v>100594</v>
          </cell>
          <cell r="EP103">
            <v>100899</v>
          </cell>
          <cell r="EQ103">
            <v>101479</v>
          </cell>
          <cell r="ER103">
            <v>101436</v>
          </cell>
          <cell r="ES103">
            <v>101728</v>
          </cell>
          <cell r="ET103">
            <v>102034</v>
          </cell>
          <cell r="EU103">
            <v>102668</v>
          </cell>
          <cell r="EV103">
            <v>103104</v>
          </cell>
          <cell r="EW103">
            <v>102219</v>
          </cell>
          <cell r="EX103">
            <v>102432</v>
          </cell>
          <cell r="EY103">
            <v>102790</v>
          </cell>
          <cell r="EZ103">
            <v>103364</v>
          </cell>
          <cell r="FA103">
            <v>103391</v>
          </cell>
          <cell r="FB103">
            <v>103712</v>
          </cell>
          <cell r="FC103">
            <v>104290</v>
          </cell>
          <cell r="FD103">
            <v>104269</v>
          </cell>
          <cell r="FE103">
            <v>104574</v>
          </cell>
          <cell r="FF103">
            <v>104898</v>
          </cell>
          <cell r="FG103">
            <v>105556</v>
          </cell>
          <cell r="FH103">
            <v>106002</v>
          </cell>
        </row>
        <row r="104">
          <cell r="D104" t="str">
            <v>10 - FLEXIBLE GAS SERVICE</v>
          </cell>
          <cell r="F104" t="str">
            <v/>
          </cell>
          <cell r="G104" t="str">
            <v>10 - FLEXIBLE GAS SERVICE</v>
          </cell>
        </row>
        <row r="105">
          <cell r="D105" t="str">
            <v>Peoples Gas System Callahan </v>
          </cell>
          <cell r="F105" t="str">
            <v>FPU</v>
          </cell>
          <cell r="G105" t="str">
            <v>Peoples Gas System Callahan </v>
          </cell>
          <cell r="CN105">
            <v>1</v>
          </cell>
          <cell r="CO105">
            <v>1</v>
          </cell>
          <cell r="CP105">
            <v>1</v>
          </cell>
          <cell r="CQ105">
            <v>1</v>
          </cell>
          <cell r="CR105">
            <v>1</v>
          </cell>
          <cell r="CS105">
            <v>1</v>
          </cell>
          <cell r="CT105">
            <v>1</v>
          </cell>
          <cell r="CU105">
            <v>1</v>
          </cell>
          <cell r="CV105">
            <v>1</v>
          </cell>
          <cell r="CW105">
            <v>1</v>
          </cell>
          <cell r="CX105">
            <v>1</v>
          </cell>
          <cell r="CY105">
            <v>1</v>
          </cell>
          <cell r="CZ105">
            <v>1</v>
          </cell>
          <cell r="DA105">
            <v>1</v>
          </cell>
          <cell r="DB105">
            <v>1</v>
          </cell>
          <cell r="DC105">
            <v>1</v>
          </cell>
          <cell r="DD105">
            <v>1</v>
          </cell>
          <cell r="DE105">
            <v>1</v>
          </cell>
          <cell r="DF105">
            <v>1</v>
          </cell>
          <cell r="DG105">
            <v>1</v>
          </cell>
          <cell r="DH105">
            <v>1</v>
          </cell>
          <cell r="DI105">
            <v>1</v>
          </cell>
          <cell r="DJ105">
            <v>1</v>
          </cell>
          <cell r="DK105">
            <v>1</v>
          </cell>
          <cell r="DL105">
            <v>1</v>
          </cell>
          <cell r="DM105">
            <v>1</v>
          </cell>
          <cell r="DN105">
            <v>1</v>
          </cell>
          <cell r="DO105">
            <v>1</v>
          </cell>
          <cell r="DP105">
            <v>1</v>
          </cell>
          <cell r="DQ105">
            <v>1</v>
          </cell>
          <cell r="DR105">
            <v>1</v>
          </cell>
          <cell r="DS105">
            <v>1</v>
          </cell>
          <cell r="DT105">
            <v>1</v>
          </cell>
          <cell r="DU105">
            <v>1</v>
          </cell>
          <cell r="DV105">
            <v>1</v>
          </cell>
          <cell r="DW105">
            <v>1</v>
          </cell>
          <cell r="DX105">
            <v>1</v>
          </cell>
          <cell r="DY105">
            <v>1</v>
          </cell>
          <cell r="DZ105">
            <v>1</v>
          </cell>
          <cell r="EA105">
            <v>1</v>
          </cell>
          <cell r="EB105">
            <v>1</v>
          </cell>
          <cell r="EC105">
            <v>1</v>
          </cell>
          <cell r="ED105">
            <v>1</v>
          </cell>
          <cell r="EE105">
            <v>1</v>
          </cell>
          <cell r="EF105">
            <v>1</v>
          </cell>
          <cell r="EG105">
            <v>1</v>
          </cell>
          <cell r="EH105">
            <v>1</v>
          </cell>
          <cell r="EI105">
            <v>1</v>
          </cell>
          <cell r="EJ105">
            <v>1</v>
          </cell>
          <cell r="EK105">
            <v>1</v>
          </cell>
          <cell r="EL105">
            <v>1</v>
          </cell>
          <cell r="EM105">
            <v>1</v>
          </cell>
          <cell r="EN105">
            <v>1</v>
          </cell>
          <cell r="EO105">
            <v>1</v>
          </cell>
          <cell r="EP105">
            <v>1</v>
          </cell>
          <cell r="EQ105">
            <v>1</v>
          </cell>
          <cell r="ER105">
            <v>1</v>
          </cell>
          <cell r="ES105">
            <v>1</v>
          </cell>
          <cell r="ET105">
            <v>1</v>
          </cell>
          <cell r="EU105">
            <v>1</v>
          </cell>
          <cell r="EV105">
            <v>1</v>
          </cell>
          <cell r="EW105">
            <v>1</v>
          </cell>
          <cell r="EX105">
            <v>1</v>
          </cell>
          <cell r="EY105">
            <v>1</v>
          </cell>
          <cell r="EZ105">
            <v>1</v>
          </cell>
          <cell r="FA105">
            <v>1</v>
          </cell>
          <cell r="FB105">
            <v>1</v>
          </cell>
          <cell r="FC105">
            <v>1</v>
          </cell>
          <cell r="FD105">
            <v>1</v>
          </cell>
          <cell r="FE105">
            <v>1</v>
          </cell>
          <cell r="FF105">
            <v>1</v>
          </cell>
          <cell r="FG105">
            <v>1</v>
          </cell>
          <cell r="FH105">
            <v>1</v>
          </cell>
        </row>
        <row r="106">
          <cell r="D106" t="str">
            <v>Georgia-Pacific Corp</v>
          </cell>
          <cell r="F106" t="str">
            <v>CFG</v>
          </cell>
          <cell r="G106" t="str">
            <v>Georgia-Pacific Corp</v>
          </cell>
          <cell r="U106">
            <v>1</v>
          </cell>
          <cell r="V106">
            <v>1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1</v>
          </cell>
          <cell r="AJ106">
            <v>1</v>
          </cell>
          <cell r="AK106">
            <v>1</v>
          </cell>
          <cell r="AL106">
            <v>1</v>
          </cell>
          <cell r="AM106">
            <v>1</v>
          </cell>
          <cell r="AN106">
            <v>1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  <cell r="AU106">
            <v>1</v>
          </cell>
          <cell r="AV106">
            <v>1</v>
          </cell>
          <cell r="AW106">
            <v>1</v>
          </cell>
          <cell r="AX106">
            <v>1</v>
          </cell>
          <cell r="AY106">
            <v>1</v>
          </cell>
          <cell r="AZ106">
            <v>1</v>
          </cell>
          <cell r="BA106">
            <v>1</v>
          </cell>
          <cell r="BB106">
            <v>1</v>
          </cell>
          <cell r="BC106">
            <v>1</v>
          </cell>
          <cell r="BD106">
            <v>1</v>
          </cell>
          <cell r="BE106">
            <v>1</v>
          </cell>
          <cell r="BF106">
            <v>1</v>
          </cell>
          <cell r="BG106">
            <v>1</v>
          </cell>
          <cell r="BH106">
            <v>1</v>
          </cell>
          <cell r="BI106">
            <v>1</v>
          </cell>
          <cell r="BJ106">
            <v>1</v>
          </cell>
          <cell r="BK106">
            <v>1</v>
          </cell>
          <cell r="BL106">
            <v>1</v>
          </cell>
          <cell r="BM106">
            <v>1</v>
          </cell>
          <cell r="BN106">
            <v>1</v>
          </cell>
          <cell r="BO106">
            <v>1</v>
          </cell>
          <cell r="BP106">
            <v>1</v>
          </cell>
          <cell r="BQ106">
            <v>1</v>
          </cell>
          <cell r="BR106">
            <v>1</v>
          </cell>
          <cell r="BS106">
            <v>1</v>
          </cell>
          <cell r="BT106">
            <v>1</v>
          </cell>
          <cell r="BU106">
            <v>1</v>
          </cell>
          <cell r="BV106">
            <v>1</v>
          </cell>
          <cell r="BW106">
            <v>1</v>
          </cell>
          <cell r="BX106">
            <v>1</v>
          </cell>
          <cell r="BY106">
            <v>1</v>
          </cell>
          <cell r="BZ106">
            <v>1</v>
          </cell>
          <cell r="CA106">
            <v>1</v>
          </cell>
          <cell r="CB106">
            <v>1</v>
          </cell>
          <cell r="CC106">
            <v>1</v>
          </cell>
          <cell r="CD106">
            <v>1</v>
          </cell>
          <cell r="CE106">
            <v>1</v>
          </cell>
          <cell r="CF106">
            <v>1</v>
          </cell>
          <cell r="CG106">
            <v>1</v>
          </cell>
          <cell r="CH106">
            <v>1</v>
          </cell>
          <cell r="CI106">
            <v>1</v>
          </cell>
          <cell r="CJ106">
            <v>1</v>
          </cell>
          <cell r="CK106">
            <v>1</v>
          </cell>
          <cell r="CL106">
            <v>1</v>
          </cell>
          <cell r="CM106">
            <v>1</v>
          </cell>
          <cell r="CN106">
            <v>1</v>
          </cell>
          <cell r="CO106">
            <v>1</v>
          </cell>
          <cell r="CP106">
            <v>1</v>
          </cell>
          <cell r="CQ106">
            <v>1</v>
          </cell>
          <cell r="CR106">
            <v>1</v>
          </cell>
          <cell r="CS106">
            <v>1</v>
          </cell>
          <cell r="CT106">
            <v>1</v>
          </cell>
          <cell r="CU106">
            <v>1</v>
          </cell>
          <cell r="CV106">
            <v>1</v>
          </cell>
          <cell r="CW106">
            <v>1</v>
          </cell>
          <cell r="CX106">
            <v>1</v>
          </cell>
          <cell r="CY106">
            <v>1</v>
          </cell>
          <cell r="CZ106">
            <v>1</v>
          </cell>
          <cell r="DA106">
            <v>1</v>
          </cell>
          <cell r="DB106">
            <v>1</v>
          </cell>
          <cell r="DC106">
            <v>1</v>
          </cell>
          <cell r="DD106">
            <v>1</v>
          </cell>
          <cell r="DE106">
            <v>1</v>
          </cell>
          <cell r="DF106">
            <v>1</v>
          </cell>
          <cell r="DG106">
            <v>1</v>
          </cell>
          <cell r="DH106">
            <v>1</v>
          </cell>
          <cell r="DI106">
            <v>1</v>
          </cell>
          <cell r="DJ106">
            <v>1</v>
          </cell>
          <cell r="DK106">
            <v>1</v>
          </cell>
          <cell r="DL106">
            <v>1</v>
          </cell>
          <cell r="DM106">
            <v>1</v>
          </cell>
          <cell r="DN106">
            <v>1</v>
          </cell>
          <cell r="DO106">
            <v>1</v>
          </cell>
          <cell r="DP106">
            <v>1</v>
          </cell>
          <cell r="DQ106">
            <v>1</v>
          </cell>
          <cell r="DR106">
            <v>1</v>
          </cell>
          <cell r="DS106">
            <v>1</v>
          </cell>
          <cell r="DT106">
            <v>1</v>
          </cell>
          <cell r="DU106">
            <v>1</v>
          </cell>
          <cell r="DV106">
            <v>1</v>
          </cell>
          <cell r="DW106">
            <v>1</v>
          </cell>
          <cell r="DX106">
            <v>1</v>
          </cell>
          <cell r="DY106">
            <v>1</v>
          </cell>
          <cell r="DZ106">
            <v>1</v>
          </cell>
          <cell r="EA106">
            <v>1</v>
          </cell>
          <cell r="EB106">
            <v>1</v>
          </cell>
          <cell r="EC106">
            <v>1</v>
          </cell>
          <cell r="ED106">
            <v>1</v>
          </cell>
          <cell r="EE106">
            <v>1</v>
          </cell>
          <cell r="EF106">
            <v>1</v>
          </cell>
          <cell r="EG106">
            <v>1</v>
          </cell>
          <cell r="EH106">
            <v>1</v>
          </cell>
          <cell r="EI106">
            <v>1</v>
          </cell>
          <cell r="EJ106">
            <v>1</v>
          </cell>
          <cell r="EK106">
            <v>1</v>
          </cell>
          <cell r="EL106">
            <v>1</v>
          </cell>
          <cell r="EM106">
            <v>1</v>
          </cell>
          <cell r="EN106">
            <v>1</v>
          </cell>
          <cell r="EO106">
            <v>1</v>
          </cell>
          <cell r="EP106">
            <v>1</v>
          </cell>
          <cell r="EQ106">
            <v>1</v>
          </cell>
          <cell r="ER106">
            <v>1</v>
          </cell>
          <cell r="ES106">
            <v>1</v>
          </cell>
          <cell r="ET106">
            <v>1</v>
          </cell>
          <cell r="EU106">
            <v>1</v>
          </cell>
          <cell r="EV106">
            <v>1</v>
          </cell>
          <cell r="EW106">
            <v>1</v>
          </cell>
          <cell r="EX106">
            <v>1</v>
          </cell>
          <cell r="EY106">
            <v>1</v>
          </cell>
          <cell r="EZ106">
            <v>1</v>
          </cell>
          <cell r="FA106">
            <v>1</v>
          </cell>
          <cell r="FB106">
            <v>1</v>
          </cell>
          <cell r="FC106">
            <v>1</v>
          </cell>
          <cell r="FD106">
            <v>1</v>
          </cell>
          <cell r="FE106">
            <v>1</v>
          </cell>
          <cell r="FF106">
            <v>1</v>
          </cell>
          <cell r="FG106">
            <v>1</v>
          </cell>
          <cell r="FH106">
            <v>1</v>
          </cell>
        </row>
        <row r="107">
          <cell r="D107" t="str">
            <v>People's Interconnect</v>
          </cell>
          <cell r="F107" t="str">
            <v>CFG</v>
          </cell>
          <cell r="G107" t="str">
            <v>People's Interconnect</v>
          </cell>
          <cell r="U107">
            <v>1</v>
          </cell>
          <cell r="V107">
            <v>1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1</v>
          </cell>
          <cell r="AG107">
            <v>1</v>
          </cell>
          <cell r="AH107">
            <v>1</v>
          </cell>
          <cell r="AI107">
            <v>1</v>
          </cell>
          <cell r="AJ107">
            <v>1</v>
          </cell>
          <cell r="AK107">
            <v>1</v>
          </cell>
          <cell r="AL107">
            <v>1</v>
          </cell>
          <cell r="AM107">
            <v>1</v>
          </cell>
          <cell r="AN107">
            <v>1</v>
          </cell>
          <cell r="AO107">
            <v>1</v>
          </cell>
          <cell r="AP107">
            <v>1</v>
          </cell>
          <cell r="AQ107">
            <v>1</v>
          </cell>
          <cell r="AR107">
            <v>1</v>
          </cell>
          <cell r="AS107">
            <v>1</v>
          </cell>
          <cell r="AT107">
            <v>1</v>
          </cell>
          <cell r="AU107">
            <v>1</v>
          </cell>
          <cell r="AV107">
            <v>1</v>
          </cell>
          <cell r="AW107">
            <v>1</v>
          </cell>
          <cell r="AX107">
            <v>1</v>
          </cell>
          <cell r="AY107">
            <v>1</v>
          </cell>
          <cell r="AZ107">
            <v>1</v>
          </cell>
          <cell r="BA107">
            <v>1</v>
          </cell>
          <cell r="BB107">
            <v>1</v>
          </cell>
          <cell r="BC107">
            <v>1</v>
          </cell>
          <cell r="BD107">
            <v>1</v>
          </cell>
          <cell r="BE107">
            <v>1</v>
          </cell>
          <cell r="BF107">
            <v>1</v>
          </cell>
          <cell r="BG107">
            <v>1</v>
          </cell>
          <cell r="BH107">
            <v>1</v>
          </cell>
          <cell r="BI107">
            <v>1</v>
          </cell>
          <cell r="BJ107">
            <v>1</v>
          </cell>
          <cell r="BK107">
            <v>1</v>
          </cell>
          <cell r="BL107">
            <v>1</v>
          </cell>
          <cell r="BM107">
            <v>1</v>
          </cell>
          <cell r="BN107">
            <v>1</v>
          </cell>
          <cell r="BO107">
            <v>1</v>
          </cell>
          <cell r="BP107">
            <v>1</v>
          </cell>
          <cell r="BQ107">
            <v>1</v>
          </cell>
          <cell r="BR107">
            <v>1</v>
          </cell>
          <cell r="BS107">
            <v>1</v>
          </cell>
          <cell r="BT107">
            <v>1</v>
          </cell>
          <cell r="BU107">
            <v>1</v>
          </cell>
          <cell r="BV107">
            <v>1</v>
          </cell>
          <cell r="BW107">
            <v>1</v>
          </cell>
          <cell r="BX107">
            <v>1</v>
          </cell>
          <cell r="BY107">
            <v>1</v>
          </cell>
          <cell r="BZ107">
            <v>1</v>
          </cell>
          <cell r="CA107">
            <v>1</v>
          </cell>
          <cell r="CB107">
            <v>1</v>
          </cell>
          <cell r="CC107">
            <v>1</v>
          </cell>
          <cell r="CD107">
            <v>1</v>
          </cell>
          <cell r="CE107">
            <v>1</v>
          </cell>
          <cell r="CF107">
            <v>1</v>
          </cell>
          <cell r="CG107">
            <v>1</v>
          </cell>
          <cell r="CH107">
            <v>1</v>
          </cell>
          <cell r="CI107">
            <v>1</v>
          </cell>
          <cell r="CJ107">
            <v>1</v>
          </cell>
          <cell r="CK107">
            <v>1</v>
          </cell>
          <cell r="CL107">
            <v>1</v>
          </cell>
          <cell r="CM107">
            <v>1</v>
          </cell>
          <cell r="CN107">
            <v>1</v>
          </cell>
          <cell r="CO107">
            <v>1</v>
          </cell>
          <cell r="CP107">
            <v>1</v>
          </cell>
          <cell r="CQ107">
            <v>1</v>
          </cell>
          <cell r="CR107">
            <v>1</v>
          </cell>
          <cell r="CS107">
            <v>1</v>
          </cell>
          <cell r="CT107">
            <v>1</v>
          </cell>
          <cell r="CU107">
            <v>1</v>
          </cell>
          <cell r="CV107">
            <v>1</v>
          </cell>
          <cell r="CW107">
            <v>1</v>
          </cell>
          <cell r="CX107">
            <v>1</v>
          </cell>
          <cell r="CY107">
            <v>1</v>
          </cell>
          <cell r="CZ107">
            <v>1</v>
          </cell>
          <cell r="DA107">
            <v>1</v>
          </cell>
          <cell r="DB107">
            <v>1</v>
          </cell>
          <cell r="DC107">
            <v>1</v>
          </cell>
          <cell r="DD107">
            <v>1</v>
          </cell>
          <cell r="DE107">
            <v>1</v>
          </cell>
          <cell r="DF107">
            <v>1</v>
          </cell>
          <cell r="DG107">
            <v>1</v>
          </cell>
          <cell r="DH107">
            <v>1</v>
          </cell>
          <cell r="DI107">
            <v>1</v>
          </cell>
          <cell r="DJ107">
            <v>1</v>
          </cell>
          <cell r="DK107">
            <v>1</v>
          </cell>
          <cell r="DL107">
            <v>1</v>
          </cell>
          <cell r="DM107">
            <v>1</v>
          </cell>
          <cell r="DN107">
            <v>1</v>
          </cell>
          <cell r="DO107">
            <v>1</v>
          </cell>
          <cell r="DP107">
            <v>1</v>
          </cell>
          <cell r="DQ107">
            <v>1</v>
          </cell>
          <cell r="DR107">
            <v>1</v>
          </cell>
          <cell r="DS107">
            <v>1</v>
          </cell>
          <cell r="DT107">
            <v>1</v>
          </cell>
          <cell r="DU107">
            <v>1</v>
          </cell>
          <cell r="DV107">
            <v>1</v>
          </cell>
          <cell r="DW107">
            <v>1</v>
          </cell>
          <cell r="DX107">
            <v>1</v>
          </cell>
          <cell r="DY107">
            <v>1</v>
          </cell>
          <cell r="DZ107">
            <v>1</v>
          </cell>
          <cell r="EA107">
            <v>1</v>
          </cell>
          <cell r="EB107">
            <v>1</v>
          </cell>
          <cell r="EC107">
            <v>1</v>
          </cell>
          <cell r="ED107">
            <v>1</v>
          </cell>
          <cell r="EE107">
            <v>1</v>
          </cell>
          <cell r="EF107">
            <v>1</v>
          </cell>
          <cell r="EG107">
            <v>1</v>
          </cell>
          <cell r="EH107">
            <v>1</v>
          </cell>
          <cell r="EI107">
            <v>1</v>
          </cell>
          <cell r="EJ107">
            <v>1</v>
          </cell>
          <cell r="EK107">
            <v>1</v>
          </cell>
          <cell r="EL107">
            <v>1</v>
          </cell>
          <cell r="EM107">
            <v>1</v>
          </cell>
          <cell r="EN107">
            <v>1</v>
          </cell>
          <cell r="EO107">
            <v>1</v>
          </cell>
          <cell r="EP107">
            <v>1</v>
          </cell>
          <cell r="EQ107">
            <v>1</v>
          </cell>
          <cell r="ER107">
            <v>1</v>
          </cell>
          <cell r="ES107">
            <v>1</v>
          </cell>
          <cell r="ET107">
            <v>1</v>
          </cell>
          <cell r="EU107">
            <v>1</v>
          </cell>
          <cell r="EV107">
            <v>1</v>
          </cell>
          <cell r="EW107">
            <v>1</v>
          </cell>
          <cell r="EX107">
            <v>1</v>
          </cell>
          <cell r="EY107">
            <v>1</v>
          </cell>
          <cell r="EZ107">
            <v>1</v>
          </cell>
          <cell r="FA107">
            <v>1</v>
          </cell>
          <cell r="FB107">
            <v>1</v>
          </cell>
          <cell r="FC107">
            <v>1</v>
          </cell>
          <cell r="FD107">
            <v>1</v>
          </cell>
          <cell r="FE107">
            <v>1</v>
          </cell>
          <cell r="FF107">
            <v>1</v>
          </cell>
          <cell r="FG107">
            <v>1</v>
          </cell>
          <cell r="FH107">
            <v>1</v>
          </cell>
        </row>
        <row r="108">
          <cell r="D108" t="str">
            <v>TOTAL FLEXIBLE GAS SERVICE:</v>
          </cell>
          <cell r="F108" t="str">
            <v/>
          </cell>
          <cell r="G108" t="str">
            <v>TOTAL FLEXIBLE GAS SERVICE:</v>
          </cell>
          <cell r="U108">
            <v>2</v>
          </cell>
          <cell r="V108">
            <v>2</v>
          </cell>
          <cell r="W108">
            <v>2</v>
          </cell>
          <cell r="X108">
            <v>2</v>
          </cell>
          <cell r="Y108">
            <v>2</v>
          </cell>
          <cell r="Z108">
            <v>2</v>
          </cell>
          <cell r="AA108">
            <v>2</v>
          </cell>
          <cell r="AB108">
            <v>2</v>
          </cell>
          <cell r="AC108">
            <v>2</v>
          </cell>
          <cell r="AD108">
            <v>2</v>
          </cell>
          <cell r="AE108">
            <v>2</v>
          </cell>
          <cell r="AF108">
            <v>2</v>
          </cell>
          <cell r="AG108">
            <v>2</v>
          </cell>
          <cell r="AH108">
            <v>2</v>
          </cell>
          <cell r="AI108">
            <v>2</v>
          </cell>
          <cell r="AJ108">
            <v>2</v>
          </cell>
          <cell r="AK108">
            <v>2</v>
          </cell>
          <cell r="AL108">
            <v>2</v>
          </cell>
          <cell r="AM108">
            <v>2</v>
          </cell>
          <cell r="AN108">
            <v>2</v>
          </cell>
          <cell r="AO108">
            <v>2</v>
          </cell>
          <cell r="AP108">
            <v>2</v>
          </cell>
          <cell r="AQ108">
            <v>2</v>
          </cell>
          <cell r="AR108">
            <v>2</v>
          </cell>
          <cell r="AS108">
            <v>2</v>
          </cell>
          <cell r="AT108">
            <v>2</v>
          </cell>
          <cell r="AU108">
            <v>2</v>
          </cell>
          <cell r="AV108">
            <v>2</v>
          </cell>
          <cell r="AW108">
            <v>2</v>
          </cell>
          <cell r="AX108">
            <v>2</v>
          </cell>
          <cell r="AY108">
            <v>2</v>
          </cell>
          <cell r="AZ108">
            <v>2</v>
          </cell>
          <cell r="BA108">
            <v>2</v>
          </cell>
          <cell r="BB108">
            <v>2</v>
          </cell>
          <cell r="BC108">
            <v>2</v>
          </cell>
          <cell r="BD108">
            <v>2</v>
          </cell>
          <cell r="BE108">
            <v>2</v>
          </cell>
          <cell r="BF108">
            <v>2</v>
          </cell>
          <cell r="BG108">
            <v>2</v>
          </cell>
          <cell r="BH108">
            <v>2</v>
          </cell>
          <cell r="BI108">
            <v>2</v>
          </cell>
          <cell r="BJ108">
            <v>2</v>
          </cell>
          <cell r="BK108">
            <v>2</v>
          </cell>
          <cell r="BL108">
            <v>2</v>
          </cell>
          <cell r="BM108">
            <v>2</v>
          </cell>
          <cell r="BN108">
            <v>2</v>
          </cell>
          <cell r="BO108">
            <v>2</v>
          </cell>
          <cell r="BP108">
            <v>2</v>
          </cell>
          <cell r="BQ108">
            <v>2</v>
          </cell>
          <cell r="BR108">
            <v>2</v>
          </cell>
          <cell r="BS108">
            <v>2</v>
          </cell>
          <cell r="BT108">
            <v>2</v>
          </cell>
          <cell r="BU108">
            <v>2</v>
          </cell>
          <cell r="BV108">
            <v>2</v>
          </cell>
          <cell r="BW108">
            <v>2</v>
          </cell>
          <cell r="BX108">
            <v>2</v>
          </cell>
          <cell r="BY108">
            <v>2</v>
          </cell>
          <cell r="BZ108">
            <v>2</v>
          </cell>
          <cell r="CA108">
            <v>2</v>
          </cell>
          <cell r="CB108">
            <v>2</v>
          </cell>
          <cell r="CC108">
            <v>2</v>
          </cell>
          <cell r="CD108">
            <v>2</v>
          </cell>
          <cell r="CE108">
            <v>2</v>
          </cell>
          <cell r="CF108">
            <v>2</v>
          </cell>
          <cell r="CG108">
            <v>2</v>
          </cell>
          <cell r="CH108">
            <v>2</v>
          </cell>
          <cell r="CI108">
            <v>2</v>
          </cell>
          <cell r="CJ108">
            <v>2</v>
          </cell>
          <cell r="CK108">
            <v>2</v>
          </cell>
          <cell r="CL108">
            <v>2</v>
          </cell>
          <cell r="CM108">
            <v>2</v>
          </cell>
          <cell r="CN108">
            <v>3</v>
          </cell>
          <cell r="CO108">
            <v>3</v>
          </cell>
          <cell r="CP108">
            <v>3</v>
          </cell>
          <cell r="CQ108">
            <v>3</v>
          </cell>
          <cell r="CR108">
            <v>3</v>
          </cell>
          <cell r="CS108">
            <v>3</v>
          </cell>
          <cell r="CT108">
            <v>3</v>
          </cell>
          <cell r="CU108">
            <v>3</v>
          </cell>
          <cell r="CV108">
            <v>3</v>
          </cell>
          <cell r="CW108">
            <v>3</v>
          </cell>
          <cell r="CX108">
            <v>3</v>
          </cell>
          <cell r="CY108">
            <v>3</v>
          </cell>
          <cell r="CZ108">
            <v>3</v>
          </cell>
          <cell r="DA108">
            <v>3</v>
          </cell>
          <cell r="DB108">
            <v>3</v>
          </cell>
          <cell r="DC108">
            <v>3</v>
          </cell>
          <cell r="DD108">
            <v>3</v>
          </cell>
          <cell r="DE108">
            <v>3</v>
          </cell>
          <cell r="DF108">
            <v>3</v>
          </cell>
          <cell r="DG108">
            <v>3</v>
          </cell>
          <cell r="DH108">
            <v>3</v>
          </cell>
          <cell r="DI108">
            <v>3</v>
          </cell>
          <cell r="DJ108">
            <v>3</v>
          </cell>
          <cell r="DK108">
            <v>3</v>
          </cell>
          <cell r="DL108">
            <v>3</v>
          </cell>
          <cell r="DM108">
            <v>3</v>
          </cell>
          <cell r="DN108">
            <v>3</v>
          </cell>
          <cell r="DO108">
            <v>3</v>
          </cell>
          <cell r="DP108">
            <v>3</v>
          </cell>
          <cell r="DQ108">
            <v>3</v>
          </cell>
          <cell r="DR108">
            <v>3</v>
          </cell>
          <cell r="DS108">
            <v>3</v>
          </cell>
          <cell r="DT108">
            <v>3</v>
          </cell>
          <cell r="DU108">
            <v>3</v>
          </cell>
          <cell r="DV108">
            <v>3</v>
          </cell>
          <cell r="DW108">
            <v>3</v>
          </cell>
          <cell r="DX108">
            <v>3</v>
          </cell>
          <cell r="DY108">
            <v>3</v>
          </cell>
          <cell r="DZ108">
            <v>3</v>
          </cell>
          <cell r="EA108">
            <v>3</v>
          </cell>
          <cell r="EB108">
            <v>3</v>
          </cell>
          <cell r="EC108">
            <v>3</v>
          </cell>
          <cell r="ED108">
            <v>3</v>
          </cell>
          <cell r="EE108">
            <v>3</v>
          </cell>
          <cell r="EF108">
            <v>3</v>
          </cell>
          <cell r="EG108">
            <v>3</v>
          </cell>
          <cell r="EH108">
            <v>3</v>
          </cell>
          <cell r="EI108">
            <v>3</v>
          </cell>
          <cell r="EJ108">
            <v>3</v>
          </cell>
          <cell r="EK108">
            <v>3</v>
          </cell>
          <cell r="EL108">
            <v>3</v>
          </cell>
          <cell r="EM108">
            <v>3</v>
          </cell>
          <cell r="EN108">
            <v>3</v>
          </cell>
          <cell r="EO108">
            <v>3</v>
          </cell>
          <cell r="EP108">
            <v>3</v>
          </cell>
          <cell r="EQ108">
            <v>3</v>
          </cell>
          <cell r="ER108">
            <v>3</v>
          </cell>
          <cell r="ES108">
            <v>3</v>
          </cell>
          <cell r="ET108">
            <v>3</v>
          </cell>
          <cell r="EU108">
            <v>3</v>
          </cell>
          <cell r="EV108">
            <v>3</v>
          </cell>
          <cell r="EW108">
            <v>3</v>
          </cell>
          <cell r="EX108">
            <v>3</v>
          </cell>
          <cell r="EY108">
            <v>3</v>
          </cell>
          <cell r="EZ108">
            <v>3</v>
          </cell>
          <cell r="FA108">
            <v>3</v>
          </cell>
          <cell r="FB108">
            <v>3</v>
          </cell>
          <cell r="FC108">
            <v>3</v>
          </cell>
          <cell r="FD108">
            <v>3</v>
          </cell>
          <cell r="FE108">
            <v>3</v>
          </cell>
          <cell r="FF108">
            <v>3</v>
          </cell>
          <cell r="FG108">
            <v>3</v>
          </cell>
          <cell r="FH108">
            <v>3</v>
          </cell>
        </row>
        <row r="109">
          <cell r="D109" t="str">
            <v>11 - OFF SYSTEM SALES</v>
          </cell>
          <cell r="F109" t="str">
            <v/>
          </cell>
          <cell r="G109" t="str">
            <v>11 - OFF SYSTEM SALES</v>
          </cell>
        </row>
        <row r="110">
          <cell r="D110" t="str">
            <v>FGT</v>
          </cell>
          <cell r="F110" t="str">
            <v>FPU</v>
          </cell>
          <cell r="G110" t="str">
            <v>FGT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1</v>
          </cell>
          <cell r="BF110">
            <v>1</v>
          </cell>
          <cell r="BG110">
            <v>1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</row>
        <row r="111">
          <cell r="D111" t="str">
            <v>Polk Power Arc</v>
          </cell>
          <cell r="F111" t="str">
            <v>CFG</v>
          </cell>
          <cell r="G111" t="str">
            <v>Polk Power Arc</v>
          </cell>
          <cell r="U111">
            <v>1</v>
          </cell>
          <cell r="V111">
            <v>1</v>
          </cell>
          <cell r="W111">
            <v>1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>
            <v>1</v>
          </cell>
          <cell r="AD111">
            <v>1</v>
          </cell>
          <cell r="AE111">
            <v>1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  <cell r="AJ111">
            <v>1</v>
          </cell>
          <cell r="AK111">
            <v>1</v>
          </cell>
          <cell r="AL111">
            <v>1</v>
          </cell>
          <cell r="AM111">
            <v>1</v>
          </cell>
          <cell r="AN111">
            <v>1</v>
          </cell>
          <cell r="AO111">
            <v>1</v>
          </cell>
          <cell r="AP111">
            <v>1</v>
          </cell>
          <cell r="AQ111">
            <v>1</v>
          </cell>
          <cell r="AR111">
            <v>1</v>
          </cell>
          <cell r="AS111">
            <v>1</v>
          </cell>
          <cell r="AT111">
            <v>1</v>
          </cell>
          <cell r="AU111">
            <v>1</v>
          </cell>
          <cell r="AV111">
            <v>1</v>
          </cell>
          <cell r="AW111">
            <v>1</v>
          </cell>
          <cell r="AX111">
            <v>1</v>
          </cell>
          <cell r="AY111">
            <v>1</v>
          </cell>
          <cell r="AZ111">
            <v>1</v>
          </cell>
          <cell r="BA111">
            <v>1</v>
          </cell>
          <cell r="BB111">
            <v>1</v>
          </cell>
          <cell r="BC111">
            <v>1</v>
          </cell>
          <cell r="BD111">
            <v>1</v>
          </cell>
          <cell r="BE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J111">
            <v>1</v>
          </cell>
          <cell r="BK111">
            <v>1</v>
          </cell>
          <cell r="BL111">
            <v>1</v>
          </cell>
          <cell r="BM111">
            <v>1</v>
          </cell>
          <cell r="BN111">
            <v>1</v>
          </cell>
          <cell r="BO111">
            <v>1</v>
          </cell>
          <cell r="BP111">
            <v>1</v>
          </cell>
          <cell r="BQ111">
            <v>1</v>
          </cell>
          <cell r="BR111">
            <v>1</v>
          </cell>
          <cell r="BS111">
            <v>1</v>
          </cell>
          <cell r="BT111">
            <v>1</v>
          </cell>
          <cell r="BU111">
            <v>1</v>
          </cell>
          <cell r="BV111">
            <v>1</v>
          </cell>
          <cell r="BW111">
            <v>1</v>
          </cell>
          <cell r="BX111">
            <v>1</v>
          </cell>
          <cell r="BY111">
            <v>1</v>
          </cell>
          <cell r="BZ111">
            <v>1</v>
          </cell>
          <cell r="CA111">
            <v>1</v>
          </cell>
          <cell r="CB111">
            <v>1</v>
          </cell>
          <cell r="CC111">
            <v>1</v>
          </cell>
          <cell r="CD111">
            <v>1</v>
          </cell>
          <cell r="CE111">
            <v>1</v>
          </cell>
          <cell r="CF111">
            <v>1</v>
          </cell>
          <cell r="CG111">
            <v>1</v>
          </cell>
          <cell r="CH111">
            <v>1</v>
          </cell>
          <cell r="CI111">
            <v>1</v>
          </cell>
          <cell r="CJ111">
            <v>1</v>
          </cell>
          <cell r="CK111">
            <v>1</v>
          </cell>
          <cell r="CL111">
            <v>1</v>
          </cell>
          <cell r="CM111">
            <v>1</v>
          </cell>
          <cell r="CN111">
            <v>1</v>
          </cell>
          <cell r="CO111">
            <v>1</v>
          </cell>
          <cell r="CP111">
            <v>1</v>
          </cell>
          <cell r="CQ111">
            <v>1</v>
          </cell>
          <cell r="CR111">
            <v>1</v>
          </cell>
          <cell r="CS111">
            <v>1</v>
          </cell>
          <cell r="CT111">
            <v>1</v>
          </cell>
          <cell r="CU111">
            <v>1</v>
          </cell>
          <cell r="CV111">
            <v>1</v>
          </cell>
          <cell r="CW111">
            <v>1</v>
          </cell>
          <cell r="CX111">
            <v>1</v>
          </cell>
          <cell r="CY111">
            <v>1</v>
          </cell>
          <cell r="CZ111">
            <v>1</v>
          </cell>
          <cell r="DA111">
            <v>1</v>
          </cell>
          <cell r="DB111">
            <v>1</v>
          </cell>
          <cell r="DC111">
            <v>1</v>
          </cell>
          <cell r="DD111">
            <v>1</v>
          </cell>
          <cell r="DE111">
            <v>1</v>
          </cell>
          <cell r="DF111">
            <v>1</v>
          </cell>
          <cell r="DG111">
            <v>1</v>
          </cell>
          <cell r="DH111">
            <v>1</v>
          </cell>
          <cell r="DI111">
            <v>1</v>
          </cell>
          <cell r="DJ111">
            <v>1</v>
          </cell>
          <cell r="DK111">
            <v>1</v>
          </cell>
          <cell r="DL111">
            <v>1</v>
          </cell>
          <cell r="DM111">
            <v>1</v>
          </cell>
          <cell r="DN111">
            <v>1</v>
          </cell>
          <cell r="DO111">
            <v>1</v>
          </cell>
          <cell r="DP111">
            <v>1</v>
          </cell>
          <cell r="DQ111">
            <v>1</v>
          </cell>
          <cell r="DR111">
            <v>1</v>
          </cell>
          <cell r="DS111">
            <v>1</v>
          </cell>
          <cell r="DT111">
            <v>1</v>
          </cell>
          <cell r="DU111">
            <v>1</v>
          </cell>
          <cell r="DV111">
            <v>1</v>
          </cell>
          <cell r="DW111">
            <v>1</v>
          </cell>
          <cell r="DX111">
            <v>1</v>
          </cell>
          <cell r="DY111">
            <v>1</v>
          </cell>
          <cell r="DZ111">
            <v>1</v>
          </cell>
          <cell r="EA111">
            <v>1</v>
          </cell>
          <cell r="EB111">
            <v>1</v>
          </cell>
          <cell r="EC111">
            <v>1</v>
          </cell>
          <cell r="ED111">
            <v>1</v>
          </cell>
          <cell r="EE111">
            <v>1</v>
          </cell>
          <cell r="EF111">
            <v>1</v>
          </cell>
          <cell r="EG111">
            <v>1</v>
          </cell>
          <cell r="EH111">
            <v>1</v>
          </cell>
          <cell r="EI111">
            <v>1</v>
          </cell>
          <cell r="EJ111">
            <v>1</v>
          </cell>
          <cell r="EK111">
            <v>1</v>
          </cell>
          <cell r="EL111">
            <v>1</v>
          </cell>
          <cell r="EM111">
            <v>1</v>
          </cell>
          <cell r="EN111">
            <v>1</v>
          </cell>
          <cell r="EO111">
            <v>1</v>
          </cell>
          <cell r="EP111">
            <v>1</v>
          </cell>
          <cell r="EQ111">
            <v>1</v>
          </cell>
          <cell r="ER111">
            <v>1</v>
          </cell>
          <cell r="ES111">
            <v>1</v>
          </cell>
          <cell r="ET111">
            <v>1</v>
          </cell>
          <cell r="EU111">
            <v>1</v>
          </cell>
          <cell r="EV111">
            <v>1</v>
          </cell>
          <cell r="EW111">
            <v>1</v>
          </cell>
          <cell r="EX111">
            <v>1</v>
          </cell>
          <cell r="EY111">
            <v>1</v>
          </cell>
          <cell r="EZ111">
            <v>1</v>
          </cell>
          <cell r="FA111">
            <v>1</v>
          </cell>
          <cell r="FB111">
            <v>1</v>
          </cell>
          <cell r="FC111">
            <v>1</v>
          </cell>
          <cell r="FD111">
            <v>1</v>
          </cell>
          <cell r="FE111">
            <v>1</v>
          </cell>
          <cell r="FF111">
            <v>1</v>
          </cell>
          <cell r="FG111">
            <v>1</v>
          </cell>
          <cell r="FH111">
            <v>1</v>
          </cell>
        </row>
        <row r="112">
          <cell r="D112" t="str">
            <v>Cutrale</v>
          </cell>
          <cell r="F112" t="str">
            <v>CFG</v>
          </cell>
          <cell r="G112" t="str">
            <v>Cutrale</v>
          </cell>
          <cell r="U112">
            <v>1</v>
          </cell>
          <cell r="V112">
            <v>1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  <cell r="AU112">
            <v>1</v>
          </cell>
          <cell r="AV112">
            <v>1</v>
          </cell>
          <cell r="AW112">
            <v>1</v>
          </cell>
          <cell r="AX112">
            <v>1</v>
          </cell>
          <cell r="AY112">
            <v>1</v>
          </cell>
          <cell r="AZ112">
            <v>1</v>
          </cell>
          <cell r="BA112">
            <v>1</v>
          </cell>
          <cell r="BB112">
            <v>1</v>
          </cell>
          <cell r="BC112">
            <v>1</v>
          </cell>
          <cell r="BD112">
            <v>1</v>
          </cell>
          <cell r="BE112">
            <v>1</v>
          </cell>
          <cell r="BF112">
            <v>1</v>
          </cell>
          <cell r="BG112">
            <v>1</v>
          </cell>
          <cell r="BH112">
            <v>1</v>
          </cell>
          <cell r="BI112">
            <v>1</v>
          </cell>
          <cell r="BJ112">
            <v>1</v>
          </cell>
          <cell r="BK112">
            <v>1</v>
          </cell>
          <cell r="BL112">
            <v>1</v>
          </cell>
          <cell r="BM112">
            <v>1</v>
          </cell>
          <cell r="BN112">
            <v>1</v>
          </cell>
          <cell r="BO112">
            <v>1</v>
          </cell>
          <cell r="BP112">
            <v>1</v>
          </cell>
          <cell r="BQ112">
            <v>1</v>
          </cell>
          <cell r="BR112">
            <v>1</v>
          </cell>
          <cell r="BS112">
            <v>1</v>
          </cell>
          <cell r="BT112">
            <v>1</v>
          </cell>
          <cell r="BU112">
            <v>1</v>
          </cell>
          <cell r="BV112">
            <v>1</v>
          </cell>
          <cell r="BW112">
            <v>1</v>
          </cell>
          <cell r="BX112">
            <v>1</v>
          </cell>
          <cell r="BY112">
            <v>1</v>
          </cell>
          <cell r="BZ112">
            <v>1</v>
          </cell>
          <cell r="CA112">
            <v>1</v>
          </cell>
          <cell r="CB112">
            <v>1</v>
          </cell>
          <cell r="CC112">
            <v>1</v>
          </cell>
          <cell r="CD112">
            <v>1</v>
          </cell>
          <cell r="CE112">
            <v>1</v>
          </cell>
          <cell r="CF112">
            <v>1</v>
          </cell>
          <cell r="CG112">
            <v>1</v>
          </cell>
          <cell r="CH112">
            <v>1</v>
          </cell>
          <cell r="CI112">
            <v>1</v>
          </cell>
          <cell r="CJ112">
            <v>1</v>
          </cell>
          <cell r="CK112">
            <v>1</v>
          </cell>
          <cell r="CL112">
            <v>1</v>
          </cell>
          <cell r="CM112">
            <v>1</v>
          </cell>
          <cell r="CN112">
            <v>1</v>
          </cell>
          <cell r="CO112">
            <v>1</v>
          </cell>
          <cell r="CP112">
            <v>1</v>
          </cell>
          <cell r="CQ112">
            <v>1</v>
          </cell>
          <cell r="CR112">
            <v>1</v>
          </cell>
          <cell r="CS112">
            <v>1</v>
          </cell>
          <cell r="CT112">
            <v>1</v>
          </cell>
          <cell r="CU112">
            <v>1</v>
          </cell>
          <cell r="CV112">
            <v>1</v>
          </cell>
          <cell r="CW112">
            <v>1</v>
          </cell>
          <cell r="CX112">
            <v>1</v>
          </cell>
          <cell r="CY112">
            <v>1</v>
          </cell>
          <cell r="CZ112">
            <v>1</v>
          </cell>
          <cell r="DA112">
            <v>1</v>
          </cell>
          <cell r="DB112">
            <v>1</v>
          </cell>
          <cell r="DC112">
            <v>1</v>
          </cell>
          <cell r="DD112">
            <v>1</v>
          </cell>
          <cell r="DE112">
            <v>1</v>
          </cell>
          <cell r="DF112">
            <v>1</v>
          </cell>
          <cell r="DG112">
            <v>1</v>
          </cell>
          <cell r="DH112">
            <v>1</v>
          </cell>
          <cell r="DI112">
            <v>1</v>
          </cell>
          <cell r="DJ112">
            <v>1</v>
          </cell>
          <cell r="DK112">
            <v>1</v>
          </cell>
          <cell r="DL112">
            <v>1</v>
          </cell>
          <cell r="DM112">
            <v>1</v>
          </cell>
          <cell r="DN112">
            <v>1</v>
          </cell>
          <cell r="DO112">
            <v>1</v>
          </cell>
          <cell r="DP112">
            <v>1</v>
          </cell>
          <cell r="DQ112">
            <v>1</v>
          </cell>
          <cell r="DR112">
            <v>1</v>
          </cell>
          <cell r="DS112">
            <v>1</v>
          </cell>
          <cell r="DT112">
            <v>1</v>
          </cell>
          <cell r="DU112">
            <v>1</v>
          </cell>
          <cell r="DV112">
            <v>1</v>
          </cell>
          <cell r="DW112">
            <v>1</v>
          </cell>
          <cell r="DX112">
            <v>1</v>
          </cell>
          <cell r="DY112">
            <v>1</v>
          </cell>
          <cell r="DZ112">
            <v>1</v>
          </cell>
          <cell r="EA112">
            <v>1</v>
          </cell>
          <cell r="EB112">
            <v>1</v>
          </cell>
          <cell r="EC112">
            <v>1</v>
          </cell>
          <cell r="ED112">
            <v>1</v>
          </cell>
          <cell r="EE112">
            <v>1</v>
          </cell>
          <cell r="EF112">
            <v>1</v>
          </cell>
          <cell r="EG112">
            <v>1</v>
          </cell>
          <cell r="EH112">
            <v>1</v>
          </cell>
          <cell r="EI112">
            <v>1</v>
          </cell>
          <cell r="EJ112">
            <v>1</v>
          </cell>
          <cell r="EK112">
            <v>1</v>
          </cell>
          <cell r="EL112">
            <v>1</v>
          </cell>
          <cell r="EM112">
            <v>1</v>
          </cell>
          <cell r="EN112">
            <v>1</v>
          </cell>
          <cell r="EO112">
            <v>1</v>
          </cell>
          <cell r="EP112">
            <v>1</v>
          </cell>
          <cell r="EQ112">
            <v>1</v>
          </cell>
          <cell r="ER112">
            <v>1</v>
          </cell>
          <cell r="ES112">
            <v>1</v>
          </cell>
          <cell r="ET112">
            <v>1</v>
          </cell>
          <cell r="EU112">
            <v>1</v>
          </cell>
          <cell r="EV112">
            <v>1</v>
          </cell>
          <cell r="EW112">
            <v>1</v>
          </cell>
          <cell r="EX112">
            <v>1</v>
          </cell>
          <cell r="EY112">
            <v>1</v>
          </cell>
          <cell r="EZ112">
            <v>1</v>
          </cell>
          <cell r="FA112">
            <v>1</v>
          </cell>
          <cell r="FB112">
            <v>1</v>
          </cell>
          <cell r="FC112">
            <v>1</v>
          </cell>
          <cell r="FD112">
            <v>1</v>
          </cell>
          <cell r="FE112">
            <v>1</v>
          </cell>
          <cell r="FF112">
            <v>1</v>
          </cell>
          <cell r="FG112">
            <v>1</v>
          </cell>
          <cell r="FH112">
            <v>1</v>
          </cell>
        </row>
        <row r="113">
          <cell r="D113" t="str">
            <v>TOTAL OFF SYSTEM:</v>
          </cell>
          <cell r="F113" t="str">
            <v/>
          </cell>
          <cell r="G113" t="str">
            <v>TOTAL OFF SYSTEM:</v>
          </cell>
          <cell r="U113">
            <v>2</v>
          </cell>
          <cell r="V113">
            <v>2</v>
          </cell>
          <cell r="W113">
            <v>2</v>
          </cell>
          <cell r="X113">
            <v>2</v>
          </cell>
          <cell r="Y113">
            <v>2</v>
          </cell>
          <cell r="Z113">
            <v>2</v>
          </cell>
          <cell r="AA113">
            <v>2</v>
          </cell>
          <cell r="AB113">
            <v>2</v>
          </cell>
          <cell r="AC113">
            <v>2</v>
          </cell>
          <cell r="AD113">
            <v>2</v>
          </cell>
          <cell r="AE113">
            <v>2</v>
          </cell>
          <cell r="AF113">
            <v>2</v>
          </cell>
          <cell r="AG113">
            <v>2</v>
          </cell>
          <cell r="AH113">
            <v>2</v>
          </cell>
          <cell r="AI113">
            <v>2</v>
          </cell>
          <cell r="AJ113">
            <v>2</v>
          </cell>
          <cell r="AK113">
            <v>2</v>
          </cell>
          <cell r="AL113">
            <v>2</v>
          </cell>
          <cell r="AM113">
            <v>2</v>
          </cell>
          <cell r="AN113">
            <v>2</v>
          </cell>
          <cell r="AO113">
            <v>2</v>
          </cell>
          <cell r="AP113">
            <v>2</v>
          </cell>
          <cell r="AQ113">
            <v>2</v>
          </cell>
          <cell r="AR113">
            <v>2</v>
          </cell>
          <cell r="AS113">
            <v>2</v>
          </cell>
          <cell r="AT113">
            <v>2</v>
          </cell>
          <cell r="AU113">
            <v>2</v>
          </cell>
          <cell r="AV113">
            <v>2</v>
          </cell>
          <cell r="AW113">
            <v>2</v>
          </cell>
          <cell r="AX113">
            <v>2</v>
          </cell>
          <cell r="AY113">
            <v>2</v>
          </cell>
          <cell r="AZ113">
            <v>2</v>
          </cell>
          <cell r="BA113">
            <v>2</v>
          </cell>
          <cell r="BB113">
            <v>2</v>
          </cell>
          <cell r="BC113">
            <v>2</v>
          </cell>
          <cell r="BD113">
            <v>2</v>
          </cell>
          <cell r="BE113">
            <v>3</v>
          </cell>
          <cell r="BF113">
            <v>3</v>
          </cell>
          <cell r="BG113">
            <v>3</v>
          </cell>
          <cell r="BH113">
            <v>2</v>
          </cell>
          <cell r="BI113">
            <v>2</v>
          </cell>
          <cell r="BJ113">
            <v>2</v>
          </cell>
          <cell r="BK113">
            <v>2</v>
          </cell>
          <cell r="BL113">
            <v>2</v>
          </cell>
          <cell r="BM113">
            <v>2</v>
          </cell>
          <cell r="BN113">
            <v>2</v>
          </cell>
          <cell r="BO113">
            <v>2</v>
          </cell>
          <cell r="BP113">
            <v>2</v>
          </cell>
          <cell r="BQ113">
            <v>2</v>
          </cell>
          <cell r="BR113">
            <v>2</v>
          </cell>
          <cell r="BS113">
            <v>2</v>
          </cell>
          <cell r="BT113">
            <v>2</v>
          </cell>
          <cell r="BU113">
            <v>2</v>
          </cell>
          <cell r="BV113">
            <v>2</v>
          </cell>
          <cell r="BW113">
            <v>2</v>
          </cell>
          <cell r="BX113">
            <v>2</v>
          </cell>
          <cell r="BY113">
            <v>2</v>
          </cell>
          <cell r="BZ113">
            <v>2</v>
          </cell>
          <cell r="CA113">
            <v>2</v>
          </cell>
          <cell r="CB113">
            <v>2</v>
          </cell>
          <cell r="CC113">
            <v>2</v>
          </cell>
          <cell r="CD113">
            <v>2</v>
          </cell>
          <cell r="CE113">
            <v>2</v>
          </cell>
          <cell r="CF113">
            <v>2</v>
          </cell>
          <cell r="CG113">
            <v>2</v>
          </cell>
          <cell r="CH113">
            <v>2</v>
          </cell>
          <cell r="CI113">
            <v>2</v>
          </cell>
          <cell r="CJ113">
            <v>2</v>
          </cell>
          <cell r="CK113">
            <v>2</v>
          </cell>
          <cell r="CL113">
            <v>2</v>
          </cell>
          <cell r="CM113">
            <v>2</v>
          </cell>
          <cell r="CN113">
            <v>2</v>
          </cell>
          <cell r="CO113">
            <v>2</v>
          </cell>
          <cell r="CP113">
            <v>2</v>
          </cell>
          <cell r="CQ113">
            <v>2</v>
          </cell>
          <cell r="CR113">
            <v>2</v>
          </cell>
          <cell r="CS113">
            <v>2</v>
          </cell>
          <cell r="CT113">
            <v>2</v>
          </cell>
          <cell r="CU113">
            <v>2</v>
          </cell>
          <cell r="CV113">
            <v>2</v>
          </cell>
          <cell r="CW113">
            <v>2</v>
          </cell>
          <cell r="CX113">
            <v>2</v>
          </cell>
          <cell r="CY113">
            <v>2</v>
          </cell>
          <cell r="CZ113">
            <v>2</v>
          </cell>
          <cell r="DA113">
            <v>2</v>
          </cell>
          <cell r="DB113">
            <v>2</v>
          </cell>
          <cell r="DC113">
            <v>2</v>
          </cell>
          <cell r="DD113">
            <v>2</v>
          </cell>
          <cell r="DE113">
            <v>2</v>
          </cell>
          <cell r="DF113">
            <v>2</v>
          </cell>
          <cell r="DG113">
            <v>2</v>
          </cell>
          <cell r="DH113">
            <v>2</v>
          </cell>
          <cell r="DI113">
            <v>2</v>
          </cell>
          <cell r="DJ113">
            <v>2</v>
          </cell>
          <cell r="DK113">
            <v>2</v>
          </cell>
          <cell r="DL113">
            <v>2</v>
          </cell>
          <cell r="DM113">
            <v>2</v>
          </cell>
          <cell r="DN113">
            <v>2</v>
          </cell>
          <cell r="DO113">
            <v>2</v>
          </cell>
          <cell r="DP113">
            <v>2</v>
          </cell>
          <cell r="DQ113">
            <v>2</v>
          </cell>
          <cell r="DR113">
            <v>2</v>
          </cell>
          <cell r="DS113">
            <v>2</v>
          </cell>
          <cell r="DT113">
            <v>2</v>
          </cell>
          <cell r="DU113">
            <v>2</v>
          </cell>
          <cell r="DV113">
            <v>2</v>
          </cell>
          <cell r="DW113">
            <v>2</v>
          </cell>
          <cell r="DX113">
            <v>2</v>
          </cell>
          <cell r="DY113">
            <v>2</v>
          </cell>
          <cell r="DZ113">
            <v>2</v>
          </cell>
          <cell r="EA113">
            <v>2</v>
          </cell>
          <cell r="EB113">
            <v>2</v>
          </cell>
          <cell r="EC113">
            <v>2</v>
          </cell>
          <cell r="ED113">
            <v>2</v>
          </cell>
          <cell r="EE113">
            <v>2</v>
          </cell>
          <cell r="EF113">
            <v>2</v>
          </cell>
          <cell r="EG113">
            <v>2</v>
          </cell>
          <cell r="EH113">
            <v>2</v>
          </cell>
          <cell r="EI113">
            <v>2</v>
          </cell>
          <cell r="EJ113">
            <v>2</v>
          </cell>
          <cell r="EK113">
            <v>2</v>
          </cell>
          <cell r="EL113">
            <v>2</v>
          </cell>
          <cell r="EM113">
            <v>2</v>
          </cell>
          <cell r="EN113">
            <v>2</v>
          </cell>
          <cell r="EO113">
            <v>2</v>
          </cell>
          <cell r="EP113">
            <v>2</v>
          </cell>
          <cell r="EQ113">
            <v>2</v>
          </cell>
          <cell r="ER113">
            <v>2</v>
          </cell>
          <cell r="ES113">
            <v>2</v>
          </cell>
          <cell r="ET113">
            <v>2</v>
          </cell>
          <cell r="EU113">
            <v>2</v>
          </cell>
          <cell r="EV113">
            <v>2</v>
          </cell>
          <cell r="EW113">
            <v>2</v>
          </cell>
          <cell r="EX113">
            <v>2</v>
          </cell>
          <cell r="EY113">
            <v>2</v>
          </cell>
          <cell r="EZ113">
            <v>2</v>
          </cell>
          <cell r="FA113">
            <v>2</v>
          </cell>
          <cell r="FB113">
            <v>2</v>
          </cell>
          <cell r="FC113">
            <v>2</v>
          </cell>
          <cell r="FD113">
            <v>2</v>
          </cell>
          <cell r="FE113">
            <v>2</v>
          </cell>
          <cell r="FF113">
            <v>2</v>
          </cell>
          <cell r="FG113">
            <v>2</v>
          </cell>
          <cell r="FH113">
            <v>2</v>
          </cell>
        </row>
        <row r="114">
          <cell r="D114" t="str">
            <v>SUBTOTAL OTHER:</v>
          </cell>
          <cell r="F114" t="str">
            <v/>
          </cell>
          <cell r="G114" t="str">
            <v>SUBTOTAL OTHER:</v>
          </cell>
          <cell r="U114">
            <v>4</v>
          </cell>
          <cell r="V114">
            <v>4</v>
          </cell>
          <cell r="W114">
            <v>4</v>
          </cell>
          <cell r="X114">
            <v>4</v>
          </cell>
          <cell r="Y114">
            <v>4</v>
          </cell>
          <cell r="Z114">
            <v>4</v>
          </cell>
          <cell r="AA114">
            <v>4</v>
          </cell>
          <cell r="AB114">
            <v>4</v>
          </cell>
          <cell r="AC114">
            <v>4</v>
          </cell>
          <cell r="AD114">
            <v>4</v>
          </cell>
          <cell r="AE114">
            <v>4</v>
          </cell>
          <cell r="AF114">
            <v>4</v>
          </cell>
          <cell r="AG114">
            <v>4</v>
          </cell>
          <cell r="AH114">
            <v>4</v>
          </cell>
          <cell r="AI114">
            <v>4</v>
          </cell>
          <cell r="AJ114">
            <v>4</v>
          </cell>
          <cell r="AK114">
            <v>4</v>
          </cell>
          <cell r="AL114">
            <v>4</v>
          </cell>
          <cell r="AM114">
            <v>4</v>
          </cell>
          <cell r="AN114">
            <v>4</v>
          </cell>
          <cell r="AO114">
            <v>4</v>
          </cell>
          <cell r="AP114">
            <v>4</v>
          </cell>
          <cell r="AQ114">
            <v>4</v>
          </cell>
          <cell r="AR114">
            <v>4</v>
          </cell>
          <cell r="AS114">
            <v>4</v>
          </cell>
          <cell r="AT114">
            <v>4</v>
          </cell>
          <cell r="AU114">
            <v>4</v>
          </cell>
          <cell r="AV114">
            <v>4</v>
          </cell>
          <cell r="AW114">
            <v>4</v>
          </cell>
          <cell r="AX114">
            <v>4</v>
          </cell>
          <cell r="AY114">
            <v>4</v>
          </cell>
          <cell r="AZ114">
            <v>4</v>
          </cell>
          <cell r="BA114">
            <v>4</v>
          </cell>
          <cell r="BB114">
            <v>4</v>
          </cell>
          <cell r="BC114">
            <v>4</v>
          </cell>
          <cell r="BD114">
            <v>4</v>
          </cell>
          <cell r="BE114">
            <v>5</v>
          </cell>
          <cell r="BF114">
            <v>5</v>
          </cell>
          <cell r="BG114">
            <v>5</v>
          </cell>
          <cell r="BH114">
            <v>4</v>
          </cell>
          <cell r="BI114">
            <v>4</v>
          </cell>
          <cell r="BJ114">
            <v>4</v>
          </cell>
          <cell r="BK114">
            <v>4</v>
          </cell>
          <cell r="BL114">
            <v>4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4</v>
          </cell>
          <cell r="BR114">
            <v>4</v>
          </cell>
          <cell r="BS114">
            <v>4</v>
          </cell>
          <cell r="BT114">
            <v>4</v>
          </cell>
          <cell r="BU114">
            <v>4</v>
          </cell>
          <cell r="BV114">
            <v>4</v>
          </cell>
          <cell r="BW114">
            <v>4</v>
          </cell>
          <cell r="BX114">
            <v>4</v>
          </cell>
          <cell r="BY114">
            <v>4</v>
          </cell>
          <cell r="BZ114">
            <v>4</v>
          </cell>
          <cell r="CA114">
            <v>4</v>
          </cell>
          <cell r="CB114">
            <v>4</v>
          </cell>
          <cell r="CC114">
            <v>4</v>
          </cell>
          <cell r="CD114">
            <v>4</v>
          </cell>
          <cell r="CE114">
            <v>4</v>
          </cell>
          <cell r="CF114">
            <v>4</v>
          </cell>
          <cell r="CG114">
            <v>4</v>
          </cell>
          <cell r="CH114">
            <v>4</v>
          </cell>
          <cell r="CI114">
            <v>4</v>
          </cell>
          <cell r="CJ114">
            <v>4</v>
          </cell>
          <cell r="CK114">
            <v>4</v>
          </cell>
          <cell r="CL114">
            <v>4</v>
          </cell>
          <cell r="CM114">
            <v>4</v>
          </cell>
          <cell r="CN114">
            <v>5</v>
          </cell>
          <cell r="CO114">
            <v>5</v>
          </cell>
          <cell r="CP114">
            <v>5</v>
          </cell>
          <cell r="CQ114">
            <v>5</v>
          </cell>
          <cell r="CR114">
            <v>5</v>
          </cell>
          <cell r="CS114">
            <v>5</v>
          </cell>
          <cell r="CT114">
            <v>5</v>
          </cell>
          <cell r="CU114">
            <v>5</v>
          </cell>
          <cell r="CV114">
            <v>5</v>
          </cell>
          <cell r="CW114">
            <v>5</v>
          </cell>
          <cell r="CX114">
            <v>5</v>
          </cell>
          <cell r="CY114">
            <v>5</v>
          </cell>
          <cell r="CZ114">
            <v>5</v>
          </cell>
          <cell r="DA114">
            <v>5</v>
          </cell>
          <cell r="DB114">
            <v>5</v>
          </cell>
          <cell r="DC114">
            <v>5</v>
          </cell>
          <cell r="DD114">
            <v>5</v>
          </cell>
          <cell r="DE114">
            <v>5</v>
          </cell>
          <cell r="DF114">
            <v>5</v>
          </cell>
          <cell r="DG114">
            <v>5</v>
          </cell>
          <cell r="DH114">
            <v>5</v>
          </cell>
          <cell r="DI114">
            <v>5</v>
          </cell>
          <cell r="DJ114">
            <v>5</v>
          </cell>
          <cell r="DK114">
            <v>5</v>
          </cell>
          <cell r="DL114">
            <v>5</v>
          </cell>
          <cell r="DM114">
            <v>5</v>
          </cell>
          <cell r="DN114">
            <v>5</v>
          </cell>
          <cell r="DO114">
            <v>5</v>
          </cell>
          <cell r="DP114">
            <v>5</v>
          </cell>
          <cell r="DQ114">
            <v>5</v>
          </cell>
          <cell r="DR114">
            <v>5</v>
          </cell>
          <cell r="DS114">
            <v>5</v>
          </cell>
          <cell r="DT114">
            <v>5</v>
          </cell>
          <cell r="DU114">
            <v>5</v>
          </cell>
          <cell r="DV114">
            <v>5</v>
          </cell>
          <cell r="DW114">
            <v>5</v>
          </cell>
          <cell r="DX114">
            <v>5</v>
          </cell>
          <cell r="DY114">
            <v>5</v>
          </cell>
          <cell r="DZ114">
            <v>5</v>
          </cell>
          <cell r="EA114">
            <v>5</v>
          </cell>
          <cell r="EB114">
            <v>5</v>
          </cell>
          <cell r="EC114">
            <v>5</v>
          </cell>
          <cell r="ED114">
            <v>5</v>
          </cell>
          <cell r="EE114">
            <v>5</v>
          </cell>
          <cell r="EF114">
            <v>5</v>
          </cell>
          <cell r="EG114">
            <v>5</v>
          </cell>
          <cell r="EH114">
            <v>5</v>
          </cell>
          <cell r="EI114">
            <v>5</v>
          </cell>
          <cell r="EJ114">
            <v>5</v>
          </cell>
          <cell r="EK114">
            <v>5</v>
          </cell>
          <cell r="EL114">
            <v>5</v>
          </cell>
          <cell r="EM114">
            <v>5</v>
          </cell>
          <cell r="EN114">
            <v>5</v>
          </cell>
          <cell r="EO114">
            <v>5</v>
          </cell>
          <cell r="EP114">
            <v>5</v>
          </cell>
          <cell r="EQ114">
            <v>5</v>
          </cell>
          <cell r="ER114">
            <v>5</v>
          </cell>
          <cell r="ES114">
            <v>5</v>
          </cell>
          <cell r="ET114">
            <v>5</v>
          </cell>
          <cell r="EU114">
            <v>5</v>
          </cell>
          <cell r="EV114">
            <v>5</v>
          </cell>
          <cell r="EW114">
            <v>5</v>
          </cell>
          <cell r="EX114">
            <v>5</v>
          </cell>
          <cell r="EY114">
            <v>5</v>
          </cell>
          <cell r="EZ114">
            <v>5</v>
          </cell>
          <cell r="FA114">
            <v>5</v>
          </cell>
          <cell r="FB114">
            <v>5</v>
          </cell>
          <cell r="FC114">
            <v>5</v>
          </cell>
          <cell r="FD114">
            <v>5</v>
          </cell>
          <cell r="FE114">
            <v>5</v>
          </cell>
          <cell r="FF114">
            <v>5</v>
          </cell>
          <cell r="FG114">
            <v>5</v>
          </cell>
          <cell r="FH114">
            <v>5</v>
          </cell>
        </row>
        <row r="115">
          <cell r="F115" t="str">
            <v/>
          </cell>
        </row>
        <row r="116">
          <cell r="D116" t="str">
            <v>12 - Transportation Admin Charge - AccountsTransportation Admin Charge</v>
          </cell>
          <cell r="F116" t="str">
            <v/>
          </cell>
          <cell r="G116" t="str">
            <v>12 - Transportation Admin Charge - Accounts</v>
          </cell>
        </row>
        <row r="117">
          <cell r="D117" t="str">
            <v>FPU - GSTS - 1Transportation Admin Charge</v>
          </cell>
          <cell r="F117" t="str">
            <v>FPU</v>
          </cell>
          <cell r="G117" t="str">
            <v>FPU - GSTS - 1</v>
          </cell>
          <cell r="U117">
            <v>182</v>
          </cell>
          <cell r="V117">
            <v>182</v>
          </cell>
          <cell r="W117">
            <v>182</v>
          </cell>
          <cell r="X117">
            <v>182</v>
          </cell>
          <cell r="Y117">
            <v>182</v>
          </cell>
          <cell r="Z117">
            <v>182</v>
          </cell>
          <cell r="AA117">
            <v>182</v>
          </cell>
          <cell r="AB117">
            <v>182</v>
          </cell>
          <cell r="AC117">
            <v>182</v>
          </cell>
          <cell r="AD117">
            <v>182</v>
          </cell>
          <cell r="AE117">
            <v>182</v>
          </cell>
          <cell r="AF117">
            <v>182</v>
          </cell>
          <cell r="AG117">
            <v>182</v>
          </cell>
          <cell r="AH117">
            <v>182</v>
          </cell>
          <cell r="AI117">
            <v>182</v>
          </cell>
          <cell r="AJ117">
            <v>182</v>
          </cell>
          <cell r="AK117">
            <v>182</v>
          </cell>
          <cell r="AL117">
            <v>182</v>
          </cell>
          <cell r="AM117">
            <v>182</v>
          </cell>
          <cell r="AN117">
            <v>182</v>
          </cell>
          <cell r="AO117">
            <v>182</v>
          </cell>
          <cell r="AP117">
            <v>182</v>
          </cell>
          <cell r="AQ117">
            <v>182</v>
          </cell>
          <cell r="AR117">
            <v>182</v>
          </cell>
          <cell r="AS117">
            <v>122</v>
          </cell>
          <cell r="AT117">
            <v>129</v>
          </cell>
          <cell r="AU117">
            <v>134</v>
          </cell>
          <cell r="AV117">
            <v>139</v>
          </cell>
          <cell r="AW117">
            <v>157</v>
          </cell>
          <cell r="AX117">
            <v>163</v>
          </cell>
          <cell r="AY117">
            <v>182</v>
          </cell>
          <cell r="AZ117">
            <v>157</v>
          </cell>
          <cell r="BA117">
            <v>161</v>
          </cell>
          <cell r="BB117">
            <v>160</v>
          </cell>
          <cell r="BC117">
            <v>163</v>
          </cell>
          <cell r="BD117">
            <v>165</v>
          </cell>
          <cell r="BE117">
            <v>169</v>
          </cell>
          <cell r="BF117">
            <v>174</v>
          </cell>
          <cell r="BG117">
            <v>174</v>
          </cell>
          <cell r="BH117">
            <v>170</v>
          </cell>
          <cell r="BI117">
            <v>171</v>
          </cell>
          <cell r="BJ117">
            <v>179</v>
          </cell>
          <cell r="BK117">
            <v>179</v>
          </cell>
          <cell r="BL117">
            <v>178</v>
          </cell>
          <cell r="BM117">
            <v>179</v>
          </cell>
          <cell r="BN117">
            <v>177</v>
          </cell>
          <cell r="BO117">
            <v>178</v>
          </cell>
          <cell r="BP117">
            <v>181</v>
          </cell>
          <cell r="BQ117">
            <v>178</v>
          </cell>
          <cell r="BR117">
            <v>180</v>
          </cell>
          <cell r="BS117">
            <v>177</v>
          </cell>
          <cell r="BT117">
            <v>188</v>
          </cell>
          <cell r="BU117">
            <v>176</v>
          </cell>
          <cell r="BV117">
            <v>178</v>
          </cell>
          <cell r="BW117">
            <v>179</v>
          </cell>
          <cell r="BX117">
            <v>180</v>
          </cell>
          <cell r="BY117">
            <v>179</v>
          </cell>
          <cell r="BZ117">
            <v>182</v>
          </cell>
          <cell r="CA117">
            <v>177</v>
          </cell>
          <cell r="CB117">
            <v>175</v>
          </cell>
          <cell r="CC117">
            <v>182</v>
          </cell>
          <cell r="CD117">
            <v>183</v>
          </cell>
          <cell r="CE117">
            <v>181</v>
          </cell>
          <cell r="CF117">
            <v>179</v>
          </cell>
          <cell r="CG117">
            <v>180</v>
          </cell>
          <cell r="CH117">
            <v>181</v>
          </cell>
          <cell r="CI117">
            <v>181</v>
          </cell>
          <cell r="CJ117">
            <v>183</v>
          </cell>
          <cell r="CK117">
            <v>182</v>
          </cell>
          <cell r="CL117">
            <v>182</v>
          </cell>
          <cell r="CM117">
            <v>181</v>
          </cell>
          <cell r="CN117">
            <v>181</v>
          </cell>
          <cell r="CO117">
            <v>179</v>
          </cell>
          <cell r="CP117">
            <v>181</v>
          </cell>
          <cell r="CQ117">
            <v>184</v>
          </cell>
          <cell r="CR117">
            <v>186</v>
          </cell>
          <cell r="CS117">
            <v>181</v>
          </cell>
          <cell r="CT117">
            <v>179</v>
          </cell>
          <cell r="CU117">
            <v>178</v>
          </cell>
          <cell r="CV117">
            <v>182</v>
          </cell>
          <cell r="CW117">
            <v>182</v>
          </cell>
          <cell r="CX117">
            <v>182</v>
          </cell>
          <cell r="CY117">
            <v>182</v>
          </cell>
          <cell r="CZ117">
            <v>182</v>
          </cell>
          <cell r="DA117">
            <v>181</v>
          </cell>
          <cell r="DB117">
            <v>181</v>
          </cell>
          <cell r="DC117">
            <v>181</v>
          </cell>
          <cell r="DD117">
            <v>181</v>
          </cell>
          <cell r="DE117">
            <v>181</v>
          </cell>
          <cell r="DF117">
            <v>181</v>
          </cell>
          <cell r="DG117">
            <v>181</v>
          </cell>
          <cell r="DH117">
            <v>181</v>
          </cell>
          <cell r="DI117">
            <v>181</v>
          </cell>
          <cell r="DJ117">
            <v>181</v>
          </cell>
          <cell r="DK117">
            <v>181</v>
          </cell>
          <cell r="DL117">
            <v>181</v>
          </cell>
          <cell r="DM117">
            <v>181</v>
          </cell>
          <cell r="DN117">
            <v>181</v>
          </cell>
          <cell r="DO117">
            <v>181</v>
          </cell>
          <cell r="DP117">
            <v>181</v>
          </cell>
          <cell r="DQ117">
            <v>181</v>
          </cell>
          <cell r="DR117">
            <v>181</v>
          </cell>
          <cell r="DS117">
            <v>181</v>
          </cell>
          <cell r="DT117">
            <v>181</v>
          </cell>
          <cell r="DU117">
            <v>181</v>
          </cell>
          <cell r="DV117">
            <v>181</v>
          </cell>
          <cell r="DW117">
            <v>181</v>
          </cell>
          <cell r="DX117">
            <v>181</v>
          </cell>
          <cell r="DY117">
            <v>181</v>
          </cell>
          <cell r="DZ117">
            <v>181</v>
          </cell>
          <cell r="EA117">
            <v>181</v>
          </cell>
          <cell r="EB117">
            <v>181</v>
          </cell>
          <cell r="EC117">
            <v>181</v>
          </cell>
          <cell r="ED117">
            <v>181</v>
          </cell>
          <cell r="EE117">
            <v>181</v>
          </cell>
          <cell r="EF117">
            <v>181</v>
          </cell>
          <cell r="EG117">
            <v>181</v>
          </cell>
          <cell r="EH117">
            <v>181</v>
          </cell>
          <cell r="EI117">
            <v>181</v>
          </cell>
          <cell r="EJ117">
            <v>181</v>
          </cell>
          <cell r="EK117">
            <v>181</v>
          </cell>
          <cell r="EL117">
            <v>181</v>
          </cell>
          <cell r="EM117">
            <v>181</v>
          </cell>
          <cell r="EN117">
            <v>181</v>
          </cell>
          <cell r="EO117">
            <v>181</v>
          </cell>
          <cell r="EP117">
            <v>181</v>
          </cell>
          <cell r="EQ117">
            <v>181</v>
          </cell>
          <cell r="ER117">
            <v>181</v>
          </cell>
          <cell r="ES117">
            <v>181</v>
          </cell>
          <cell r="ET117">
            <v>181</v>
          </cell>
          <cell r="EU117">
            <v>181</v>
          </cell>
          <cell r="EV117">
            <v>181</v>
          </cell>
          <cell r="EW117">
            <v>181</v>
          </cell>
          <cell r="EX117">
            <v>181</v>
          </cell>
          <cell r="EY117">
            <v>181</v>
          </cell>
          <cell r="EZ117">
            <v>181</v>
          </cell>
          <cell r="FA117">
            <v>181</v>
          </cell>
          <cell r="FB117">
            <v>181</v>
          </cell>
          <cell r="FC117">
            <v>181</v>
          </cell>
          <cell r="FD117">
            <v>181</v>
          </cell>
          <cell r="FE117">
            <v>181</v>
          </cell>
          <cell r="FF117">
            <v>181</v>
          </cell>
          <cell r="FG117">
            <v>181</v>
          </cell>
          <cell r="FH117">
            <v>181</v>
          </cell>
        </row>
        <row r="118">
          <cell r="D118" t="str">
            <v>FPU - GSTS - 2Transportation Admin Charge</v>
          </cell>
          <cell r="F118" t="str">
            <v>FPU</v>
          </cell>
          <cell r="G118" t="str">
            <v>FPU - GSTS - 2</v>
          </cell>
          <cell r="U118">
            <v>958</v>
          </cell>
          <cell r="V118">
            <v>958</v>
          </cell>
          <cell r="W118">
            <v>958</v>
          </cell>
          <cell r="X118">
            <v>958</v>
          </cell>
          <cell r="Y118">
            <v>958</v>
          </cell>
          <cell r="Z118">
            <v>958</v>
          </cell>
          <cell r="AA118">
            <v>958</v>
          </cell>
          <cell r="AB118">
            <v>958</v>
          </cell>
          <cell r="AC118">
            <v>958</v>
          </cell>
          <cell r="AD118">
            <v>958</v>
          </cell>
          <cell r="AE118">
            <v>958</v>
          </cell>
          <cell r="AF118">
            <v>958</v>
          </cell>
          <cell r="AG118">
            <v>958</v>
          </cell>
          <cell r="AH118">
            <v>958</v>
          </cell>
          <cell r="AI118">
            <v>958</v>
          </cell>
          <cell r="AJ118">
            <v>958</v>
          </cell>
          <cell r="AK118">
            <v>958</v>
          </cell>
          <cell r="AL118">
            <v>958</v>
          </cell>
          <cell r="AM118">
            <v>958</v>
          </cell>
          <cell r="AN118">
            <v>958</v>
          </cell>
          <cell r="AO118">
            <v>958</v>
          </cell>
          <cell r="AP118">
            <v>958</v>
          </cell>
          <cell r="AQ118">
            <v>958</v>
          </cell>
          <cell r="AR118">
            <v>958</v>
          </cell>
          <cell r="AS118">
            <v>693</v>
          </cell>
          <cell r="AT118">
            <v>696</v>
          </cell>
          <cell r="AU118">
            <v>738</v>
          </cell>
          <cell r="AV118">
            <v>769</v>
          </cell>
          <cell r="AW118">
            <v>769</v>
          </cell>
          <cell r="AX118">
            <v>764</v>
          </cell>
          <cell r="AY118">
            <v>744</v>
          </cell>
          <cell r="AZ118">
            <v>790</v>
          </cell>
          <cell r="BA118">
            <v>804</v>
          </cell>
          <cell r="BB118">
            <v>800</v>
          </cell>
          <cell r="BC118">
            <v>812</v>
          </cell>
          <cell r="BD118">
            <v>826</v>
          </cell>
          <cell r="BE118">
            <v>844</v>
          </cell>
          <cell r="BF118">
            <v>843</v>
          </cell>
          <cell r="BG118">
            <v>859</v>
          </cell>
          <cell r="BH118">
            <v>842</v>
          </cell>
          <cell r="BI118">
            <v>849</v>
          </cell>
          <cell r="BJ118">
            <v>883</v>
          </cell>
          <cell r="BK118">
            <v>862</v>
          </cell>
          <cell r="BL118">
            <v>884</v>
          </cell>
          <cell r="BM118">
            <v>910</v>
          </cell>
          <cell r="BN118">
            <v>918</v>
          </cell>
          <cell r="BO118">
            <v>935</v>
          </cell>
          <cell r="BP118">
            <v>944</v>
          </cell>
          <cell r="BQ118">
            <v>946</v>
          </cell>
          <cell r="BR118">
            <v>955</v>
          </cell>
          <cell r="BS118">
            <v>943</v>
          </cell>
          <cell r="BT118">
            <v>953</v>
          </cell>
          <cell r="BU118">
            <v>949</v>
          </cell>
          <cell r="BV118">
            <v>945</v>
          </cell>
          <cell r="BW118">
            <v>943</v>
          </cell>
          <cell r="BX118">
            <v>943</v>
          </cell>
          <cell r="BY118">
            <v>956</v>
          </cell>
          <cell r="BZ118">
            <v>989</v>
          </cell>
          <cell r="CA118">
            <v>957</v>
          </cell>
          <cell r="CB118">
            <v>954</v>
          </cell>
          <cell r="CC118">
            <v>958</v>
          </cell>
          <cell r="CD118">
            <v>964</v>
          </cell>
          <cell r="CE118">
            <v>965</v>
          </cell>
          <cell r="CF118">
            <v>965</v>
          </cell>
          <cell r="CG118">
            <v>972</v>
          </cell>
          <cell r="CH118">
            <v>971</v>
          </cell>
          <cell r="CI118">
            <v>969</v>
          </cell>
          <cell r="CJ118">
            <v>972</v>
          </cell>
          <cell r="CK118">
            <v>974</v>
          </cell>
          <cell r="CL118">
            <v>984</v>
          </cell>
          <cell r="CM118">
            <v>984</v>
          </cell>
          <cell r="CN118">
            <v>983</v>
          </cell>
          <cell r="CO118">
            <v>977</v>
          </cell>
          <cell r="CP118">
            <v>979</v>
          </cell>
          <cell r="CQ118">
            <v>979</v>
          </cell>
          <cell r="CR118">
            <v>988</v>
          </cell>
          <cell r="CS118">
            <v>990</v>
          </cell>
          <cell r="CT118">
            <v>989</v>
          </cell>
          <cell r="CU118">
            <v>999</v>
          </cell>
          <cell r="CV118">
            <v>1002</v>
          </cell>
          <cell r="CW118">
            <v>1002</v>
          </cell>
          <cell r="CX118">
            <v>1002</v>
          </cell>
          <cell r="CY118">
            <v>1002</v>
          </cell>
          <cell r="CZ118">
            <v>1002</v>
          </cell>
          <cell r="DA118">
            <v>988</v>
          </cell>
          <cell r="DB118">
            <v>988</v>
          </cell>
          <cell r="DC118">
            <v>988</v>
          </cell>
          <cell r="DD118">
            <v>988</v>
          </cell>
          <cell r="DE118">
            <v>988</v>
          </cell>
          <cell r="DF118">
            <v>988</v>
          </cell>
          <cell r="DG118">
            <v>988</v>
          </cell>
          <cell r="DH118">
            <v>988</v>
          </cell>
          <cell r="DI118">
            <v>988</v>
          </cell>
          <cell r="DJ118">
            <v>988</v>
          </cell>
          <cell r="DK118">
            <v>988</v>
          </cell>
          <cell r="DL118">
            <v>988</v>
          </cell>
          <cell r="DM118">
            <v>988</v>
          </cell>
          <cell r="DN118">
            <v>988</v>
          </cell>
          <cell r="DO118">
            <v>988</v>
          </cell>
          <cell r="DP118">
            <v>988</v>
          </cell>
          <cell r="DQ118">
            <v>988</v>
          </cell>
          <cell r="DR118">
            <v>988</v>
          </cell>
          <cell r="DS118">
            <v>988</v>
          </cell>
          <cell r="DT118">
            <v>988</v>
          </cell>
          <cell r="DU118">
            <v>988</v>
          </cell>
          <cell r="DV118">
            <v>988</v>
          </cell>
          <cell r="DW118">
            <v>988</v>
          </cell>
          <cell r="DX118">
            <v>988</v>
          </cell>
          <cell r="DY118">
            <v>988</v>
          </cell>
          <cell r="DZ118">
            <v>988</v>
          </cell>
          <cell r="EA118">
            <v>988</v>
          </cell>
          <cell r="EB118">
            <v>988</v>
          </cell>
          <cell r="EC118">
            <v>988</v>
          </cell>
          <cell r="ED118">
            <v>988</v>
          </cell>
          <cell r="EE118">
            <v>988</v>
          </cell>
          <cell r="EF118">
            <v>988</v>
          </cell>
          <cell r="EG118">
            <v>988</v>
          </cell>
          <cell r="EH118">
            <v>988</v>
          </cell>
          <cell r="EI118">
            <v>988</v>
          </cell>
          <cell r="EJ118">
            <v>988</v>
          </cell>
          <cell r="EK118">
            <v>988</v>
          </cell>
          <cell r="EL118">
            <v>988</v>
          </cell>
          <cell r="EM118">
            <v>988</v>
          </cell>
          <cell r="EN118">
            <v>988</v>
          </cell>
          <cell r="EO118">
            <v>988</v>
          </cell>
          <cell r="EP118">
            <v>988</v>
          </cell>
          <cell r="EQ118">
            <v>988</v>
          </cell>
          <cell r="ER118">
            <v>988</v>
          </cell>
          <cell r="ES118">
            <v>988</v>
          </cell>
          <cell r="ET118">
            <v>988</v>
          </cell>
          <cell r="EU118">
            <v>988</v>
          </cell>
          <cell r="EV118">
            <v>988</v>
          </cell>
          <cell r="EW118">
            <v>988</v>
          </cell>
          <cell r="EX118">
            <v>988</v>
          </cell>
          <cell r="EY118">
            <v>988</v>
          </cell>
          <cell r="EZ118">
            <v>988</v>
          </cell>
          <cell r="FA118">
            <v>988</v>
          </cell>
          <cell r="FB118">
            <v>988</v>
          </cell>
          <cell r="FC118">
            <v>988</v>
          </cell>
          <cell r="FD118">
            <v>988</v>
          </cell>
          <cell r="FE118">
            <v>988</v>
          </cell>
          <cell r="FF118">
            <v>988</v>
          </cell>
          <cell r="FG118">
            <v>988</v>
          </cell>
          <cell r="FH118">
            <v>988</v>
          </cell>
        </row>
        <row r="119">
          <cell r="D119" t="str">
            <v>FPU - LVTS &lt;50kTransportation Admin Charge</v>
          </cell>
          <cell r="F119" t="str">
            <v>FPU</v>
          </cell>
          <cell r="G119" t="str">
            <v>FPU - LVTS &lt;50k</v>
          </cell>
          <cell r="U119">
            <v>1192</v>
          </cell>
          <cell r="V119">
            <v>1192</v>
          </cell>
          <cell r="W119">
            <v>1192</v>
          </cell>
          <cell r="X119">
            <v>1192</v>
          </cell>
          <cell r="Y119">
            <v>1192</v>
          </cell>
          <cell r="Z119">
            <v>1192</v>
          </cell>
          <cell r="AA119">
            <v>1192</v>
          </cell>
          <cell r="AB119">
            <v>1192</v>
          </cell>
          <cell r="AC119">
            <v>1192</v>
          </cell>
          <cell r="AD119">
            <v>1192</v>
          </cell>
          <cell r="AE119">
            <v>1192</v>
          </cell>
          <cell r="AF119">
            <v>1192</v>
          </cell>
          <cell r="AG119">
            <v>1192</v>
          </cell>
          <cell r="AH119">
            <v>1192</v>
          </cell>
          <cell r="AI119">
            <v>1192</v>
          </cell>
          <cell r="AJ119">
            <v>1192</v>
          </cell>
          <cell r="AK119">
            <v>1192</v>
          </cell>
          <cell r="AL119">
            <v>1192</v>
          </cell>
          <cell r="AM119">
            <v>1192</v>
          </cell>
          <cell r="AN119">
            <v>1192</v>
          </cell>
          <cell r="AO119">
            <v>1192</v>
          </cell>
          <cell r="AP119">
            <v>1192</v>
          </cell>
          <cell r="AQ119">
            <v>1192</v>
          </cell>
          <cell r="AR119">
            <v>1192</v>
          </cell>
          <cell r="AS119">
            <v>1016</v>
          </cell>
          <cell r="AT119">
            <v>1021</v>
          </cell>
          <cell r="AU119">
            <v>1041</v>
          </cell>
          <cell r="AV119">
            <v>1061</v>
          </cell>
          <cell r="AW119">
            <v>1060</v>
          </cell>
          <cell r="AX119">
            <v>1077</v>
          </cell>
          <cell r="AY119">
            <v>1077</v>
          </cell>
          <cell r="AZ119">
            <v>1097</v>
          </cell>
          <cell r="BA119">
            <v>1092</v>
          </cell>
          <cell r="BB119">
            <v>1108</v>
          </cell>
          <cell r="BC119">
            <v>1109</v>
          </cell>
          <cell r="BD119">
            <v>1124</v>
          </cell>
          <cell r="BE119">
            <v>1130</v>
          </cell>
          <cell r="BF119">
            <v>1134</v>
          </cell>
          <cell r="BG119">
            <v>1149</v>
          </cell>
          <cell r="BH119">
            <v>1150</v>
          </cell>
          <cell r="BI119">
            <v>1147</v>
          </cell>
          <cell r="BJ119">
            <v>1151</v>
          </cell>
          <cell r="BK119">
            <v>1160</v>
          </cell>
          <cell r="BL119">
            <v>1195</v>
          </cell>
          <cell r="BM119">
            <v>1151</v>
          </cell>
          <cell r="BN119">
            <v>1145</v>
          </cell>
          <cell r="BO119">
            <v>1143</v>
          </cell>
          <cell r="BP119">
            <v>1164</v>
          </cell>
          <cell r="BQ119">
            <v>1166</v>
          </cell>
          <cell r="BR119">
            <v>1179</v>
          </cell>
          <cell r="BS119">
            <v>1175</v>
          </cell>
          <cell r="BT119">
            <v>1185</v>
          </cell>
          <cell r="BU119">
            <v>1171</v>
          </cell>
          <cell r="BV119">
            <v>1170</v>
          </cell>
          <cell r="BW119">
            <v>1173</v>
          </cell>
          <cell r="BX119">
            <v>1175</v>
          </cell>
          <cell r="BY119">
            <v>1185</v>
          </cell>
          <cell r="BZ119">
            <v>1230</v>
          </cell>
          <cell r="CA119">
            <v>1189</v>
          </cell>
          <cell r="CB119">
            <v>1178</v>
          </cell>
          <cell r="CC119">
            <v>1192</v>
          </cell>
          <cell r="CD119">
            <v>1180</v>
          </cell>
          <cell r="CE119">
            <v>1183</v>
          </cell>
          <cell r="CF119">
            <v>1186</v>
          </cell>
          <cell r="CG119">
            <v>1204</v>
          </cell>
          <cell r="CH119">
            <v>1188</v>
          </cell>
          <cell r="CI119">
            <v>1187</v>
          </cell>
          <cell r="CJ119">
            <v>1184</v>
          </cell>
          <cell r="CK119">
            <v>1184</v>
          </cell>
          <cell r="CL119">
            <v>1191</v>
          </cell>
          <cell r="CM119">
            <v>1183</v>
          </cell>
          <cell r="CN119">
            <v>1182</v>
          </cell>
          <cell r="CO119">
            <v>1173</v>
          </cell>
          <cell r="CP119">
            <v>1171</v>
          </cell>
          <cell r="CQ119">
            <v>1178</v>
          </cell>
          <cell r="CR119">
            <v>1198</v>
          </cell>
          <cell r="CS119">
            <v>1194</v>
          </cell>
          <cell r="CT119">
            <v>1188</v>
          </cell>
          <cell r="CU119">
            <v>1194</v>
          </cell>
          <cell r="CV119">
            <v>1196</v>
          </cell>
          <cell r="CW119">
            <v>1196</v>
          </cell>
          <cell r="CX119">
            <v>1196</v>
          </cell>
          <cell r="CY119">
            <v>1196</v>
          </cell>
          <cell r="CZ119">
            <v>1196</v>
          </cell>
          <cell r="DA119">
            <v>1194</v>
          </cell>
          <cell r="DB119">
            <v>1194</v>
          </cell>
          <cell r="DC119">
            <v>1194</v>
          </cell>
          <cell r="DD119">
            <v>1194</v>
          </cell>
          <cell r="DE119">
            <v>1194</v>
          </cell>
          <cell r="DF119">
            <v>1194</v>
          </cell>
          <cell r="DG119">
            <v>1194</v>
          </cell>
          <cell r="DH119">
            <v>1194</v>
          </cell>
          <cell r="DI119">
            <v>1194</v>
          </cell>
          <cell r="DJ119">
            <v>1194</v>
          </cell>
          <cell r="DK119">
            <v>1194</v>
          </cell>
          <cell r="DL119">
            <v>1194</v>
          </cell>
          <cell r="DM119">
            <v>1194</v>
          </cell>
          <cell r="DN119">
            <v>1194</v>
          </cell>
          <cell r="DO119">
            <v>1194</v>
          </cell>
          <cell r="DP119">
            <v>1194</v>
          </cell>
          <cell r="DQ119">
            <v>1194</v>
          </cell>
          <cell r="DR119">
            <v>1194</v>
          </cell>
          <cell r="DS119">
            <v>1194</v>
          </cell>
          <cell r="DT119">
            <v>1194</v>
          </cell>
          <cell r="DU119">
            <v>1194</v>
          </cell>
          <cell r="DV119">
            <v>1194</v>
          </cell>
          <cell r="DW119">
            <v>1194</v>
          </cell>
          <cell r="DX119">
            <v>1194</v>
          </cell>
          <cell r="DY119">
            <v>1194</v>
          </cell>
          <cell r="DZ119">
            <v>1194</v>
          </cell>
          <cell r="EA119">
            <v>1194</v>
          </cell>
          <cell r="EB119">
            <v>1194</v>
          </cell>
          <cell r="EC119">
            <v>1194</v>
          </cell>
          <cell r="ED119">
            <v>1194</v>
          </cell>
          <cell r="EE119">
            <v>1194</v>
          </cell>
          <cell r="EF119">
            <v>1194</v>
          </cell>
          <cell r="EG119">
            <v>1194</v>
          </cell>
          <cell r="EH119">
            <v>1194</v>
          </cell>
          <cell r="EI119">
            <v>1194</v>
          </cell>
          <cell r="EJ119">
            <v>1194</v>
          </cell>
          <cell r="EK119">
            <v>1194</v>
          </cell>
          <cell r="EL119">
            <v>1194</v>
          </cell>
          <cell r="EM119">
            <v>1194</v>
          </cell>
          <cell r="EN119">
            <v>1194</v>
          </cell>
          <cell r="EO119">
            <v>1194</v>
          </cell>
          <cell r="EP119">
            <v>1194</v>
          </cell>
          <cell r="EQ119">
            <v>1194</v>
          </cell>
          <cell r="ER119">
            <v>1194</v>
          </cell>
          <cell r="ES119">
            <v>1194</v>
          </cell>
          <cell r="ET119">
            <v>1194</v>
          </cell>
          <cell r="EU119">
            <v>1194</v>
          </cell>
          <cell r="EV119">
            <v>1194</v>
          </cell>
          <cell r="EW119">
            <v>1194</v>
          </cell>
          <cell r="EX119">
            <v>1194</v>
          </cell>
          <cell r="EY119">
            <v>1194</v>
          </cell>
          <cell r="EZ119">
            <v>1194</v>
          </cell>
          <cell r="FA119">
            <v>1194</v>
          </cell>
          <cell r="FB119">
            <v>1194</v>
          </cell>
          <cell r="FC119">
            <v>1194</v>
          </cell>
          <cell r="FD119">
            <v>1194</v>
          </cell>
          <cell r="FE119">
            <v>1194</v>
          </cell>
          <cell r="FF119">
            <v>1194</v>
          </cell>
          <cell r="FG119">
            <v>1194</v>
          </cell>
          <cell r="FH119">
            <v>1194</v>
          </cell>
        </row>
        <row r="120">
          <cell r="D120" t="str">
            <v>FPU - LVTS &gt;50kTransportation Admin Charge</v>
          </cell>
          <cell r="F120" t="str">
            <v>FPU</v>
          </cell>
          <cell r="G120" t="str">
            <v>FPU - LVTS &gt;50k</v>
          </cell>
          <cell r="U120">
            <v>53</v>
          </cell>
          <cell r="V120">
            <v>53</v>
          </cell>
          <cell r="W120">
            <v>53</v>
          </cell>
          <cell r="X120">
            <v>53</v>
          </cell>
          <cell r="Y120">
            <v>53</v>
          </cell>
          <cell r="Z120">
            <v>53</v>
          </cell>
          <cell r="AA120">
            <v>53</v>
          </cell>
          <cell r="AB120">
            <v>53</v>
          </cell>
          <cell r="AC120">
            <v>53</v>
          </cell>
          <cell r="AD120">
            <v>53</v>
          </cell>
          <cell r="AE120">
            <v>53</v>
          </cell>
          <cell r="AF120">
            <v>53</v>
          </cell>
          <cell r="AG120">
            <v>53</v>
          </cell>
          <cell r="AH120">
            <v>53</v>
          </cell>
          <cell r="AI120">
            <v>53</v>
          </cell>
          <cell r="AJ120">
            <v>53</v>
          </cell>
          <cell r="AK120">
            <v>53</v>
          </cell>
          <cell r="AL120">
            <v>53</v>
          </cell>
          <cell r="AM120">
            <v>53</v>
          </cell>
          <cell r="AN120">
            <v>53</v>
          </cell>
          <cell r="AO120">
            <v>53</v>
          </cell>
          <cell r="AP120">
            <v>53</v>
          </cell>
          <cell r="AQ120">
            <v>53</v>
          </cell>
          <cell r="AR120">
            <v>53</v>
          </cell>
          <cell r="AS120">
            <v>61</v>
          </cell>
          <cell r="AT120">
            <v>62</v>
          </cell>
          <cell r="AU120">
            <v>61</v>
          </cell>
          <cell r="AV120">
            <v>63</v>
          </cell>
          <cell r="AW120">
            <v>64</v>
          </cell>
          <cell r="AX120">
            <v>63</v>
          </cell>
          <cell r="AY120">
            <v>66</v>
          </cell>
          <cell r="AZ120">
            <v>58</v>
          </cell>
          <cell r="BA120">
            <v>57</v>
          </cell>
          <cell r="BB120">
            <v>54</v>
          </cell>
          <cell r="BC120">
            <v>55</v>
          </cell>
          <cell r="BD120">
            <v>54</v>
          </cell>
          <cell r="BE120">
            <v>59</v>
          </cell>
          <cell r="BF120">
            <v>51</v>
          </cell>
          <cell r="BG120">
            <v>56</v>
          </cell>
          <cell r="BH120">
            <v>53</v>
          </cell>
          <cell r="BI120">
            <v>51</v>
          </cell>
          <cell r="BJ120">
            <v>63</v>
          </cell>
          <cell r="BK120">
            <v>53</v>
          </cell>
          <cell r="BL120">
            <v>50</v>
          </cell>
          <cell r="BM120">
            <v>52</v>
          </cell>
          <cell r="BN120">
            <v>53</v>
          </cell>
          <cell r="BO120">
            <v>61</v>
          </cell>
          <cell r="BP120">
            <v>54</v>
          </cell>
          <cell r="BQ120">
            <v>57</v>
          </cell>
          <cell r="BR120">
            <v>63</v>
          </cell>
          <cell r="BS120">
            <v>52</v>
          </cell>
          <cell r="BT120">
            <v>63</v>
          </cell>
          <cell r="BU120">
            <v>51</v>
          </cell>
          <cell r="BV120">
            <v>65</v>
          </cell>
          <cell r="BW120">
            <v>56</v>
          </cell>
          <cell r="BX120">
            <v>57</v>
          </cell>
          <cell r="BY120">
            <v>59</v>
          </cell>
          <cell r="BZ120">
            <v>56</v>
          </cell>
          <cell r="CA120">
            <v>51</v>
          </cell>
          <cell r="CB120">
            <v>51</v>
          </cell>
          <cell r="CC120">
            <v>53</v>
          </cell>
          <cell r="CD120">
            <v>48</v>
          </cell>
          <cell r="CE120">
            <v>57</v>
          </cell>
          <cell r="CF120">
            <v>54</v>
          </cell>
          <cell r="CG120">
            <v>50</v>
          </cell>
          <cell r="CH120">
            <v>50</v>
          </cell>
          <cell r="CI120">
            <v>45</v>
          </cell>
          <cell r="CJ120">
            <v>43</v>
          </cell>
          <cell r="CK120">
            <v>49</v>
          </cell>
          <cell r="CL120">
            <v>43</v>
          </cell>
          <cell r="CM120">
            <v>44</v>
          </cell>
          <cell r="CN120">
            <v>41</v>
          </cell>
          <cell r="CO120">
            <v>43</v>
          </cell>
          <cell r="CP120">
            <v>49</v>
          </cell>
          <cell r="CQ120">
            <v>45</v>
          </cell>
          <cell r="CR120">
            <v>54</v>
          </cell>
          <cell r="CS120">
            <v>41</v>
          </cell>
          <cell r="CT120">
            <v>51</v>
          </cell>
          <cell r="CU120">
            <v>52</v>
          </cell>
          <cell r="CV120">
            <v>50</v>
          </cell>
          <cell r="CW120">
            <v>50</v>
          </cell>
          <cell r="CX120">
            <v>50</v>
          </cell>
          <cell r="CY120">
            <v>50</v>
          </cell>
          <cell r="CZ120">
            <v>50</v>
          </cell>
          <cell r="DA120">
            <v>41</v>
          </cell>
          <cell r="DB120">
            <v>41</v>
          </cell>
          <cell r="DC120">
            <v>41</v>
          </cell>
          <cell r="DD120">
            <v>41</v>
          </cell>
          <cell r="DE120">
            <v>41</v>
          </cell>
          <cell r="DF120">
            <v>41</v>
          </cell>
          <cell r="DG120">
            <v>41</v>
          </cell>
          <cell r="DH120">
            <v>41</v>
          </cell>
          <cell r="DI120">
            <v>41</v>
          </cell>
          <cell r="DJ120">
            <v>41</v>
          </cell>
          <cell r="DK120">
            <v>41</v>
          </cell>
          <cell r="DL120">
            <v>41</v>
          </cell>
          <cell r="DM120">
            <v>41</v>
          </cell>
          <cell r="DN120">
            <v>41</v>
          </cell>
          <cell r="DO120">
            <v>41</v>
          </cell>
          <cell r="DP120">
            <v>41</v>
          </cell>
          <cell r="DQ120">
            <v>41</v>
          </cell>
          <cell r="DR120">
            <v>41</v>
          </cell>
          <cell r="DS120">
            <v>41</v>
          </cell>
          <cell r="DT120">
            <v>41</v>
          </cell>
          <cell r="DU120">
            <v>41</v>
          </cell>
          <cell r="DV120">
            <v>41</v>
          </cell>
          <cell r="DW120">
            <v>41</v>
          </cell>
          <cell r="DX120">
            <v>41</v>
          </cell>
          <cell r="DY120">
            <v>41</v>
          </cell>
          <cell r="DZ120">
            <v>41</v>
          </cell>
          <cell r="EA120">
            <v>41</v>
          </cell>
          <cell r="EB120">
            <v>41</v>
          </cell>
          <cell r="EC120">
            <v>41</v>
          </cell>
          <cell r="ED120">
            <v>41</v>
          </cell>
          <cell r="EE120">
            <v>41</v>
          </cell>
          <cell r="EF120">
            <v>41</v>
          </cell>
          <cell r="EG120">
            <v>41</v>
          </cell>
          <cell r="EH120">
            <v>41</v>
          </cell>
          <cell r="EI120">
            <v>41</v>
          </cell>
          <cell r="EJ120">
            <v>41</v>
          </cell>
          <cell r="EK120">
            <v>41</v>
          </cell>
          <cell r="EL120">
            <v>41</v>
          </cell>
          <cell r="EM120">
            <v>41</v>
          </cell>
          <cell r="EN120">
            <v>41</v>
          </cell>
          <cell r="EO120">
            <v>41</v>
          </cell>
          <cell r="EP120">
            <v>41</v>
          </cell>
          <cell r="EQ120">
            <v>41</v>
          </cell>
          <cell r="ER120">
            <v>41</v>
          </cell>
          <cell r="ES120">
            <v>41</v>
          </cell>
          <cell r="ET120">
            <v>41</v>
          </cell>
          <cell r="EU120">
            <v>41</v>
          </cell>
          <cell r="EV120">
            <v>41</v>
          </cell>
          <cell r="EW120">
            <v>41</v>
          </cell>
          <cell r="EX120">
            <v>41</v>
          </cell>
          <cell r="EY120">
            <v>41</v>
          </cell>
          <cell r="EZ120">
            <v>41</v>
          </cell>
          <cell r="FA120">
            <v>41</v>
          </cell>
          <cell r="FB120">
            <v>41</v>
          </cell>
          <cell r="FC120">
            <v>41</v>
          </cell>
          <cell r="FD120">
            <v>41</v>
          </cell>
          <cell r="FE120">
            <v>41</v>
          </cell>
          <cell r="FF120">
            <v>41</v>
          </cell>
          <cell r="FG120">
            <v>41</v>
          </cell>
          <cell r="FH120">
            <v>41</v>
          </cell>
        </row>
        <row r="121">
          <cell r="D121" t="str">
            <v>FPU - ITSTransportation Admin Charge</v>
          </cell>
          <cell r="F121" t="str">
            <v>FPU</v>
          </cell>
          <cell r="G121" t="str">
            <v>FPU - ITS</v>
          </cell>
          <cell r="U121">
            <v>20</v>
          </cell>
          <cell r="V121">
            <v>20</v>
          </cell>
          <cell r="W121">
            <v>20</v>
          </cell>
          <cell r="X121">
            <v>20</v>
          </cell>
          <cell r="Y121">
            <v>20</v>
          </cell>
          <cell r="Z121">
            <v>20</v>
          </cell>
          <cell r="AA121">
            <v>20</v>
          </cell>
          <cell r="AB121">
            <v>20</v>
          </cell>
          <cell r="AC121">
            <v>20</v>
          </cell>
          <cell r="AD121">
            <v>20</v>
          </cell>
          <cell r="AE121">
            <v>20</v>
          </cell>
          <cell r="AF121">
            <v>20</v>
          </cell>
          <cell r="AG121">
            <v>20</v>
          </cell>
          <cell r="AH121">
            <v>20</v>
          </cell>
          <cell r="AI121">
            <v>20</v>
          </cell>
          <cell r="AJ121">
            <v>20</v>
          </cell>
          <cell r="AK121">
            <v>20</v>
          </cell>
          <cell r="AL121">
            <v>20</v>
          </cell>
          <cell r="AM121">
            <v>20</v>
          </cell>
          <cell r="AN121">
            <v>20</v>
          </cell>
          <cell r="AO121">
            <v>20</v>
          </cell>
          <cell r="AP121">
            <v>20</v>
          </cell>
          <cell r="AQ121">
            <v>20</v>
          </cell>
          <cell r="AR121">
            <v>20</v>
          </cell>
          <cell r="AS121">
            <v>13</v>
          </cell>
          <cell r="AT121">
            <v>13</v>
          </cell>
          <cell r="AU121">
            <v>13</v>
          </cell>
          <cell r="AV121">
            <v>14</v>
          </cell>
          <cell r="AW121">
            <v>14</v>
          </cell>
          <cell r="AX121">
            <v>17</v>
          </cell>
          <cell r="AY121">
            <v>17</v>
          </cell>
          <cell r="AZ121">
            <v>17</v>
          </cell>
          <cell r="BA121">
            <v>17</v>
          </cell>
          <cell r="BB121">
            <v>17</v>
          </cell>
          <cell r="BC121">
            <v>17</v>
          </cell>
          <cell r="BD121">
            <v>18</v>
          </cell>
          <cell r="BE121">
            <v>17</v>
          </cell>
          <cell r="BF121">
            <v>17</v>
          </cell>
          <cell r="BG121">
            <v>17</v>
          </cell>
          <cell r="BH121">
            <v>17</v>
          </cell>
          <cell r="BI121">
            <v>19</v>
          </cell>
          <cell r="BJ121">
            <v>17</v>
          </cell>
          <cell r="BK121">
            <v>17</v>
          </cell>
          <cell r="BL121">
            <v>17</v>
          </cell>
          <cell r="BM121">
            <v>17</v>
          </cell>
          <cell r="BN121">
            <v>17</v>
          </cell>
          <cell r="BO121">
            <v>17</v>
          </cell>
          <cell r="BP121">
            <v>18</v>
          </cell>
          <cell r="BQ121">
            <v>18</v>
          </cell>
          <cell r="BR121">
            <v>18</v>
          </cell>
          <cell r="BS121">
            <v>18</v>
          </cell>
          <cell r="BT121">
            <v>18</v>
          </cell>
          <cell r="BU121">
            <v>18</v>
          </cell>
          <cell r="BV121">
            <v>18</v>
          </cell>
          <cell r="BW121">
            <v>18</v>
          </cell>
          <cell r="BX121">
            <v>18</v>
          </cell>
          <cell r="BY121">
            <v>18</v>
          </cell>
          <cell r="BZ121">
            <v>18</v>
          </cell>
          <cell r="CA121">
            <v>18</v>
          </cell>
          <cell r="CB121">
            <v>18</v>
          </cell>
          <cell r="CC121">
            <v>20</v>
          </cell>
          <cell r="CD121">
            <v>18</v>
          </cell>
          <cell r="CE121">
            <v>18</v>
          </cell>
          <cell r="CF121">
            <v>18</v>
          </cell>
          <cell r="CG121">
            <v>18</v>
          </cell>
          <cell r="CH121">
            <v>18</v>
          </cell>
          <cell r="CI121">
            <v>18</v>
          </cell>
          <cell r="CJ121">
            <v>18</v>
          </cell>
          <cell r="CK121">
            <v>18</v>
          </cell>
          <cell r="CL121">
            <v>18</v>
          </cell>
          <cell r="CM121">
            <v>18</v>
          </cell>
          <cell r="CN121">
            <v>18</v>
          </cell>
          <cell r="CO121">
            <v>18</v>
          </cell>
          <cell r="CP121">
            <v>18</v>
          </cell>
          <cell r="CQ121">
            <v>17</v>
          </cell>
          <cell r="CR121">
            <v>17</v>
          </cell>
          <cell r="CS121">
            <v>18</v>
          </cell>
          <cell r="CT121">
            <v>18</v>
          </cell>
          <cell r="CU121">
            <v>18</v>
          </cell>
          <cell r="CV121">
            <v>18</v>
          </cell>
          <cell r="CW121">
            <v>18</v>
          </cell>
          <cell r="CX121">
            <v>18</v>
          </cell>
          <cell r="CY121">
            <v>18</v>
          </cell>
          <cell r="CZ121">
            <v>18</v>
          </cell>
          <cell r="DA121">
            <v>18</v>
          </cell>
          <cell r="DB121">
            <v>18</v>
          </cell>
          <cell r="DC121">
            <v>18</v>
          </cell>
          <cell r="DD121">
            <v>18</v>
          </cell>
          <cell r="DE121">
            <v>18</v>
          </cell>
          <cell r="DF121">
            <v>18</v>
          </cell>
          <cell r="DG121">
            <v>18</v>
          </cell>
          <cell r="DH121">
            <v>18</v>
          </cell>
          <cell r="DI121">
            <v>18</v>
          </cell>
          <cell r="DJ121">
            <v>18</v>
          </cell>
          <cell r="DK121">
            <v>18</v>
          </cell>
          <cell r="DL121">
            <v>18</v>
          </cell>
          <cell r="DM121">
            <v>18</v>
          </cell>
          <cell r="DN121">
            <v>18</v>
          </cell>
          <cell r="DO121">
            <v>18</v>
          </cell>
          <cell r="DP121">
            <v>18</v>
          </cell>
          <cell r="DQ121">
            <v>18</v>
          </cell>
          <cell r="DR121">
            <v>18</v>
          </cell>
          <cell r="DS121">
            <v>18</v>
          </cell>
          <cell r="DT121">
            <v>18</v>
          </cell>
          <cell r="DU121">
            <v>18</v>
          </cell>
          <cell r="DV121">
            <v>18</v>
          </cell>
          <cell r="DW121">
            <v>18</v>
          </cell>
          <cell r="DX121">
            <v>18</v>
          </cell>
          <cell r="DY121">
            <v>18</v>
          </cell>
          <cell r="DZ121">
            <v>18</v>
          </cell>
          <cell r="EA121">
            <v>18</v>
          </cell>
          <cell r="EB121">
            <v>18</v>
          </cell>
          <cell r="EC121">
            <v>18</v>
          </cell>
          <cell r="ED121">
            <v>18</v>
          </cell>
          <cell r="EE121">
            <v>18</v>
          </cell>
          <cell r="EF121">
            <v>18</v>
          </cell>
          <cell r="EG121">
            <v>18</v>
          </cell>
          <cell r="EH121">
            <v>18</v>
          </cell>
          <cell r="EI121">
            <v>18</v>
          </cell>
          <cell r="EJ121">
            <v>18</v>
          </cell>
          <cell r="EK121">
            <v>18</v>
          </cell>
          <cell r="EL121">
            <v>18</v>
          </cell>
          <cell r="EM121">
            <v>18</v>
          </cell>
          <cell r="EN121">
            <v>18</v>
          </cell>
          <cell r="EO121">
            <v>18</v>
          </cell>
          <cell r="EP121">
            <v>18</v>
          </cell>
          <cell r="EQ121">
            <v>18</v>
          </cell>
          <cell r="ER121">
            <v>18</v>
          </cell>
          <cell r="ES121">
            <v>18</v>
          </cell>
          <cell r="ET121">
            <v>18</v>
          </cell>
          <cell r="EU121">
            <v>18</v>
          </cell>
          <cell r="EV121">
            <v>18</v>
          </cell>
          <cell r="EW121">
            <v>18</v>
          </cell>
          <cell r="EX121">
            <v>18</v>
          </cell>
          <cell r="EY121">
            <v>18</v>
          </cell>
          <cell r="EZ121">
            <v>18</v>
          </cell>
          <cell r="FA121">
            <v>18</v>
          </cell>
          <cell r="FB121">
            <v>18</v>
          </cell>
          <cell r="FC121">
            <v>18</v>
          </cell>
          <cell r="FD121">
            <v>18</v>
          </cell>
          <cell r="FE121">
            <v>18</v>
          </cell>
          <cell r="FF121">
            <v>18</v>
          </cell>
          <cell r="FG121">
            <v>18</v>
          </cell>
          <cell r="FH121">
            <v>18</v>
          </cell>
        </row>
        <row r="122">
          <cell r="D122" t="str">
            <v>FT-Transportation Non-ResidentialAdmin</v>
          </cell>
          <cell r="F122" t="str">
            <v>FT</v>
          </cell>
          <cell r="G122" t="str">
            <v>FT - Transportation</v>
          </cell>
          <cell r="U122">
            <v>7</v>
          </cell>
          <cell r="V122">
            <v>7</v>
          </cell>
          <cell r="W122">
            <v>7</v>
          </cell>
          <cell r="X122">
            <v>7</v>
          </cell>
          <cell r="Y122">
            <v>7</v>
          </cell>
          <cell r="Z122">
            <v>7</v>
          </cell>
          <cell r="AA122">
            <v>7</v>
          </cell>
          <cell r="AB122">
            <v>7</v>
          </cell>
          <cell r="AC122">
            <v>7</v>
          </cell>
          <cell r="AD122">
            <v>7</v>
          </cell>
          <cell r="AE122">
            <v>7</v>
          </cell>
          <cell r="AF122">
            <v>7</v>
          </cell>
          <cell r="AG122">
            <v>7</v>
          </cell>
          <cell r="AH122">
            <v>7</v>
          </cell>
          <cell r="AI122">
            <v>7</v>
          </cell>
          <cell r="AJ122">
            <v>7</v>
          </cell>
          <cell r="AK122">
            <v>7</v>
          </cell>
          <cell r="AL122">
            <v>7</v>
          </cell>
          <cell r="AM122">
            <v>7</v>
          </cell>
          <cell r="AN122">
            <v>7</v>
          </cell>
          <cell r="AO122">
            <v>7</v>
          </cell>
          <cell r="AP122">
            <v>7</v>
          </cell>
          <cell r="AQ122">
            <v>7</v>
          </cell>
          <cell r="AR122">
            <v>7</v>
          </cell>
          <cell r="AS122">
            <v>7</v>
          </cell>
          <cell r="AT122">
            <v>7</v>
          </cell>
          <cell r="AU122">
            <v>7</v>
          </cell>
          <cell r="AV122">
            <v>7</v>
          </cell>
          <cell r="AW122">
            <v>7</v>
          </cell>
          <cell r="AX122">
            <v>7</v>
          </cell>
          <cell r="AY122">
            <v>7</v>
          </cell>
          <cell r="AZ122">
            <v>7</v>
          </cell>
          <cell r="BA122">
            <v>7</v>
          </cell>
          <cell r="BB122">
            <v>7</v>
          </cell>
          <cell r="BC122">
            <v>7</v>
          </cell>
          <cell r="BD122">
            <v>7</v>
          </cell>
          <cell r="BE122">
            <v>7</v>
          </cell>
          <cell r="BF122">
            <v>7</v>
          </cell>
          <cell r="BG122">
            <v>7</v>
          </cell>
          <cell r="BH122">
            <v>7</v>
          </cell>
          <cell r="BI122">
            <v>7</v>
          </cell>
          <cell r="BJ122">
            <v>7</v>
          </cell>
          <cell r="BK122">
            <v>7</v>
          </cell>
          <cell r="BL122">
            <v>7</v>
          </cell>
          <cell r="BM122">
            <v>7</v>
          </cell>
          <cell r="BN122">
            <v>7</v>
          </cell>
          <cell r="BO122">
            <v>7</v>
          </cell>
          <cell r="BP122">
            <v>8</v>
          </cell>
          <cell r="BQ122">
            <v>7</v>
          </cell>
          <cell r="BR122">
            <v>7</v>
          </cell>
          <cell r="BS122">
            <v>7</v>
          </cell>
          <cell r="BT122">
            <v>7</v>
          </cell>
          <cell r="BU122">
            <v>7</v>
          </cell>
          <cell r="BV122">
            <v>7</v>
          </cell>
          <cell r="BW122">
            <v>7</v>
          </cell>
          <cell r="BX122">
            <v>7</v>
          </cell>
          <cell r="BY122">
            <v>7</v>
          </cell>
          <cell r="BZ122">
            <v>7</v>
          </cell>
          <cell r="CA122">
            <v>7</v>
          </cell>
          <cell r="CB122">
            <v>7</v>
          </cell>
          <cell r="CC122">
            <v>7</v>
          </cell>
          <cell r="CD122">
            <v>7</v>
          </cell>
          <cell r="CE122">
            <v>7</v>
          </cell>
          <cell r="CF122">
            <v>7</v>
          </cell>
          <cell r="CG122">
            <v>7</v>
          </cell>
          <cell r="CH122">
            <v>7</v>
          </cell>
          <cell r="CI122">
            <v>7</v>
          </cell>
          <cell r="CJ122">
            <v>7</v>
          </cell>
          <cell r="CK122">
            <v>7</v>
          </cell>
          <cell r="CL122">
            <v>7</v>
          </cell>
          <cell r="CM122">
            <v>7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  <cell r="CR122">
            <v>8</v>
          </cell>
          <cell r="CS122">
            <v>8</v>
          </cell>
          <cell r="CT122">
            <v>8</v>
          </cell>
          <cell r="CU122">
            <v>9</v>
          </cell>
          <cell r="CV122">
            <v>10</v>
          </cell>
          <cell r="CW122">
            <v>10</v>
          </cell>
          <cell r="CX122">
            <v>10</v>
          </cell>
          <cell r="CY122">
            <v>10</v>
          </cell>
          <cell r="CZ122">
            <v>10</v>
          </cell>
          <cell r="DA122">
            <v>8</v>
          </cell>
          <cell r="DB122">
            <v>8</v>
          </cell>
          <cell r="DC122">
            <v>8</v>
          </cell>
          <cell r="DD122">
            <v>8</v>
          </cell>
          <cell r="DE122">
            <v>8</v>
          </cell>
          <cell r="DF122">
            <v>8</v>
          </cell>
          <cell r="DG122">
            <v>8</v>
          </cell>
          <cell r="DH122">
            <v>8</v>
          </cell>
          <cell r="DI122">
            <v>8</v>
          </cell>
          <cell r="DJ122">
            <v>8</v>
          </cell>
          <cell r="DK122">
            <v>8</v>
          </cell>
          <cell r="DL122">
            <v>8</v>
          </cell>
          <cell r="DM122">
            <v>8</v>
          </cell>
          <cell r="DN122">
            <v>8</v>
          </cell>
          <cell r="DO122">
            <v>8</v>
          </cell>
          <cell r="DP122">
            <v>8</v>
          </cell>
          <cell r="DQ122">
            <v>8</v>
          </cell>
          <cell r="DR122">
            <v>8</v>
          </cell>
          <cell r="DS122">
            <v>8</v>
          </cell>
          <cell r="DT122">
            <v>8</v>
          </cell>
          <cell r="DU122">
            <v>8</v>
          </cell>
          <cell r="DV122">
            <v>8</v>
          </cell>
          <cell r="DW122">
            <v>8</v>
          </cell>
          <cell r="DX122">
            <v>8</v>
          </cell>
          <cell r="DY122">
            <v>8</v>
          </cell>
          <cell r="DZ122">
            <v>8</v>
          </cell>
          <cell r="EA122">
            <v>8</v>
          </cell>
          <cell r="EB122">
            <v>8</v>
          </cell>
          <cell r="EC122">
            <v>8</v>
          </cell>
          <cell r="ED122">
            <v>8</v>
          </cell>
          <cell r="EE122">
            <v>8</v>
          </cell>
          <cell r="EF122">
            <v>8</v>
          </cell>
          <cell r="EG122">
            <v>8</v>
          </cell>
          <cell r="EH122">
            <v>8</v>
          </cell>
          <cell r="EI122">
            <v>8</v>
          </cell>
          <cell r="EJ122">
            <v>8</v>
          </cell>
          <cell r="EK122">
            <v>8</v>
          </cell>
          <cell r="EL122">
            <v>8</v>
          </cell>
          <cell r="EM122">
            <v>8</v>
          </cell>
          <cell r="EN122">
            <v>8</v>
          </cell>
          <cell r="EO122">
            <v>8</v>
          </cell>
          <cell r="EP122">
            <v>8</v>
          </cell>
          <cell r="EQ122">
            <v>8</v>
          </cell>
          <cell r="ER122">
            <v>8</v>
          </cell>
          <cell r="ES122">
            <v>8</v>
          </cell>
          <cell r="ET122">
            <v>8</v>
          </cell>
          <cell r="EU122">
            <v>8</v>
          </cell>
          <cell r="EV122">
            <v>8</v>
          </cell>
          <cell r="EW122">
            <v>8</v>
          </cell>
          <cell r="EX122">
            <v>8</v>
          </cell>
          <cell r="EY122">
            <v>8</v>
          </cell>
          <cell r="EZ122">
            <v>8</v>
          </cell>
          <cell r="FA122">
            <v>8</v>
          </cell>
          <cell r="FB122">
            <v>8</v>
          </cell>
          <cell r="FC122">
            <v>8</v>
          </cell>
          <cell r="FD122">
            <v>8</v>
          </cell>
          <cell r="FE122">
            <v>8</v>
          </cell>
          <cell r="FF122">
            <v>8</v>
          </cell>
          <cell r="FG122">
            <v>8</v>
          </cell>
          <cell r="FH122">
            <v>8</v>
          </cell>
        </row>
        <row r="123">
          <cell r="D123" t="str">
            <v>Total Trans. Admin AccountsTransportation Admin Charge</v>
          </cell>
          <cell r="F123" t="str">
            <v/>
          </cell>
          <cell r="G123" t="str">
            <v>Total Trans. Admin Accounts</v>
          </cell>
          <cell r="U123">
            <v>2412</v>
          </cell>
          <cell r="V123">
            <v>2412</v>
          </cell>
          <cell r="W123">
            <v>2412</v>
          </cell>
          <cell r="X123">
            <v>2412</v>
          </cell>
          <cell r="Y123">
            <v>2412</v>
          </cell>
          <cell r="Z123">
            <v>2412</v>
          </cell>
          <cell r="AA123">
            <v>2412</v>
          </cell>
          <cell r="AB123">
            <v>2412</v>
          </cell>
          <cell r="AC123">
            <v>2412</v>
          </cell>
          <cell r="AD123">
            <v>2412</v>
          </cell>
          <cell r="AE123">
            <v>2412</v>
          </cell>
          <cell r="AF123">
            <v>2412</v>
          </cell>
          <cell r="AG123">
            <v>2412</v>
          </cell>
          <cell r="AH123">
            <v>2412</v>
          </cell>
          <cell r="AI123">
            <v>2412</v>
          </cell>
          <cell r="AJ123">
            <v>2412</v>
          </cell>
          <cell r="AK123">
            <v>2412</v>
          </cell>
          <cell r="AL123">
            <v>2412</v>
          </cell>
          <cell r="AM123">
            <v>2412</v>
          </cell>
          <cell r="AN123">
            <v>2412</v>
          </cell>
          <cell r="AO123">
            <v>2412</v>
          </cell>
          <cell r="AP123">
            <v>2412</v>
          </cell>
          <cell r="AQ123">
            <v>2412</v>
          </cell>
          <cell r="AR123">
            <v>2412</v>
          </cell>
          <cell r="AS123">
            <v>1912</v>
          </cell>
          <cell r="AT123">
            <v>1928</v>
          </cell>
          <cell r="AU123">
            <v>1994</v>
          </cell>
          <cell r="AV123">
            <v>2053</v>
          </cell>
          <cell r="AW123">
            <v>2071</v>
          </cell>
          <cell r="AX123">
            <v>2091</v>
          </cell>
          <cell r="AY123">
            <v>2093</v>
          </cell>
          <cell r="AZ123">
            <v>2126</v>
          </cell>
          <cell r="BA123">
            <v>2138</v>
          </cell>
          <cell r="BB123">
            <v>2146</v>
          </cell>
          <cell r="BC123">
            <v>2163</v>
          </cell>
          <cell r="BD123">
            <v>2194</v>
          </cell>
          <cell r="BE123">
            <v>2226</v>
          </cell>
          <cell r="BF123">
            <v>2226</v>
          </cell>
          <cell r="BG123">
            <v>2262</v>
          </cell>
          <cell r="BH123">
            <v>2239</v>
          </cell>
          <cell r="BI123">
            <v>2244</v>
          </cell>
          <cell r="BJ123">
            <v>2300</v>
          </cell>
          <cell r="BK123">
            <v>2278</v>
          </cell>
          <cell r="BL123">
            <v>2331</v>
          </cell>
          <cell r="BM123">
            <v>2316</v>
          </cell>
          <cell r="BN123">
            <v>2317</v>
          </cell>
          <cell r="BO123">
            <v>2341</v>
          </cell>
          <cell r="BP123">
            <v>2369</v>
          </cell>
          <cell r="BQ123">
            <v>2372</v>
          </cell>
          <cell r="BR123">
            <v>2402</v>
          </cell>
          <cell r="BS123">
            <v>2372</v>
          </cell>
          <cell r="BT123">
            <v>2414</v>
          </cell>
          <cell r="BU123">
            <v>2372</v>
          </cell>
          <cell r="BV123">
            <v>2383</v>
          </cell>
          <cell r="BW123">
            <v>2376</v>
          </cell>
          <cell r="BX123">
            <v>2380</v>
          </cell>
          <cell r="BY123">
            <v>2404</v>
          </cell>
          <cell r="BZ123">
            <v>2482</v>
          </cell>
          <cell r="CA123">
            <v>2399</v>
          </cell>
          <cell r="CB123">
            <v>2383</v>
          </cell>
          <cell r="CC123">
            <v>2412</v>
          </cell>
          <cell r="CD123">
            <v>2400</v>
          </cell>
          <cell r="CE123">
            <v>2411</v>
          </cell>
          <cell r="CF123">
            <v>2409</v>
          </cell>
          <cell r="CG123">
            <v>2431</v>
          </cell>
          <cell r="CH123">
            <v>2415</v>
          </cell>
          <cell r="CI123">
            <v>2407</v>
          </cell>
          <cell r="CJ123">
            <v>2407</v>
          </cell>
          <cell r="CK123">
            <v>2414</v>
          </cell>
          <cell r="CL123">
            <v>2425</v>
          </cell>
          <cell r="CM123">
            <v>2417</v>
          </cell>
          <cell r="CN123">
            <v>2413</v>
          </cell>
          <cell r="CO123">
            <v>2398</v>
          </cell>
          <cell r="CP123">
            <v>2406</v>
          </cell>
          <cell r="CQ123">
            <v>2411</v>
          </cell>
          <cell r="CR123">
            <v>2451</v>
          </cell>
          <cell r="CS123">
            <v>2432</v>
          </cell>
          <cell r="CT123">
            <v>2433</v>
          </cell>
          <cell r="CU123">
            <v>2450</v>
          </cell>
          <cell r="CV123">
            <v>2458</v>
          </cell>
          <cell r="CW123">
            <v>2458</v>
          </cell>
          <cell r="CX123">
            <v>2458</v>
          </cell>
          <cell r="CY123">
            <v>2458</v>
          </cell>
          <cell r="CZ123">
            <v>2458</v>
          </cell>
          <cell r="DA123">
            <v>2430</v>
          </cell>
          <cell r="DB123">
            <v>2430</v>
          </cell>
          <cell r="DC123">
            <v>2430</v>
          </cell>
          <cell r="DD123">
            <v>2430</v>
          </cell>
          <cell r="DE123">
            <v>2430</v>
          </cell>
          <cell r="DF123">
            <v>2430</v>
          </cell>
          <cell r="DG123">
            <v>2430</v>
          </cell>
          <cell r="DH123">
            <v>2430</v>
          </cell>
          <cell r="DI123">
            <v>2430</v>
          </cell>
          <cell r="DJ123">
            <v>2430</v>
          </cell>
          <cell r="DK123">
            <v>2430</v>
          </cell>
          <cell r="DL123">
            <v>2430</v>
          </cell>
          <cell r="DM123">
            <v>2430</v>
          </cell>
          <cell r="DN123">
            <v>2430</v>
          </cell>
          <cell r="DO123">
            <v>2430</v>
          </cell>
          <cell r="DP123">
            <v>2430</v>
          </cell>
          <cell r="DQ123">
            <v>2430</v>
          </cell>
          <cell r="DR123">
            <v>2430</v>
          </cell>
          <cell r="DS123">
            <v>2430</v>
          </cell>
          <cell r="DT123">
            <v>2430</v>
          </cell>
          <cell r="DU123">
            <v>2430</v>
          </cell>
          <cell r="DV123">
            <v>2430</v>
          </cell>
          <cell r="DW123">
            <v>2430</v>
          </cell>
          <cell r="DX123">
            <v>2430</v>
          </cell>
          <cell r="DY123">
            <v>2430</v>
          </cell>
          <cell r="DZ123">
            <v>2430</v>
          </cell>
          <cell r="EA123">
            <v>2430</v>
          </cell>
          <cell r="EB123">
            <v>2430</v>
          </cell>
          <cell r="EC123">
            <v>2430</v>
          </cell>
          <cell r="ED123">
            <v>2430</v>
          </cell>
          <cell r="EE123">
            <v>2430</v>
          </cell>
          <cell r="EF123">
            <v>2430</v>
          </cell>
          <cell r="EG123">
            <v>2430</v>
          </cell>
          <cell r="EH123">
            <v>2430</v>
          </cell>
          <cell r="EI123">
            <v>2430</v>
          </cell>
          <cell r="EJ123">
            <v>2430</v>
          </cell>
          <cell r="EK123">
            <v>2430</v>
          </cell>
          <cell r="EL123">
            <v>2430</v>
          </cell>
          <cell r="EM123">
            <v>2430</v>
          </cell>
          <cell r="EN123">
            <v>2430</v>
          </cell>
          <cell r="EO123">
            <v>2430</v>
          </cell>
          <cell r="EP123">
            <v>2430</v>
          </cell>
          <cell r="EQ123">
            <v>2430</v>
          </cell>
          <cell r="ER123">
            <v>2430</v>
          </cell>
          <cell r="ES123">
            <v>2430</v>
          </cell>
          <cell r="ET123">
            <v>2430</v>
          </cell>
          <cell r="EU123">
            <v>2430</v>
          </cell>
          <cell r="EV123">
            <v>2430</v>
          </cell>
          <cell r="EW123">
            <v>2430</v>
          </cell>
          <cell r="EX123">
            <v>2430</v>
          </cell>
          <cell r="EY123">
            <v>2430</v>
          </cell>
          <cell r="EZ123">
            <v>2430</v>
          </cell>
          <cell r="FA123">
            <v>2430</v>
          </cell>
          <cell r="FB123">
            <v>2430</v>
          </cell>
          <cell r="FC123">
            <v>2430</v>
          </cell>
          <cell r="FD123">
            <v>2430</v>
          </cell>
          <cell r="FE123">
            <v>2430</v>
          </cell>
          <cell r="FF123">
            <v>2430</v>
          </cell>
          <cell r="FG123">
            <v>2430</v>
          </cell>
          <cell r="FH123">
            <v>2430</v>
          </cell>
        </row>
        <row r="124">
          <cell r="F124" t="str">
            <v/>
          </cell>
        </row>
        <row r="125">
          <cell r="D125" t="str">
            <v>Telemetry Maint Charge - AccountsTelemetry Maint Charge - Accounts</v>
          </cell>
          <cell r="F125" t="str">
            <v/>
          </cell>
          <cell r="G125" t="str">
            <v>Telemetry Maint Charge - Accounts</v>
          </cell>
        </row>
        <row r="126">
          <cell r="D126" t="str">
            <v>FPU - LVTS &gt;50kTelemetry Maint Charge - Accounts</v>
          </cell>
          <cell r="F126" t="str">
            <v>FPU</v>
          </cell>
          <cell r="G126" t="str">
            <v>FPU - LVTS &gt;50k</v>
          </cell>
          <cell r="U126">
            <v>40</v>
          </cell>
          <cell r="V126">
            <v>40</v>
          </cell>
          <cell r="W126">
            <v>40</v>
          </cell>
          <cell r="X126">
            <v>40</v>
          </cell>
          <cell r="Y126">
            <v>40</v>
          </cell>
          <cell r="Z126">
            <v>40</v>
          </cell>
          <cell r="AA126">
            <v>40</v>
          </cell>
          <cell r="AB126">
            <v>40</v>
          </cell>
          <cell r="AC126">
            <v>40</v>
          </cell>
          <cell r="AD126">
            <v>40</v>
          </cell>
          <cell r="AE126">
            <v>40</v>
          </cell>
          <cell r="AF126">
            <v>40</v>
          </cell>
          <cell r="AG126">
            <v>40</v>
          </cell>
          <cell r="AH126">
            <v>40</v>
          </cell>
          <cell r="AI126">
            <v>40</v>
          </cell>
          <cell r="AJ126">
            <v>40</v>
          </cell>
          <cell r="AK126">
            <v>40</v>
          </cell>
          <cell r="AL126">
            <v>40</v>
          </cell>
          <cell r="AM126">
            <v>40</v>
          </cell>
          <cell r="AN126">
            <v>40</v>
          </cell>
          <cell r="AO126">
            <v>40</v>
          </cell>
          <cell r="AP126">
            <v>40</v>
          </cell>
          <cell r="AQ126">
            <v>40</v>
          </cell>
          <cell r="AR126">
            <v>40</v>
          </cell>
          <cell r="AS126">
            <v>28</v>
          </cell>
          <cell r="AT126">
            <v>29</v>
          </cell>
          <cell r="AU126">
            <v>28</v>
          </cell>
          <cell r="AV126">
            <v>29</v>
          </cell>
          <cell r="AW126">
            <v>30</v>
          </cell>
          <cell r="AX126">
            <v>37</v>
          </cell>
          <cell r="AY126">
            <v>40</v>
          </cell>
          <cell r="AZ126">
            <v>39</v>
          </cell>
          <cell r="BA126">
            <v>38</v>
          </cell>
          <cell r="BB126">
            <v>38</v>
          </cell>
          <cell r="BC126">
            <v>38</v>
          </cell>
          <cell r="BD126">
            <v>38</v>
          </cell>
          <cell r="BE126">
            <v>38</v>
          </cell>
          <cell r="BF126">
            <v>38</v>
          </cell>
          <cell r="BG126">
            <v>38</v>
          </cell>
          <cell r="BH126">
            <v>38</v>
          </cell>
          <cell r="BI126">
            <v>38</v>
          </cell>
          <cell r="BJ126">
            <v>38</v>
          </cell>
          <cell r="BK126">
            <v>38</v>
          </cell>
          <cell r="BL126">
            <v>38</v>
          </cell>
          <cell r="BM126">
            <v>38</v>
          </cell>
          <cell r="BN126">
            <v>28</v>
          </cell>
          <cell r="BO126">
            <v>38</v>
          </cell>
          <cell r="BP126">
            <v>38</v>
          </cell>
          <cell r="BQ126">
            <v>37</v>
          </cell>
          <cell r="BR126">
            <v>38</v>
          </cell>
          <cell r="BS126">
            <v>38</v>
          </cell>
          <cell r="BT126">
            <v>38</v>
          </cell>
          <cell r="BU126">
            <v>40</v>
          </cell>
          <cell r="BV126">
            <v>36</v>
          </cell>
          <cell r="BW126">
            <v>36</v>
          </cell>
          <cell r="BX126">
            <v>39</v>
          </cell>
          <cell r="BY126">
            <v>39</v>
          </cell>
          <cell r="BZ126">
            <v>39</v>
          </cell>
          <cell r="CA126">
            <v>39</v>
          </cell>
          <cell r="CB126">
            <v>39</v>
          </cell>
          <cell r="CC126">
            <v>40</v>
          </cell>
          <cell r="CD126">
            <v>39</v>
          </cell>
          <cell r="CE126">
            <v>39</v>
          </cell>
          <cell r="CF126">
            <v>39</v>
          </cell>
          <cell r="CG126">
            <v>39</v>
          </cell>
          <cell r="CH126">
            <v>39</v>
          </cell>
          <cell r="CI126">
            <v>39</v>
          </cell>
          <cell r="CJ126">
            <v>39</v>
          </cell>
          <cell r="CK126">
            <v>39</v>
          </cell>
          <cell r="CL126">
            <v>39</v>
          </cell>
          <cell r="CM126">
            <v>39</v>
          </cell>
          <cell r="CN126">
            <v>39</v>
          </cell>
          <cell r="CO126">
            <v>38</v>
          </cell>
          <cell r="CP126">
            <v>38</v>
          </cell>
          <cell r="CQ126">
            <v>40</v>
          </cell>
          <cell r="CR126">
            <v>40</v>
          </cell>
          <cell r="CS126">
            <v>40</v>
          </cell>
          <cell r="CT126">
            <v>40</v>
          </cell>
          <cell r="CU126">
            <v>40</v>
          </cell>
          <cell r="CV126">
            <v>39</v>
          </cell>
          <cell r="CW126">
            <v>39</v>
          </cell>
          <cell r="CX126">
            <v>39</v>
          </cell>
          <cell r="CY126">
            <v>39</v>
          </cell>
          <cell r="CZ126">
            <v>39</v>
          </cell>
          <cell r="DA126">
            <v>40</v>
          </cell>
          <cell r="DB126">
            <v>40</v>
          </cell>
          <cell r="DC126">
            <v>40</v>
          </cell>
          <cell r="DD126">
            <v>40</v>
          </cell>
          <cell r="DE126">
            <v>40</v>
          </cell>
          <cell r="DF126">
            <v>40</v>
          </cell>
          <cell r="DG126">
            <v>40</v>
          </cell>
          <cell r="DH126">
            <v>40</v>
          </cell>
          <cell r="DI126">
            <v>40</v>
          </cell>
          <cell r="DJ126">
            <v>40</v>
          </cell>
          <cell r="DK126">
            <v>40</v>
          </cell>
          <cell r="DL126">
            <v>40</v>
          </cell>
          <cell r="DM126">
            <v>40</v>
          </cell>
          <cell r="DN126">
            <v>40</v>
          </cell>
          <cell r="DO126">
            <v>40</v>
          </cell>
          <cell r="DP126">
            <v>40</v>
          </cell>
          <cell r="DQ126">
            <v>40</v>
          </cell>
          <cell r="DR126">
            <v>40</v>
          </cell>
          <cell r="DS126">
            <v>40</v>
          </cell>
          <cell r="DT126">
            <v>40</v>
          </cell>
          <cell r="DU126">
            <v>40</v>
          </cell>
          <cell r="DV126">
            <v>40</v>
          </cell>
          <cell r="DW126">
            <v>40</v>
          </cell>
          <cell r="DX126">
            <v>40</v>
          </cell>
          <cell r="DY126">
            <v>40</v>
          </cell>
          <cell r="DZ126">
            <v>40</v>
          </cell>
          <cell r="EA126">
            <v>40</v>
          </cell>
          <cell r="EB126">
            <v>40</v>
          </cell>
          <cell r="EC126">
            <v>40</v>
          </cell>
          <cell r="ED126">
            <v>40</v>
          </cell>
          <cell r="EE126">
            <v>40</v>
          </cell>
          <cell r="EF126">
            <v>40</v>
          </cell>
          <cell r="EG126">
            <v>40</v>
          </cell>
          <cell r="EH126">
            <v>40</v>
          </cell>
          <cell r="EI126">
            <v>40</v>
          </cell>
          <cell r="EJ126">
            <v>40</v>
          </cell>
          <cell r="EK126">
            <v>40</v>
          </cell>
          <cell r="EL126">
            <v>40</v>
          </cell>
          <cell r="EM126">
            <v>40</v>
          </cell>
          <cell r="EN126">
            <v>40</v>
          </cell>
          <cell r="EO126">
            <v>40</v>
          </cell>
          <cell r="EP126">
            <v>40</v>
          </cell>
          <cell r="EQ126">
            <v>40</v>
          </cell>
          <cell r="ER126">
            <v>40</v>
          </cell>
          <cell r="ES126">
            <v>40</v>
          </cell>
          <cell r="ET126">
            <v>40</v>
          </cell>
          <cell r="EU126">
            <v>40</v>
          </cell>
          <cell r="EV126">
            <v>40</v>
          </cell>
          <cell r="EW126">
            <v>40</v>
          </cell>
          <cell r="EX126">
            <v>40</v>
          </cell>
          <cell r="EY126">
            <v>40</v>
          </cell>
          <cell r="EZ126">
            <v>40</v>
          </cell>
          <cell r="FA126">
            <v>40</v>
          </cell>
          <cell r="FB126">
            <v>40</v>
          </cell>
          <cell r="FC126">
            <v>40</v>
          </cell>
          <cell r="FD126">
            <v>40</v>
          </cell>
          <cell r="FE126">
            <v>40</v>
          </cell>
          <cell r="FF126">
            <v>40</v>
          </cell>
          <cell r="FG126">
            <v>40</v>
          </cell>
          <cell r="FH126">
            <v>40</v>
          </cell>
        </row>
        <row r="127">
          <cell r="D127" t="str">
            <v>FPU - ITSTelemetry Maint Charge - Accounts</v>
          </cell>
          <cell r="F127" t="str">
            <v>FPU</v>
          </cell>
          <cell r="G127" t="str">
            <v>FPU - ITS</v>
          </cell>
          <cell r="U127">
            <v>19</v>
          </cell>
          <cell r="V127">
            <v>19</v>
          </cell>
          <cell r="W127">
            <v>19</v>
          </cell>
          <cell r="X127">
            <v>19</v>
          </cell>
          <cell r="Y127">
            <v>19</v>
          </cell>
          <cell r="Z127">
            <v>19</v>
          </cell>
          <cell r="AA127">
            <v>19</v>
          </cell>
          <cell r="AB127">
            <v>19</v>
          </cell>
          <cell r="AC127">
            <v>19</v>
          </cell>
          <cell r="AD127">
            <v>19</v>
          </cell>
          <cell r="AE127">
            <v>19</v>
          </cell>
          <cell r="AF127">
            <v>19</v>
          </cell>
          <cell r="AG127">
            <v>19</v>
          </cell>
          <cell r="AH127">
            <v>19</v>
          </cell>
          <cell r="AI127">
            <v>19</v>
          </cell>
          <cell r="AJ127">
            <v>19</v>
          </cell>
          <cell r="AK127">
            <v>19</v>
          </cell>
          <cell r="AL127">
            <v>19</v>
          </cell>
          <cell r="AM127">
            <v>19</v>
          </cell>
          <cell r="AN127">
            <v>19</v>
          </cell>
          <cell r="AO127">
            <v>19</v>
          </cell>
          <cell r="AP127">
            <v>19</v>
          </cell>
          <cell r="AQ127">
            <v>19</v>
          </cell>
          <cell r="AR127">
            <v>19</v>
          </cell>
          <cell r="AS127">
            <v>14</v>
          </cell>
          <cell r="AT127">
            <v>14</v>
          </cell>
          <cell r="AU127">
            <v>14</v>
          </cell>
          <cell r="AV127">
            <v>14</v>
          </cell>
          <cell r="AW127">
            <v>14</v>
          </cell>
          <cell r="AX127">
            <v>17</v>
          </cell>
          <cell r="AY127">
            <v>17</v>
          </cell>
          <cell r="AZ127">
            <v>17</v>
          </cell>
          <cell r="BA127">
            <v>17</v>
          </cell>
          <cell r="BB127">
            <v>17</v>
          </cell>
          <cell r="BC127">
            <v>17</v>
          </cell>
          <cell r="BD127">
            <v>18</v>
          </cell>
          <cell r="BE127">
            <v>17</v>
          </cell>
          <cell r="BF127">
            <v>17</v>
          </cell>
          <cell r="BG127">
            <v>17</v>
          </cell>
          <cell r="BH127">
            <v>17</v>
          </cell>
          <cell r="BI127">
            <v>17</v>
          </cell>
          <cell r="BJ127">
            <v>17</v>
          </cell>
          <cell r="BK127">
            <v>17</v>
          </cell>
          <cell r="BL127">
            <v>17</v>
          </cell>
          <cell r="BM127">
            <v>18</v>
          </cell>
          <cell r="BN127">
            <v>18</v>
          </cell>
          <cell r="BO127">
            <v>17</v>
          </cell>
          <cell r="BP127">
            <v>17</v>
          </cell>
          <cell r="BQ127">
            <v>17</v>
          </cell>
          <cell r="BR127">
            <v>17</v>
          </cell>
          <cell r="BS127">
            <v>17</v>
          </cell>
          <cell r="BT127">
            <v>17</v>
          </cell>
          <cell r="BU127">
            <v>17</v>
          </cell>
          <cell r="BV127">
            <v>17</v>
          </cell>
          <cell r="BW127">
            <v>17</v>
          </cell>
          <cell r="BX127">
            <v>17</v>
          </cell>
          <cell r="BY127">
            <v>17</v>
          </cell>
          <cell r="BZ127">
            <v>17</v>
          </cell>
          <cell r="CA127">
            <v>17</v>
          </cell>
          <cell r="CB127">
            <v>17</v>
          </cell>
          <cell r="CC127">
            <v>19</v>
          </cell>
          <cell r="CD127">
            <v>17</v>
          </cell>
          <cell r="CE127">
            <v>17</v>
          </cell>
          <cell r="CF127">
            <v>17</v>
          </cell>
          <cell r="CG127">
            <v>17</v>
          </cell>
          <cell r="CH127">
            <v>17</v>
          </cell>
          <cell r="CI127">
            <v>17</v>
          </cell>
          <cell r="CJ127">
            <v>17</v>
          </cell>
          <cell r="CK127">
            <v>17</v>
          </cell>
          <cell r="CL127">
            <v>17</v>
          </cell>
          <cell r="CM127">
            <v>17</v>
          </cell>
          <cell r="CN127">
            <v>17</v>
          </cell>
          <cell r="CO127">
            <v>17</v>
          </cell>
          <cell r="CP127">
            <v>17</v>
          </cell>
          <cell r="CQ127">
            <v>16</v>
          </cell>
          <cell r="CR127">
            <v>16</v>
          </cell>
          <cell r="CS127">
            <v>16</v>
          </cell>
          <cell r="CT127">
            <v>16</v>
          </cell>
          <cell r="CU127">
            <v>16</v>
          </cell>
          <cell r="CV127">
            <v>16</v>
          </cell>
          <cell r="CW127">
            <v>16</v>
          </cell>
          <cell r="CX127">
            <v>16</v>
          </cell>
          <cell r="CY127">
            <v>16</v>
          </cell>
          <cell r="CZ127">
            <v>16</v>
          </cell>
          <cell r="DA127">
            <v>16</v>
          </cell>
          <cell r="DB127">
            <v>16</v>
          </cell>
          <cell r="DC127">
            <v>16</v>
          </cell>
          <cell r="DD127">
            <v>16</v>
          </cell>
          <cell r="DE127">
            <v>16</v>
          </cell>
          <cell r="DF127">
            <v>16</v>
          </cell>
          <cell r="DG127">
            <v>16</v>
          </cell>
          <cell r="DH127">
            <v>16</v>
          </cell>
          <cell r="DI127">
            <v>16</v>
          </cell>
          <cell r="DJ127">
            <v>16</v>
          </cell>
          <cell r="DK127">
            <v>16</v>
          </cell>
          <cell r="DL127">
            <v>16</v>
          </cell>
          <cell r="DM127">
            <v>16</v>
          </cell>
          <cell r="DN127">
            <v>16</v>
          </cell>
          <cell r="DO127">
            <v>16</v>
          </cell>
          <cell r="DP127">
            <v>16</v>
          </cell>
          <cell r="DQ127">
            <v>16</v>
          </cell>
          <cell r="DR127">
            <v>16</v>
          </cell>
          <cell r="DS127">
            <v>16</v>
          </cell>
          <cell r="DT127">
            <v>16</v>
          </cell>
          <cell r="DU127">
            <v>16</v>
          </cell>
          <cell r="DV127">
            <v>16</v>
          </cell>
          <cell r="DW127">
            <v>16</v>
          </cell>
          <cell r="DX127">
            <v>16</v>
          </cell>
          <cell r="DY127">
            <v>16</v>
          </cell>
          <cell r="DZ127">
            <v>16</v>
          </cell>
          <cell r="EA127">
            <v>16</v>
          </cell>
          <cell r="EB127">
            <v>16</v>
          </cell>
          <cell r="EC127">
            <v>16</v>
          </cell>
          <cell r="ED127">
            <v>16</v>
          </cell>
          <cell r="EE127">
            <v>16</v>
          </cell>
          <cell r="EF127">
            <v>16</v>
          </cell>
          <cell r="EG127">
            <v>16</v>
          </cell>
          <cell r="EH127">
            <v>16</v>
          </cell>
          <cell r="EI127">
            <v>16</v>
          </cell>
          <cell r="EJ127">
            <v>16</v>
          </cell>
          <cell r="EK127">
            <v>16</v>
          </cell>
          <cell r="EL127">
            <v>16</v>
          </cell>
          <cell r="EM127">
            <v>16</v>
          </cell>
          <cell r="EN127">
            <v>16</v>
          </cell>
          <cell r="EO127">
            <v>16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</v>
          </cell>
          <cell r="EV127">
            <v>16</v>
          </cell>
          <cell r="EW127">
            <v>16</v>
          </cell>
          <cell r="EX127">
            <v>16</v>
          </cell>
          <cell r="EY127">
            <v>16</v>
          </cell>
          <cell r="EZ127">
            <v>16</v>
          </cell>
          <cell r="FA127">
            <v>16</v>
          </cell>
          <cell r="FB127">
            <v>16</v>
          </cell>
          <cell r="FC127">
            <v>16</v>
          </cell>
          <cell r="FD127">
            <v>16</v>
          </cell>
          <cell r="FE127">
            <v>16</v>
          </cell>
          <cell r="FF127">
            <v>16</v>
          </cell>
          <cell r="FG127">
            <v>16</v>
          </cell>
          <cell r="FH127">
            <v>16</v>
          </cell>
        </row>
        <row r="128">
          <cell r="D128" t="str">
            <v>Total Telemetry AccountsTelemetry Maint Charge - Accounts</v>
          </cell>
          <cell r="G128" t="str">
            <v>Total Telemetry Accounts</v>
          </cell>
          <cell r="U128">
            <v>59</v>
          </cell>
          <cell r="V128">
            <v>59</v>
          </cell>
          <cell r="W128">
            <v>59</v>
          </cell>
          <cell r="X128">
            <v>59</v>
          </cell>
          <cell r="Y128">
            <v>59</v>
          </cell>
          <cell r="Z128">
            <v>59</v>
          </cell>
          <cell r="AA128">
            <v>59</v>
          </cell>
          <cell r="AB128">
            <v>59</v>
          </cell>
          <cell r="AC128">
            <v>59</v>
          </cell>
          <cell r="AD128">
            <v>59</v>
          </cell>
          <cell r="AE128">
            <v>59</v>
          </cell>
          <cell r="AF128">
            <v>59</v>
          </cell>
          <cell r="AG128">
            <v>59</v>
          </cell>
          <cell r="AH128">
            <v>59</v>
          </cell>
          <cell r="AI128">
            <v>59</v>
          </cell>
          <cell r="AJ128">
            <v>59</v>
          </cell>
          <cell r="AK128">
            <v>59</v>
          </cell>
          <cell r="AL128">
            <v>59</v>
          </cell>
          <cell r="AM128">
            <v>59</v>
          </cell>
          <cell r="AN128">
            <v>59</v>
          </cell>
          <cell r="AO128">
            <v>59</v>
          </cell>
          <cell r="AP128">
            <v>59</v>
          </cell>
          <cell r="AQ128">
            <v>59</v>
          </cell>
          <cell r="AR128">
            <v>59</v>
          </cell>
          <cell r="AS128">
            <v>42</v>
          </cell>
          <cell r="AT128">
            <v>43</v>
          </cell>
          <cell r="AU128">
            <v>42</v>
          </cell>
          <cell r="AV128">
            <v>43</v>
          </cell>
          <cell r="AW128">
            <v>44</v>
          </cell>
          <cell r="AX128">
            <v>54</v>
          </cell>
          <cell r="AY128">
            <v>57</v>
          </cell>
          <cell r="AZ128">
            <v>56</v>
          </cell>
          <cell r="BA128">
            <v>55</v>
          </cell>
          <cell r="BB128">
            <v>55</v>
          </cell>
          <cell r="BC128">
            <v>55</v>
          </cell>
          <cell r="BD128">
            <v>56</v>
          </cell>
          <cell r="BE128">
            <v>55</v>
          </cell>
          <cell r="BF128">
            <v>55</v>
          </cell>
          <cell r="BG128">
            <v>55</v>
          </cell>
          <cell r="BH128">
            <v>55</v>
          </cell>
          <cell r="BI128">
            <v>55</v>
          </cell>
          <cell r="BJ128">
            <v>55</v>
          </cell>
          <cell r="BK128">
            <v>55</v>
          </cell>
          <cell r="BL128">
            <v>55</v>
          </cell>
          <cell r="BM128">
            <v>56</v>
          </cell>
          <cell r="BN128">
            <v>46</v>
          </cell>
          <cell r="BO128">
            <v>55</v>
          </cell>
          <cell r="BP128">
            <v>55</v>
          </cell>
          <cell r="BQ128">
            <v>54</v>
          </cell>
          <cell r="BR128">
            <v>55</v>
          </cell>
          <cell r="BS128">
            <v>55</v>
          </cell>
          <cell r="BT128">
            <v>55</v>
          </cell>
          <cell r="BU128">
            <v>57</v>
          </cell>
          <cell r="BV128">
            <v>53</v>
          </cell>
          <cell r="BW128">
            <v>53</v>
          </cell>
          <cell r="BX128">
            <v>56</v>
          </cell>
          <cell r="BY128">
            <v>56</v>
          </cell>
          <cell r="BZ128">
            <v>56</v>
          </cell>
          <cell r="CA128">
            <v>56</v>
          </cell>
          <cell r="CB128">
            <v>56</v>
          </cell>
          <cell r="CC128">
            <v>59</v>
          </cell>
          <cell r="CD128">
            <v>56</v>
          </cell>
          <cell r="CE128">
            <v>56</v>
          </cell>
          <cell r="CF128">
            <v>56</v>
          </cell>
          <cell r="CG128">
            <v>56</v>
          </cell>
          <cell r="CH128">
            <v>56</v>
          </cell>
          <cell r="CI128">
            <v>56</v>
          </cell>
          <cell r="CJ128">
            <v>56</v>
          </cell>
          <cell r="CK128">
            <v>56</v>
          </cell>
          <cell r="CL128">
            <v>56</v>
          </cell>
          <cell r="CM128">
            <v>56</v>
          </cell>
          <cell r="CN128">
            <v>56</v>
          </cell>
          <cell r="CO128">
            <v>55</v>
          </cell>
          <cell r="CP128">
            <v>55</v>
          </cell>
          <cell r="CQ128">
            <v>56</v>
          </cell>
          <cell r="CR128">
            <v>56</v>
          </cell>
          <cell r="CS128">
            <v>56</v>
          </cell>
          <cell r="CT128">
            <v>56</v>
          </cell>
          <cell r="CU128">
            <v>56</v>
          </cell>
          <cell r="CV128">
            <v>55</v>
          </cell>
          <cell r="CW128">
            <v>55</v>
          </cell>
          <cell r="CX128">
            <v>55</v>
          </cell>
          <cell r="CY128">
            <v>55</v>
          </cell>
          <cell r="CZ128">
            <v>55</v>
          </cell>
          <cell r="DA128">
            <v>56</v>
          </cell>
          <cell r="DB128">
            <v>56</v>
          </cell>
          <cell r="DC128">
            <v>56</v>
          </cell>
          <cell r="DD128">
            <v>56</v>
          </cell>
          <cell r="DE128">
            <v>56</v>
          </cell>
          <cell r="DF128">
            <v>56</v>
          </cell>
          <cell r="DG128">
            <v>56</v>
          </cell>
          <cell r="DH128">
            <v>56</v>
          </cell>
          <cell r="DI128">
            <v>56</v>
          </cell>
          <cell r="DJ128">
            <v>56</v>
          </cell>
          <cell r="DK128">
            <v>56</v>
          </cell>
          <cell r="DL128">
            <v>56</v>
          </cell>
          <cell r="DM128">
            <v>56</v>
          </cell>
          <cell r="DN128">
            <v>56</v>
          </cell>
          <cell r="DO128">
            <v>56</v>
          </cell>
          <cell r="DP128">
            <v>56</v>
          </cell>
          <cell r="DQ128">
            <v>56</v>
          </cell>
          <cell r="DR128">
            <v>56</v>
          </cell>
          <cell r="DS128">
            <v>56</v>
          </cell>
          <cell r="DT128">
            <v>56</v>
          </cell>
          <cell r="DU128">
            <v>56</v>
          </cell>
          <cell r="DV128">
            <v>56</v>
          </cell>
          <cell r="DW128">
            <v>56</v>
          </cell>
          <cell r="DX128">
            <v>56</v>
          </cell>
          <cell r="DY128">
            <v>56</v>
          </cell>
          <cell r="DZ128">
            <v>56</v>
          </cell>
          <cell r="EA128">
            <v>56</v>
          </cell>
          <cell r="EB128">
            <v>56</v>
          </cell>
          <cell r="EC128">
            <v>56</v>
          </cell>
          <cell r="ED128">
            <v>56</v>
          </cell>
          <cell r="EE128">
            <v>56</v>
          </cell>
          <cell r="EF128">
            <v>56</v>
          </cell>
          <cell r="EG128">
            <v>56</v>
          </cell>
          <cell r="EH128">
            <v>56</v>
          </cell>
          <cell r="EI128">
            <v>56</v>
          </cell>
          <cell r="EJ128">
            <v>56</v>
          </cell>
          <cell r="EK128">
            <v>56</v>
          </cell>
          <cell r="EL128">
            <v>56</v>
          </cell>
          <cell r="EM128">
            <v>56</v>
          </cell>
          <cell r="EN128">
            <v>56</v>
          </cell>
          <cell r="EO128">
            <v>56</v>
          </cell>
          <cell r="EP128">
            <v>56</v>
          </cell>
          <cell r="EQ128">
            <v>56</v>
          </cell>
          <cell r="ER128">
            <v>56</v>
          </cell>
          <cell r="ES128">
            <v>56</v>
          </cell>
          <cell r="ET128">
            <v>56</v>
          </cell>
          <cell r="EU128">
            <v>56</v>
          </cell>
          <cell r="EV128">
            <v>56</v>
          </cell>
          <cell r="EW128">
            <v>56</v>
          </cell>
          <cell r="EX128">
            <v>56</v>
          </cell>
          <cell r="EY128">
            <v>56</v>
          </cell>
          <cell r="EZ128">
            <v>56</v>
          </cell>
          <cell r="FA128">
            <v>56</v>
          </cell>
          <cell r="FB128">
            <v>56</v>
          </cell>
          <cell r="FC128">
            <v>56</v>
          </cell>
          <cell r="FD128">
            <v>56</v>
          </cell>
          <cell r="FE128">
            <v>56</v>
          </cell>
          <cell r="FF128">
            <v>56</v>
          </cell>
          <cell r="FG128">
            <v>56</v>
          </cell>
          <cell r="FH128">
            <v>56</v>
          </cell>
        </row>
        <row r="131">
          <cell r="G131" t="str">
            <v>GRAND TOTAL:</v>
          </cell>
          <cell r="U131">
            <v>73440</v>
          </cell>
          <cell r="V131">
            <v>73660</v>
          </cell>
          <cell r="W131">
            <v>74013</v>
          </cell>
          <cell r="X131">
            <v>74222</v>
          </cell>
          <cell r="Y131">
            <v>74035</v>
          </cell>
          <cell r="Z131">
            <v>74014</v>
          </cell>
          <cell r="AA131">
            <v>74103</v>
          </cell>
          <cell r="AB131">
            <v>74231</v>
          </cell>
          <cell r="AC131">
            <v>74266</v>
          </cell>
          <cell r="AD131">
            <v>74455</v>
          </cell>
          <cell r="AE131">
            <v>74863</v>
          </cell>
          <cell r="AF131">
            <v>75142</v>
          </cell>
          <cell r="AG131">
            <v>75520</v>
          </cell>
          <cell r="AH131">
            <v>75660</v>
          </cell>
          <cell r="AI131">
            <v>75960</v>
          </cell>
          <cell r="AJ131">
            <v>76105</v>
          </cell>
          <cell r="AK131">
            <v>76047</v>
          </cell>
          <cell r="AL131">
            <v>76106</v>
          </cell>
          <cell r="AM131">
            <v>75987</v>
          </cell>
          <cell r="AN131">
            <v>76117</v>
          </cell>
          <cell r="AO131">
            <v>76243</v>
          </cell>
          <cell r="AP131">
            <v>76256</v>
          </cell>
          <cell r="AQ131">
            <v>76504</v>
          </cell>
          <cell r="AR131">
            <v>76861</v>
          </cell>
          <cell r="AS131">
            <v>77066</v>
          </cell>
          <cell r="AT131">
            <v>77264</v>
          </cell>
          <cell r="AU131">
            <v>77585</v>
          </cell>
          <cell r="AV131">
            <v>77881</v>
          </cell>
          <cell r="AW131">
            <v>77748</v>
          </cell>
          <cell r="AX131">
            <v>77634</v>
          </cell>
          <cell r="AY131">
            <v>77822</v>
          </cell>
          <cell r="AZ131">
            <v>77978</v>
          </cell>
          <cell r="BA131">
            <v>78121</v>
          </cell>
          <cell r="BB131">
            <v>78098</v>
          </cell>
          <cell r="BC131">
            <v>78364</v>
          </cell>
          <cell r="BD131">
            <v>78647</v>
          </cell>
          <cell r="BE131">
            <v>79015</v>
          </cell>
          <cell r="BF131">
            <v>79110</v>
          </cell>
          <cell r="BG131">
            <v>79502</v>
          </cell>
          <cell r="BH131">
            <v>79686</v>
          </cell>
          <cell r="BI131">
            <v>79663</v>
          </cell>
          <cell r="BJ131">
            <v>79841</v>
          </cell>
          <cell r="BK131">
            <v>79840</v>
          </cell>
          <cell r="BL131">
            <v>80013</v>
          </cell>
          <cell r="BM131">
            <v>80222</v>
          </cell>
          <cell r="BN131">
            <v>80262</v>
          </cell>
          <cell r="BO131">
            <v>80789</v>
          </cell>
          <cell r="BP131">
            <v>81159</v>
          </cell>
          <cell r="BQ131">
            <v>81515</v>
          </cell>
          <cell r="BR131">
            <v>81675</v>
          </cell>
          <cell r="BS131">
            <v>81900</v>
          </cell>
          <cell r="BT131">
            <v>82605</v>
          </cell>
          <cell r="BU131">
            <v>82545</v>
          </cell>
          <cell r="BV131">
            <v>82809</v>
          </cell>
          <cell r="BW131">
            <v>83513</v>
          </cell>
          <cell r="BX131">
            <v>83120</v>
          </cell>
          <cell r="BY131">
            <v>83262</v>
          </cell>
          <cell r="BZ131">
            <v>83303</v>
          </cell>
          <cell r="CA131">
            <v>83762</v>
          </cell>
          <cell r="CB131">
            <v>84200</v>
          </cell>
          <cell r="CC131">
            <v>84452</v>
          </cell>
          <cell r="CD131">
            <v>84660</v>
          </cell>
          <cell r="CE131">
            <v>84950</v>
          </cell>
          <cell r="CF131">
            <v>85360</v>
          </cell>
          <cell r="CG131">
            <v>85424</v>
          </cell>
          <cell r="CH131">
            <v>85706</v>
          </cell>
          <cell r="CI131">
            <v>86191</v>
          </cell>
          <cell r="CJ131">
            <v>86341</v>
          </cell>
          <cell r="CK131">
            <v>86662</v>
          </cell>
          <cell r="CL131">
            <v>87145</v>
          </cell>
          <cell r="CM131">
            <v>87720</v>
          </cell>
          <cell r="CN131">
            <v>88032</v>
          </cell>
          <cell r="CO131">
            <v>88377</v>
          </cell>
          <cell r="CP131">
            <v>88599</v>
          </cell>
          <cell r="CQ131">
            <v>88956</v>
          </cell>
          <cell r="CR131">
            <v>89466</v>
          </cell>
          <cell r="CS131">
            <v>89570</v>
          </cell>
          <cell r="CT131">
            <v>89868</v>
          </cell>
          <cell r="CU131">
            <v>90062</v>
          </cell>
          <cell r="CV131">
            <v>90145</v>
          </cell>
          <cell r="CW131">
            <v>90094</v>
          </cell>
          <cell r="CX131">
            <v>90252</v>
          </cell>
          <cell r="CY131">
            <v>90795</v>
          </cell>
          <cell r="CZ131">
            <v>91195</v>
          </cell>
          <cell r="DA131">
            <v>91016</v>
          </cell>
          <cell r="DB131">
            <v>91200</v>
          </cell>
          <cell r="DC131">
            <v>91497</v>
          </cell>
          <cell r="DD131">
            <v>92061</v>
          </cell>
          <cell r="DE131">
            <v>92082</v>
          </cell>
          <cell r="DF131">
            <v>92348</v>
          </cell>
          <cell r="DG131">
            <v>92919</v>
          </cell>
          <cell r="DH131">
            <v>92825</v>
          </cell>
          <cell r="DI131">
            <v>93071</v>
          </cell>
          <cell r="DJ131">
            <v>93330</v>
          </cell>
          <cell r="DK131">
            <v>93889</v>
          </cell>
          <cell r="DL131">
            <v>94293</v>
          </cell>
          <cell r="DM131">
            <v>93872</v>
          </cell>
          <cell r="DN131">
            <v>94070</v>
          </cell>
          <cell r="DO131">
            <v>94392</v>
          </cell>
          <cell r="DP131">
            <v>94898</v>
          </cell>
          <cell r="DQ131">
            <v>94933</v>
          </cell>
          <cell r="DR131">
            <v>95216</v>
          </cell>
          <cell r="DS131">
            <v>95740</v>
          </cell>
          <cell r="DT131">
            <v>95753</v>
          </cell>
          <cell r="DU131">
            <v>96043</v>
          </cell>
          <cell r="DV131">
            <v>96375</v>
          </cell>
          <cell r="DW131">
            <v>96974</v>
          </cell>
          <cell r="DX131">
            <v>97368</v>
          </cell>
          <cell r="DY131">
            <v>96709</v>
          </cell>
          <cell r="DZ131">
            <v>96900</v>
          </cell>
          <cell r="EA131">
            <v>97238</v>
          </cell>
          <cell r="EB131">
            <v>97782</v>
          </cell>
          <cell r="EC131">
            <v>97803</v>
          </cell>
          <cell r="ED131">
            <v>98092</v>
          </cell>
          <cell r="EE131">
            <v>98628</v>
          </cell>
          <cell r="EF131">
            <v>98593</v>
          </cell>
          <cell r="EG131">
            <v>98873</v>
          </cell>
          <cell r="EH131">
            <v>99152</v>
          </cell>
          <cell r="EI131">
            <v>99761</v>
          </cell>
          <cell r="EJ131">
            <v>100189</v>
          </cell>
          <cell r="EK131">
            <v>99452</v>
          </cell>
          <cell r="EL131">
            <v>99659</v>
          </cell>
          <cell r="EM131">
            <v>100001</v>
          </cell>
          <cell r="EN131">
            <v>100572</v>
          </cell>
          <cell r="EO131">
            <v>100599</v>
          </cell>
          <cell r="EP131">
            <v>100904</v>
          </cell>
          <cell r="EQ131">
            <v>101484</v>
          </cell>
          <cell r="ER131">
            <v>101441</v>
          </cell>
          <cell r="ES131">
            <v>101733</v>
          </cell>
          <cell r="ET131">
            <v>102039</v>
          </cell>
          <cell r="EU131">
            <v>102673</v>
          </cell>
          <cell r="EV131">
            <v>103109</v>
          </cell>
          <cell r="EW131">
            <v>102224</v>
          </cell>
          <cell r="EX131">
            <v>102437</v>
          </cell>
          <cell r="EY131">
            <v>102795</v>
          </cell>
          <cell r="EZ131">
            <v>103369</v>
          </cell>
          <cell r="FA131">
            <v>103396</v>
          </cell>
          <cell r="FB131">
            <v>103717</v>
          </cell>
          <cell r="FC131">
            <v>104295</v>
          </cell>
          <cell r="FD131">
            <v>104274</v>
          </cell>
          <cell r="FE131">
            <v>104579</v>
          </cell>
          <cell r="FF131">
            <v>104903</v>
          </cell>
          <cell r="FG131">
            <v>105561</v>
          </cell>
          <cell r="FH131">
            <v>106007</v>
          </cell>
        </row>
      </sheetData>
      <sheetData sheetId="33"/>
      <sheetData sheetId="34"/>
      <sheetData sheetId="35"/>
      <sheetData sheetId="36"/>
      <sheetData sheetId="37"/>
      <sheetData sheetId="38"/>
      <sheetData sheetId="39">
        <row r="108">
          <cell r="AS108">
            <v>481096.77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G2-1"/>
      <sheetName val="G2-1 FN"/>
      <sheetName val="G2-1 CF"/>
      <sheetName val="G2-1 FI"/>
      <sheetName val="G2-1 FT"/>
      <sheetName val="G2-2"/>
      <sheetName val="G2-2 FN"/>
      <sheetName val="G2-2 CF"/>
      <sheetName val="G2-2 FI"/>
      <sheetName val="G2-2 FT"/>
      <sheetName val="G2-3"/>
      <sheetName val="G2-3 FN"/>
      <sheetName val="G2-3 CF"/>
      <sheetName val="G2-3 FI"/>
      <sheetName val="G2-3 FT"/>
      <sheetName val="G2-4"/>
      <sheetName val="G2-4 FN"/>
      <sheetName val="G2-4 CF"/>
      <sheetName val="G2-4 FI"/>
      <sheetName val="G2-4 FT"/>
      <sheetName val="G2-5"/>
      <sheetName val="G2-5 FN"/>
      <sheetName val="G2-5 CF"/>
      <sheetName val="G2-5 FI"/>
      <sheetName val="G2-5 FT"/>
      <sheetName val="G2-6"/>
      <sheetName val="Weather Normalization"/>
      <sheetName val="G2-6 FN"/>
      <sheetName val="G2-6 CF"/>
      <sheetName val="G2-6 FI"/>
      <sheetName val="G2-6 FT"/>
      <sheetName val="G2-7"/>
      <sheetName val="G2-7 FN"/>
      <sheetName val="G2-7 CF"/>
      <sheetName val="G2-7 FI"/>
      <sheetName val="G2-7 FT"/>
      <sheetName val="G2-8 to 11"/>
      <sheetName val="G2-8 to 11 FN Proposed Rate"/>
      <sheetName val="G2-8 to 11 CF Proposed Rate"/>
      <sheetName val="G2-8 to 11 FI Proposed Rate"/>
      <sheetName val="G2-8 to 11 FT Proposed Rate"/>
      <sheetName val="G2-12"/>
      <sheetName val="G2-12 FN"/>
      <sheetName val="G2-12 CF"/>
      <sheetName val="G2-12 FI"/>
      <sheetName val="G2-12 FT"/>
      <sheetName val="G2-13"/>
      <sheetName val="G2-13 FN"/>
      <sheetName val="G2-13 CF"/>
      <sheetName val="G2-13 FI"/>
      <sheetName val="G2-13 FT"/>
      <sheetName val="G2-14"/>
      <sheetName val="G2-14 FN"/>
      <sheetName val="G2-14 CF"/>
      <sheetName val="G2-14 FI"/>
      <sheetName val="G2-14 FT"/>
      <sheetName val="G2-15"/>
      <sheetName val="G2-15 FN"/>
      <sheetName val="G2-15 CF"/>
      <sheetName val="G2-15 FI"/>
      <sheetName val="G2-15 FT"/>
      <sheetName val="G2-16"/>
      <sheetName val="G2-16 FN"/>
      <sheetName val="G2-16 CF"/>
      <sheetName val="G2-16 FI"/>
      <sheetName val="G2-16 FT"/>
      <sheetName val="G2-17"/>
      <sheetName val="G2-17 FN"/>
      <sheetName val="G2-17 CF"/>
      <sheetName val="G2-17 FI"/>
      <sheetName val="G2-17 FT"/>
      <sheetName val="G2-18"/>
      <sheetName val="G2-18 FN"/>
      <sheetName val="G2-18 CF"/>
      <sheetName val="G2-18 FI"/>
      <sheetName val="G2-18 FT"/>
      <sheetName val="G2-19"/>
      <sheetName val="G2-19 FN"/>
      <sheetName val="G2-19 CF"/>
      <sheetName val="G2-19 FI"/>
      <sheetName val="G2-19 FT"/>
      <sheetName val="G2-19a-d Supplement"/>
      <sheetName val="G2-19e Proj Basis Factors"/>
      <sheetName val="G2-19f Normalizing 2021"/>
      <sheetName val="G2-19g-m Over and Under Adj"/>
      <sheetName val="G2-12 to 19 Supplement FN"/>
      <sheetName val="G2-12 to 19 Supplement CF"/>
      <sheetName val="G2-12 to 19 Supplement FI"/>
      <sheetName val="Pages 12 to 19 Supplement FT"/>
      <sheetName val="G2-20"/>
      <sheetName val="G2-20 FN"/>
      <sheetName val="G2-20 CF"/>
      <sheetName val="G2-20 FI"/>
      <sheetName val="G2-20 FT"/>
      <sheetName val="G2-21"/>
      <sheetName val="G2-21 FN"/>
      <sheetName val="G2-21 CF"/>
      <sheetName val="G2-21 FI"/>
      <sheetName val="G2-21 FT"/>
      <sheetName val="G2-22 FC Common"/>
      <sheetName val="G2-22 Corp"/>
      <sheetName val="G2-23"/>
      <sheetName val="G2-23 FN"/>
      <sheetName val="G2-23 CF"/>
      <sheetName val="G2-23 FI"/>
      <sheetName val="G2-23 FT"/>
      <sheetName val="G2-24"/>
      <sheetName val="G2-24 FN"/>
      <sheetName val="G2-24 CF"/>
      <sheetName val="G2-24 FI"/>
      <sheetName val="G2-24 FT"/>
      <sheetName val="G2-25 FC Common"/>
      <sheetName val="G2-25 Corp"/>
      <sheetName val="G2-26"/>
      <sheetName val="G2-26 FN"/>
      <sheetName val="G2-26 CF"/>
      <sheetName val="G2-26 FI"/>
      <sheetName val="G2-26 FT"/>
      <sheetName val="G2-27"/>
      <sheetName val="G2-27 FN"/>
      <sheetName val="G2-27 CF"/>
      <sheetName val="G2-27 FI"/>
      <sheetName val="G2-27 FT"/>
      <sheetName val="G2-28"/>
      <sheetName val="G2-28 FN"/>
      <sheetName val="G2-28 CF"/>
      <sheetName val="G2-28 FI"/>
      <sheetName val="G2-28 FT"/>
      <sheetName val="G2-29"/>
      <sheetName val="G2-29 FN"/>
      <sheetName val="G2-29 CF"/>
      <sheetName val="G2-29 FI"/>
      <sheetName val="G2-29 FT"/>
      <sheetName val="G2-30"/>
      <sheetName val="G2-30 FN"/>
      <sheetName val="G2-30 CF"/>
      <sheetName val="G2-30 FI"/>
      <sheetName val="G2-30 FT"/>
      <sheetName val="G2-31"/>
      <sheetName val="G2-31 FN"/>
      <sheetName val="G2-31 CF"/>
      <sheetName val="G2-31 FI"/>
      <sheetName val="G2-31 FT"/>
    </sheetNames>
    <sheetDataSet>
      <sheetData sheetId="0"/>
      <sheetData sheetId="1">
        <row r="8">
          <cell r="B8" t="str">
            <v>20220067-GU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5">
          <cell r="CQ5">
            <v>0.115836901075511</v>
          </cell>
          <cell r="CR5">
            <v>0.101566715962854</v>
          </cell>
          <cell r="CS5">
            <v>0.0930767805144986</v>
          </cell>
          <cell r="CT5">
            <v>0.0917525338926055</v>
          </cell>
          <cell r="CU5">
            <v>0.0772549081614322</v>
          </cell>
          <cell r="CV5">
            <v>0.0691715237814253</v>
          </cell>
          <cell r="CW5">
            <v>0.0682441236840504</v>
          </cell>
          <cell r="CX5">
            <v>0.0661654257994849</v>
          </cell>
          <cell r="CY5">
            <v>0.0662478718729293</v>
          </cell>
          <cell r="CZ5">
            <v>0.0655769214786271</v>
          </cell>
          <cell r="DA5">
            <v>0.0782479585979082</v>
          </cell>
          <cell r="DB5">
            <v>0.106858335178673</v>
          </cell>
        </row>
        <row r="6">
          <cell r="CQ6">
            <v>0.117505881247453</v>
          </cell>
          <cell r="CR6">
            <v>0.10358730512098</v>
          </cell>
          <cell r="CS6">
            <v>0.0887759257451437</v>
          </cell>
          <cell r="CT6">
            <v>0.0887509746600561</v>
          </cell>
          <cell r="CU6">
            <v>0.0760122850719044</v>
          </cell>
          <cell r="CV6">
            <v>0.0686853213649362</v>
          </cell>
          <cell r="CW6">
            <v>0.0679627080788343</v>
          </cell>
          <cell r="CX6">
            <v>0.0654994329087019</v>
          </cell>
          <cell r="CY6">
            <v>0.0684131638293264</v>
          </cell>
          <cell r="CZ6">
            <v>0.064771690576413</v>
          </cell>
          <cell r="DA6">
            <v>0.0784748097283946</v>
          </cell>
          <cell r="DB6">
            <v>0.111560501667856</v>
          </cell>
        </row>
        <row r="7">
          <cell r="CQ7">
            <v>0.131939743069481</v>
          </cell>
          <cell r="CR7">
            <v>0.11102078242246</v>
          </cell>
          <cell r="CS7">
            <v>0.0984020756394718</v>
          </cell>
          <cell r="CT7">
            <v>0.0924924936907468</v>
          </cell>
          <cell r="CU7">
            <v>0.0729017242282188</v>
          </cell>
          <cell r="CV7">
            <v>0.0632914967213468</v>
          </cell>
          <cell r="CW7">
            <v>0.0599430727302407</v>
          </cell>
          <cell r="CX7">
            <v>0.0566861648763317</v>
          </cell>
          <cell r="CY7">
            <v>0.0561941791242764</v>
          </cell>
          <cell r="CZ7">
            <v>0.0591478065998357</v>
          </cell>
          <cell r="DA7">
            <v>0.077324810075338</v>
          </cell>
          <cell r="DB7">
            <v>0.120655650822253</v>
          </cell>
        </row>
        <row r="8">
          <cell r="CQ8">
            <v>0.164996030245937</v>
          </cell>
          <cell r="CR8">
            <v>0.136206219675936</v>
          </cell>
          <cell r="CS8">
            <v>0.14007130723456</v>
          </cell>
          <cell r="CT8">
            <v>0.1090362601252</v>
          </cell>
          <cell r="CU8">
            <v>0.0621508907928364</v>
          </cell>
          <cell r="CV8">
            <v>0.0410650690307424</v>
          </cell>
          <cell r="CW8">
            <v>0.0376915250430747</v>
          </cell>
          <cell r="CX8">
            <v>0.0315330403661133</v>
          </cell>
          <cell r="CY8">
            <v>0.0303592119069539</v>
          </cell>
          <cell r="CZ8">
            <v>0.0413115769708921</v>
          </cell>
          <cell r="DA8">
            <v>0.0755350917322653</v>
          </cell>
          <cell r="DB8">
            <v>0.130043776875489</v>
          </cell>
        </row>
        <row r="9">
          <cell r="CQ9">
            <v>0.172372448812883</v>
          </cell>
          <cell r="CR9">
            <v>0.149678427261909</v>
          </cell>
          <cell r="CS9">
            <v>0.145786374514474</v>
          </cell>
          <cell r="CT9">
            <v>0.107744981745816</v>
          </cell>
          <cell r="CU9">
            <v>0.0544453087240462</v>
          </cell>
          <cell r="CV9">
            <v>0.035382066772751</v>
          </cell>
          <cell r="CW9">
            <v>0.031909315569589</v>
          </cell>
          <cell r="CX9">
            <v>0.028233197538743</v>
          </cell>
          <cell r="CY9">
            <v>0.0231302086065704</v>
          </cell>
          <cell r="CZ9">
            <v>0.0379105165986621</v>
          </cell>
          <cell r="DA9">
            <v>0.0762905130338382</v>
          </cell>
          <cell r="DB9">
            <v>0.137116640820719</v>
          </cell>
        </row>
        <row r="10">
          <cell r="CQ10">
            <v>0.19542271697764</v>
          </cell>
          <cell r="CR10">
            <v>0.142588045085109</v>
          </cell>
          <cell r="CS10">
            <v>0.12614080400322</v>
          </cell>
          <cell r="CT10">
            <v>0.0833475384501534</v>
          </cell>
          <cell r="CU10">
            <v>0.045865945651355</v>
          </cell>
          <cell r="CV10">
            <v>0.0309745145279273</v>
          </cell>
          <cell r="CW10">
            <v>0.0219456373038208</v>
          </cell>
          <cell r="CX10">
            <v>0.015403278618959</v>
          </cell>
          <cell r="CY10">
            <v>0.0171430909493241</v>
          </cell>
          <cell r="CZ10">
            <v>0.0384930428589413</v>
          </cell>
          <cell r="DA10">
            <v>0.0936192996203292</v>
          </cell>
          <cell r="DB10">
            <v>0.189056085953222</v>
          </cell>
        </row>
        <row r="12">
          <cell r="CQ12">
            <v>0.141629811266576</v>
          </cell>
          <cell r="CR12">
            <v>0.118222450191374</v>
          </cell>
          <cell r="CS12">
            <v>0.101097105705155</v>
          </cell>
          <cell r="CT12">
            <v>0.0951689248160619</v>
          </cell>
          <cell r="CU12">
            <v>0.0787745180690295</v>
          </cell>
          <cell r="CV12">
            <v>0.0617001836904599</v>
          </cell>
          <cell r="CW12">
            <v>0.0536546625330386</v>
          </cell>
          <cell r="CX12">
            <v>0.0493557081016136</v>
          </cell>
          <cell r="CY12">
            <v>0.0519596389574585</v>
          </cell>
          <cell r="CZ12">
            <v>0.0540265619486823</v>
          </cell>
          <cell r="DA12">
            <v>0.0751461724989812</v>
          </cell>
          <cell r="DB12">
            <v>0.11926426222157</v>
          </cell>
        </row>
        <row r="13">
          <cell r="CQ13">
            <v>0.136988853756068</v>
          </cell>
          <cell r="CR13">
            <v>0.128974507464749</v>
          </cell>
          <cell r="CS13">
            <v>0.105455394373635</v>
          </cell>
          <cell r="CT13">
            <v>0.101386100327997</v>
          </cell>
          <cell r="CU13">
            <v>0.0853523257862646</v>
          </cell>
          <cell r="CV13">
            <v>0.0504593526450648</v>
          </cell>
          <cell r="CW13">
            <v>0.0378014509304236</v>
          </cell>
          <cell r="CX13">
            <v>0.0348164049575086</v>
          </cell>
          <cell r="CY13">
            <v>0.0521693246396144</v>
          </cell>
          <cell r="CZ13">
            <v>0.0468272216602264</v>
          </cell>
          <cell r="DA13">
            <v>0.0887371328196474</v>
          </cell>
          <cell r="DB13">
            <v>0.131031930638801</v>
          </cell>
        </row>
        <row r="14">
          <cell r="CQ14">
            <v>0.132529283552964</v>
          </cell>
          <cell r="CR14">
            <v>0.118373729309312</v>
          </cell>
          <cell r="CS14">
            <v>0.0905295345525731</v>
          </cell>
          <cell r="CT14">
            <v>0.0882162462795666</v>
          </cell>
          <cell r="CU14">
            <v>0.0741511215864602</v>
          </cell>
          <cell r="CV14">
            <v>0.0649150507040892</v>
          </cell>
          <cell r="CW14">
            <v>0.0632913239451164</v>
          </cell>
          <cell r="CX14">
            <v>0.0581709557284873</v>
          </cell>
          <cell r="CY14">
            <v>0.0633768987042263</v>
          </cell>
          <cell r="CZ14">
            <v>0.0634470773854997</v>
          </cell>
          <cell r="DA14">
            <v>0.0716700323890373</v>
          </cell>
          <cell r="DB14">
            <v>0.111328745862668</v>
          </cell>
        </row>
        <row r="15">
          <cell r="CQ15">
            <v>0.0999136449873575</v>
          </cell>
          <cell r="CR15">
            <v>0.0853937765033004</v>
          </cell>
          <cell r="CS15">
            <v>0.0879112658843905</v>
          </cell>
          <cell r="CT15">
            <v>0.0867771664450755</v>
          </cell>
          <cell r="CU15">
            <v>0.0829102152433886</v>
          </cell>
          <cell r="CV15">
            <v>0.0762805578116597</v>
          </cell>
          <cell r="CW15">
            <v>0.0792284585973517</v>
          </cell>
          <cell r="CX15">
            <v>0.0710892704005256</v>
          </cell>
          <cell r="CY15">
            <v>0.0739681850355147</v>
          </cell>
          <cell r="CZ15">
            <v>0.0775834790457007</v>
          </cell>
          <cell r="DA15">
            <v>0.0833302123366234</v>
          </cell>
          <cell r="DB15">
            <v>0.0956137677091117</v>
          </cell>
        </row>
        <row r="27">
          <cell r="CQ27">
            <v>0.159975336005284</v>
          </cell>
          <cell r="CR27">
            <v>0.110437187992223</v>
          </cell>
          <cell r="CS27">
            <v>0.0860041025099258</v>
          </cell>
          <cell r="CT27">
            <v>0.0729587880756668</v>
          </cell>
          <cell r="CU27">
            <v>0.0635600690910943</v>
          </cell>
          <cell r="CV27">
            <v>0.058838310363859</v>
          </cell>
          <cell r="CW27">
            <v>0.0678069640374121</v>
          </cell>
          <cell r="CX27">
            <v>0.0621085986664034</v>
          </cell>
          <cell r="CY27">
            <v>0.0780375043709335</v>
          </cell>
          <cell r="CZ27">
            <v>0.0604643406397511</v>
          </cell>
          <cell r="DA27">
            <v>0.0734829697454536</v>
          </cell>
          <cell r="DB27">
            <v>0.106325828501993</v>
          </cell>
        </row>
        <row r="28">
          <cell r="CQ28">
            <v>0.140978558325116</v>
          </cell>
          <cell r="CR28">
            <v>0.11360024898213</v>
          </cell>
          <cell r="CS28">
            <v>0.0783068029278318</v>
          </cell>
          <cell r="CT28">
            <v>0.0820797554942424</v>
          </cell>
          <cell r="CU28">
            <v>0.0667842312542605</v>
          </cell>
          <cell r="CV28">
            <v>0.0645985500712443</v>
          </cell>
          <cell r="CW28">
            <v>0.0653964298040735</v>
          </cell>
          <cell r="CX28">
            <v>0.0620096849806813</v>
          </cell>
          <cell r="CY28">
            <v>0.0649806435195309</v>
          </cell>
          <cell r="CZ28">
            <v>0.0652840460791673</v>
          </cell>
          <cell r="DA28">
            <v>0.0751881026479673</v>
          </cell>
          <cell r="DB28">
            <v>0.120792945913755</v>
          </cell>
        </row>
        <row r="29">
          <cell r="CQ29">
            <v>0.11485211027246</v>
          </cell>
          <cell r="CR29">
            <v>0.103425640072819</v>
          </cell>
          <cell r="CS29">
            <v>0.0956829972621638</v>
          </cell>
          <cell r="CT29">
            <v>0.0843639256366886</v>
          </cell>
          <cell r="CU29">
            <v>0.0922057104042758</v>
          </cell>
          <cell r="CV29">
            <v>0.0658026122450086</v>
          </cell>
          <cell r="CW29">
            <v>0.0678824040860069</v>
          </cell>
          <cell r="CX29">
            <v>0.0656523668314122</v>
          </cell>
          <cell r="CY29">
            <v>0.0655045876592709</v>
          </cell>
          <cell r="CZ29">
            <v>0.061777271556114</v>
          </cell>
          <cell r="DA29">
            <v>0.0779912517501045</v>
          </cell>
          <cell r="DB29">
            <v>0.104859122223676</v>
          </cell>
        </row>
        <row r="30">
          <cell r="CQ30">
            <v>0.115676348295944</v>
          </cell>
          <cell r="CR30">
            <v>0.107565368603189</v>
          </cell>
          <cell r="CS30">
            <v>0.100764306241235</v>
          </cell>
          <cell r="CT30">
            <v>0.0779083896342796</v>
          </cell>
          <cell r="CU30">
            <v>0.0688071191703885</v>
          </cell>
          <cell r="CV30">
            <v>0.0678906351172555</v>
          </cell>
          <cell r="CW30">
            <v>0.0549546405632449</v>
          </cell>
          <cell r="CX30">
            <v>0.0722298063895758</v>
          </cell>
          <cell r="CY30">
            <v>0.0668806824919537</v>
          </cell>
          <cell r="CZ30">
            <v>0.0671355086761946</v>
          </cell>
          <cell r="DA30">
            <v>0.091551661281093</v>
          </cell>
          <cell r="DB30">
            <v>0.108635533535646</v>
          </cell>
        </row>
        <row r="31">
          <cell r="CQ31">
            <v>0.100414670432987</v>
          </cell>
          <cell r="CR31">
            <v>0.0948459427692249</v>
          </cell>
          <cell r="CS31">
            <v>0.0891307950784876</v>
          </cell>
          <cell r="CT31">
            <v>0.0797799957478229</v>
          </cell>
          <cell r="CU31">
            <v>0.0792115762550547</v>
          </cell>
          <cell r="CV31">
            <v>0.0733012047558172</v>
          </cell>
          <cell r="CW31">
            <v>0.0702897830885797</v>
          </cell>
          <cell r="CX31">
            <v>0.0711817001966875</v>
          </cell>
          <cell r="CY31">
            <v>0.0802664281145001</v>
          </cell>
          <cell r="CZ31">
            <v>0.0792723764862931</v>
          </cell>
          <cell r="DA31">
            <v>0.0828096211231734</v>
          </cell>
          <cell r="DB31">
            <v>0.0994959059513724</v>
          </cell>
        </row>
        <row r="32">
          <cell r="CQ32">
            <v>0.0932632123826004</v>
          </cell>
          <cell r="CR32">
            <v>0.0900037876157947</v>
          </cell>
          <cell r="CS32">
            <v>0.0859231352348344</v>
          </cell>
          <cell r="CT32">
            <v>0.0846782004244133</v>
          </cell>
          <cell r="CU32">
            <v>0.078997026875043</v>
          </cell>
          <cell r="CV32">
            <v>0.076177767278543</v>
          </cell>
          <cell r="CW32">
            <v>0.0749916182641315</v>
          </cell>
          <cell r="CX32">
            <v>0.0744627509843758</v>
          </cell>
          <cell r="CY32">
            <v>0.0793825131202719</v>
          </cell>
          <cell r="CZ32">
            <v>0.0789688783964035</v>
          </cell>
          <cell r="DA32">
            <v>0.0889960695052376</v>
          </cell>
          <cell r="DB32">
            <v>0.094155039918351</v>
          </cell>
        </row>
        <row r="33">
          <cell r="CQ33">
            <v>0.102705507160926</v>
          </cell>
          <cell r="CR33">
            <v>0.0891771447235149</v>
          </cell>
          <cell r="CS33">
            <v>0.0882929464581556</v>
          </cell>
          <cell r="CT33">
            <v>0.0827286734872518</v>
          </cell>
          <cell r="CU33">
            <v>0.0776601618056466</v>
          </cell>
          <cell r="CV33">
            <v>0.0801133281814744</v>
          </cell>
          <cell r="CW33">
            <v>0.077197111105565</v>
          </cell>
          <cell r="CX33">
            <v>0.0753586528239443</v>
          </cell>
          <cell r="CY33">
            <v>0.0767172078385071</v>
          </cell>
          <cell r="CZ33">
            <v>0.074650291267238</v>
          </cell>
          <cell r="DA33">
            <v>0.0821720027841303</v>
          </cell>
          <cell r="DB33">
            <v>0.0932269723636461</v>
          </cell>
        </row>
        <row r="34">
          <cell r="CQ34">
            <v>0.106288634350768</v>
          </cell>
          <cell r="CR34">
            <v>0.0966612725110565</v>
          </cell>
          <cell r="CS34">
            <v>0.0892265942287344</v>
          </cell>
          <cell r="CT34">
            <v>0.0822229237937554</v>
          </cell>
          <cell r="CU34">
            <v>0.0722616897296741</v>
          </cell>
          <cell r="CV34">
            <v>0.0739361565230403</v>
          </cell>
          <cell r="CW34">
            <v>0.0717338142181635</v>
          </cell>
          <cell r="CX34">
            <v>0.066148681008752</v>
          </cell>
          <cell r="CY34">
            <v>0.0721641377526568</v>
          </cell>
          <cell r="CZ34">
            <v>0.0738812179925075</v>
          </cell>
          <cell r="DA34">
            <v>0.0874819006317999</v>
          </cell>
          <cell r="DB34">
            <v>0.107992977259092</v>
          </cell>
        </row>
        <row r="35">
          <cell r="CQ35">
            <v>0.101050225091437</v>
          </cell>
          <cell r="CR35">
            <v>0.0935883310343556</v>
          </cell>
          <cell r="CS35">
            <v>0.102631036523739</v>
          </cell>
          <cell r="CT35">
            <v>0.0919537227913758</v>
          </cell>
          <cell r="CU35">
            <v>0.0793959541747456</v>
          </cell>
          <cell r="CV35">
            <v>0.0703505904673489</v>
          </cell>
          <cell r="CW35">
            <v>0.0706057633445381</v>
          </cell>
          <cell r="CX35">
            <v>0.0700573870942904</v>
          </cell>
          <cell r="CY35">
            <v>0.076421870260357</v>
          </cell>
          <cell r="CZ35">
            <v>0.0694929596319432</v>
          </cell>
          <cell r="DA35">
            <v>0.0819956358485354</v>
          </cell>
          <cell r="DB35">
            <v>0.0924565237373336</v>
          </cell>
        </row>
        <row r="36">
          <cell r="CQ36">
            <v>0.0987845510940246</v>
          </cell>
          <cell r="CR36">
            <v>0.0899194950474583</v>
          </cell>
          <cell r="CS36">
            <v>0.0819921746519678</v>
          </cell>
          <cell r="CT36">
            <v>0.0852599938739446</v>
          </cell>
          <cell r="CU36">
            <v>0.0767462866572492</v>
          </cell>
          <cell r="CV36">
            <v>0.077152366922833</v>
          </cell>
          <cell r="CW36">
            <v>0.07818242635046</v>
          </cell>
          <cell r="CX36">
            <v>0.0844547022303578</v>
          </cell>
          <cell r="CY36">
            <v>0.0803058914554505</v>
          </cell>
          <cell r="CZ36">
            <v>0.080444107547557</v>
          </cell>
          <cell r="DA36">
            <v>0.0758981558379868</v>
          </cell>
          <cell r="DB36">
            <v>0.0908598483307103</v>
          </cell>
        </row>
        <row r="37">
          <cell r="CQ37">
            <v>0.09525180138791</v>
          </cell>
          <cell r="CR37">
            <v>0.0857842338681628</v>
          </cell>
          <cell r="CS37">
            <v>0.0909363390937695</v>
          </cell>
          <cell r="CT37">
            <v>0.07902649863645</v>
          </cell>
          <cell r="CU37">
            <v>0.0798590971598403</v>
          </cell>
          <cell r="CV37">
            <v>0.0797210793506</v>
          </cell>
          <cell r="CW37">
            <v>0.077981013081368</v>
          </cell>
          <cell r="CX37">
            <v>0.08048240840009</v>
          </cell>
          <cell r="CY37">
            <v>0.0737340069856186</v>
          </cell>
          <cell r="CZ37">
            <v>0.0830425172174375</v>
          </cell>
          <cell r="DA37">
            <v>0.0836611138904021</v>
          </cell>
          <cell r="DB37">
            <v>0.0905198909283514</v>
          </cell>
        </row>
        <row r="38">
          <cell r="CQ38">
            <v>0.105294663057501</v>
          </cell>
          <cell r="CR38">
            <v>0.0902360008006754</v>
          </cell>
          <cell r="CS38">
            <v>0.0953976258173164</v>
          </cell>
          <cell r="CT38">
            <v>0.0761848383709275</v>
          </cell>
          <cell r="CU38">
            <v>0.0754250753851007</v>
          </cell>
          <cell r="CV38">
            <v>0.0758856226758937</v>
          </cell>
          <cell r="CW38">
            <v>0.0749405351528916</v>
          </cell>
          <cell r="CX38">
            <v>0.0750528470419695</v>
          </cell>
          <cell r="CY38">
            <v>0.0709852422683972</v>
          </cell>
          <cell r="CZ38">
            <v>0.082536696348462</v>
          </cell>
          <cell r="DA38">
            <v>0.0856467176772985</v>
          </cell>
          <cell r="DB38">
            <v>0.092414135403566</v>
          </cell>
        </row>
        <row r="39">
          <cell r="CQ39">
            <v>0.0892239432419024</v>
          </cell>
          <cell r="CR39">
            <v>0.0826431766472885</v>
          </cell>
          <cell r="CS39">
            <v>0.0862508242408726</v>
          </cell>
          <cell r="CT39">
            <v>0.0780844816219883</v>
          </cell>
          <cell r="CU39">
            <v>0.078409043290308</v>
          </cell>
          <cell r="CV39">
            <v>0.080652354820433</v>
          </cell>
          <cell r="CW39">
            <v>0.0807864271969955</v>
          </cell>
          <cell r="CX39">
            <v>0.0790194190723159</v>
          </cell>
          <cell r="CY39">
            <v>0.0814394761498</v>
          </cell>
          <cell r="CZ39">
            <v>0.0875883100463915</v>
          </cell>
          <cell r="DA39">
            <v>0.0833051797584789</v>
          </cell>
          <cell r="DB39">
            <v>0.0925973639132255</v>
          </cell>
        </row>
        <row r="40">
          <cell r="CQ40">
            <v>0.0988260075564625</v>
          </cell>
          <cell r="CR40">
            <v>0.0837491281959293</v>
          </cell>
          <cell r="CS40">
            <v>0.0916113542973141</v>
          </cell>
          <cell r="CT40">
            <v>0.0907630028272701</v>
          </cell>
          <cell r="CU40">
            <v>0.0852487947037809</v>
          </cell>
          <cell r="CV40">
            <v>0.0838871000315685</v>
          </cell>
          <cell r="CW40">
            <v>0.0801595971401333</v>
          </cell>
          <cell r="CX40">
            <v>0.083206829785153</v>
          </cell>
          <cell r="CY40">
            <v>0.0707610894324836</v>
          </cell>
          <cell r="CZ40">
            <v>0.0772589085685494</v>
          </cell>
          <cell r="DA40">
            <v>0.0787926025982554</v>
          </cell>
          <cell r="DB40">
            <v>0.0757355848630999</v>
          </cell>
        </row>
        <row r="41">
          <cell r="CQ41">
            <v>0.109489816695792</v>
          </cell>
          <cell r="CR41">
            <v>0.0977204773209102</v>
          </cell>
          <cell r="CS41">
            <v>0.104696037380144</v>
          </cell>
          <cell r="CT41">
            <v>0.0764575427093396</v>
          </cell>
          <cell r="CU41">
            <v>0.067279244939629</v>
          </cell>
          <cell r="CV41">
            <v>0.0512427674351841</v>
          </cell>
          <cell r="CW41">
            <v>0.0641817386397258</v>
          </cell>
          <cell r="CX41">
            <v>0.0655887895299461</v>
          </cell>
          <cell r="CY41">
            <v>0.0744802921650403</v>
          </cell>
          <cell r="CZ41">
            <v>0.095986092205581</v>
          </cell>
          <cell r="DA41">
            <v>0.102540216535558</v>
          </cell>
          <cell r="DB41">
            <v>0.09033698444315</v>
          </cell>
        </row>
        <row r="42">
          <cell r="CQ42">
            <v>0.0808410993788877</v>
          </cell>
          <cell r="CR42">
            <v>0.0803363440338179</v>
          </cell>
          <cell r="CS42">
            <v>0.0914822668379362</v>
          </cell>
          <cell r="CT42">
            <v>0.082926393627743</v>
          </cell>
          <cell r="CU42">
            <v>0.089492664048026</v>
          </cell>
          <cell r="CV42">
            <v>0.0740509159365954</v>
          </cell>
          <cell r="CW42">
            <v>0.0784000739670736</v>
          </cell>
          <cell r="CX42">
            <v>0.0875319082498499</v>
          </cell>
          <cell r="CY42">
            <v>0.0786846577041329</v>
          </cell>
          <cell r="CZ42">
            <v>0.0859987349869884</v>
          </cell>
          <cell r="DA42">
            <v>0.0832533431180682</v>
          </cell>
          <cell r="DB42">
            <v>0.0870015981108809</v>
          </cell>
        </row>
        <row r="43">
          <cell r="CQ43">
            <v>0.0568586943303991</v>
          </cell>
          <cell r="CR43">
            <v>0.0526931219088281</v>
          </cell>
          <cell r="CS43">
            <v>0.0610156052207436</v>
          </cell>
          <cell r="CT43">
            <v>0.0993703888978611</v>
          </cell>
          <cell r="CU43">
            <v>0.103663043340258</v>
          </cell>
          <cell r="CV43">
            <v>0.0898275354923949</v>
          </cell>
          <cell r="CW43">
            <v>0.0937799328298194</v>
          </cell>
          <cell r="CX43">
            <v>0.0923327810084969</v>
          </cell>
          <cell r="CY43">
            <v>0.0978306484715603</v>
          </cell>
          <cell r="CZ43">
            <v>0.093905237863944</v>
          </cell>
          <cell r="DA43">
            <v>0.0809694051747839</v>
          </cell>
          <cell r="DB43">
            <v>0.0777536054609112</v>
          </cell>
        </row>
        <row r="44">
          <cell r="CQ44">
            <v>0.11830284538236</v>
          </cell>
          <cell r="CR44">
            <v>0.103695518019229</v>
          </cell>
          <cell r="CS44">
            <v>0.0990362709269966</v>
          </cell>
          <cell r="CT44">
            <v>0.0820473844474103</v>
          </cell>
          <cell r="CU44">
            <v>0.072457059895571</v>
          </cell>
          <cell r="CV44">
            <v>0.0679601721001897</v>
          </cell>
          <cell r="CW44">
            <v>0.0625270238430655</v>
          </cell>
          <cell r="CX44">
            <v>0.0636074904078572</v>
          </cell>
          <cell r="CY44">
            <v>0.0663517363490595</v>
          </cell>
          <cell r="CZ44">
            <v>0.0724725663542075</v>
          </cell>
          <cell r="DA44">
            <v>0.0886529792337441</v>
          </cell>
          <cell r="DB44">
            <v>0.10288895304031</v>
          </cell>
        </row>
        <row r="45">
          <cell r="CQ45">
            <v>0.117086906696257</v>
          </cell>
          <cell r="CR45">
            <v>0.111979842324477</v>
          </cell>
          <cell r="CS45">
            <v>0.0955501986161207</v>
          </cell>
          <cell r="CT45">
            <v>0.0849354404028898</v>
          </cell>
          <cell r="CU45">
            <v>0.0732932617759623</v>
          </cell>
          <cell r="CV45">
            <v>0.074655923714466</v>
          </cell>
          <cell r="CW45">
            <v>0.0586159188533002</v>
          </cell>
          <cell r="CX45">
            <v>0.0660012916977191</v>
          </cell>
          <cell r="CY45">
            <v>0.0690720457653897</v>
          </cell>
          <cell r="CZ45">
            <v>0.0699571447366093</v>
          </cell>
          <cell r="DA45">
            <v>0.0814394710187056</v>
          </cell>
          <cell r="DB45">
            <v>0.0974125543981041</v>
          </cell>
        </row>
        <row r="46">
          <cell r="CQ46">
            <v>0.116593167928971</v>
          </cell>
          <cell r="CR46">
            <v>0.107442798946685</v>
          </cell>
          <cell r="CS46">
            <v>0.095443050529382</v>
          </cell>
          <cell r="CT46">
            <v>0.0831686546801208</v>
          </cell>
          <cell r="CU46">
            <v>0.073698634825088</v>
          </cell>
          <cell r="CV46">
            <v>0.0690412070619997</v>
          </cell>
          <cell r="CW46">
            <v>0.0644164439522868</v>
          </cell>
          <cell r="CX46">
            <v>0.065565661518818</v>
          </cell>
          <cell r="CY46">
            <v>0.0679579708979954</v>
          </cell>
          <cell r="CZ46">
            <v>0.0694752853814149</v>
          </cell>
          <cell r="DA46">
            <v>0.0829401274863704</v>
          </cell>
          <cell r="DB46">
            <v>0.104256996790868</v>
          </cell>
        </row>
        <row r="47">
          <cell r="CQ47">
            <v>0.104780104041417</v>
          </cell>
          <cell r="CR47">
            <v>0.0973081549039123</v>
          </cell>
          <cell r="CS47">
            <v>0.0899597694654278</v>
          </cell>
          <cell r="CT47">
            <v>0.0831426789215642</v>
          </cell>
          <cell r="CU47">
            <v>0.0771725806300199</v>
          </cell>
          <cell r="CV47">
            <v>0.0731826569578995</v>
          </cell>
          <cell r="CW47">
            <v>0.0738567772065543</v>
          </cell>
          <cell r="CX47">
            <v>0.0716167944216213</v>
          </cell>
          <cell r="CY47">
            <v>0.0726826736080195</v>
          </cell>
          <cell r="CZ47">
            <v>0.0729968705459381</v>
          </cell>
          <cell r="DA47">
            <v>0.0853086670996805</v>
          </cell>
          <cell r="DB47">
            <v>0.097992272197946</v>
          </cell>
        </row>
        <row r="48">
          <cell r="CQ48">
            <v>0.118750886090604</v>
          </cell>
          <cell r="CR48">
            <v>0.0951929196159238</v>
          </cell>
          <cell r="CS48">
            <v>0.0901404489185848</v>
          </cell>
          <cell r="CT48">
            <v>0.0736375492870471</v>
          </cell>
          <cell r="CU48">
            <v>0.115853600866263</v>
          </cell>
          <cell r="CV48">
            <v>0.0729698322069256</v>
          </cell>
          <cell r="CW48">
            <v>0.0563494992370772</v>
          </cell>
          <cell r="CX48">
            <v>0.0525908922850539</v>
          </cell>
          <cell r="CY48">
            <v>0.0585414788119737</v>
          </cell>
          <cell r="CZ48">
            <v>0.0679254936827635</v>
          </cell>
          <cell r="DA48">
            <v>0.0786549721408367</v>
          </cell>
          <cell r="DB48">
            <v>0.119392426856947</v>
          </cell>
        </row>
        <row r="49">
          <cell r="CQ49">
            <v>0.111049071674844</v>
          </cell>
          <cell r="CR49">
            <v>0.103894886485379</v>
          </cell>
          <cell r="CS49">
            <v>0.0912149170947589</v>
          </cell>
          <cell r="CT49">
            <v>0.0887509095305116</v>
          </cell>
          <cell r="CU49">
            <v>0.0775564941383749</v>
          </cell>
          <cell r="CV49">
            <v>0.0736661944771228</v>
          </cell>
          <cell r="CW49">
            <v>0.0718485298874468</v>
          </cell>
          <cell r="CX49">
            <v>0.0672478777616127</v>
          </cell>
          <cell r="CY49">
            <v>0.064583705830096</v>
          </cell>
          <cell r="CZ49">
            <v>0.066310523451565</v>
          </cell>
          <cell r="DA49">
            <v>0.0845410077616079</v>
          </cell>
          <cell r="DB49">
            <v>0.09933588190668</v>
          </cell>
        </row>
        <row r="53">
          <cell r="CQ53">
            <v>0.0811417712050925</v>
          </cell>
          <cell r="CR53">
            <v>0.075482156290181</v>
          </cell>
          <cell r="CS53">
            <v>0.0836936457735006</v>
          </cell>
          <cell r="CT53">
            <v>0.0878438621529215</v>
          </cell>
          <cell r="CU53">
            <v>0.0864536651328846</v>
          </cell>
          <cell r="CV53">
            <v>0.0849229800260416</v>
          </cell>
          <cell r="CW53">
            <v>0.086821435125457</v>
          </cell>
          <cell r="CX53">
            <v>0.0899056447519181</v>
          </cell>
          <cell r="CY53">
            <v>0.0781137005089403</v>
          </cell>
          <cell r="CZ53">
            <v>0.0878603314675377</v>
          </cell>
          <cell r="DA53">
            <v>0.0815442074564861</v>
          </cell>
          <cell r="DB53">
            <v>0.0762166001090389</v>
          </cell>
        </row>
        <row r="55">
          <cell r="CQ55">
            <v>0.0815860045942494</v>
          </cell>
          <cell r="CR55">
            <v>0.0813221764154288</v>
          </cell>
          <cell r="CS55">
            <v>0.0846641800437396</v>
          </cell>
          <cell r="CT55">
            <v>0.076952592232834</v>
          </cell>
          <cell r="CU55">
            <v>0.0824094148557312</v>
          </cell>
          <cell r="CV55">
            <v>0.0830276325566276</v>
          </cell>
          <cell r="CW55">
            <v>0.0830921575451708</v>
          </cell>
          <cell r="CX55">
            <v>0.0902458603386515</v>
          </cell>
          <cell r="CY55">
            <v>0.0800595889739651</v>
          </cell>
          <cell r="CZ55">
            <v>0.0913286991499182</v>
          </cell>
          <cell r="DA55">
            <v>0.0845703790935926</v>
          </cell>
          <cell r="DB55">
            <v>0.080741314200091</v>
          </cell>
        </row>
        <row r="57">
          <cell r="CQ57">
            <v>0.0875624596565759</v>
          </cell>
          <cell r="CR57">
            <v>0.0905688284531704</v>
          </cell>
          <cell r="CS57">
            <v>0.08845721227461</v>
          </cell>
          <cell r="CT57">
            <v>0.0843502977578335</v>
          </cell>
          <cell r="CU57">
            <v>0.0855403187398188</v>
          </cell>
          <cell r="CV57">
            <v>0.0855403187398188</v>
          </cell>
          <cell r="CW57">
            <v>0.0831244866711268</v>
          </cell>
          <cell r="CX57">
            <v>0.0785642308278797</v>
          </cell>
          <cell r="CY57">
            <v>0.078829341331152</v>
          </cell>
          <cell r="CZ57">
            <v>0.0799010288623275</v>
          </cell>
          <cell r="DA57">
            <v>0.0794308447436428</v>
          </cell>
          <cell r="DB57">
            <v>0.0781306319420439</v>
          </cell>
        </row>
        <row r="59">
          <cell r="CQ59">
            <v>0.0795036426452333</v>
          </cell>
          <cell r="CR59">
            <v>0.0725297900935486</v>
          </cell>
          <cell r="CS59">
            <v>0.0829272117880153</v>
          </cell>
          <cell r="CT59">
            <v>0.0848294232089308</v>
          </cell>
          <cell r="CU59">
            <v>0.0844408554811476</v>
          </cell>
          <cell r="CV59">
            <v>0.0852394503058646</v>
          </cell>
          <cell r="CW59">
            <v>0.0927500782530832</v>
          </cell>
          <cell r="CX59">
            <v>0.0942920218437878</v>
          </cell>
          <cell r="CY59">
            <v>0.079029003751154</v>
          </cell>
          <cell r="CZ59">
            <v>0.0851849929687594</v>
          </cell>
          <cell r="DA59">
            <v>0.0795398152007091</v>
          </cell>
          <cell r="DB59">
            <v>0.0797337144597662</v>
          </cell>
        </row>
        <row r="61">
          <cell r="CQ61">
            <v>0.114935405508173</v>
          </cell>
          <cell r="CR61">
            <v>0.115534070645069</v>
          </cell>
          <cell r="CS61">
            <v>0.0956600152993598</v>
          </cell>
          <cell r="CT61">
            <v>0.0820485142817953</v>
          </cell>
          <cell r="CU61">
            <v>0.0563037094671885</v>
          </cell>
          <cell r="CV61">
            <v>0.0532218971001659</v>
          </cell>
          <cell r="CW61">
            <v>0.0339746430199262</v>
          </cell>
          <cell r="CX61">
            <v>0.0685660975378564</v>
          </cell>
          <cell r="CY61">
            <v>0.0538553564767411</v>
          </cell>
          <cell r="CZ61">
            <v>0.0739603982086409</v>
          </cell>
          <cell r="DA61">
            <v>0.0958839534449464</v>
          </cell>
          <cell r="DB61">
            <v>0.156055939010137</v>
          </cell>
        </row>
        <row r="62">
          <cell r="CQ62">
            <v>0.0905766200615745</v>
          </cell>
          <cell r="CR62">
            <v>0.0883939806614335</v>
          </cell>
          <cell r="CS62">
            <v>0.0892445662885446</v>
          </cell>
          <cell r="CT62">
            <v>0.0825747020693271</v>
          </cell>
          <cell r="CU62">
            <v>0.0785880146441282</v>
          </cell>
          <cell r="CV62">
            <v>0.0714887886953893</v>
          </cell>
          <cell r="CW62">
            <v>0.0670921731691622</v>
          </cell>
          <cell r="CX62">
            <v>0.0683808656586166</v>
          </cell>
          <cell r="CY62">
            <v>0.0859825588698566</v>
          </cell>
          <cell r="CZ62">
            <v>0.0882995745234172</v>
          </cell>
          <cell r="DA62">
            <v>0.0907265505053994</v>
          </cell>
          <cell r="DB62">
            <v>0.0986516048531508</v>
          </cell>
        </row>
        <row r="63">
          <cell r="CQ63">
            <v>0.0866154360424905</v>
          </cell>
          <cell r="CR63">
            <v>0.0845489127704779</v>
          </cell>
          <cell r="CS63">
            <v>0.0873654163899895</v>
          </cell>
          <cell r="CT63">
            <v>0.0845592392401299</v>
          </cell>
          <cell r="CU63">
            <v>0.0843489398661071</v>
          </cell>
          <cell r="CV63">
            <v>0.0803598902044506</v>
          </cell>
          <cell r="CW63">
            <v>0.0838270433681426</v>
          </cell>
          <cell r="CX63">
            <v>0.0757864115341595</v>
          </cell>
          <cell r="CY63">
            <v>0.0794927300085317</v>
          </cell>
          <cell r="CZ63">
            <v>0.0812965646814535</v>
          </cell>
          <cell r="DA63">
            <v>0.0820837571659349</v>
          </cell>
          <cell r="DB63">
            <v>0.0897156587281324</v>
          </cell>
        </row>
        <row r="64">
          <cell r="CQ64">
            <v>0.112528135724572</v>
          </cell>
          <cell r="CR64">
            <v>0.0913756779961734</v>
          </cell>
          <cell r="CS64">
            <v>0.0838533315258706</v>
          </cell>
          <cell r="CT64">
            <v>0.0933814183502698</v>
          </cell>
          <cell r="CU64">
            <v>0.0902602842761983</v>
          </cell>
          <cell r="CV64">
            <v>0.107927464686651</v>
          </cell>
          <cell r="CW64">
            <v>0.088976269270321</v>
          </cell>
          <cell r="CX64">
            <v>0.0757319530165459</v>
          </cell>
          <cell r="CY64">
            <v>0.0730557823030701</v>
          </cell>
          <cell r="CZ64">
            <v>0.0459748494856549</v>
          </cell>
          <cell r="DA64">
            <v>0.0575702988866094</v>
          </cell>
          <cell r="DB64">
            <v>0.0793645344780632</v>
          </cell>
        </row>
        <row r="280">
          <cell r="CQ280">
            <v>0.100931829614308</v>
          </cell>
          <cell r="CR280">
            <v>0.0540383290929112</v>
          </cell>
          <cell r="CS280">
            <v>0.064008816446026</v>
          </cell>
          <cell r="CT280">
            <v>0.0624287518068401</v>
          </cell>
          <cell r="CU280">
            <v>0.0737370613829072</v>
          </cell>
          <cell r="CV280">
            <v>0.0739731230760431</v>
          </cell>
          <cell r="CW280">
            <v>0.103076702841257</v>
          </cell>
          <cell r="CX280">
            <v>0.0700211123241055</v>
          </cell>
          <cell r="CY280">
            <v>0.0634223633766288</v>
          </cell>
          <cell r="CZ280">
            <v>0.0697438349620902</v>
          </cell>
          <cell r="DA280">
            <v>0.149959105407764</v>
          </cell>
          <cell r="DB280">
            <v>0.114658969669119</v>
          </cell>
        </row>
        <row r="281">
          <cell r="CQ281">
            <v>0.119096860989979</v>
          </cell>
          <cell r="CR281">
            <v>0.0944051798960974</v>
          </cell>
          <cell r="CS281">
            <v>0.0897411801239341</v>
          </cell>
          <cell r="CT281">
            <v>0.0836659759684365</v>
          </cell>
          <cell r="CU281">
            <v>0.0836815480465587</v>
          </cell>
          <cell r="CV281">
            <v>0.101392478849939</v>
          </cell>
          <cell r="CW281">
            <v>0.0712740753098781</v>
          </cell>
          <cell r="CX281">
            <v>0.0718738039409671</v>
          </cell>
          <cell r="CY281">
            <v>0.0604531212148857</v>
          </cell>
          <cell r="CZ281">
            <v>0.0673462364482766</v>
          </cell>
          <cell r="DA281">
            <v>0.0669010422469404</v>
          </cell>
          <cell r="DB281">
            <v>0.0901684969641083</v>
          </cell>
        </row>
        <row r="284">
          <cell r="CQ284">
            <v>0.110308138213091</v>
          </cell>
          <cell r="CR284">
            <v>0.100481077526239</v>
          </cell>
          <cell r="CS284">
            <v>0.0929977477696534</v>
          </cell>
          <cell r="CT284">
            <v>0.0862964750484807</v>
          </cell>
          <cell r="CU284">
            <v>0.0827812104854932</v>
          </cell>
          <cell r="CV284">
            <v>0.072667115629623</v>
          </cell>
          <cell r="CW284">
            <v>0.06743330059026</v>
          </cell>
          <cell r="CX284">
            <v>0.0666876380523082</v>
          </cell>
          <cell r="CY284">
            <v>0.0672082382228048</v>
          </cell>
          <cell r="CZ284">
            <v>0.0702670928236392</v>
          </cell>
          <cell r="DA284">
            <v>0.082357763405492</v>
          </cell>
          <cell r="DB284">
            <v>0.100514202232916</v>
          </cell>
        </row>
        <row r="285">
          <cell r="CQ285">
            <v>0.115027023294346</v>
          </cell>
          <cell r="CR285">
            <v>0.100559677650604</v>
          </cell>
          <cell r="CS285">
            <v>0.0964019905920274</v>
          </cell>
          <cell r="CT285">
            <v>0.085578779565123</v>
          </cell>
          <cell r="CU285">
            <v>0.074957564853455</v>
          </cell>
          <cell r="CV285">
            <v>0.0681522304689477</v>
          </cell>
          <cell r="CW285">
            <v>0.0676781469117215</v>
          </cell>
          <cell r="CX285">
            <v>0.0677458949892943</v>
          </cell>
          <cell r="CY285">
            <v>0.0683376603156648</v>
          </cell>
          <cell r="CZ285">
            <v>0.0710714652319528</v>
          </cell>
          <cell r="DA285">
            <v>0.0819352251381565</v>
          </cell>
          <cell r="DB285">
            <v>0.102554340988707</v>
          </cell>
        </row>
        <row r="286">
          <cell r="CQ286">
            <v>0.09968573891814</v>
          </cell>
          <cell r="CR286">
            <v>0.0871061224233172</v>
          </cell>
          <cell r="CS286">
            <v>0.0863766712667502</v>
          </cell>
          <cell r="CT286">
            <v>0.0882392746784917</v>
          </cell>
          <cell r="CU286">
            <v>0.0858398131285647</v>
          </cell>
          <cell r="CV286">
            <v>0.0881893042342539</v>
          </cell>
          <cell r="CW286">
            <v>0.0840105904119384</v>
          </cell>
          <cell r="CX286">
            <v>0.0742025449837437</v>
          </cell>
          <cell r="CY286">
            <v>0.0755055657823722</v>
          </cell>
          <cell r="CZ286">
            <v>0.0682849644042697</v>
          </cell>
          <cell r="DA286">
            <v>0.0743280894630559</v>
          </cell>
          <cell r="DB286">
            <v>0.0882313203051024</v>
          </cell>
        </row>
        <row r="287">
          <cell r="CQ287">
            <v>0.112680436374237</v>
          </cell>
          <cell r="CR287">
            <v>0.107433926871938</v>
          </cell>
          <cell r="CS287">
            <v>0.0918113720468258</v>
          </cell>
          <cell r="CT287">
            <v>0.0842798208768963</v>
          </cell>
          <cell r="CU287">
            <v>0.0696809485659256</v>
          </cell>
          <cell r="CV287">
            <v>0.0632085788332148</v>
          </cell>
          <cell r="CW287">
            <v>0.0547860467114016</v>
          </cell>
          <cell r="CX287">
            <v>0.0650393063083201</v>
          </cell>
          <cell r="CY287">
            <v>0.0677382713502746</v>
          </cell>
          <cell r="CZ287">
            <v>0.0752356833725193</v>
          </cell>
          <cell r="DA287">
            <v>0.0860935121131277</v>
          </cell>
          <cell r="DB287">
            <v>0.122012096575319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G3-1"/>
      <sheetName val="G3-1 FN"/>
      <sheetName val="G3-1 CF"/>
      <sheetName val="G3-1 FI"/>
      <sheetName val="G3-1 FT"/>
      <sheetName val="G3-2"/>
      <sheetName val="G3-2 FN"/>
      <sheetName val="G3-2 CF"/>
      <sheetName val="G3-2 FI"/>
      <sheetName val="G3-2 FT"/>
      <sheetName val="G3-3"/>
      <sheetName val="G3-4"/>
      <sheetName val="G3-5"/>
      <sheetName val="G3-6"/>
      <sheetName val="G3-7"/>
      <sheetName val="G3-7 FN"/>
      <sheetName val="G3-7 CF"/>
      <sheetName val="G3-7 FI"/>
      <sheetName val="G3-7 FT"/>
      <sheetName val="G3-8"/>
      <sheetName val="G3-9"/>
      <sheetName val="G3-9 FN"/>
      <sheetName val="G3-9 CF"/>
      <sheetName val="G3-9 FI"/>
      <sheetName val="G3-9 FT"/>
      <sheetName val="G3-10"/>
      <sheetName val="G3-10 FN"/>
      <sheetName val="G3-10 CF"/>
      <sheetName val="G3-10 FI"/>
      <sheetName val="G3-10 FT"/>
      <sheetName val="G3-11"/>
      <sheetName val="G3-11 FN"/>
      <sheetName val="G3-11 CF"/>
      <sheetName val="G3-11 FI"/>
      <sheetName val="G3-11 FT"/>
      <sheetName val="G4"/>
      <sheetName val="G4 FN"/>
      <sheetName val="G4 CF"/>
      <sheetName val="G4 FI"/>
      <sheetName val="G4 FT"/>
      <sheetName val="G5"/>
      <sheetName val="G5 FN"/>
      <sheetName val="G5 CF"/>
      <sheetName val="G5 FI"/>
      <sheetName val="G5 FT"/>
      <sheetName val="G6 1of4"/>
      <sheetName val="G6 2of4"/>
      <sheetName val="G6 3of4"/>
      <sheetName val="G6 4of4"/>
      <sheetName val="G7 1of2"/>
      <sheetName val="G7 1of2 FN"/>
      <sheetName val="G7 1of2 CF"/>
      <sheetName val="G7 1of2 FI"/>
      <sheetName val="G7 1of2 FT"/>
      <sheetName val="G7 2of2"/>
      <sheetName val="G7 2of2 FN"/>
      <sheetName val="G7 2of2 CF"/>
      <sheetName val="G7 2of2 FI"/>
      <sheetName val="G7 2of2 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5">
          <cell r="K25">
            <v>2682106.58450975</v>
          </cell>
        </row>
        <row r="27">
          <cell r="K27">
            <v>1935324.57122043</v>
          </cell>
        </row>
      </sheetData>
      <sheetData sheetId="57">
        <row r="27">
          <cell r="K27">
            <v>757170.138362036</v>
          </cell>
        </row>
      </sheetData>
      <sheetData sheetId="58"/>
      <sheetData sheetId="59">
        <row r="25">
          <cell r="K25">
            <v>8849.16374</v>
          </cell>
        </row>
        <row r="27">
          <cell r="K27">
            <v>12696.5794635632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2.bin" /><Relationship Id="rId1" Type="http://schemas.openxmlformats.org/officeDocument/2006/relationships/comments" Target="../comments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="75" zoomScaleNormal="75" workbookViewId="0" topLeftCell="A1">
      <selection pane="topLeft" activeCell="A20" sqref="A20"/>
    </sheetView>
  </sheetViews>
  <sheetFormatPr defaultRowHeight="15"/>
  <cols>
    <col min="1" max="1" width="34.2222222222222" customWidth="1"/>
    <col min="2" max="2" width="18.2222222222222" style="108" customWidth="1"/>
  </cols>
  <sheetData>
    <row r="1" spans="1:1" ht="15">
      <c r="A1" s="16" t="s">
        <v>121</v>
      </c>
    </row>
    <row r="2" spans="1:1" ht="15">
      <c r="A2" s="138" t="s">
        <v>122</v>
      </c>
    </row>
    <row r="3" spans="1:1" ht="15">
      <c r="A3" s="1" t="s">
        <v>123</v>
      </c>
    </row>
    <row r="4" spans="1:1" ht="15">
      <c r="A4" s="139" t="s">
        <v>124</v>
      </c>
    </row>
    <row r="8" spans="2:2" ht="15.75">
      <c r="B8" s="142" t="s">
        <v>124</v>
      </c>
    </row>
    <row r="9" spans="1:2" ht="15">
      <c r="A9" t="s">
        <v>125</v>
      </c>
      <c r="B9" s="108">
        <f>'G2-7 FN'!O303</f>
        <v>16067871.61933</v>
      </c>
    </row>
    <row r="10" spans="1:2" ht="15">
      <c r="A10" t="s">
        <v>126</v>
      </c>
      <c r="B10" s="108">
        <f>'G2-7 CF'!O438</f>
        <v>3678302.5613499992</v>
      </c>
    </row>
    <row r="11" spans="1:2" ht="15">
      <c r="A11" t="s">
        <v>127</v>
      </c>
      <c r="B11" s="108">
        <v>0</v>
      </c>
    </row>
    <row r="12" spans="1:2" ht="15">
      <c r="A12" t="s">
        <v>128</v>
      </c>
      <c r="B12" s="108">
        <f>'G2-7 FT'!O119</f>
        <v>9756.5255200000011</v>
      </c>
    </row>
    <row r="13" spans="1:2" ht="30.75" thickBot="1">
      <c r="A13" s="140" t="s">
        <v>129</v>
      </c>
      <c r="B13" s="141">
        <f>SUM(B9:B12)</f>
        <v>19755930.7062</v>
      </c>
    </row>
    <row r="17" spans="1:1" ht="15">
      <c r="A17" t="s">
        <v>130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6"/>
  <sheetViews>
    <sheetView view="pageBreakPreview" zoomScale="75" zoomScaleNormal="78" zoomScaleSheetLayoutView="75" workbookViewId="0" topLeftCell="A277">
      <selection pane="topLeft" activeCell="C109" sqref="C109"/>
    </sheetView>
  </sheetViews>
  <sheetFormatPr defaultRowHeight="15"/>
  <cols>
    <col min="1" max="1" width="29.8888888888889" style="4" customWidth="1"/>
    <col min="2" max="2" width="12" style="4" customWidth="1"/>
    <col min="3" max="3" width="13.4444444444444" style="4" customWidth="1"/>
    <col min="4" max="4" width="13" style="4" customWidth="1"/>
    <col min="5" max="14" width="12.4444444444444" style="4" customWidth="1"/>
    <col min="15" max="15" width="13.5555555555556" style="4" customWidth="1"/>
    <col min="16" max="16" width="15.7777777777778" style="4" customWidth="1"/>
    <col min="17" max="17" width="15" style="4" customWidth="1"/>
    <col min="18" max="18" width="12.4444444444444" style="4" bestFit="1" customWidth="1"/>
    <col min="19" max="19" width="9" style="4" bestFit="1" customWidth="1"/>
    <col min="20" max="21" width="8.88888888888889" style="4"/>
    <col min="22" max="22" width="14.5555555555556" style="8" bestFit="1" customWidth="1"/>
    <col min="23" max="16384" width="8.88888888888889" style="4"/>
  </cols>
  <sheetData>
    <row r="1" spans="1:17" ht="15.75">
      <c r="A1" s="1" t="s">
        <v>0</v>
      </c>
      <c r="B1" s="2" t="s">
        <v>1</v>
      </c>
      <c r="C1"/>
      <c r="D1" s="3" t="s">
        <v>2</v>
      </c>
      <c r="E1" s="2"/>
      <c r="H1" s="2"/>
      <c r="I1" s="5"/>
      <c r="J1" s="2"/>
      <c r="K1" s="5"/>
      <c r="L1" s="6" t="s">
        <v>3</v>
      </c>
      <c r="M1" s="2"/>
      <c r="N1" s="6"/>
      <c r="O1" s="2"/>
      <c r="P1" s="7"/>
      <c r="Q1" s="7"/>
    </row>
    <row r="2" spans="1:15" ht="15.75" thickBot="1">
      <c r="A2" s="9"/>
      <c r="B2" s="9"/>
      <c r="C2" s="9"/>
      <c r="D2" s="10"/>
      <c r="E2" s="10"/>
      <c r="F2" s="9"/>
      <c r="G2" s="9"/>
      <c r="H2" s="9"/>
      <c r="I2" s="9"/>
      <c r="J2" s="9"/>
      <c r="K2" s="9"/>
      <c r="L2" s="9"/>
      <c r="M2" s="9"/>
      <c r="N2" s="11"/>
      <c r="O2" s="11"/>
    </row>
    <row r="3" spans="1:15" ht="15">
      <c r="A3" s="12"/>
      <c r="B3" s="12"/>
      <c r="C3" s="12"/>
      <c r="D3" s="1"/>
      <c r="E3" s="1"/>
      <c r="F3" s="12"/>
      <c r="G3" s="12"/>
      <c r="H3" s="12"/>
      <c r="I3" s="12"/>
      <c r="J3" s="12"/>
      <c r="K3" s="12"/>
      <c r="L3" s="12"/>
      <c r="M3" s="12"/>
      <c r="N3" s="13"/>
      <c r="O3" s="13"/>
    </row>
    <row r="4" spans="1:15" ht="15">
      <c r="A4" s="6" t="s">
        <v>4</v>
      </c>
      <c r="B4" s="6"/>
      <c r="C4" s="1"/>
      <c r="D4" s="1"/>
      <c r="E4" s="14" t="s">
        <v>5</v>
      </c>
      <c r="F4" s="15" t="s">
        <v>6</v>
      </c>
      <c r="H4" s="1"/>
      <c r="I4" s="5"/>
      <c r="J4" s="1"/>
      <c r="K4" s="5"/>
      <c r="L4" s="15" t="s">
        <v>7</v>
      </c>
      <c r="M4" s="1"/>
      <c r="N4" s="1"/>
      <c r="O4" s="1"/>
    </row>
    <row r="5" spans="1:15" ht="15">
      <c r="A5" s="5"/>
      <c r="B5" s="5"/>
      <c r="C5" s="5"/>
      <c r="D5" s="1"/>
      <c r="E5" s="1"/>
      <c r="F5" s="5"/>
      <c r="G5" s="15"/>
      <c r="H5" s="6"/>
      <c r="I5" s="5"/>
      <c r="J5" s="5"/>
      <c r="K5" s="5"/>
      <c r="L5" s="15" t="s">
        <v>8</v>
      </c>
      <c r="M5" s="5"/>
      <c r="N5" s="1"/>
      <c r="O5" s="1"/>
    </row>
    <row r="6" spans="1:15" ht="15">
      <c r="A6" s="6" t="s">
        <v>9</v>
      </c>
      <c r="B6" s="1" t="s">
        <v>10</v>
      </c>
      <c r="D6" s="5"/>
      <c r="E6" s="5"/>
      <c r="F6" s="5"/>
      <c r="G6" s="5"/>
      <c r="H6" s="5"/>
      <c r="I6" s="5"/>
      <c r="J6" s="5"/>
      <c r="K6" s="5"/>
      <c r="L6" s="15" t="s">
        <v>11</v>
      </c>
      <c r="M6" s="5"/>
      <c r="N6" s="1"/>
      <c r="O6" s="1"/>
    </row>
    <row r="7" spans="1:15" ht="15">
      <c r="A7" s="5"/>
      <c r="B7" s="16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1"/>
    </row>
    <row r="8" spans="1:15" ht="15">
      <c r="A8" s="6" t="s">
        <v>12</v>
      </c>
      <c r="B8" s="16" t="str">
        <f>'[2]G2-1'!B8</f>
        <v>20220067-GU</v>
      </c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1"/>
    </row>
    <row r="9" spans="1:15" ht="15.75" thickBot="1">
      <c r="A9" s="17"/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</row>
    <row r="11" spans="1:15" ht="15">
      <c r="A11" s="18" t="s">
        <v>13</v>
      </c>
      <c r="B11" s="19" t="s">
        <v>14</v>
      </c>
      <c r="C11" s="20">
        <v>44927</v>
      </c>
      <c r="D11" s="20">
        <v>44958</v>
      </c>
      <c r="E11" s="20">
        <v>44986</v>
      </c>
      <c r="F11" s="20">
        <v>45017</v>
      </c>
      <c r="G11" s="20">
        <v>45047</v>
      </c>
      <c r="H11" s="20">
        <v>45078</v>
      </c>
      <c r="I11" s="20">
        <v>45108</v>
      </c>
      <c r="J11" s="20">
        <v>45139</v>
      </c>
      <c r="K11" s="20">
        <v>45170</v>
      </c>
      <c r="L11" s="20">
        <v>45200</v>
      </c>
      <c r="M11" s="20">
        <v>45231</v>
      </c>
      <c r="N11" s="20">
        <v>45261</v>
      </c>
      <c r="O11" s="21" t="s">
        <v>15</v>
      </c>
    </row>
    <row r="12" spans="1:15" ht="15.75" thickBo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4" spans="1:2" ht="15.75">
      <c r="A14" s="24" t="s">
        <v>16</v>
      </c>
      <c r="B14" s="25"/>
    </row>
    <row r="15" spans="1:16" ht="15">
      <c r="A15" s="26" t="s">
        <v>17</v>
      </c>
      <c r="B15" s="26"/>
      <c r="C15" s="8">
        <v>64633</v>
      </c>
      <c r="D15" s="8">
        <f>$C15</f>
        <v>64633</v>
      </c>
      <c r="E15" s="8">
        <f t="shared" si="0" ref="E15:N15">$C15</f>
        <v>64633</v>
      </c>
      <c r="F15" s="8">
        <f t="shared" si="0"/>
        <v>64633</v>
      </c>
      <c r="G15" s="8">
        <f t="shared" si="0"/>
        <v>64633</v>
      </c>
      <c r="H15" s="8">
        <f t="shared" si="0"/>
        <v>64633</v>
      </c>
      <c r="I15" s="8">
        <f t="shared" si="0"/>
        <v>64633</v>
      </c>
      <c r="J15" s="8">
        <f t="shared" si="0"/>
        <v>64633</v>
      </c>
      <c r="K15" s="8">
        <f t="shared" si="0"/>
        <v>64633</v>
      </c>
      <c r="L15" s="8">
        <f t="shared" si="0"/>
        <v>64633</v>
      </c>
      <c r="M15" s="8">
        <f t="shared" si="0"/>
        <v>64633</v>
      </c>
      <c r="N15" s="8">
        <f t="shared" si="0"/>
        <v>64633</v>
      </c>
      <c r="O15" s="8">
        <f>SUM(C15:N15)</f>
        <v>775596</v>
      </c>
      <c r="P15" s="27"/>
    </row>
    <row r="16" spans="1:16" ht="15">
      <c r="A16" s="28" t="s">
        <v>18</v>
      </c>
      <c r="B16" s="28"/>
      <c r="C16" s="8">
        <f>16203409*'[2]Weather Normalization'!CQ12</f>
        <v>2294885.7585451379</v>
      </c>
      <c r="D16" s="8">
        <f>16203409*'[2]Weather Normalization'!CR12</f>
        <v>1915606.71343296</v>
      </c>
      <c r="E16" s="8">
        <f>16203409*'[2]Weather Normalization'!CS12</f>
        <v>1638117.7524568571</v>
      </c>
      <c r="F16" s="8">
        <f>16203409*'[2]Weather Normalization'!CT12</f>
        <v>1542061.0128849004</v>
      </c>
      <c r="G16" s="8">
        <f>16203409*'[2]Weather Normalization'!CU12</f>
        <v>1276415.7350503746</v>
      </c>
      <c r="H16" s="8">
        <f>16203409*'[2]Weather Normalization'!CV12</f>
        <v>999753.31171165104</v>
      </c>
      <c r="I16" s="8">
        <f>16203409*'[2]Weather Normalization'!CW12</f>
        <v>869388.44177980116</v>
      </c>
      <c r="J16" s="8">
        <f>16203409*'[2]Weather Normalization'!CX12</f>
        <v>799730.72485505906</v>
      </c>
      <c r="K16" s="8">
        <f>16203409*'[2]Weather Normalization'!CY12</f>
        <v>841923.28152003302</v>
      </c>
      <c r="L16" s="8">
        <f>16203409*'[2]Weather Normalization'!CZ12</f>
        <v>875414.48011833616</v>
      </c>
      <c r="M16" s="8">
        <f>16203409*'[2]Weather Normalization'!DA12</f>
        <v>1217624.1677855439</v>
      </c>
      <c r="N16" s="8">
        <f>16203409*'[2]Weather Normalization'!DB12</f>
        <v>1932487.619859345</v>
      </c>
      <c r="O16" s="8">
        <f t="shared" si="1" ref="O16:O21">SUM(C16:N16)</f>
        <v>16203409</v>
      </c>
      <c r="P16" s="27"/>
    </row>
    <row r="17" spans="1:19" ht="15">
      <c r="A17" s="28" t="s">
        <v>19</v>
      </c>
      <c r="B17" s="29">
        <v>11</v>
      </c>
      <c r="C17" s="30">
        <f>C15*$B$17</f>
        <v>710963</v>
      </c>
      <c r="D17" s="30">
        <f t="shared" si="2" ref="D17:N17">D15*$B$17</f>
        <v>710963</v>
      </c>
      <c r="E17" s="30">
        <f t="shared" si="2"/>
        <v>710963</v>
      </c>
      <c r="F17" s="30">
        <f t="shared" si="2"/>
        <v>710963</v>
      </c>
      <c r="G17" s="30">
        <f t="shared" si="2"/>
        <v>710963</v>
      </c>
      <c r="H17" s="30">
        <f t="shared" si="2"/>
        <v>710963</v>
      </c>
      <c r="I17" s="30">
        <f t="shared" si="2"/>
        <v>710963</v>
      </c>
      <c r="J17" s="30">
        <f t="shared" si="2"/>
        <v>710963</v>
      </c>
      <c r="K17" s="30">
        <f t="shared" si="2"/>
        <v>710963</v>
      </c>
      <c r="L17" s="30">
        <f t="shared" si="2"/>
        <v>710963</v>
      </c>
      <c r="M17" s="30">
        <f t="shared" si="2"/>
        <v>710963</v>
      </c>
      <c r="N17" s="30">
        <f t="shared" si="2"/>
        <v>710963</v>
      </c>
      <c r="O17" s="30">
        <f t="shared" si="1"/>
        <v>8531556</v>
      </c>
      <c r="R17" s="8"/>
      <c r="S17" s="8"/>
    </row>
    <row r="18" spans="1:19" ht="15">
      <c r="A18" s="28" t="s">
        <v>20</v>
      </c>
      <c r="B18" s="31">
        <v>0.49828</v>
      </c>
      <c r="C18" s="8">
        <f>C16*$B$18</f>
        <v>1143495.6757678713</v>
      </c>
      <c r="D18" s="8">
        <f t="shared" si="3" ref="D18:N18">D16*$B$18</f>
        <v>954508.51316937525</v>
      </c>
      <c r="E18" s="8">
        <f t="shared" si="3"/>
        <v>816241.31369420281</v>
      </c>
      <c r="F18" s="8">
        <f t="shared" si="3"/>
        <v>768378.16150028817</v>
      </c>
      <c r="G18" s="8">
        <f t="shared" si="3"/>
        <v>636012.43246090063</v>
      </c>
      <c r="H18" s="8">
        <f t="shared" si="3"/>
        <v>498157.0801596815</v>
      </c>
      <c r="I18" s="8">
        <f t="shared" si="3"/>
        <v>433198.87277003931</v>
      </c>
      <c r="J18" s="8">
        <f t="shared" si="3"/>
        <v>398489.82558077882</v>
      </c>
      <c r="K18" s="8">
        <f t="shared" si="3"/>
        <v>419513.53271580208</v>
      </c>
      <c r="L18" s="8">
        <f t="shared" si="3"/>
        <v>436201.52715336456</v>
      </c>
      <c r="M18" s="8">
        <f t="shared" si="3"/>
        <v>606717.77032418083</v>
      </c>
      <c r="N18" s="8">
        <f t="shared" si="3"/>
        <v>962919.93122351449</v>
      </c>
      <c r="O18" s="8">
        <f t="shared" si="1"/>
        <v>8073834.6365200002</v>
      </c>
      <c r="R18" s="8"/>
      <c r="S18" s="8"/>
    </row>
    <row r="19" spans="1:19" ht="15">
      <c r="A19" s="28" t="s">
        <v>21</v>
      </c>
      <c r="B19" s="31">
        <v>0.31641999999999998</v>
      </c>
      <c r="C19" s="8">
        <f>C16*$B$19</f>
        <v>726147.75171885255</v>
      </c>
      <c r="D19" s="8">
        <f t="shared" si="4" ref="D19:N19">D16*$B$19</f>
        <v>606136.27626445715</v>
      </c>
      <c r="E19" s="8">
        <f t="shared" si="4"/>
        <v>518333.21923239873</v>
      </c>
      <c r="F19" s="8">
        <f t="shared" si="4"/>
        <v>487938.94569704018</v>
      </c>
      <c r="G19" s="8">
        <f t="shared" si="4"/>
        <v>403883.46688463952</v>
      </c>
      <c r="H19" s="8">
        <f t="shared" si="4"/>
        <v>316341.9428918006</v>
      </c>
      <c r="I19" s="8">
        <f t="shared" si="4"/>
        <v>275091.89074796467</v>
      </c>
      <c r="J19" s="8">
        <f t="shared" si="4"/>
        <v>253050.79595863778</v>
      </c>
      <c r="K19" s="8">
        <f t="shared" si="4"/>
        <v>266401.36473856884</v>
      </c>
      <c r="L19" s="8">
        <f t="shared" si="4"/>
        <v>276998.64979904389</v>
      </c>
      <c r="M19" s="8">
        <f t="shared" si="4"/>
        <v>385280.63917070179</v>
      </c>
      <c r="N19" s="8">
        <f t="shared" si="4"/>
        <v>611477.73267589393</v>
      </c>
      <c r="O19" s="8">
        <f t="shared" si="1"/>
        <v>5127082.6757800002</v>
      </c>
      <c r="R19" s="8"/>
      <c r="S19" s="8"/>
    </row>
    <row r="20" spans="1:19" ht="15">
      <c r="A20" s="28" t="s">
        <v>22</v>
      </c>
      <c r="B20" s="31">
        <v>0.086269999999999999</v>
      </c>
      <c r="C20" s="8">
        <f>C16*$B$20</f>
        <v>197979.79438968905</v>
      </c>
      <c r="D20" s="8">
        <f t="shared" si="5" ref="D20:N20">D16*$B$20</f>
        <v>165259.39116786147</v>
      </c>
      <c r="E20" s="8">
        <f t="shared" si="5"/>
        <v>141320.41850445306</v>
      </c>
      <c r="F20" s="8">
        <f t="shared" si="5"/>
        <v>133033.60358158036</v>
      </c>
      <c r="G20" s="8">
        <f t="shared" si="5"/>
        <v>110116.38546279582</v>
      </c>
      <c r="H20" s="8">
        <f t="shared" si="5"/>
        <v>86248.718201364129</v>
      </c>
      <c r="I20" s="8">
        <f t="shared" si="5"/>
        <v>75002.140872343443</v>
      </c>
      <c r="J20" s="8">
        <f t="shared" si="5"/>
        <v>68992.769633245945</v>
      </c>
      <c r="K20" s="8">
        <f t="shared" si="5"/>
        <v>72632.721496733255</v>
      </c>
      <c r="L20" s="8">
        <f t="shared" si="5"/>
        <v>75522.007199808853</v>
      </c>
      <c r="M20" s="8">
        <f t="shared" si="5"/>
        <v>105044.43695485887</v>
      </c>
      <c r="N20" s="8">
        <f t="shared" si="5"/>
        <v>166715.70696526571</v>
      </c>
      <c r="O20" s="8">
        <f t="shared" si="1"/>
        <v>1397868.0944300003</v>
      </c>
      <c r="R20" s="8"/>
      <c r="S20" s="8"/>
    </row>
    <row r="21" spans="1:19" ht="15">
      <c r="A21" s="32" t="s">
        <v>23</v>
      </c>
      <c r="B21" s="31">
        <v>1.0504</v>
      </c>
      <c r="C21" s="8">
        <f>C16*$B$21</f>
        <v>2410548.0007758131</v>
      </c>
      <c r="D21" s="8">
        <f t="shared" si="6" ref="D21:N21">D16*$B$21</f>
        <v>2012153.2917899811</v>
      </c>
      <c r="E21" s="8">
        <f t="shared" si="6"/>
        <v>1720678.8871806827</v>
      </c>
      <c r="F21" s="8">
        <f t="shared" si="6"/>
        <v>1619780.8879342994</v>
      </c>
      <c r="G21" s="8">
        <f t="shared" si="6"/>
        <v>1340747.0880969134</v>
      </c>
      <c r="H21" s="8">
        <f t="shared" si="6"/>
        <v>1050140.8786219181</v>
      </c>
      <c r="I21" s="8">
        <f t="shared" si="6"/>
        <v>913205.6192455031</v>
      </c>
      <c r="J21" s="8">
        <f t="shared" si="6"/>
        <v>840037.15338775399</v>
      </c>
      <c r="K21" s="8">
        <f t="shared" si="6"/>
        <v>884356.21490864269</v>
      </c>
      <c r="L21" s="8">
        <f t="shared" si="6"/>
        <v>919535.36991630029</v>
      </c>
      <c r="M21" s="8">
        <f t="shared" si="6"/>
        <v>1278992.4258419354</v>
      </c>
      <c r="N21" s="8">
        <f t="shared" si="6"/>
        <v>2029884.9959002561</v>
      </c>
      <c r="O21" s="8">
        <f t="shared" si="1"/>
        <v>17020060.813599996</v>
      </c>
      <c r="R21" s="8"/>
      <c r="S21" s="8"/>
    </row>
    <row r="22" spans="1:15" ht="15">
      <c r="A22" s="33"/>
      <c r="B22" s="31"/>
      <c r="O22" s="8"/>
    </row>
    <row r="23" spans="1:15" ht="15">
      <c r="A23" s="28" t="s">
        <v>15</v>
      </c>
      <c r="B23" s="31"/>
      <c r="C23" s="34">
        <f>SUM(C17:C21)</f>
        <v>5189134.2226522258</v>
      </c>
      <c r="D23" s="34">
        <f t="shared" si="7" ref="D23:O23">SUM(D17:D21)</f>
        <v>4449020.4723916743</v>
      </c>
      <c r="E23" s="34">
        <f t="shared" si="7"/>
        <v>3907536.8386117374</v>
      </c>
      <c r="F23" s="34">
        <f t="shared" si="7"/>
        <v>3720094.598713208</v>
      </c>
      <c r="G23" s="34">
        <f t="shared" si="7"/>
        <v>3201722.3729052497</v>
      </c>
      <c r="H23" s="34">
        <f t="shared" si="7"/>
        <v>2661851.6198747642</v>
      </c>
      <c r="I23" s="34">
        <f t="shared" si="7"/>
        <v>2407461.5236358503</v>
      </c>
      <c r="J23" s="34">
        <f t="shared" si="7"/>
        <v>2271533.5445604166</v>
      </c>
      <c r="K23" s="34">
        <f t="shared" si="7"/>
        <v>2353866.8338597468</v>
      </c>
      <c r="L23" s="34">
        <f t="shared" si="7"/>
        <v>2419220.5540685179</v>
      </c>
      <c r="M23" s="34">
        <f t="shared" si="7"/>
        <v>3086998.2722916771</v>
      </c>
      <c r="N23" s="34">
        <f t="shared" si="7"/>
        <v>4481961.366764931</v>
      </c>
      <c r="O23" s="34">
        <f t="shared" si="7"/>
        <v>40150402.22033</v>
      </c>
    </row>
    <row r="24" spans="1:2" ht="15">
      <c r="A24" s="28"/>
      <c r="B24" s="31"/>
    </row>
    <row r="25" spans="1:2" ht="15.75">
      <c r="A25" s="35" t="s">
        <v>24</v>
      </c>
      <c r="B25" s="31"/>
    </row>
    <row r="26" spans="1:15" ht="15">
      <c r="A26" s="32" t="s">
        <v>17</v>
      </c>
      <c r="B26" s="31"/>
      <c r="C26" s="8">
        <v>883</v>
      </c>
      <c r="D26" s="8">
        <f>$C26</f>
        <v>883</v>
      </c>
      <c r="E26" s="8">
        <f t="shared" si="8" ref="E26:N26">$C26</f>
        <v>883</v>
      </c>
      <c r="F26" s="8">
        <f t="shared" si="8"/>
        <v>883</v>
      </c>
      <c r="G26" s="8">
        <f t="shared" si="8"/>
        <v>883</v>
      </c>
      <c r="H26" s="8">
        <f t="shared" si="8"/>
        <v>883</v>
      </c>
      <c r="I26" s="8">
        <f t="shared" si="8"/>
        <v>883</v>
      </c>
      <c r="J26" s="8">
        <f t="shared" si="8"/>
        <v>883</v>
      </c>
      <c r="K26" s="8">
        <f t="shared" si="8"/>
        <v>883</v>
      </c>
      <c r="L26" s="8">
        <f t="shared" si="8"/>
        <v>883</v>
      </c>
      <c r="M26" s="8">
        <f t="shared" si="8"/>
        <v>883</v>
      </c>
      <c r="N26" s="8">
        <f t="shared" si="8"/>
        <v>883</v>
      </c>
      <c r="O26" s="8">
        <f>SUM(C26:N26)</f>
        <v>10596</v>
      </c>
    </row>
    <row r="27" spans="1:15" ht="15">
      <c r="A27" s="28" t="s">
        <v>18</v>
      </c>
      <c r="B27" s="31"/>
      <c r="C27" s="8">
        <f>96299*'[2]Weather Normalization'!CQ13</f>
        <v>13191.889627855577</v>
      </c>
      <c r="D27" s="8">
        <f>96299*'[2]Weather Normalization'!CR13</f>
        <v>12420.116094347875</v>
      </c>
      <c r="E27" s="8">
        <f>96299*'[2]Weather Normalization'!CS13</f>
        <v>10155.249022786713</v>
      </c>
      <c r="F27" s="8">
        <f>96299*'[2]Weather Normalization'!CT13</f>
        <v>9763.3800754857402</v>
      </c>
      <c r="G27" s="8">
        <f>96299*'[2]Weather Normalization'!CU13</f>
        <v>8219.3436208914954</v>
      </c>
      <c r="H27" s="8">
        <f>96299*'[2]Weather Normalization'!CV13</f>
        <v>4859.1852003670947</v>
      </c>
      <c r="I27" s="8">
        <f>96299*'[2]Weather Normalization'!CW13</f>
        <v>3640.2419231488634</v>
      </c>
      <c r="J27" s="8">
        <f>96299*'[2]Weather Normalization'!CX13</f>
        <v>3352.7849810031189</v>
      </c>
      <c r="K27" s="8">
        <f>96299*'[2]Weather Normalization'!CY13</f>
        <v>5023.8537934702281</v>
      </c>
      <c r="L27" s="8">
        <f>96299*'[2]Weather Normalization'!CZ13</f>
        <v>4509.4146186581438</v>
      </c>
      <c r="M27" s="8">
        <f>96299*'[2]Weather Normalization'!DA13</f>
        <v>8545.2971533992259</v>
      </c>
      <c r="N27" s="8">
        <f>96299*'[2]Weather Normalization'!DB13</f>
        <v>12618.243888585919</v>
      </c>
      <c r="O27" s="8">
        <f t="shared" si="9" ref="O27:O32">SUM(C27:N27)</f>
        <v>96298.999999999985</v>
      </c>
    </row>
    <row r="28" spans="1:19" ht="15">
      <c r="A28" s="28" t="s">
        <v>19</v>
      </c>
      <c r="B28" s="29">
        <v>21.25</v>
      </c>
      <c r="C28" s="30">
        <f>C26*$B$28</f>
        <v>18763.75</v>
      </c>
      <c r="D28" s="30">
        <f t="shared" si="10" ref="D28:N28">D26*$B$28</f>
        <v>18763.75</v>
      </c>
      <c r="E28" s="30">
        <f t="shared" si="10"/>
        <v>18763.75</v>
      </c>
      <c r="F28" s="30">
        <f t="shared" si="10"/>
        <v>18763.75</v>
      </c>
      <c r="G28" s="30">
        <f t="shared" si="10"/>
        <v>18763.75</v>
      </c>
      <c r="H28" s="30">
        <f t="shared" si="10"/>
        <v>18763.75</v>
      </c>
      <c r="I28" s="30">
        <f t="shared" si="10"/>
        <v>18763.75</v>
      </c>
      <c r="J28" s="30">
        <f t="shared" si="10"/>
        <v>18763.75</v>
      </c>
      <c r="K28" s="30">
        <f t="shared" si="10"/>
        <v>18763.75</v>
      </c>
      <c r="L28" s="30">
        <f t="shared" si="10"/>
        <v>18763.75</v>
      </c>
      <c r="M28" s="30">
        <f t="shared" si="10"/>
        <v>18763.75</v>
      </c>
      <c r="N28" s="30">
        <f t="shared" si="10"/>
        <v>18763.75</v>
      </c>
      <c r="O28" s="30">
        <f t="shared" si="9"/>
        <v>225165</v>
      </c>
      <c r="R28" s="8"/>
      <c r="S28" s="8"/>
    </row>
    <row r="29" spans="1:19" ht="15">
      <c r="A29" s="28" t="s">
        <v>20</v>
      </c>
      <c r="B29" s="31">
        <v>0.49828</v>
      </c>
      <c r="C29" s="36">
        <f>C27*$B$29</f>
        <v>6573.2547637678772</v>
      </c>
      <c r="D29" s="36">
        <f t="shared" si="11" ref="D29:N29">D27*$B$29</f>
        <v>6188.6954474916593</v>
      </c>
      <c r="E29" s="36">
        <f t="shared" si="11"/>
        <v>5060.1574830741629</v>
      </c>
      <c r="F29" s="36">
        <f t="shared" si="11"/>
        <v>4864.8970240130348</v>
      </c>
      <c r="G29" s="36">
        <f t="shared" si="11"/>
        <v>4095.5345394178144</v>
      </c>
      <c r="H29" s="36">
        <f t="shared" si="11"/>
        <v>2421.234801638916</v>
      </c>
      <c r="I29" s="36">
        <f t="shared" si="11"/>
        <v>1813.8597454666155</v>
      </c>
      <c r="J29" s="36">
        <f t="shared" si="11"/>
        <v>1670.6257003342341</v>
      </c>
      <c r="K29" s="36">
        <f t="shared" si="11"/>
        <v>2503.2858682103451</v>
      </c>
      <c r="L29" s="36">
        <f t="shared" si="11"/>
        <v>2246.95111618498</v>
      </c>
      <c r="M29" s="36">
        <f t="shared" si="11"/>
        <v>4257.9506655957666</v>
      </c>
      <c r="N29" s="36">
        <f t="shared" si="11"/>
        <v>6287.4185648045923</v>
      </c>
      <c r="O29" s="36">
        <f t="shared" si="9"/>
        <v>47983.865719999994</v>
      </c>
      <c r="R29" s="8"/>
      <c r="S29" s="8"/>
    </row>
    <row r="30" spans="1:19" ht="15">
      <c r="A30" s="28" t="s">
        <v>21</v>
      </c>
      <c r="B30" s="31">
        <v>0.31641999999999998</v>
      </c>
      <c r="C30" s="8">
        <f>C27*$B$30</f>
        <v>4174.1777160460615</v>
      </c>
      <c r="D30" s="8">
        <f t="shared" si="12" ref="D30:N30">D27*$B$30</f>
        <v>3929.9731345735545</v>
      </c>
      <c r="E30" s="8">
        <f t="shared" si="12"/>
        <v>3213.3238957901713</v>
      </c>
      <c r="F30" s="8">
        <f t="shared" si="12"/>
        <v>3089.3287234851978</v>
      </c>
      <c r="G30" s="8">
        <f t="shared" si="12"/>
        <v>2600.7647085224867</v>
      </c>
      <c r="H30" s="8">
        <f t="shared" si="12"/>
        <v>1537.543381100156</v>
      </c>
      <c r="I30" s="8">
        <f t="shared" si="12"/>
        <v>1151.8453493227632</v>
      </c>
      <c r="J30" s="8">
        <f t="shared" si="12"/>
        <v>1060.8882236890067</v>
      </c>
      <c r="K30" s="8">
        <f t="shared" si="12"/>
        <v>1589.6478173298494</v>
      </c>
      <c r="L30" s="8">
        <f t="shared" si="12"/>
        <v>1426.8689736358099</v>
      </c>
      <c r="M30" s="8">
        <f t="shared" si="12"/>
        <v>2703.9029252785826</v>
      </c>
      <c r="N30" s="8">
        <f t="shared" si="12"/>
        <v>3992.6647312263563</v>
      </c>
      <c r="O30" s="8">
        <f t="shared" si="9"/>
        <v>30470.929579999996</v>
      </c>
      <c r="R30" s="8"/>
      <c r="S30" s="8"/>
    </row>
    <row r="31" spans="1:19" ht="15">
      <c r="A31" s="28" t="s">
        <v>22</v>
      </c>
      <c r="B31" s="31">
        <v>0.086269999999999999</v>
      </c>
      <c r="C31" s="8">
        <f>C27*$B$31</f>
        <v>1138.0643181951007</v>
      </c>
      <c r="D31" s="8">
        <f t="shared" si="13" ref="D31:N31">D27*$B$31</f>
        <v>1071.4834154593912</v>
      </c>
      <c r="E31" s="8">
        <f t="shared" si="13"/>
        <v>876.09333319580969</v>
      </c>
      <c r="F31" s="8">
        <f t="shared" si="13"/>
        <v>842.28679911215477</v>
      </c>
      <c r="G31" s="8">
        <f t="shared" si="13"/>
        <v>709.08277417430929</v>
      </c>
      <c r="H31" s="8">
        <f t="shared" si="13"/>
        <v>419.20190723566924</v>
      </c>
      <c r="I31" s="8">
        <f t="shared" si="13"/>
        <v>314.04367071005242</v>
      </c>
      <c r="J31" s="8">
        <f t="shared" si="13"/>
        <v>289.24476031113909</v>
      </c>
      <c r="K31" s="8">
        <f t="shared" si="13"/>
        <v>433.40786676267658</v>
      </c>
      <c r="L31" s="8">
        <f t="shared" si="13"/>
        <v>389.02719915163806</v>
      </c>
      <c r="M31" s="8">
        <f t="shared" si="13"/>
        <v>737.20278542375127</v>
      </c>
      <c r="N31" s="8">
        <f t="shared" si="13"/>
        <v>1088.5759002683074</v>
      </c>
      <c r="O31" s="8">
        <f t="shared" si="9"/>
        <v>8307.7147299999997</v>
      </c>
      <c r="R31" s="8"/>
      <c r="S31" s="8"/>
    </row>
    <row r="32" spans="1:19" ht="15">
      <c r="A32" s="32" t="s">
        <v>23</v>
      </c>
      <c r="B32" s="31">
        <v>1.0504</v>
      </c>
      <c r="C32" s="8">
        <f>C27*$B$32</f>
        <v>13856.760865099497</v>
      </c>
      <c r="D32" s="8">
        <f t="shared" si="14" ref="D32:N32">D27*$B$32</f>
        <v>13046.089945503008</v>
      </c>
      <c r="E32" s="8">
        <f t="shared" si="14"/>
        <v>10667.073573535163</v>
      </c>
      <c r="F32" s="8">
        <f t="shared" si="14"/>
        <v>10255.454431290222</v>
      </c>
      <c r="G32" s="8">
        <f t="shared" si="14"/>
        <v>8633.5985393844276</v>
      </c>
      <c r="H32" s="8">
        <f t="shared" si="14"/>
        <v>5104.0881344655963</v>
      </c>
      <c r="I32" s="8">
        <f t="shared" si="14"/>
        <v>3823.710116075566</v>
      </c>
      <c r="J32" s="8">
        <f t="shared" si="14"/>
        <v>3521.7653440456761</v>
      </c>
      <c r="K32" s="8">
        <f t="shared" si="14"/>
        <v>5277.0560246611276</v>
      </c>
      <c r="L32" s="8">
        <f t="shared" si="14"/>
        <v>4736.6891154385139</v>
      </c>
      <c r="M32" s="8">
        <f t="shared" si="14"/>
        <v>8975.9801299305473</v>
      </c>
      <c r="N32" s="8">
        <f t="shared" si="14"/>
        <v>13254.203380570649</v>
      </c>
      <c r="O32" s="8">
        <f t="shared" si="9"/>
        <v>101152.46959999997</v>
      </c>
      <c r="R32" s="8"/>
      <c r="S32" s="8"/>
    </row>
    <row r="33" spans="1:19" ht="15">
      <c r="A33" s="33"/>
      <c r="B33" s="31"/>
      <c r="O33" s="8"/>
      <c r="R33" s="8"/>
      <c r="S33" s="8"/>
    </row>
    <row r="34" spans="1:15" ht="15">
      <c r="A34" s="28" t="s">
        <v>15</v>
      </c>
      <c r="B34" s="31"/>
      <c r="C34" s="34">
        <f>SUM(C28:C32)</f>
        <v>44506.007663108539</v>
      </c>
      <c r="D34" s="34">
        <f t="shared" si="15" ref="D34:O34">SUM(D28:D32)</f>
        <v>42999.991943027613</v>
      </c>
      <c r="E34" s="34">
        <f t="shared" si="15"/>
        <v>38580.398285595307</v>
      </c>
      <c r="F34" s="34">
        <f t="shared" si="15"/>
        <v>37815.716977900607</v>
      </c>
      <c r="G34" s="34">
        <f t="shared" si="15"/>
        <v>34802.730561499033</v>
      </c>
      <c r="H34" s="34">
        <f t="shared" si="15"/>
        <v>28245.81822444034</v>
      </c>
      <c r="I34" s="34">
        <f t="shared" si="15"/>
        <v>25867.208881574999</v>
      </c>
      <c r="J34" s="34">
        <f t="shared" si="15"/>
        <v>25306.274028380052</v>
      </c>
      <c r="K34" s="34">
        <f t="shared" si="15"/>
        <v>28567.147576964002</v>
      </c>
      <c r="L34" s="34">
        <f t="shared" si="15"/>
        <v>27563.286404410945</v>
      </c>
      <c r="M34" s="34">
        <f t="shared" si="15"/>
        <v>35438.786506228651</v>
      </c>
      <c r="N34" s="34">
        <f t="shared" si="15"/>
        <v>43386.612576869906</v>
      </c>
      <c r="O34" s="34">
        <f t="shared" si="15"/>
        <v>413079.97962999996</v>
      </c>
    </row>
    <row r="35" spans="1:2" ht="15">
      <c r="A35" s="28"/>
      <c r="B35" s="31"/>
    </row>
    <row r="36" spans="1:2" ht="15.75">
      <c r="A36" s="35" t="s">
        <v>25</v>
      </c>
      <c r="B36" s="31"/>
    </row>
    <row r="37" spans="1:15" ht="15">
      <c r="A37" s="32" t="s">
        <v>17</v>
      </c>
      <c r="B37" s="31"/>
      <c r="C37" s="8">
        <v>821</v>
      </c>
      <c r="D37" s="8">
        <f>$C37</f>
        <v>821</v>
      </c>
      <c r="E37" s="8">
        <f t="shared" si="16" ref="E37:N37">$C37</f>
        <v>821</v>
      </c>
      <c r="F37" s="8">
        <f t="shared" si="16"/>
        <v>821</v>
      </c>
      <c r="G37" s="8">
        <f t="shared" si="16"/>
        <v>821</v>
      </c>
      <c r="H37" s="8">
        <f t="shared" si="16"/>
        <v>821</v>
      </c>
      <c r="I37" s="8">
        <f t="shared" si="16"/>
        <v>821</v>
      </c>
      <c r="J37" s="8">
        <f t="shared" si="16"/>
        <v>821</v>
      </c>
      <c r="K37" s="8">
        <f t="shared" si="16"/>
        <v>821</v>
      </c>
      <c r="L37" s="8">
        <f t="shared" si="16"/>
        <v>821</v>
      </c>
      <c r="M37" s="8">
        <f t="shared" si="16"/>
        <v>821</v>
      </c>
      <c r="N37" s="8">
        <f t="shared" si="16"/>
        <v>821</v>
      </c>
      <c r="O37" s="8">
        <f>SUM(C37:N37)</f>
        <v>9852</v>
      </c>
    </row>
    <row r="38" spans="1:15" ht="15">
      <c r="A38" s="28" t="s">
        <v>18</v>
      </c>
      <c r="B38" s="31"/>
      <c r="C38" s="8">
        <f>994478*'[2]Weather Normalization'!CQ44</f>
        <v>117649.5770701587</v>
      </c>
      <c r="D38" s="8">
        <f>994478*'[2]Weather Normalization'!CR44</f>
        <v>103122.91136872665</v>
      </c>
      <c r="E38" s="8">
        <f>994478*'[2]Weather Normalization'!CS44</f>
        <v>98489.392638937745</v>
      </c>
      <c r="F38" s="8">
        <f>994478*'[2]Weather Normalization'!CT44</f>
        <v>81594.31879049167</v>
      </c>
      <c r="G38" s="8">
        <f>994478*'[2]Weather Normalization'!CU44</f>
        <v>72056.952010827692</v>
      </c>
      <c r="H38" s="8">
        <f>994478*'[2]Weather Normalization'!CV44</f>
        <v>67584.896029852447</v>
      </c>
      <c r="I38" s="8">
        <f>994478*'[2]Weather Normalization'!CW44</f>
        <v>62181.749617404101</v>
      </c>
      <c r="J38" s="8">
        <f>994478*'[2]Weather Normalization'!CX44</f>
        <v>63256.249845825005</v>
      </c>
      <c r="K38" s="8">
        <f>994478*'[2]Weather Normalization'!CY44</f>
        <v>65985.342060940005</v>
      </c>
      <c r="L38" s="8">
        <f>994478*'[2]Weather Normalization'!CZ44</f>
        <v>72072.372842799567</v>
      </c>
      <c r="M38" s="8">
        <f>994478*'[2]Weather Normalization'!DA44</f>
        <v>88163.437482415407</v>
      </c>
      <c r="N38" s="8">
        <f>994478*'[2]Weather Normalization'!DB44</f>
        <v>102320.80024162093</v>
      </c>
      <c r="O38" s="8">
        <f t="shared" si="17" ref="O38:O43">SUM(C38:N38)</f>
        <v>994478</v>
      </c>
    </row>
    <row r="39" spans="1:19" ht="15">
      <c r="A39" s="28" t="s">
        <v>19</v>
      </c>
      <c r="B39" s="29">
        <v>20</v>
      </c>
      <c r="C39" s="30">
        <f>C37*$B$39</f>
        <v>16420</v>
      </c>
      <c r="D39" s="30">
        <f t="shared" si="18" ref="D39:N39">D37*$B$39</f>
        <v>16420</v>
      </c>
      <c r="E39" s="30">
        <f t="shared" si="18"/>
        <v>16420</v>
      </c>
      <c r="F39" s="30">
        <f t="shared" si="18"/>
        <v>16420</v>
      </c>
      <c r="G39" s="30">
        <f t="shared" si="18"/>
        <v>16420</v>
      </c>
      <c r="H39" s="30">
        <f t="shared" si="18"/>
        <v>16420</v>
      </c>
      <c r="I39" s="30">
        <f t="shared" si="18"/>
        <v>16420</v>
      </c>
      <c r="J39" s="30">
        <f t="shared" si="18"/>
        <v>16420</v>
      </c>
      <c r="K39" s="30">
        <f t="shared" si="18"/>
        <v>16420</v>
      </c>
      <c r="L39" s="30">
        <f t="shared" si="18"/>
        <v>16420</v>
      </c>
      <c r="M39" s="30">
        <f t="shared" si="18"/>
        <v>16420</v>
      </c>
      <c r="N39" s="30">
        <f t="shared" si="18"/>
        <v>16420</v>
      </c>
      <c r="O39" s="30">
        <f t="shared" si="17"/>
        <v>197040</v>
      </c>
      <c r="R39" s="8"/>
      <c r="S39" s="8"/>
    </row>
    <row r="40" spans="1:19" ht="15">
      <c r="A40" s="28" t="s">
        <v>20</v>
      </c>
      <c r="B40" s="31">
        <v>0.39135999999999999</v>
      </c>
      <c r="C40" s="8">
        <f>C38*$B$40</f>
        <v>46043.338482177307</v>
      </c>
      <c r="D40" s="8">
        <f t="shared" si="19" ref="D40:N40">D38*$B$40</f>
        <v>40358.182593264857</v>
      </c>
      <c r="E40" s="8">
        <f t="shared" si="19"/>
        <v>38544.808703174676</v>
      </c>
      <c r="F40" s="8">
        <f t="shared" si="19"/>
        <v>31932.75260184682</v>
      </c>
      <c r="G40" s="8">
        <f t="shared" si="19"/>
        <v>28200.208738957524</v>
      </c>
      <c r="H40" s="8">
        <f t="shared" si="19"/>
        <v>26450.024910243053</v>
      </c>
      <c r="I40" s="8">
        <f t="shared" si="19"/>
        <v>24335.449530267269</v>
      </c>
      <c r="J40" s="8">
        <f t="shared" si="19"/>
        <v>24755.965939662074</v>
      </c>
      <c r="K40" s="8">
        <f t="shared" si="19"/>
        <v>25824.023468969481</v>
      </c>
      <c r="L40" s="8">
        <f t="shared" si="19"/>
        <v>28206.243835758036</v>
      </c>
      <c r="M40" s="8">
        <f t="shared" si="19"/>
        <v>34503.642893118093</v>
      </c>
      <c r="N40" s="8">
        <f t="shared" si="19"/>
        <v>40044.268382560767</v>
      </c>
      <c r="O40" s="8">
        <f t="shared" si="17"/>
        <v>389198.91007999994</v>
      </c>
      <c r="R40" s="8"/>
      <c r="S40" s="8"/>
    </row>
    <row r="41" spans="1:19" ht="15">
      <c r="A41" s="28" t="s">
        <v>21</v>
      </c>
      <c r="B41" s="31">
        <v>0.22966</v>
      </c>
      <c r="C41" s="8">
        <f>C38*$B$41</f>
        <v>27019.401869932648</v>
      </c>
      <c r="D41" s="8">
        <f t="shared" si="20" ref="D41:N41">D38*$B$41</f>
        <v>23683.207824941765</v>
      </c>
      <c r="E41" s="8">
        <f t="shared" si="20"/>
        <v>22619.073913458444</v>
      </c>
      <c r="F41" s="8">
        <f t="shared" si="20"/>
        <v>18738.951253424319</v>
      </c>
      <c r="G41" s="8">
        <f t="shared" si="20"/>
        <v>16548.59959880669</v>
      </c>
      <c r="H41" s="8">
        <f t="shared" si="20"/>
        <v>15521.547222215913</v>
      </c>
      <c r="I41" s="8">
        <f t="shared" si="20"/>
        <v>14280.660617133026</v>
      </c>
      <c r="J41" s="8">
        <f t="shared" si="20"/>
        <v>14527.430339592171</v>
      </c>
      <c r="K41" s="8">
        <f t="shared" si="20"/>
        <v>15154.193657715481</v>
      </c>
      <c r="L41" s="8">
        <f t="shared" si="20"/>
        <v>16552.141147077349</v>
      </c>
      <c r="M41" s="8">
        <f t="shared" si="20"/>
        <v>20247.615052211524</v>
      </c>
      <c r="N41" s="8">
        <f t="shared" si="20"/>
        <v>23498.994983490666</v>
      </c>
      <c r="O41" s="8">
        <f t="shared" si="17"/>
        <v>228391.81748</v>
      </c>
      <c r="R41" s="8"/>
      <c r="S41" s="8"/>
    </row>
    <row r="42" spans="1:19" ht="15">
      <c r="A42" s="28" t="s">
        <v>22</v>
      </c>
      <c r="B42" s="31">
        <v>0.054980000000000001</v>
      </c>
      <c r="C42" s="8">
        <f>C38*$B$42</f>
        <v>6468.373747317326</v>
      </c>
      <c r="D42" s="8">
        <f t="shared" si="21" ref="D42:N42">D38*$B$42</f>
        <v>5669.697667052591</v>
      </c>
      <c r="E42" s="8">
        <f t="shared" si="21"/>
        <v>5414.9468072887976</v>
      </c>
      <c r="F42" s="8">
        <f t="shared" si="21"/>
        <v>4486.0556471012324</v>
      </c>
      <c r="G42" s="8">
        <f t="shared" si="21"/>
        <v>3961.6912215553066</v>
      </c>
      <c r="H42" s="8">
        <f t="shared" si="21"/>
        <v>3715.8175837212875</v>
      </c>
      <c r="I42" s="8">
        <f t="shared" si="21"/>
        <v>3418.7525939648776</v>
      </c>
      <c r="J42" s="8">
        <f t="shared" si="21"/>
        <v>3477.828616523459</v>
      </c>
      <c r="K42" s="8">
        <f t="shared" si="21"/>
        <v>3627.8741065104814</v>
      </c>
      <c r="L42" s="8">
        <f t="shared" si="21"/>
        <v>3962.5390588971204</v>
      </c>
      <c r="M42" s="8">
        <f t="shared" si="21"/>
        <v>4847.2257927831988</v>
      </c>
      <c r="N42" s="8">
        <f t="shared" si="21"/>
        <v>5625.5975972843189</v>
      </c>
      <c r="O42" s="8">
        <f t="shared" si="17"/>
        <v>54676.400439999998</v>
      </c>
      <c r="R42" s="8"/>
      <c r="S42" s="8"/>
    </row>
    <row r="43" spans="1:19" ht="15">
      <c r="A43" s="32" t="s">
        <v>23</v>
      </c>
      <c r="B43" s="31">
        <v>1.0504</v>
      </c>
      <c r="C43" s="8">
        <f>C38*$B$43</f>
        <v>123579.11575449471</v>
      </c>
      <c r="D43" s="8">
        <f t="shared" si="22" ref="D43:N43">D38*$B$43</f>
        <v>108320.30610171048</v>
      </c>
      <c r="E43" s="8">
        <f t="shared" si="22"/>
        <v>103453.2580279402</v>
      </c>
      <c r="F43" s="8">
        <f t="shared" si="22"/>
        <v>85706.672457532448</v>
      </c>
      <c r="G43" s="8">
        <f t="shared" si="22"/>
        <v>75688.622392173405</v>
      </c>
      <c r="H43" s="8">
        <f t="shared" si="22"/>
        <v>70991.174789757017</v>
      </c>
      <c r="I43" s="8">
        <f t="shared" si="22"/>
        <v>65315.709798121265</v>
      </c>
      <c r="J43" s="8">
        <f t="shared" si="22"/>
        <v>66444.364838054578</v>
      </c>
      <c r="K43" s="8">
        <f t="shared" si="22"/>
        <v>69311.003300811382</v>
      </c>
      <c r="L43" s="8">
        <f t="shared" si="22"/>
        <v>75704.820434076668</v>
      </c>
      <c r="M43" s="8">
        <f t="shared" si="22"/>
        <v>92606.87473152914</v>
      </c>
      <c r="N43" s="8">
        <f t="shared" si="22"/>
        <v>107477.76857379863</v>
      </c>
      <c r="O43" s="8">
        <f t="shared" si="17"/>
        <v>1044599.6912</v>
      </c>
      <c r="R43" s="8"/>
      <c r="S43" s="8"/>
    </row>
    <row r="44" spans="1:19" ht="15">
      <c r="A44" s="33"/>
      <c r="B44" s="31"/>
      <c r="O44" s="8"/>
      <c r="R44" s="8"/>
      <c r="S44" s="8"/>
    </row>
    <row r="45" spans="1:15" ht="15">
      <c r="A45" s="28" t="s">
        <v>15</v>
      </c>
      <c r="B45" s="31"/>
      <c r="C45" s="34">
        <f>SUM(C39:C43)</f>
        <v>219530.22985392198</v>
      </c>
      <c r="D45" s="34">
        <f t="shared" si="23" ref="D45:O45">SUM(D39:D43)</f>
        <v>194451.39418696967</v>
      </c>
      <c r="E45" s="34">
        <f t="shared" si="23"/>
        <v>186452.08745186211</v>
      </c>
      <c r="F45" s="34">
        <f t="shared" si="23"/>
        <v>157284.43195990482</v>
      </c>
      <c r="G45" s="34">
        <f t="shared" si="23"/>
        <v>140819.12195149294</v>
      </c>
      <c r="H45" s="34">
        <f t="shared" si="23"/>
        <v>133098.56450593728</v>
      </c>
      <c r="I45" s="34">
        <f t="shared" si="23"/>
        <v>123770.57253948644</v>
      </c>
      <c r="J45" s="34">
        <f t="shared" si="23"/>
        <v>125625.58973383228</v>
      </c>
      <c r="K45" s="34">
        <f t="shared" si="23"/>
        <v>130337.09453400683</v>
      </c>
      <c r="L45" s="34">
        <f t="shared" si="23"/>
        <v>140845.74447580916</v>
      </c>
      <c r="M45" s="34">
        <f t="shared" si="23"/>
        <v>168625.35846964194</v>
      </c>
      <c r="N45" s="34">
        <f t="shared" si="23"/>
        <v>193066.62953713437</v>
      </c>
      <c r="O45" s="34">
        <f t="shared" si="23"/>
        <v>1913906.8191999998</v>
      </c>
    </row>
    <row r="46" spans="1:2" ht="15">
      <c r="A46" s="28"/>
      <c r="B46" s="31"/>
    </row>
    <row r="47" spans="1:2" ht="15.75">
      <c r="A47" s="35" t="s">
        <v>26</v>
      </c>
      <c r="B47" s="31"/>
    </row>
    <row r="48" spans="1:15" ht="15">
      <c r="A48" s="32" t="s">
        <v>17</v>
      </c>
      <c r="B48" s="31"/>
      <c r="C48" s="8">
        <v>204</v>
      </c>
      <c r="D48" s="8">
        <f>$C48</f>
        <v>204</v>
      </c>
      <c r="E48" s="8">
        <f t="shared" si="24" ref="E48:N48">$C48</f>
        <v>204</v>
      </c>
      <c r="F48" s="8">
        <f t="shared" si="24"/>
        <v>204</v>
      </c>
      <c r="G48" s="8">
        <f t="shared" si="24"/>
        <v>204</v>
      </c>
      <c r="H48" s="8">
        <f t="shared" si="24"/>
        <v>204</v>
      </c>
      <c r="I48" s="8">
        <f t="shared" si="24"/>
        <v>204</v>
      </c>
      <c r="J48" s="8">
        <f t="shared" si="24"/>
        <v>204</v>
      </c>
      <c r="K48" s="8">
        <f t="shared" si="24"/>
        <v>204</v>
      </c>
      <c r="L48" s="8">
        <f t="shared" si="24"/>
        <v>204</v>
      </c>
      <c r="M48" s="8">
        <f t="shared" si="24"/>
        <v>204</v>
      </c>
      <c r="N48" s="8">
        <f t="shared" si="24"/>
        <v>204</v>
      </c>
      <c r="O48" s="8">
        <f t="shared" si="25" ref="O48:O54">SUM(C48:N48)</f>
        <v>2448</v>
      </c>
    </row>
    <row r="49" spans="1:15" ht="15">
      <c r="A49" s="28" t="s">
        <v>18</v>
      </c>
      <c r="B49" s="31"/>
      <c r="C49" s="8">
        <f>712723*'[2]Weather Normalization'!CQ45</f>
        <v>83450.531401276123</v>
      </c>
      <c r="D49" s="8">
        <f>712723*'[2]Weather Normalization'!CR45</f>
        <v>79810.609161027882</v>
      </c>
      <c r="E49" s="8">
        <f>712723*'[2]Weather Normalization'!CS45</f>
        <v>68100.824208277409</v>
      </c>
      <c r="F49" s="8">
        <f>712723*'[2]Weather Normalization'!CT45</f>
        <v>60535.441890268812</v>
      </c>
      <c r="G49" s="8">
        <f>712723*'[2]Weather Normalization'!CU45</f>
        <v>52237.793412749204</v>
      </c>
      <c r="H49" s="8">
        <f>712723*'[2]Weather Normalization'!CV45</f>
        <v>53208.993917545318</v>
      </c>
      <c r="I49" s="8">
        <f>712723*'[2]Weather Normalization'!CW45</f>
        <v>41776.913532880659</v>
      </c>
      <c r="J49" s="8">
        <f>712723*'[2]Weather Normalization'!CX45</f>
        <v>47040.638622673418</v>
      </c>
      <c r="K49" s="8">
        <f>712723*'[2]Weather Normalization'!CY45</f>
        <v>49229.235674045849</v>
      </c>
      <c r="L49" s="8">
        <f>712723*'[2]Weather Normalization'!CZ45</f>
        <v>49860.066068110384</v>
      </c>
      <c r="M49" s="8">
        <f>712723*'[2]Weather Normalization'!DA45</f>
        <v>58043.784102864935</v>
      </c>
      <c r="N49" s="8">
        <f>712723*'[2]Weather Normalization'!DB45</f>
        <v>69428.168008279958</v>
      </c>
      <c r="O49" s="8">
        <f t="shared" si="25"/>
        <v>712722.99999999988</v>
      </c>
    </row>
    <row r="50" spans="1:19" ht="15">
      <c r="A50" s="28" t="s">
        <v>19</v>
      </c>
      <c r="B50" s="29">
        <v>20</v>
      </c>
      <c r="C50" s="30">
        <f>C48*$B$50</f>
        <v>4080</v>
      </c>
      <c r="D50" s="30">
        <f t="shared" si="26" ref="D50:N50">D48*$B$50</f>
        <v>4080</v>
      </c>
      <c r="E50" s="30">
        <f t="shared" si="26"/>
        <v>4080</v>
      </c>
      <c r="F50" s="30">
        <f t="shared" si="26"/>
        <v>4080</v>
      </c>
      <c r="G50" s="30">
        <f t="shared" si="26"/>
        <v>4080</v>
      </c>
      <c r="H50" s="30">
        <f t="shared" si="26"/>
        <v>4080</v>
      </c>
      <c r="I50" s="30">
        <f t="shared" si="26"/>
        <v>4080</v>
      </c>
      <c r="J50" s="30">
        <f t="shared" si="26"/>
        <v>4080</v>
      </c>
      <c r="K50" s="30">
        <f t="shared" si="26"/>
        <v>4080</v>
      </c>
      <c r="L50" s="30">
        <f t="shared" si="26"/>
        <v>4080</v>
      </c>
      <c r="M50" s="30">
        <f t="shared" si="26"/>
        <v>4080</v>
      </c>
      <c r="N50" s="30">
        <f t="shared" si="26"/>
        <v>4080</v>
      </c>
      <c r="O50" s="30">
        <f t="shared" si="25"/>
        <v>48960</v>
      </c>
      <c r="R50" s="8"/>
      <c r="S50" s="8"/>
    </row>
    <row r="51" spans="1:19" ht="15">
      <c r="A51" s="28" t="s">
        <v>27</v>
      </c>
      <c r="B51" s="31">
        <v>0.39135999999999999</v>
      </c>
      <c r="C51" s="8">
        <f>C49*$B$51</f>
        <v>32659.199969203422</v>
      </c>
      <c r="D51" s="8">
        <f t="shared" si="27" ref="D51:N51">D49*$B$51</f>
        <v>31234.680001259872</v>
      </c>
      <c r="E51" s="8">
        <f t="shared" si="27"/>
        <v>26651.938562151445</v>
      </c>
      <c r="F51" s="8">
        <f t="shared" si="27"/>
        <v>23691.1505381756</v>
      </c>
      <c r="G51" s="8">
        <f t="shared" si="27"/>
        <v>20443.782830013526</v>
      </c>
      <c r="H51" s="8">
        <f t="shared" si="27"/>
        <v>20823.871859570536</v>
      </c>
      <c r="I51" s="8">
        <f t="shared" si="27"/>
        <v>16349.812880228174</v>
      </c>
      <c r="J51" s="8">
        <f t="shared" si="27"/>
        <v>18409.824331369469</v>
      </c>
      <c r="K51" s="8">
        <f t="shared" si="27"/>
        <v>19266.353673394584</v>
      </c>
      <c r="L51" s="8">
        <f t="shared" si="27"/>
        <v>19513.235456415678</v>
      </c>
      <c r="M51" s="8">
        <f t="shared" si="27"/>
        <v>22716.015346497221</v>
      </c>
      <c r="N51" s="8">
        <f t="shared" si="27"/>
        <v>27171.407831720444</v>
      </c>
      <c r="O51" s="8">
        <f t="shared" si="25"/>
        <v>278931.27327999996</v>
      </c>
      <c r="R51" s="8"/>
      <c r="S51" s="8"/>
    </row>
    <row r="52" spans="1:19" ht="15">
      <c r="A52" s="28" t="s">
        <v>21</v>
      </c>
      <c r="B52" s="31">
        <v>0.22966</v>
      </c>
      <c r="C52" s="8">
        <f>C49*$B$52</f>
        <v>19165.249041617073</v>
      </c>
      <c r="D52" s="8">
        <f t="shared" si="28" ref="D52:N52">D49*$B$52</f>
        <v>18329.304499921662</v>
      </c>
      <c r="E52" s="8">
        <f t="shared" si="28"/>
        <v>15640.03528767299</v>
      </c>
      <c r="F52" s="8">
        <f t="shared" si="28"/>
        <v>13902.569584519135</v>
      </c>
      <c r="G52" s="8">
        <f t="shared" si="28"/>
        <v>11996.931635171983</v>
      </c>
      <c r="H52" s="8">
        <f t="shared" si="28"/>
        <v>12219.977543103458</v>
      </c>
      <c r="I52" s="8">
        <f t="shared" si="28"/>
        <v>9594.4859619613726</v>
      </c>
      <c r="J52" s="8">
        <f t="shared" si="28"/>
        <v>10803.353066083177</v>
      </c>
      <c r="K52" s="8">
        <f t="shared" si="28"/>
        <v>11305.98626490137</v>
      </c>
      <c r="L52" s="8">
        <f t="shared" si="28"/>
        <v>11450.862773202231</v>
      </c>
      <c r="M52" s="8">
        <f t="shared" si="28"/>
        <v>13330.33545706396</v>
      </c>
      <c r="N52" s="8">
        <f t="shared" si="28"/>
        <v>15944.873064781576</v>
      </c>
      <c r="O52" s="8">
        <f t="shared" si="25"/>
        <v>163683.96417999995</v>
      </c>
      <c r="R52" s="8"/>
      <c r="S52" s="8"/>
    </row>
    <row r="53" spans="1:19" ht="15">
      <c r="A53" s="28" t="s">
        <v>22</v>
      </c>
      <c r="B53" s="31">
        <v>0.054980000000000001</v>
      </c>
      <c r="C53" s="8">
        <f>C49*$B$53</f>
        <v>4588.1102164421609</v>
      </c>
      <c r="D53" s="8">
        <f t="shared" si="29" ref="D53:N53">D49*$B$53</f>
        <v>4387.9872916733129</v>
      </c>
      <c r="E53" s="8">
        <f t="shared" si="29"/>
        <v>3744.1833149710919</v>
      </c>
      <c r="F53" s="8">
        <f t="shared" si="29"/>
        <v>3328.2385951269794</v>
      </c>
      <c r="G53" s="8">
        <f t="shared" si="29"/>
        <v>2872.0338818329515</v>
      </c>
      <c r="H53" s="8">
        <f t="shared" si="29"/>
        <v>2925.4304855866417</v>
      </c>
      <c r="I53" s="8">
        <f t="shared" si="29"/>
        <v>2296.8947060377786</v>
      </c>
      <c r="J53" s="8">
        <f t="shared" si="29"/>
        <v>2586.2943114745844</v>
      </c>
      <c r="K53" s="8">
        <f t="shared" si="29"/>
        <v>2706.6233773590407</v>
      </c>
      <c r="L53" s="8">
        <f t="shared" si="29"/>
        <v>2741.3064324247089</v>
      </c>
      <c r="M53" s="8">
        <f t="shared" si="29"/>
        <v>3191.247249975514</v>
      </c>
      <c r="N53" s="8">
        <f t="shared" si="29"/>
        <v>3817.1606770952321</v>
      </c>
      <c r="O53" s="8">
        <f t="shared" si="25"/>
        <v>39185.510540000003</v>
      </c>
      <c r="R53" s="8"/>
      <c r="S53" s="8"/>
    </row>
    <row r="54" spans="1:19" ht="15">
      <c r="A54" s="32" t="s">
        <v>28</v>
      </c>
      <c r="B54" s="31">
        <v>0.1731</v>
      </c>
      <c r="C54" s="8">
        <f>C49*$B$54</f>
        <v>14445.286985560897</v>
      </c>
      <c r="D54" s="8">
        <f t="shared" si="30" ref="D54:N54">D49*$B$54</f>
        <v>13815.216445773927</v>
      </c>
      <c r="E54" s="8">
        <f t="shared" si="30"/>
        <v>11788.252670452819</v>
      </c>
      <c r="F54" s="8">
        <f t="shared" si="30"/>
        <v>10478.684991205531</v>
      </c>
      <c r="G54" s="8">
        <f t="shared" si="30"/>
        <v>9042.3620397468876</v>
      </c>
      <c r="H54" s="8">
        <f t="shared" si="30"/>
        <v>9210.4768471270945</v>
      </c>
      <c r="I54" s="8">
        <f t="shared" si="30"/>
        <v>7231.5837325416423</v>
      </c>
      <c r="J54" s="8">
        <f t="shared" si="30"/>
        <v>8142.734545584769</v>
      </c>
      <c r="K54" s="8">
        <f t="shared" si="30"/>
        <v>8521.5806951773375</v>
      </c>
      <c r="L54" s="8">
        <f t="shared" si="30"/>
        <v>8630.777436389908</v>
      </c>
      <c r="M54" s="8">
        <f t="shared" si="30"/>
        <v>10047.37902820592</v>
      </c>
      <c r="N54" s="8">
        <f t="shared" si="30"/>
        <v>12018.015882233261</v>
      </c>
      <c r="O54" s="8">
        <f t="shared" si="25"/>
        <v>123372.35129999999</v>
      </c>
      <c r="R54" s="8"/>
      <c r="S54" s="8"/>
    </row>
    <row r="55" spans="1:15" ht="15">
      <c r="A55" s="33"/>
      <c r="B55" s="31"/>
      <c r="O55" s="8"/>
    </row>
    <row r="56" spans="1:15" ht="15">
      <c r="A56" s="28" t="s">
        <v>15</v>
      </c>
      <c r="B56" s="31"/>
      <c r="C56" s="34">
        <f>SUM(C50:C54)</f>
        <v>74937.846212823555</v>
      </c>
      <c r="D56" s="34">
        <f t="shared" si="31" ref="D56:O56">SUM(D50:D54)</f>
        <v>71847.188238628776</v>
      </c>
      <c r="E56" s="34">
        <f t="shared" si="31"/>
        <v>61904.409835248349</v>
      </c>
      <c r="F56" s="34">
        <f t="shared" si="31"/>
        <v>55480.643709027252</v>
      </c>
      <c r="G56" s="34">
        <f t="shared" si="31"/>
        <v>48435.110386765344</v>
      </c>
      <c r="H56" s="34">
        <f t="shared" si="31"/>
        <v>49259.756735387731</v>
      </c>
      <c r="I56" s="34">
        <f t="shared" si="31"/>
        <v>39552.777280768962</v>
      </c>
      <c r="J56" s="34">
        <f t="shared" si="31"/>
        <v>44022.206254511999</v>
      </c>
      <c r="K56" s="34">
        <f t="shared" si="31"/>
        <v>45880.544010832338</v>
      </c>
      <c r="L56" s="34">
        <f t="shared" si="31"/>
        <v>46416.182098432524</v>
      </c>
      <c r="M56" s="34">
        <f t="shared" si="31"/>
        <v>53364.977081742618</v>
      </c>
      <c r="N56" s="34">
        <f t="shared" si="31"/>
        <v>63031.457455830518</v>
      </c>
      <c r="O56" s="34">
        <f t="shared" si="31"/>
        <v>654133.09929999989</v>
      </c>
    </row>
    <row r="57" spans="1:2" ht="15">
      <c r="A57" s="28"/>
      <c r="B57" s="37"/>
    </row>
    <row r="58" spans="1:15" ht="15.75" thickBot="1">
      <c r="A58" s="9"/>
      <c r="B58" s="3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1"/>
      <c r="O58" s="11"/>
    </row>
    <row r="59" spans="1:15" ht="15">
      <c r="A59" s="39" t="s">
        <v>29</v>
      </c>
      <c r="B59" s="40"/>
      <c r="C59" s="1"/>
      <c r="D59" s="1"/>
      <c r="E59" s="1"/>
      <c r="F59" s="1"/>
      <c r="G59" s="1"/>
      <c r="H59" s="1"/>
      <c r="I59" s="1"/>
      <c r="J59" s="1"/>
      <c r="K59" s="1"/>
      <c r="L59" s="1"/>
      <c r="M59" s="1" t="s">
        <v>30</v>
      </c>
      <c r="N59" s="1"/>
      <c r="O59" s="1"/>
    </row>
    <row r="60" spans="1:2" ht="15">
      <c r="A60" s="28"/>
      <c r="B60" s="37"/>
    </row>
    <row r="61" spans="1:15" ht="15">
      <c r="A61" s="1" t="s">
        <v>0</v>
      </c>
      <c r="B61" s="41" t="s">
        <v>1</v>
      </c>
      <c r="C61"/>
      <c r="D61" s="3" t="s">
        <v>2</v>
      </c>
      <c r="E61" s="1"/>
      <c r="G61" s="2"/>
      <c r="H61" s="2"/>
      <c r="I61" s="5"/>
      <c r="J61" s="2"/>
      <c r="K61" s="5"/>
      <c r="L61" s="6" t="s">
        <v>31</v>
      </c>
      <c r="M61" s="2"/>
      <c r="N61" s="6"/>
      <c r="O61" s="2"/>
    </row>
    <row r="62" spans="1:15" ht="15.75" thickBot="1">
      <c r="A62" s="9"/>
      <c r="B62" s="38"/>
      <c r="C62" s="9"/>
      <c r="D62" s="10"/>
      <c r="E62" s="10"/>
      <c r="F62" s="9"/>
      <c r="G62" s="9"/>
      <c r="H62" s="9"/>
      <c r="I62" s="9"/>
      <c r="J62" s="9"/>
      <c r="K62" s="9"/>
      <c r="L62" s="9"/>
      <c r="M62" s="9"/>
      <c r="N62" s="11"/>
      <c r="O62" s="11"/>
    </row>
    <row r="63" spans="1:15" ht="15">
      <c r="A63" s="12"/>
      <c r="B63" s="42"/>
      <c r="C63" s="12"/>
      <c r="D63" s="1"/>
      <c r="E63" s="1"/>
      <c r="F63" s="12"/>
      <c r="G63" s="12"/>
      <c r="H63" s="12"/>
      <c r="I63" s="12"/>
      <c r="J63" s="12"/>
      <c r="K63" s="12"/>
      <c r="L63" s="12"/>
      <c r="M63" s="12"/>
      <c r="N63" s="13"/>
      <c r="O63" s="13"/>
    </row>
    <row r="64" spans="1:15" ht="15">
      <c r="A64" s="6" t="s">
        <v>4</v>
      </c>
      <c r="B64" s="43"/>
      <c r="C64" s="1"/>
      <c r="D64" s="1"/>
      <c r="E64" s="14" t="s">
        <v>5</v>
      </c>
      <c r="F64" s="15" t="s">
        <v>6</v>
      </c>
      <c r="H64" s="1"/>
      <c r="I64" s="5"/>
      <c r="J64" s="1"/>
      <c r="K64" s="5"/>
      <c r="L64" s="15" t="s">
        <v>7</v>
      </c>
      <c r="M64" s="1"/>
      <c r="N64" s="1"/>
      <c r="O64" s="1"/>
    </row>
    <row r="65" spans="1:15" ht="15">
      <c r="A65" s="5"/>
      <c r="B65" s="44"/>
      <c r="C65" s="5"/>
      <c r="D65" s="1"/>
      <c r="E65" s="1"/>
      <c r="F65" s="5"/>
      <c r="G65" s="15"/>
      <c r="H65" s="6"/>
      <c r="I65" s="5"/>
      <c r="J65" s="5"/>
      <c r="K65" s="5"/>
      <c r="L65" s="15" t="s">
        <v>8</v>
      </c>
      <c r="M65" s="5"/>
      <c r="N65" s="1"/>
      <c r="O65" s="1"/>
    </row>
    <row r="66" spans="1:15" ht="15">
      <c r="A66" s="6" t="s">
        <v>9</v>
      </c>
      <c r="B66" s="40" t="s">
        <v>10</v>
      </c>
      <c r="C66" s="1"/>
      <c r="D66" s="5"/>
      <c r="E66" s="5"/>
      <c r="F66" s="5"/>
      <c r="G66" s="5"/>
      <c r="H66" s="5"/>
      <c r="I66" s="5"/>
      <c r="J66" s="5"/>
      <c r="K66" s="5"/>
      <c r="L66" s="15" t="s">
        <v>11</v>
      </c>
      <c r="M66" s="5"/>
      <c r="N66" s="1"/>
      <c r="O66" s="1"/>
    </row>
    <row r="67" spans="1:15" ht="15">
      <c r="A67" s="5"/>
      <c r="B67" s="45"/>
      <c r="C67" s="16"/>
      <c r="D67" s="5"/>
      <c r="E67" s="5"/>
      <c r="F67" s="5"/>
      <c r="G67" s="5"/>
      <c r="H67" s="5"/>
      <c r="I67" s="5"/>
      <c r="J67" s="5"/>
      <c r="K67" s="5"/>
      <c r="L67" s="5"/>
      <c r="M67" s="5"/>
      <c r="N67" s="1"/>
      <c r="O67" s="1"/>
    </row>
    <row r="68" spans="1:15" ht="15.75">
      <c r="A68" s="6" t="s">
        <v>12</v>
      </c>
      <c r="B68" s="45" t="str">
        <f>$B$8</f>
        <v>20220067-GU</v>
      </c>
      <c r="C68" s="16"/>
      <c r="D68" s="5"/>
      <c r="E68" s="5"/>
      <c r="F68" s="5"/>
      <c r="G68" s="46"/>
      <c r="H68" s="5"/>
      <c r="I68" s="5"/>
      <c r="J68" s="5"/>
      <c r="K68" s="5"/>
      <c r="L68" s="5"/>
      <c r="M68" s="5"/>
      <c r="N68" s="1"/>
      <c r="O68" s="1"/>
    </row>
    <row r="69" spans="1:15" ht="15.75" thickBot="1">
      <c r="A69" s="17"/>
      <c r="B69" s="4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ht="15">
      <c r="A70" s="12"/>
      <c r="B70" s="4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3"/>
      <c r="O70" s="13"/>
    </row>
    <row r="71" spans="1:15" ht="15">
      <c r="A71" s="18" t="s">
        <v>13</v>
      </c>
      <c r="B71" s="19" t="s">
        <v>14</v>
      </c>
      <c r="C71" s="20">
        <v>44927</v>
      </c>
      <c r="D71" s="20">
        <v>44958</v>
      </c>
      <c r="E71" s="20">
        <v>44986</v>
      </c>
      <c r="F71" s="20">
        <v>45017</v>
      </c>
      <c r="G71" s="20">
        <v>45047</v>
      </c>
      <c r="H71" s="20">
        <v>45078</v>
      </c>
      <c r="I71" s="20">
        <v>45108</v>
      </c>
      <c r="J71" s="20">
        <v>45139</v>
      </c>
      <c r="K71" s="20">
        <v>45170</v>
      </c>
      <c r="L71" s="20">
        <v>45200</v>
      </c>
      <c r="M71" s="20">
        <v>45231</v>
      </c>
      <c r="N71" s="20">
        <v>45261</v>
      </c>
      <c r="O71" s="21" t="s">
        <v>15</v>
      </c>
    </row>
    <row r="72" spans="1:15" ht="15.75" thickBot="1">
      <c r="A72" s="22"/>
      <c r="B72" s="48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ht="15">
      <c r="A73" s="18"/>
      <c r="B73" s="49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50"/>
    </row>
    <row r="74" spans="1:2" ht="15.75">
      <c r="A74" s="51" t="s">
        <v>32</v>
      </c>
      <c r="B74" s="31"/>
    </row>
    <row r="75" spans="1:15" ht="15">
      <c r="A75" s="32" t="s">
        <v>33</v>
      </c>
      <c r="B75" s="31"/>
      <c r="C75" s="8">
        <v>2267</v>
      </c>
      <c r="D75" s="8">
        <f>$C75</f>
        <v>2267</v>
      </c>
      <c r="E75" s="8">
        <f t="shared" si="32" ref="E75:N75">$C75</f>
        <v>2267</v>
      </c>
      <c r="F75" s="8">
        <f t="shared" si="32"/>
        <v>2267</v>
      </c>
      <c r="G75" s="8">
        <f t="shared" si="32"/>
        <v>2267</v>
      </c>
      <c r="H75" s="8">
        <f t="shared" si="32"/>
        <v>2267</v>
      </c>
      <c r="I75" s="8">
        <f t="shared" si="32"/>
        <v>2267</v>
      </c>
      <c r="J75" s="8">
        <f t="shared" si="32"/>
        <v>2267</v>
      </c>
      <c r="K75" s="8">
        <f t="shared" si="32"/>
        <v>2267</v>
      </c>
      <c r="L75" s="8">
        <f t="shared" si="32"/>
        <v>2267</v>
      </c>
      <c r="M75" s="8">
        <f t="shared" si="32"/>
        <v>2267</v>
      </c>
      <c r="N75" s="8">
        <f t="shared" si="32"/>
        <v>2267</v>
      </c>
      <c r="O75" s="8">
        <f t="shared" si="33" ref="O75:O81">SUM(C75:N75)</f>
        <v>27204</v>
      </c>
    </row>
    <row r="76" spans="1:15" ht="15">
      <c r="A76" s="28" t="s">
        <v>18</v>
      </c>
      <c r="B76" s="31"/>
      <c r="C76" s="8">
        <f>6614701*'[2]Weather Normalization'!CQ46</f>
        <v>771228.94449293532</v>
      </c>
      <c r="D76" s="8">
        <f>6614701*'[2]Weather Normalization'!CR46</f>
        <v>710701.98963543517</v>
      </c>
      <c r="E76" s="8">
        <f>6614701*'[2]Weather Normalization'!CS46</f>
        <v>631327.24177975394</v>
      </c>
      <c r="F76" s="8">
        <f>6614701*'[2]Weather Normalization'!CT46</f>
        <v>550135.78328124993</v>
      </c>
      <c r="G76" s="8">
        <f>6614701*'[2]Weather Normalization'!CU46</f>
        <v>487494.43347614456</v>
      </c>
      <c r="H76" s="8">
        <f>6614701*'[2]Weather Normalization'!CV46</f>
        <v>456686.94139421661</v>
      </c>
      <c r="I76" s="8">
        <f>6614701*'[2]Weather Normalization'!CW46</f>
        <v>426095.51622763515</v>
      </c>
      <c r="J76" s="8">
        <f>6614701*'[2]Weather Normalization'!CX46</f>
        <v>433697.24681418721</v>
      </c>
      <c r="K76" s="8">
        <f>6614701*'[2]Weather Normalization'!CY46</f>
        <v>449521.65805694083</v>
      </c>
      <c r="L76" s="8">
        <f>6614701*'[2]Weather Normalization'!CZ46</f>
        <v>459558.23968773033</v>
      </c>
      <c r="M76" s="8">
        <f>6614701*'[2]Weather Normalization'!DA46</f>
        <v>548624.14422422159</v>
      </c>
      <c r="N76" s="8">
        <f>6614701*'[2]Weather Normalization'!DB46</f>
        <v>689628.86092954897</v>
      </c>
      <c r="O76" s="8">
        <f t="shared" si="33"/>
        <v>6614701</v>
      </c>
    </row>
    <row r="77" spans="1:19" ht="15">
      <c r="A77" s="28" t="s">
        <v>19</v>
      </c>
      <c r="B77" s="29">
        <v>33</v>
      </c>
      <c r="C77" s="30">
        <f>C75*$B$77</f>
        <v>74811</v>
      </c>
      <c r="D77" s="30">
        <f t="shared" si="34" ref="D77:N77">D75*$B$77</f>
        <v>74811</v>
      </c>
      <c r="E77" s="30">
        <f t="shared" si="34"/>
        <v>74811</v>
      </c>
      <c r="F77" s="30">
        <f t="shared" si="34"/>
        <v>74811</v>
      </c>
      <c r="G77" s="30">
        <f t="shared" si="34"/>
        <v>74811</v>
      </c>
      <c r="H77" s="30">
        <f t="shared" si="34"/>
        <v>74811</v>
      </c>
      <c r="I77" s="30">
        <f t="shared" si="34"/>
        <v>74811</v>
      </c>
      <c r="J77" s="30">
        <f t="shared" si="34"/>
        <v>74811</v>
      </c>
      <c r="K77" s="30">
        <f t="shared" si="34"/>
        <v>74811</v>
      </c>
      <c r="L77" s="30">
        <f t="shared" si="34"/>
        <v>74811</v>
      </c>
      <c r="M77" s="30">
        <f t="shared" si="34"/>
        <v>74811</v>
      </c>
      <c r="N77" s="30">
        <f t="shared" si="34"/>
        <v>74811</v>
      </c>
      <c r="O77" s="30">
        <f t="shared" si="33"/>
        <v>897732</v>
      </c>
      <c r="R77" s="8"/>
      <c r="S77" s="8"/>
    </row>
    <row r="78" spans="1:19" ht="15">
      <c r="A78" s="28" t="s">
        <v>20</v>
      </c>
      <c r="B78" s="31">
        <v>0.39135999999999999</v>
      </c>
      <c r="C78" s="8">
        <f>C76*$B$78</f>
        <v>301828.15971675515</v>
      </c>
      <c r="D78" s="8">
        <f t="shared" si="35" ref="D78:N78">D76*$B$78</f>
        <v>278140.33066372387</v>
      </c>
      <c r="E78" s="8">
        <f t="shared" si="35"/>
        <v>247076.22934292449</v>
      </c>
      <c r="F78" s="8">
        <f t="shared" si="35"/>
        <v>215301.14014494995</v>
      </c>
      <c r="G78" s="8">
        <f t="shared" si="35"/>
        <v>190785.82148522392</v>
      </c>
      <c r="H78" s="8">
        <f t="shared" si="35"/>
        <v>178729.0013840406</v>
      </c>
      <c r="I78" s="8">
        <f t="shared" si="35"/>
        <v>166756.74123084728</v>
      </c>
      <c r="J78" s="8">
        <f t="shared" si="35"/>
        <v>169731.75451320031</v>
      </c>
      <c r="K78" s="8">
        <f t="shared" si="35"/>
        <v>175924.79609716436</v>
      </c>
      <c r="L78" s="8">
        <f t="shared" si="35"/>
        <v>179852.71268419013</v>
      </c>
      <c r="M78" s="8">
        <f t="shared" si="35"/>
        <v>214709.54508359137</v>
      </c>
      <c r="N78" s="8">
        <f t="shared" si="35"/>
        <v>269893.1510133883</v>
      </c>
      <c r="O78" s="8">
        <f t="shared" si="33"/>
        <v>2588729.3833599999</v>
      </c>
      <c r="R78" s="8"/>
      <c r="S78" s="8"/>
    </row>
    <row r="79" spans="1:19" ht="15">
      <c r="A79" s="28" t="s">
        <v>21</v>
      </c>
      <c r="B79" s="31">
        <v>0.22966</v>
      </c>
      <c r="C79" s="8">
        <f>C76*$B$79</f>
        <v>177120.43939224753</v>
      </c>
      <c r="D79" s="8">
        <f t="shared" si="36" ref="D79:N79">D76*$B$79</f>
        <v>163219.81893967403</v>
      </c>
      <c r="E79" s="8">
        <f t="shared" si="36"/>
        <v>144990.6143471383</v>
      </c>
      <c r="F79" s="8">
        <f t="shared" si="36"/>
        <v>126344.18398837186</v>
      </c>
      <c r="G79" s="8">
        <f t="shared" si="36"/>
        <v>111957.97159213136</v>
      </c>
      <c r="H79" s="8">
        <f t="shared" si="36"/>
        <v>104882.72296059578</v>
      </c>
      <c r="I79" s="8">
        <f t="shared" si="36"/>
        <v>97857.096256838689</v>
      </c>
      <c r="J79" s="8">
        <f t="shared" si="36"/>
        <v>99602.909703346231</v>
      </c>
      <c r="K79" s="8">
        <f t="shared" si="36"/>
        <v>103237.14398935704</v>
      </c>
      <c r="L79" s="8">
        <f t="shared" si="36"/>
        <v>105542.14532668414</v>
      </c>
      <c r="M79" s="8">
        <f t="shared" si="36"/>
        <v>125997.02096253473</v>
      </c>
      <c r="N79" s="8">
        <f t="shared" si="36"/>
        <v>158380.16420108022</v>
      </c>
      <c r="O79" s="8">
        <f t="shared" si="33"/>
        <v>1519132.2316599996</v>
      </c>
      <c r="R79" s="8"/>
      <c r="S79" s="8"/>
    </row>
    <row r="80" spans="1:19" ht="15">
      <c r="A80" s="28" t="s">
        <v>22</v>
      </c>
      <c r="B80" s="31">
        <v>0.040899999999999999</v>
      </c>
      <c r="C80" s="8">
        <f>C76*$B$80</f>
        <v>31543.263829761054</v>
      </c>
      <c r="D80" s="8">
        <f t="shared" si="37" ref="D80:N80">D76*$B$80</f>
        <v>29067.711376089297</v>
      </c>
      <c r="E80" s="8">
        <f t="shared" si="37"/>
        <v>25821.284188791935</v>
      </c>
      <c r="F80" s="8">
        <f t="shared" si="37"/>
        <v>22500.553536203122</v>
      </c>
      <c r="G80" s="8">
        <f t="shared" si="37"/>
        <v>19938.522329174313</v>
      </c>
      <c r="H80" s="8">
        <f t="shared" si="37"/>
        <v>18678.49590302346</v>
      </c>
      <c r="I80" s="8">
        <f t="shared" si="37"/>
        <v>17427.306613710276</v>
      </c>
      <c r="J80" s="8">
        <f t="shared" si="37"/>
        <v>17738.217394700256</v>
      </c>
      <c r="K80" s="8">
        <f t="shared" si="37"/>
        <v>18385.435814528879</v>
      </c>
      <c r="L80" s="8">
        <f t="shared" si="37"/>
        <v>18795.932003228168</v>
      </c>
      <c r="M80" s="8">
        <f t="shared" si="37"/>
        <v>22438.727498770662</v>
      </c>
      <c r="N80" s="8">
        <f t="shared" si="37"/>
        <v>28205.820412018551</v>
      </c>
      <c r="O80" s="8">
        <f t="shared" si="33"/>
        <v>270541.27089999994</v>
      </c>
      <c r="R80" s="8"/>
      <c r="S80" s="8"/>
    </row>
    <row r="81" spans="1:19" ht="15">
      <c r="A81" s="32" t="s">
        <v>23</v>
      </c>
      <c r="B81" s="31">
        <v>1.0504</v>
      </c>
      <c r="C81" s="8">
        <f>C76*$B$81</f>
        <v>810098.88329537923</v>
      </c>
      <c r="D81" s="8">
        <f t="shared" si="38" ref="D81:N81">D76*$B$81</f>
        <v>746521.36991306115</v>
      </c>
      <c r="E81" s="8">
        <f t="shared" si="38"/>
        <v>663146.13476545352</v>
      </c>
      <c r="F81" s="8">
        <f t="shared" si="38"/>
        <v>577862.62675862492</v>
      </c>
      <c r="G81" s="8">
        <f t="shared" si="38"/>
        <v>512064.15292334225</v>
      </c>
      <c r="H81" s="8">
        <f t="shared" si="38"/>
        <v>479703.96324048511</v>
      </c>
      <c r="I81" s="8">
        <f t="shared" si="38"/>
        <v>447570.73024550796</v>
      </c>
      <c r="J81" s="8">
        <f t="shared" si="38"/>
        <v>455555.58805362222</v>
      </c>
      <c r="K81" s="8">
        <f t="shared" si="38"/>
        <v>472177.54962301062</v>
      </c>
      <c r="L81" s="8">
        <f t="shared" si="38"/>
        <v>482719.97496799193</v>
      </c>
      <c r="M81" s="8">
        <f t="shared" si="38"/>
        <v>576274.80109312234</v>
      </c>
      <c r="N81" s="8">
        <f t="shared" si="38"/>
        <v>724386.15552039829</v>
      </c>
      <c r="O81" s="8">
        <f t="shared" si="33"/>
        <v>6948081.930399999</v>
      </c>
      <c r="R81" s="8"/>
      <c r="S81" s="8"/>
    </row>
    <row r="82" spans="1:15" ht="15">
      <c r="A82" s="33"/>
      <c r="B82" s="31"/>
      <c r="O82" s="8"/>
    </row>
    <row r="83" spans="1:15" ht="15">
      <c r="A83" s="28" t="s">
        <v>15</v>
      </c>
      <c r="B83" s="31"/>
      <c r="C83" s="34">
        <f>SUM(C77:C81)</f>
        <v>1395401.7462341429</v>
      </c>
      <c r="D83" s="34">
        <f t="shared" si="39" ref="D83:O83">SUM(D77:D81)</f>
        <v>1291760.2308925483</v>
      </c>
      <c r="E83" s="34">
        <f t="shared" si="39"/>
        <v>1155845.2626443082</v>
      </c>
      <c r="F83" s="34">
        <f t="shared" si="39"/>
        <v>1016819.5044281499</v>
      </c>
      <c r="G83" s="34">
        <f t="shared" si="39"/>
        <v>909557.46832987189</v>
      </c>
      <c r="H83" s="34">
        <f t="shared" si="39"/>
        <v>856805.183488145</v>
      </c>
      <c r="I83" s="34">
        <f t="shared" si="39"/>
        <v>804422.87434690422</v>
      </c>
      <c r="J83" s="34">
        <f t="shared" si="39"/>
        <v>817439.46966486913</v>
      </c>
      <c r="K83" s="34">
        <f t="shared" si="39"/>
        <v>844535.92552406085</v>
      </c>
      <c r="L83" s="34">
        <f t="shared" si="39"/>
        <v>861721.76498209429</v>
      </c>
      <c r="M83" s="34">
        <f t="shared" si="39"/>
        <v>1014231.0946380191</v>
      </c>
      <c r="N83" s="34">
        <f t="shared" si="39"/>
        <v>1255676.2911468854</v>
      </c>
      <c r="O83" s="34">
        <f t="shared" si="39"/>
        <v>12224216.816319998</v>
      </c>
    </row>
    <row r="84" spans="1:2" ht="15">
      <c r="A84" s="28"/>
      <c r="B84" s="31"/>
    </row>
    <row r="85" spans="1:2" ht="15.75">
      <c r="A85" s="35" t="s">
        <v>34</v>
      </c>
      <c r="B85" s="31"/>
    </row>
    <row r="86" spans="1:15" ht="15">
      <c r="A86" s="32" t="s">
        <v>17</v>
      </c>
      <c r="B86" s="31"/>
      <c r="C86" s="8">
        <v>872</v>
      </c>
      <c r="D86" s="8">
        <f>$C86</f>
        <v>872</v>
      </c>
      <c r="E86" s="8">
        <f t="shared" si="40" ref="E86:N86">$C86</f>
        <v>872</v>
      </c>
      <c r="F86" s="8">
        <f t="shared" si="40"/>
        <v>872</v>
      </c>
      <c r="G86" s="8">
        <f t="shared" si="40"/>
        <v>872</v>
      </c>
      <c r="H86" s="8">
        <f t="shared" si="40"/>
        <v>872</v>
      </c>
      <c r="I86" s="8">
        <f t="shared" si="40"/>
        <v>872</v>
      </c>
      <c r="J86" s="8">
        <f t="shared" si="40"/>
        <v>872</v>
      </c>
      <c r="K86" s="8">
        <f t="shared" si="40"/>
        <v>872</v>
      </c>
      <c r="L86" s="8">
        <f t="shared" si="40"/>
        <v>872</v>
      </c>
      <c r="M86" s="8">
        <f t="shared" si="40"/>
        <v>872</v>
      </c>
      <c r="N86" s="8">
        <f t="shared" si="40"/>
        <v>872</v>
      </c>
      <c r="O86" s="8">
        <f>SUM(C86:N86)</f>
        <v>10464</v>
      </c>
    </row>
    <row r="87" spans="1:15" ht="15">
      <c r="A87" s="28" t="s">
        <v>18</v>
      </c>
      <c r="B87" s="31"/>
      <c r="C87" s="8">
        <f>5703452*'[2]Weather Normalization'!CQ47</f>
        <v>597608.29395522561</v>
      </c>
      <c r="D87" s="8">
        <f>5703452*'[2]Weather Normalization'!CR47</f>
        <v>554992.39070302842</v>
      </c>
      <c r="E87" s="8">
        <f>5703452*'[2]Weather Normalization'!CS47</f>
        <v>513081.22707713291</v>
      </c>
      <c r="F87" s="8">
        <f>5703452*'[2]Weather Normalization'!CT47</f>
        <v>474200.27838055318</v>
      </c>
      <c r="G87" s="8">
        <f>5703452*'[2]Weather Normalization'!CU47</f>
        <v>440150.10933944804</v>
      </c>
      <c r="H87" s="8">
        <f>5703452*'[2]Weather Normalization'!CV47</f>
        <v>417393.77119184571</v>
      </c>
      <c r="I87" s="8">
        <f>5703452*'[2]Weather Normalization'!CW47</f>
        <v>421238.58367227664</v>
      </c>
      <c r="J87" s="8">
        <f>5703452*'[2]Weather Normalization'!CX47</f>
        <v>408462.9493775848</v>
      </c>
      <c r="K87" s="8">
        <f>5703452*'[2]Weather Normalization'!CY47</f>
        <v>414542.14015500608</v>
      </c>
      <c r="L87" s="8">
        <f>5703452*'[2]Weather Normalization'!CZ47</f>
        <v>416334.14730897197</v>
      </c>
      <c r="M87" s="8">
        <f>5703452*'[2]Weather Normalization'!DA47</f>
        <v>486553.88798700715</v>
      </c>
      <c r="N87" s="8">
        <f>5703452*'[2]Weather Normalization'!DB47</f>
        <v>558894.22085191961</v>
      </c>
      <c r="O87" s="8">
        <f t="shared" si="41" ref="O87:O92">SUM(C87:N87)</f>
        <v>5703452</v>
      </c>
    </row>
    <row r="88" spans="1:19" ht="15">
      <c r="A88" s="28" t="s">
        <v>19</v>
      </c>
      <c r="B88" s="29">
        <v>33</v>
      </c>
      <c r="C88" s="30">
        <f>C86*$B$88</f>
        <v>28776</v>
      </c>
      <c r="D88" s="30">
        <f t="shared" si="42" ref="D88:N88">D86*$B$88</f>
        <v>28776</v>
      </c>
      <c r="E88" s="30">
        <f t="shared" si="42"/>
        <v>28776</v>
      </c>
      <c r="F88" s="30">
        <f t="shared" si="42"/>
        <v>28776</v>
      </c>
      <c r="G88" s="30">
        <f t="shared" si="42"/>
        <v>28776</v>
      </c>
      <c r="H88" s="30">
        <f t="shared" si="42"/>
        <v>28776</v>
      </c>
      <c r="I88" s="30">
        <f t="shared" si="42"/>
        <v>28776</v>
      </c>
      <c r="J88" s="30">
        <f t="shared" si="42"/>
        <v>28776</v>
      </c>
      <c r="K88" s="30">
        <f t="shared" si="42"/>
        <v>28776</v>
      </c>
      <c r="L88" s="30">
        <f t="shared" si="42"/>
        <v>28776</v>
      </c>
      <c r="M88" s="30">
        <f t="shared" si="42"/>
        <v>28776</v>
      </c>
      <c r="N88" s="30">
        <f t="shared" si="42"/>
        <v>28776</v>
      </c>
      <c r="O88" s="30">
        <f t="shared" si="41"/>
        <v>345312</v>
      </c>
      <c r="R88" s="8"/>
      <c r="S88" s="8"/>
    </row>
    <row r="89" spans="1:19" ht="15">
      <c r="A89" s="28" t="s">
        <v>27</v>
      </c>
      <c r="B89" s="31">
        <v>0.39135999999999999</v>
      </c>
      <c r="C89" s="8">
        <f>C87*$B$89</f>
        <v>233879.98192231709</v>
      </c>
      <c r="D89" s="8">
        <f t="shared" si="43" ref="D89:N89">D87*$B$89</f>
        <v>217201.8220255372</v>
      </c>
      <c r="E89" s="8">
        <f t="shared" si="43"/>
        <v>200799.46902890672</v>
      </c>
      <c r="F89" s="8">
        <f t="shared" si="43"/>
        <v>185583.02094701328</v>
      </c>
      <c r="G89" s="8">
        <f t="shared" si="43"/>
        <v>172257.14679108639</v>
      </c>
      <c r="H89" s="8">
        <f t="shared" si="43"/>
        <v>163351.22629364074</v>
      </c>
      <c r="I89" s="8">
        <f t="shared" si="43"/>
        <v>164855.93210598218</v>
      </c>
      <c r="J89" s="8">
        <f t="shared" si="43"/>
        <v>159856.05986841157</v>
      </c>
      <c r="K89" s="8">
        <f t="shared" si="43"/>
        <v>162235.21197106317</v>
      </c>
      <c r="L89" s="8">
        <f t="shared" si="43"/>
        <v>162936.53189083925</v>
      </c>
      <c r="M89" s="8">
        <f t="shared" si="43"/>
        <v>190417.72960259512</v>
      </c>
      <c r="N89" s="8">
        <f t="shared" si="43"/>
        <v>218728.84227260726</v>
      </c>
      <c r="O89" s="8">
        <f t="shared" si="41"/>
        <v>2232102.9747200003</v>
      </c>
      <c r="R89" s="8"/>
      <c r="S89" s="8"/>
    </row>
    <row r="90" spans="1:19" ht="15">
      <c r="A90" s="28" t="s">
        <v>21</v>
      </c>
      <c r="B90" s="31">
        <v>0.22966</v>
      </c>
      <c r="C90" s="8">
        <f>C87*$B$90</f>
        <v>137246.72078975712</v>
      </c>
      <c r="D90" s="8">
        <f t="shared" si="44" ref="D90:N90">D87*$B$90</f>
        <v>127459.5524488575</v>
      </c>
      <c r="E90" s="8">
        <f t="shared" si="44"/>
        <v>117834.23461053435</v>
      </c>
      <c r="F90" s="8">
        <f t="shared" si="44"/>
        <v>108904.83593287785</v>
      </c>
      <c r="G90" s="8">
        <f t="shared" si="44"/>
        <v>101084.87411089764</v>
      </c>
      <c r="H90" s="8">
        <f t="shared" si="44"/>
        <v>95858.653491919293</v>
      </c>
      <c r="I90" s="8">
        <f t="shared" si="44"/>
        <v>96741.65312617505</v>
      </c>
      <c r="J90" s="8">
        <f t="shared" si="44"/>
        <v>93807.600954056121</v>
      </c>
      <c r="K90" s="8">
        <f t="shared" si="44"/>
        <v>95203.747907998695</v>
      </c>
      <c r="L90" s="8">
        <f t="shared" si="44"/>
        <v>95615.300270978507</v>
      </c>
      <c r="M90" s="8">
        <f t="shared" si="44"/>
        <v>111741.96591509607</v>
      </c>
      <c r="N90" s="8">
        <f t="shared" si="44"/>
        <v>128355.64676085186</v>
      </c>
      <c r="O90" s="8">
        <f t="shared" si="41"/>
        <v>1309854.78632</v>
      </c>
      <c r="R90" s="8"/>
      <c r="S90" s="8"/>
    </row>
    <row r="91" spans="1:19" ht="15">
      <c r="A91" s="28" t="s">
        <v>22</v>
      </c>
      <c r="B91" s="31">
        <v>0.040899999999999999</v>
      </c>
      <c r="C91" s="8">
        <f>C87*$B$91</f>
        <v>24442.179222768726</v>
      </c>
      <c r="D91" s="8">
        <f t="shared" si="45" ref="D91:N91">D87*$B$91</f>
        <v>22699.188779753862</v>
      </c>
      <c r="E91" s="8">
        <f t="shared" si="45"/>
        <v>20985.022187454735</v>
      </c>
      <c r="F91" s="8">
        <f t="shared" si="45"/>
        <v>19394.791385764624</v>
      </c>
      <c r="G91" s="8">
        <f t="shared" si="45"/>
        <v>18002.139471983424</v>
      </c>
      <c r="H91" s="8">
        <f t="shared" si="45"/>
        <v>17071.405241746488</v>
      </c>
      <c r="I91" s="8">
        <f t="shared" si="45"/>
        <v>17228.658072196115</v>
      </c>
      <c r="J91" s="8">
        <f t="shared" si="45"/>
        <v>16706.134629543216</v>
      </c>
      <c r="K91" s="8">
        <f t="shared" si="45"/>
        <v>16954.77353233975</v>
      </c>
      <c r="L91" s="8">
        <f t="shared" si="45"/>
        <v>17028.066624936953</v>
      </c>
      <c r="M91" s="8">
        <f t="shared" si="45"/>
        <v>19900.05401866859</v>
      </c>
      <c r="N91" s="8">
        <f t="shared" si="45"/>
        <v>22858.773632843513</v>
      </c>
      <c r="O91" s="8">
        <f t="shared" si="41"/>
        <v>233271.18680000002</v>
      </c>
      <c r="R91" s="8"/>
      <c r="S91" s="8"/>
    </row>
    <row r="92" spans="1:19" ht="15">
      <c r="A92" s="32" t="s">
        <v>28</v>
      </c>
      <c r="B92" s="31">
        <v>0.16700000000000001</v>
      </c>
      <c r="C92" s="8">
        <f>C87*$B$92</f>
        <v>99800.585090522683</v>
      </c>
      <c r="D92" s="8">
        <f t="shared" si="46" ref="D92:N92">D87*$B$92</f>
        <v>92683.729247405747</v>
      </c>
      <c r="E92" s="8">
        <f t="shared" si="46"/>
        <v>85684.564921881203</v>
      </c>
      <c r="F92" s="8">
        <f t="shared" si="46"/>
        <v>79191.446489552385</v>
      </c>
      <c r="G92" s="8">
        <f t="shared" si="46"/>
        <v>73505.068259687832</v>
      </c>
      <c r="H92" s="8">
        <f t="shared" si="46"/>
        <v>69704.759789038231</v>
      </c>
      <c r="I92" s="8">
        <f t="shared" si="46"/>
        <v>70346.843473270201</v>
      </c>
      <c r="J92" s="8">
        <f t="shared" si="46"/>
        <v>68213.312546056666</v>
      </c>
      <c r="K92" s="8">
        <f t="shared" si="46"/>
        <v>69228.537405886018</v>
      </c>
      <c r="L92" s="8">
        <f t="shared" si="46"/>
        <v>69527.802600598327</v>
      </c>
      <c r="M92" s="8">
        <f t="shared" si="46"/>
        <v>81254.499293830202</v>
      </c>
      <c r="N92" s="8">
        <f t="shared" si="46"/>
        <v>93335.334882270574</v>
      </c>
      <c r="O92" s="8">
        <f t="shared" si="41"/>
        <v>952476.48400000005</v>
      </c>
      <c r="R92" s="8"/>
      <c r="S92" s="8"/>
    </row>
    <row r="93" spans="1:15" ht="15">
      <c r="A93" s="33"/>
      <c r="B93" s="31"/>
      <c r="O93" s="8"/>
    </row>
    <row r="94" spans="1:15" ht="15">
      <c r="A94" s="28" t="s">
        <v>15</v>
      </c>
      <c r="B94" s="31"/>
      <c r="C94" s="52">
        <f>SUM(C88:C92)</f>
        <v>524145.46702536556</v>
      </c>
      <c r="D94" s="52">
        <f t="shared" si="47" ref="D94:O94">SUM(D88:D92)</f>
        <v>488820.29250155436</v>
      </c>
      <c r="E94" s="52">
        <f t="shared" si="47"/>
        <v>454079.29074877698</v>
      </c>
      <c r="F94" s="52">
        <f t="shared" si="47"/>
        <v>421850.09475520812</v>
      </c>
      <c r="G94" s="52">
        <f t="shared" si="47"/>
        <v>393625.22863365524</v>
      </c>
      <c r="H94" s="52">
        <f t="shared" si="47"/>
        <v>374762.04481634474</v>
      </c>
      <c r="I94" s="52">
        <f t="shared" si="47"/>
        <v>377949.08677762357</v>
      </c>
      <c r="J94" s="52">
        <f t="shared" si="47"/>
        <v>367359.10799806763</v>
      </c>
      <c r="K94" s="52">
        <f t="shared" si="47"/>
        <v>372398.27081728762</v>
      </c>
      <c r="L94" s="52">
        <f t="shared" si="47"/>
        <v>373883.70138735301</v>
      </c>
      <c r="M94" s="52">
        <f t="shared" si="47"/>
        <v>432090.24883018999</v>
      </c>
      <c r="N94" s="52">
        <f t="shared" si="47"/>
        <v>492054.59754857316</v>
      </c>
      <c r="O94" s="52">
        <f t="shared" si="47"/>
        <v>5073017.4318400007</v>
      </c>
    </row>
    <row r="95" spans="1:2" ht="15.75">
      <c r="A95" s="53"/>
      <c r="B95" s="31"/>
    </row>
    <row r="96" spans="1:2" ht="15.75">
      <c r="A96" s="35" t="s">
        <v>35</v>
      </c>
      <c r="B96" s="31"/>
    </row>
    <row r="97" spans="1:15" ht="15">
      <c r="A97" s="32" t="s">
        <v>17</v>
      </c>
      <c r="B97" s="31"/>
      <c r="C97" s="8">
        <v>303</v>
      </c>
      <c r="D97" s="8">
        <f>$C97</f>
        <v>303</v>
      </c>
      <c r="E97" s="8">
        <f t="shared" si="48" ref="E97:N97">$C97</f>
        <v>303</v>
      </c>
      <c r="F97" s="8">
        <f t="shared" si="48"/>
        <v>303</v>
      </c>
      <c r="G97" s="8">
        <f t="shared" si="48"/>
        <v>303</v>
      </c>
      <c r="H97" s="8">
        <f t="shared" si="48"/>
        <v>303</v>
      </c>
      <c r="I97" s="8">
        <f t="shared" si="48"/>
        <v>303</v>
      </c>
      <c r="J97" s="8">
        <f t="shared" si="48"/>
        <v>303</v>
      </c>
      <c r="K97" s="8">
        <f t="shared" si="48"/>
        <v>303</v>
      </c>
      <c r="L97" s="8">
        <f t="shared" si="48"/>
        <v>303</v>
      </c>
      <c r="M97" s="8">
        <f t="shared" si="48"/>
        <v>303</v>
      </c>
      <c r="N97" s="8">
        <f t="shared" si="48"/>
        <v>303</v>
      </c>
      <c r="O97" s="8">
        <f>SUM(C97:N97)</f>
        <v>3636</v>
      </c>
    </row>
    <row r="98" spans="1:15" ht="15">
      <c r="A98" s="28" t="s">
        <v>18</v>
      </c>
      <c r="B98" s="31"/>
      <c r="C98" s="8">
        <f>62693*'[2]Weather Normalization'!CQ48</f>
        <v>7444.8493016782195</v>
      </c>
      <c r="D98" s="8">
        <f>62693*'[2]Weather Normalization'!CR48</f>
        <v>5967.9297094811118</v>
      </c>
      <c r="E98" s="8">
        <f>62693*'[2]Weather Normalization'!CS48</f>
        <v>5651.1751640528373</v>
      </c>
      <c r="F98" s="8">
        <f>62693*'[2]Weather Normalization'!CT48</f>
        <v>4616.5588774528414</v>
      </c>
      <c r="G98" s="8">
        <f>62693*'[2]Weather Normalization'!CU48</f>
        <v>7263.2097991086566</v>
      </c>
      <c r="H98" s="8">
        <f>62693*'[2]Weather Normalization'!CV48</f>
        <v>4574.6976905487845</v>
      </c>
      <c r="I98" s="8">
        <f>62693*'[2]Weather Normalization'!CW48</f>
        <v>3532.7191556700791</v>
      </c>
      <c r="J98" s="8">
        <f>62693*'[2]Weather Normalization'!CX48</f>
        <v>3297.0808100268841</v>
      </c>
      <c r="K98" s="8">
        <f>62693*'[2]Weather Normalization'!CY48</f>
        <v>3670.1409311590646</v>
      </c>
      <c r="L98" s="8">
        <f>62693*'[2]Weather Normalization'!CZ48</f>
        <v>4258.4529754534915</v>
      </c>
      <c r="M98" s="8">
        <f>62693*'[2]Weather Normalization'!DA48</f>
        <v>4931.1161684254721</v>
      </c>
      <c r="N98" s="8">
        <f>62693*'[2]Weather Normalization'!DB48</f>
        <v>7485.0694169425533</v>
      </c>
      <c r="O98" s="8">
        <f t="shared" si="49" ref="O98:O103">SUM(C98:N98)</f>
        <v>62692.999999999985</v>
      </c>
    </row>
    <row r="99" spans="1:19" ht="15">
      <c r="A99" s="28" t="s">
        <v>19</v>
      </c>
      <c r="B99" s="29">
        <v>35.810000000000002</v>
      </c>
      <c r="C99" s="30">
        <f>C97*$B$99</f>
        <v>10850.43</v>
      </c>
      <c r="D99" s="30">
        <f t="shared" si="50" ref="D99:N99">D97*$B$99</f>
        <v>10850.43</v>
      </c>
      <c r="E99" s="30">
        <f t="shared" si="50"/>
        <v>10850.43</v>
      </c>
      <c r="F99" s="30">
        <f t="shared" si="50"/>
        <v>10850.43</v>
      </c>
      <c r="G99" s="30">
        <f t="shared" si="50"/>
        <v>10850.43</v>
      </c>
      <c r="H99" s="30">
        <f t="shared" si="50"/>
        <v>10850.43</v>
      </c>
      <c r="I99" s="30">
        <f t="shared" si="50"/>
        <v>10850.43</v>
      </c>
      <c r="J99" s="30">
        <f t="shared" si="50"/>
        <v>10850.43</v>
      </c>
      <c r="K99" s="30">
        <f t="shared" si="50"/>
        <v>10850.43</v>
      </c>
      <c r="L99" s="30">
        <f t="shared" si="50"/>
        <v>10850.43</v>
      </c>
      <c r="M99" s="30">
        <f t="shared" si="50"/>
        <v>10850.43</v>
      </c>
      <c r="N99" s="30">
        <f t="shared" si="50"/>
        <v>10850.43</v>
      </c>
      <c r="O99" s="30">
        <f t="shared" si="49"/>
        <v>130205.15999999997</v>
      </c>
      <c r="R99" s="8"/>
      <c r="S99" s="8"/>
    </row>
    <row r="100" spans="1:19" ht="15">
      <c r="A100" s="28" t="s">
        <v>20</v>
      </c>
      <c r="B100" s="31">
        <v>0.39135999999999999</v>
      </c>
      <c r="C100" s="8">
        <f>C98*$B$100</f>
        <v>2913.616222704788</v>
      </c>
      <c r="D100" s="8">
        <f t="shared" si="51" ref="D100:N100">D98*$B$100</f>
        <v>2335.6089711025279</v>
      </c>
      <c r="E100" s="8">
        <f t="shared" si="51"/>
        <v>2211.6439122037182</v>
      </c>
      <c r="F100" s="8">
        <f t="shared" si="51"/>
        <v>1806.7364822799439</v>
      </c>
      <c r="G100" s="8">
        <f t="shared" si="51"/>
        <v>2842.5297869791639</v>
      </c>
      <c r="H100" s="8">
        <f t="shared" si="51"/>
        <v>1790.3536881731723</v>
      </c>
      <c r="I100" s="8">
        <f t="shared" si="51"/>
        <v>1382.5649687630421</v>
      </c>
      <c r="J100" s="8">
        <f t="shared" si="51"/>
        <v>1290.3455458121214</v>
      </c>
      <c r="K100" s="8">
        <f t="shared" si="51"/>
        <v>1436.3463548184116</v>
      </c>
      <c r="L100" s="8">
        <f t="shared" si="51"/>
        <v>1666.5881564734784</v>
      </c>
      <c r="M100" s="8">
        <f t="shared" si="51"/>
        <v>1929.8416236749927</v>
      </c>
      <c r="N100" s="8">
        <f t="shared" si="51"/>
        <v>2929.3567670146376</v>
      </c>
      <c r="O100" s="8">
        <f t="shared" si="49"/>
        <v>24535.532479999994</v>
      </c>
      <c r="R100" s="8"/>
      <c r="S100" s="8"/>
    </row>
    <row r="101" spans="1:19" ht="15">
      <c r="A101" s="28" t="s">
        <v>21</v>
      </c>
      <c r="B101" s="31">
        <v>0.22966</v>
      </c>
      <c r="C101" s="8">
        <f>C98*$B$101</f>
        <v>1709.7840906234198</v>
      </c>
      <c r="D101" s="8">
        <f t="shared" si="52" ref="D101:N101">D98*$B$101</f>
        <v>1370.5947370794322</v>
      </c>
      <c r="E101" s="8">
        <f t="shared" si="52"/>
        <v>1297.8488881763747</v>
      </c>
      <c r="F101" s="8">
        <f t="shared" si="52"/>
        <v>1060.2389117958196</v>
      </c>
      <c r="G101" s="8">
        <f t="shared" si="52"/>
        <v>1668.0687624632942</v>
      </c>
      <c r="H101" s="8">
        <f t="shared" si="52"/>
        <v>1050.6250716114339</v>
      </c>
      <c r="I101" s="8">
        <f t="shared" si="52"/>
        <v>811.32428129119035</v>
      </c>
      <c r="J101" s="8">
        <f t="shared" si="52"/>
        <v>757.2075788307742</v>
      </c>
      <c r="K101" s="8">
        <f t="shared" si="52"/>
        <v>842.88456624999083</v>
      </c>
      <c r="L101" s="8">
        <f t="shared" si="52"/>
        <v>977.99631034264883</v>
      </c>
      <c r="M101" s="8">
        <f t="shared" si="52"/>
        <v>1132.4801392405939</v>
      </c>
      <c r="N101" s="8">
        <f t="shared" si="52"/>
        <v>1719.0210422950267</v>
      </c>
      <c r="O101" s="8">
        <f t="shared" si="49"/>
        <v>14398.074379999998</v>
      </c>
      <c r="R101" s="8"/>
      <c r="S101" s="8"/>
    </row>
    <row r="102" spans="1:19" ht="15">
      <c r="A102" s="28" t="s">
        <v>22</v>
      </c>
      <c r="B102" s="31">
        <v>0.054980000000000001</v>
      </c>
      <c r="C102" s="8">
        <f>C98*$B$102</f>
        <v>409.31781460626854</v>
      </c>
      <c r="D102" s="8">
        <f t="shared" si="53" ref="D102:N102">D98*$B$102</f>
        <v>328.11677542727153</v>
      </c>
      <c r="E102" s="8">
        <f t="shared" si="53"/>
        <v>310.70161051962498</v>
      </c>
      <c r="F102" s="8">
        <f t="shared" si="53"/>
        <v>253.81840708235723</v>
      </c>
      <c r="G102" s="8">
        <f t="shared" si="53"/>
        <v>399.33127475499396</v>
      </c>
      <c r="H102" s="8">
        <f t="shared" si="53"/>
        <v>251.51687902637218</v>
      </c>
      <c r="I102" s="8">
        <f t="shared" si="53"/>
        <v>194.22889917874096</v>
      </c>
      <c r="J102" s="8">
        <f t="shared" si="53"/>
        <v>181.27350293527809</v>
      </c>
      <c r="K102" s="8">
        <f t="shared" si="53"/>
        <v>201.78434839512536</v>
      </c>
      <c r="L102" s="8">
        <f t="shared" si="53"/>
        <v>234.12974459043298</v>
      </c>
      <c r="M102" s="8">
        <f t="shared" si="53"/>
        <v>271.11276694003249</v>
      </c>
      <c r="N102" s="8">
        <f t="shared" si="53"/>
        <v>411.52911654350157</v>
      </c>
      <c r="O102" s="8">
        <f t="shared" si="49"/>
        <v>3446.86114</v>
      </c>
      <c r="R102" s="8"/>
      <c r="S102" s="8"/>
    </row>
    <row r="103" spans="1:19" ht="15">
      <c r="A103" s="32" t="s">
        <v>23</v>
      </c>
      <c r="B103" s="31">
        <v>1.0504</v>
      </c>
      <c r="C103" s="8">
        <f>C98*$B$103</f>
        <v>7820.0697064828018</v>
      </c>
      <c r="D103" s="8">
        <f t="shared" si="54" ref="D103:N103">D98*$B$103</f>
        <v>6268.7133668389597</v>
      </c>
      <c r="E103" s="8">
        <f t="shared" si="54"/>
        <v>5935.9943923211003</v>
      </c>
      <c r="F103" s="8">
        <f t="shared" si="54"/>
        <v>4849.233444876465</v>
      </c>
      <c r="G103" s="8">
        <f t="shared" si="54"/>
        <v>7629.2755729837327</v>
      </c>
      <c r="H103" s="8">
        <f t="shared" si="54"/>
        <v>4805.2624541524428</v>
      </c>
      <c r="I103" s="8">
        <f t="shared" si="54"/>
        <v>3710.7682011158513</v>
      </c>
      <c r="J103" s="8">
        <f t="shared" si="54"/>
        <v>3463.2536828522393</v>
      </c>
      <c r="K103" s="8">
        <f t="shared" si="54"/>
        <v>3855.1160340894817</v>
      </c>
      <c r="L103" s="8">
        <f t="shared" si="54"/>
        <v>4473.0790054163472</v>
      </c>
      <c r="M103" s="8">
        <f t="shared" si="54"/>
        <v>5179.6444233141156</v>
      </c>
      <c r="N103" s="8">
        <f t="shared" si="54"/>
        <v>7862.3169155564583</v>
      </c>
      <c r="O103" s="8">
        <f t="shared" si="49"/>
        <v>65852.727199999994</v>
      </c>
      <c r="R103" s="8"/>
      <c r="S103" s="8"/>
    </row>
    <row r="104" spans="1:15" ht="15">
      <c r="A104" s="33"/>
      <c r="B104" s="31"/>
      <c r="O104" s="8"/>
    </row>
    <row r="105" spans="1:15" ht="15">
      <c r="A105" s="28" t="s">
        <v>15</v>
      </c>
      <c r="B105" s="31"/>
      <c r="C105" s="34">
        <f t="shared" si="55" ref="C105:O105">SUM(C99:C103)</f>
        <v>23703.217834417279</v>
      </c>
      <c r="D105" s="34">
        <f t="shared" si="55"/>
        <v>21153.463850448192</v>
      </c>
      <c r="E105" s="34">
        <f t="shared" si="55"/>
        <v>20606.618803220819</v>
      </c>
      <c r="F105" s="34">
        <f t="shared" si="55"/>
        <v>18820.457246034588</v>
      </c>
      <c r="G105" s="34">
        <f t="shared" si="55"/>
        <v>23389.635397181184</v>
      </c>
      <c r="H105" s="34">
        <f t="shared" si="55"/>
        <v>18748.188092963421</v>
      </c>
      <c r="I105" s="34">
        <f t="shared" si="55"/>
        <v>16949.316350348825</v>
      </c>
      <c r="J105" s="34">
        <f t="shared" si="55"/>
        <v>16542.510310430414</v>
      </c>
      <c r="K105" s="34">
        <f t="shared" si="55"/>
        <v>17186.561303553011</v>
      </c>
      <c r="L105" s="34">
        <f t="shared" si="55"/>
        <v>18202.223216822909</v>
      </c>
      <c r="M105" s="34">
        <f t="shared" si="55"/>
        <v>19363.508953169734</v>
      </c>
      <c r="N105" s="34">
        <f t="shared" si="55"/>
        <v>23772.653841409621</v>
      </c>
      <c r="O105" s="34">
        <f t="shared" si="55"/>
        <v>238438.35519999996</v>
      </c>
    </row>
    <row r="106" spans="1:15" ht="15">
      <c r="A106" s="28"/>
      <c r="B106" s="31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2" ht="15.75">
      <c r="A107" s="35" t="s">
        <v>36</v>
      </c>
      <c r="B107" s="31"/>
    </row>
    <row r="108" spans="1:15" ht="15">
      <c r="A108" s="32" t="s">
        <v>17</v>
      </c>
      <c r="B108" s="31"/>
      <c r="C108" s="8">
        <v>673</v>
      </c>
      <c r="D108" s="8">
        <f>$C108</f>
        <v>673</v>
      </c>
      <c r="E108" s="8">
        <f t="shared" si="56" ref="E108:N108">$C108</f>
        <v>673</v>
      </c>
      <c r="F108" s="8">
        <f t="shared" si="56"/>
        <v>673</v>
      </c>
      <c r="G108" s="8">
        <f t="shared" si="56"/>
        <v>673</v>
      </c>
      <c r="H108" s="8">
        <f t="shared" si="56"/>
        <v>673</v>
      </c>
      <c r="I108" s="8">
        <f t="shared" si="56"/>
        <v>673</v>
      </c>
      <c r="J108" s="8">
        <f t="shared" si="56"/>
        <v>673</v>
      </c>
      <c r="K108" s="8">
        <f t="shared" si="56"/>
        <v>673</v>
      </c>
      <c r="L108" s="8">
        <f t="shared" si="56"/>
        <v>673</v>
      </c>
      <c r="M108" s="8">
        <f t="shared" si="56"/>
        <v>673</v>
      </c>
      <c r="N108" s="8">
        <f t="shared" si="56"/>
        <v>673</v>
      </c>
      <c r="O108" s="8">
        <f>SUM(C108:N108)</f>
        <v>8076</v>
      </c>
    </row>
    <row r="109" spans="1:15" ht="15">
      <c r="A109" s="28" t="s">
        <v>18</v>
      </c>
      <c r="B109" s="31"/>
      <c r="C109" s="8">
        <f>8097819*'[2]Weather Normalization'!CQ49</f>
        <v>899255.282540916</v>
      </c>
      <c r="D109" s="8">
        <f>8097819*'[2]Weather Normalization'!CR49</f>
        <v>841321.98578414449</v>
      </c>
      <c r="E109" s="8">
        <f>8097819*'[2]Weather Normalization'!CS49</f>
        <v>738641.88873336383</v>
      </c>
      <c r="F109" s="8">
        <f>8097819*'[2]Weather Normalization'!CT49</f>
        <v>718688.80146345822</v>
      </c>
      <c r="G109" s="8">
        <f>8097819*'[2]Weather Normalization'!CU49</f>
        <v>628038.45180712093</v>
      </c>
      <c r="H109" s="8">
        <f>8097819*'[2]Weather Normalization'!CV49</f>
        <v>596535.50929454039</v>
      </c>
      <c r="I109" s="8">
        <f>8097819*'[2]Weather Normalization'!CW49</f>
        <v>581816.39044463437</v>
      </c>
      <c r="J109" s="8">
        <f>8097819*'[2]Weather Normalization'!CX49</f>
        <v>544561.14224766474</v>
      </c>
      <c r="K109" s="8">
        <f>8097819*'[2]Weather Normalization'!CY49</f>
        <v>522987.1601613625</v>
      </c>
      <c r="L109" s="8">
        <f>8097819*'[2]Weather Normalization'!CZ49</f>
        <v>536970.6167060287</v>
      </c>
      <c r="M109" s="8">
        <f>8097819*'[2]Weather Normalization'!DA49</f>
        <v>684597.77893109631</v>
      </c>
      <c r="N109" s="8">
        <f>8097819*'[2]Weather Normalization'!DB49</f>
        <v>804403.99188566988</v>
      </c>
      <c r="O109" s="8">
        <f t="shared" si="57" ref="O109:O114">SUM(C109:N109)</f>
        <v>8097819</v>
      </c>
    </row>
    <row r="110" spans="1:19" ht="15">
      <c r="A110" s="28" t="s">
        <v>19</v>
      </c>
      <c r="B110" s="29">
        <v>90</v>
      </c>
      <c r="C110" s="30">
        <f>C108*$B$110</f>
        <v>60570</v>
      </c>
      <c r="D110" s="30">
        <f t="shared" si="58" ref="D110:N110">D108*$B$110</f>
        <v>60570</v>
      </c>
      <c r="E110" s="30">
        <f t="shared" si="58"/>
        <v>60570</v>
      </c>
      <c r="F110" s="30">
        <f t="shared" si="58"/>
        <v>60570</v>
      </c>
      <c r="G110" s="30">
        <f t="shared" si="58"/>
        <v>60570</v>
      </c>
      <c r="H110" s="30">
        <f t="shared" si="58"/>
        <v>60570</v>
      </c>
      <c r="I110" s="30">
        <f t="shared" si="58"/>
        <v>60570</v>
      </c>
      <c r="J110" s="30">
        <f t="shared" si="58"/>
        <v>60570</v>
      </c>
      <c r="K110" s="30">
        <f t="shared" si="58"/>
        <v>60570</v>
      </c>
      <c r="L110" s="30">
        <f t="shared" si="58"/>
        <v>60570</v>
      </c>
      <c r="M110" s="30">
        <f t="shared" si="58"/>
        <v>60570</v>
      </c>
      <c r="N110" s="30">
        <f t="shared" si="58"/>
        <v>60570</v>
      </c>
      <c r="O110" s="30">
        <f t="shared" si="57"/>
        <v>726840</v>
      </c>
      <c r="R110" s="8"/>
      <c r="S110" s="8"/>
    </row>
    <row r="111" spans="1:19" ht="15">
      <c r="A111" s="28" t="s">
        <v>20</v>
      </c>
      <c r="B111" s="31">
        <v>0.35365999999999997</v>
      </c>
      <c r="C111" s="8">
        <f>C109*$B$111</f>
        <v>318030.62322342035</v>
      </c>
      <c r="D111" s="8">
        <f t="shared" si="59" ref="D111:N111">D109*$B$111</f>
        <v>297541.93349242053</v>
      </c>
      <c r="E111" s="8">
        <f t="shared" si="59"/>
        <v>261228.09036944143</v>
      </c>
      <c r="F111" s="8">
        <f t="shared" si="59"/>
        <v>254171.4815255666</v>
      </c>
      <c r="G111" s="8">
        <f t="shared" si="59"/>
        <v>222112.07886610637</v>
      </c>
      <c r="H111" s="8">
        <f t="shared" si="59"/>
        <v>210970.74821710715</v>
      </c>
      <c r="I111" s="8">
        <f t="shared" si="59"/>
        <v>205765.18464464939</v>
      </c>
      <c r="J111" s="8">
        <f t="shared" si="59"/>
        <v>192589.49356730911</v>
      </c>
      <c r="K111" s="8">
        <f t="shared" si="59"/>
        <v>184959.63906266744</v>
      </c>
      <c r="L111" s="8">
        <f t="shared" si="59"/>
        <v>189905.02830425408</v>
      </c>
      <c r="M111" s="8">
        <f t="shared" si="59"/>
        <v>242114.85049677151</v>
      </c>
      <c r="N111" s="8">
        <f t="shared" si="59"/>
        <v>284485.51577028597</v>
      </c>
      <c r="O111" s="8">
        <f t="shared" si="57"/>
        <v>2863874.6675400003</v>
      </c>
      <c r="R111" s="8"/>
      <c r="S111" s="8"/>
    </row>
    <row r="112" spans="1:19" ht="15">
      <c r="A112" s="28" t="s">
        <v>21</v>
      </c>
      <c r="B112" s="31">
        <v>0.16008</v>
      </c>
      <c r="C112" s="8">
        <f>C109*$B$112</f>
        <v>143952.78562914985</v>
      </c>
      <c r="D112" s="8">
        <f t="shared" si="60" ref="D112:N112">D109*$B$112</f>
        <v>134678.82348432584</v>
      </c>
      <c r="E112" s="8">
        <f t="shared" si="60"/>
        <v>118241.79354843688</v>
      </c>
      <c r="F112" s="8">
        <f t="shared" si="60"/>
        <v>115047.7033382704</v>
      </c>
      <c r="G112" s="8">
        <f t="shared" si="60"/>
        <v>100536.39536528391</v>
      </c>
      <c r="H112" s="8">
        <f t="shared" si="60"/>
        <v>95493.404327870026</v>
      </c>
      <c r="I112" s="8">
        <f t="shared" si="60"/>
        <v>93137.167782377073</v>
      </c>
      <c r="J112" s="8">
        <f t="shared" si="60"/>
        <v>87173.347651006174</v>
      </c>
      <c r="K112" s="8">
        <f t="shared" si="60"/>
        <v>83719.784598630911</v>
      </c>
      <c r="L112" s="8">
        <f t="shared" si="60"/>
        <v>85958.25632230108</v>
      </c>
      <c r="M112" s="8">
        <f t="shared" si="60"/>
        <v>109590.4124512899</v>
      </c>
      <c r="N112" s="8">
        <f t="shared" si="60"/>
        <v>128768.99102105803</v>
      </c>
      <c r="O112" s="8">
        <f t="shared" si="57"/>
        <v>1296298.86552</v>
      </c>
      <c r="R112" s="8"/>
      <c r="S112" s="8"/>
    </row>
    <row r="113" spans="1:19" ht="15">
      <c r="A113" s="28" t="s">
        <v>22</v>
      </c>
      <c r="B113" s="31">
        <v>0.034070000000000003</v>
      </c>
      <c r="C113" s="8">
        <f>C109*$B$113</f>
        <v>30637.627476169011</v>
      </c>
      <c r="D113" s="8">
        <f t="shared" si="61" ref="D113:N113">D109*$B$113</f>
        <v>28663.840055665805</v>
      </c>
      <c r="E113" s="8">
        <f t="shared" si="61"/>
        <v>25165.529149145706</v>
      </c>
      <c r="F113" s="8">
        <f t="shared" si="61"/>
        <v>24485.727465860025</v>
      </c>
      <c r="G113" s="8">
        <f t="shared" si="61"/>
        <v>21397.270053068612</v>
      </c>
      <c r="H113" s="8">
        <f t="shared" si="61"/>
        <v>20323.964801664992</v>
      </c>
      <c r="I113" s="8">
        <f t="shared" si="61"/>
        <v>19822.484422448695</v>
      </c>
      <c r="J113" s="8">
        <f t="shared" si="61"/>
        <v>18553.198116377938</v>
      </c>
      <c r="K113" s="8">
        <f t="shared" si="61"/>
        <v>17818.17254669762</v>
      </c>
      <c r="L113" s="8">
        <f t="shared" si="61"/>
        <v>18294.5889111744</v>
      </c>
      <c r="M113" s="8">
        <f t="shared" si="61"/>
        <v>23324.246328182453</v>
      </c>
      <c r="N113" s="8">
        <f t="shared" si="61"/>
        <v>27406.044003544775</v>
      </c>
      <c r="O113" s="8">
        <f t="shared" si="57"/>
        <v>275892.69333000004</v>
      </c>
      <c r="R113" s="8"/>
      <c r="S113" s="8"/>
    </row>
    <row r="114" spans="1:19" ht="15">
      <c r="A114" s="32" t="s">
        <v>23</v>
      </c>
      <c r="B114" s="31">
        <v>1.0504</v>
      </c>
      <c r="C114" s="8">
        <f>C109*$B$114</f>
        <v>944577.74878097815</v>
      </c>
      <c r="D114" s="8">
        <f t="shared" si="62" ref="D114:N114">D109*$B$114</f>
        <v>883724.61386766541</v>
      </c>
      <c r="E114" s="8">
        <f t="shared" si="62"/>
        <v>775869.43992552534</v>
      </c>
      <c r="F114" s="8">
        <f t="shared" si="62"/>
        <v>754910.71705721656</v>
      </c>
      <c r="G114" s="8">
        <f t="shared" si="62"/>
        <v>659691.58977819979</v>
      </c>
      <c r="H114" s="8">
        <f t="shared" si="62"/>
        <v>626600.89896298526</v>
      </c>
      <c r="I114" s="8">
        <f t="shared" si="62"/>
        <v>611139.9365230439</v>
      </c>
      <c r="J114" s="8">
        <f t="shared" si="62"/>
        <v>572007.02381694701</v>
      </c>
      <c r="K114" s="8">
        <f t="shared" si="62"/>
        <v>549345.71303349512</v>
      </c>
      <c r="L114" s="8">
        <f t="shared" si="62"/>
        <v>564033.93578801258</v>
      </c>
      <c r="M114" s="8">
        <f t="shared" si="62"/>
        <v>719101.50698922353</v>
      </c>
      <c r="N114" s="8">
        <f t="shared" si="62"/>
        <v>844945.95307670766</v>
      </c>
      <c r="O114" s="8">
        <f t="shared" si="57"/>
        <v>8505949.0776000004</v>
      </c>
      <c r="R114" s="8"/>
      <c r="S114" s="8"/>
    </row>
    <row r="115" spans="1:15" ht="15">
      <c r="A115" s="33"/>
      <c r="B115" s="31"/>
      <c r="O115" s="8"/>
    </row>
    <row r="116" spans="1:15" ht="15">
      <c r="A116" s="28" t="s">
        <v>15</v>
      </c>
      <c r="B116" s="31"/>
      <c r="C116" s="34">
        <f t="shared" si="63" ref="C116:O116">SUM(C110:C114)</f>
        <v>1497768.7851097174</v>
      </c>
      <c r="D116" s="34">
        <f t="shared" si="63"/>
        <v>1405179.2109000776</v>
      </c>
      <c r="E116" s="34">
        <f t="shared" si="63"/>
        <v>1241074.8529925493</v>
      </c>
      <c r="F116" s="34">
        <f t="shared" si="63"/>
        <v>1209185.6293869135</v>
      </c>
      <c r="G116" s="34">
        <f t="shared" si="63"/>
        <v>1064307.3340626587</v>
      </c>
      <c r="H116" s="34">
        <f t="shared" si="63"/>
        <v>1013959.0163096273</v>
      </c>
      <c r="I116" s="34">
        <f t="shared" si="63"/>
        <v>990434.77337251906</v>
      </c>
      <c r="J116" s="34">
        <f t="shared" si="63"/>
        <v>930893.06315164024</v>
      </c>
      <c r="K116" s="34">
        <f t="shared" si="63"/>
        <v>896413.30924149114</v>
      </c>
      <c r="L116" s="34">
        <f t="shared" si="63"/>
        <v>918761.80932574207</v>
      </c>
      <c r="M116" s="34">
        <f t="shared" si="63"/>
        <v>1154701.0162654673</v>
      </c>
      <c r="N116" s="34">
        <f t="shared" si="63"/>
        <v>1346176.5038715964</v>
      </c>
      <c r="O116" s="34">
        <f t="shared" si="63"/>
        <v>13668855.303990001</v>
      </c>
    </row>
    <row r="117" spans="1:15" ht="15">
      <c r="A117" s="28"/>
      <c r="B117" s="31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1:15" ht="15.75" thickBot="1">
      <c r="A118" s="56"/>
      <c r="B118" s="57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</row>
    <row r="119" spans="1:15" ht="15">
      <c r="A119" s="39" t="s">
        <v>29</v>
      </c>
      <c r="B119" s="4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 t="s">
        <v>30</v>
      </c>
      <c r="N119" s="1"/>
      <c r="O119" s="1"/>
    </row>
    <row r="120" spans="1:2" ht="15">
      <c r="A120" s="28"/>
      <c r="B120" s="37"/>
    </row>
    <row r="121" spans="1:15" ht="15">
      <c r="A121" s="1" t="s">
        <v>0</v>
      </c>
      <c r="B121" s="41" t="s">
        <v>1</v>
      </c>
      <c r="C121"/>
      <c r="D121" s="3" t="s">
        <v>2</v>
      </c>
      <c r="E121" s="1"/>
      <c r="G121" s="2"/>
      <c r="H121" s="2"/>
      <c r="I121" s="5"/>
      <c r="J121" s="2"/>
      <c r="K121" s="5"/>
      <c r="L121" s="6" t="s">
        <v>37</v>
      </c>
      <c r="M121" s="2"/>
      <c r="N121" s="6"/>
      <c r="O121" s="2"/>
    </row>
    <row r="122" spans="1:15" ht="15.75" thickBot="1">
      <c r="A122" s="9"/>
      <c r="B122" s="38"/>
      <c r="C122" s="9"/>
      <c r="D122" s="10"/>
      <c r="E122" s="10"/>
      <c r="F122" s="9"/>
      <c r="G122" s="9"/>
      <c r="H122" s="9"/>
      <c r="I122" s="9"/>
      <c r="J122" s="9"/>
      <c r="K122" s="9"/>
      <c r="L122" s="9"/>
      <c r="M122" s="9"/>
      <c r="N122" s="11"/>
      <c r="O122" s="11"/>
    </row>
    <row r="123" spans="1:15" ht="15">
      <c r="A123" s="12"/>
      <c r="B123" s="42"/>
      <c r="C123" s="12"/>
      <c r="D123" s="1"/>
      <c r="E123" s="1"/>
      <c r="F123" s="12"/>
      <c r="G123" s="12"/>
      <c r="H123" s="12"/>
      <c r="I123" s="12"/>
      <c r="J123" s="12"/>
      <c r="K123" s="12"/>
      <c r="L123" s="12"/>
      <c r="M123" s="12"/>
      <c r="N123" s="13"/>
      <c r="O123" s="13"/>
    </row>
    <row r="124" spans="1:15" ht="15">
      <c r="A124" s="6" t="s">
        <v>4</v>
      </c>
      <c r="B124" s="43"/>
      <c r="C124" s="1"/>
      <c r="D124" s="1"/>
      <c r="E124" s="14" t="s">
        <v>5</v>
      </c>
      <c r="F124" s="15" t="s">
        <v>6</v>
      </c>
      <c r="H124" s="1"/>
      <c r="I124" s="5"/>
      <c r="J124" s="1"/>
      <c r="K124" s="5"/>
      <c r="L124" s="15" t="s">
        <v>7</v>
      </c>
      <c r="M124" s="1"/>
      <c r="N124" s="1"/>
      <c r="O124" s="1"/>
    </row>
    <row r="125" spans="1:15" ht="15">
      <c r="A125" s="5"/>
      <c r="B125" s="44"/>
      <c r="C125" s="5"/>
      <c r="D125" s="1"/>
      <c r="E125" s="1"/>
      <c r="F125" s="5"/>
      <c r="G125" s="15"/>
      <c r="H125" s="6"/>
      <c r="I125" s="5"/>
      <c r="J125" s="5"/>
      <c r="K125" s="5"/>
      <c r="L125" s="15" t="s">
        <v>8</v>
      </c>
      <c r="M125" s="5"/>
      <c r="N125" s="1"/>
      <c r="O125" s="1"/>
    </row>
    <row r="126" spans="1:15" ht="15">
      <c r="A126" s="6" t="s">
        <v>9</v>
      </c>
      <c r="B126" s="40" t="s">
        <v>10</v>
      </c>
      <c r="C126" s="1"/>
      <c r="D126" s="5"/>
      <c r="E126" s="5"/>
      <c r="F126" s="5"/>
      <c r="G126" s="5"/>
      <c r="H126" s="5"/>
      <c r="I126" s="5"/>
      <c r="J126" s="5"/>
      <c r="K126" s="5"/>
      <c r="L126" s="15" t="s">
        <v>11</v>
      </c>
      <c r="M126" s="5"/>
      <c r="N126" s="1"/>
      <c r="O126" s="1"/>
    </row>
    <row r="127" spans="1:15" ht="15">
      <c r="A127" s="5"/>
      <c r="B127" s="45"/>
      <c r="C127" s="1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1"/>
      <c r="O127" s="1"/>
    </row>
    <row r="128" spans="1:15" ht="15.75">
      <c r="A128" s="6" t="s">
        <v>12</v>
      </c>
      <c r="B128" s="45" t="str">
        <f>$B$8</f>
        <v>20220067-GU</v>
      </c>
      <c r="C128" s="16"/>
      <c r="D128" s="5"/>
      <c r="E128" s="5"/>
      <c r="F128" s="5"/>
      <c r="G128" s="46"/>
      <c r="H128" s="5"/>
      <c r="I128" s="5"/>
      <c r="J128" s="5"/>
      <c r="K128" s="5"/>
      <c r="L128" s="5"/>
      <c r="M128" s="5"/>
      <c r="N128" s="1"/>
      <c r="O128" s="1"/>
    </row>
    <row r="129" spans="1:15" ht="15.75" thickBot="1">
      <c r="A129" s="17"/>
      <c r="B129" s="47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15">
      <c r="A130" s="12"/>
      <c r="B130" s="4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3"/>
      <c r="O130" s="13"/>
    </row>
    <row r="131" spans="1:15" ht="15">
      <c r="A131" s="18" t="s">
        <v>13</v>
      </c>
      <c r="B131" s="19" t="s">
        <v>14</v>
      </c>
      <c r="C131" s="20">
        <v>44927</v>
      </c>
      <c r="D131" s="20">
        <v>44958</v>
      </c>
      <c r="E131" s="20">
        <v>44986</v>
      </c>
      <c r="F131" s="20">
        <v>45017</v>
      </c>
      <c r="G131" s="20">
        <v>45047</v>
      </c>
      <c r="H131" s="20">
        <v>45078</v>
      </c>
      <c r="I131" s="20">
        <v>45108</v>
      </c>
      <c r="J131" s="20">
        <v>45139</v>
      </c>
      <c r="K131" s="20">
        <v>45170</v>
      </c>
      <c r="L131" s="20">
        <v>45200</v>
      </c>
      <c r="M131" s="20">
        <v>45231</v>
      </c>
      <c r="N131" s="20">
        <v>45261</v>
      </c>
      <c r="O131" s="21" t="s">
        <v>15</v>
      </c>
    </row>
    <row r="132" spans="1:15" ht="15.75" thickBot="1">
      <c r="A132" s="22"/>
      <c r="B132" s="48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3"/>
    </row>
    <row r="133" spans="1:2" ht="15">
      <c r="A133" s="28"/>
      <c r="B133" s="37"/>
    </row>
    <row r="134" spans="1:2" ht="15.75">
      <c r="A134" s="24" t="s">
        <v>38</v>
      </c>
      <c r="B134" s="31"/>
    </row>
    <row r="135" spans="1:15" ht="15">
      <c r="A135" s="26" t="s">
        <v>17</v>
      </c>
      <c r="B135" s="31"/>
      <c r="C135" s="8">
        <v>1301</v>
      </c>
      <c r="D135" s="8">
        <f>$C135</f>
        <v>1301</v>
      </c>
      <c r="E135" s="8">
        <f t="shared" si="64" ref="E135:N135">$C135</f>
        <v>1301</v>
      </c>
      <c r="F135" s="8">
        <f t="shared" si="64"/>
        <v>1301</v>
      </c>
      <c r="G135" s="8">
        <f t="shared" si="64"/>
        <v>1301</v>
      </c>
      <c r="H135" s="8">
        <f t="shared" si="64"/>
        <v>1301</v>
      </c>
      <c r="I135" s="8">
        <f t="shared" si="64"/>
        <v>1301</v>
      </c>
      <c r="J135" s="8">
        <f t="shared" si="64"/>
        <v>1301</v>
      </c>
      <c r="K135" s="8">
        <f t="shared" si="64"/>
        <v>1301</v>
      </c>
      <c r="L135" s="8">
        <f t="shared" si="64"/>
        <v>1301</v>
      </c>
      <c r="M135" s="8">
        <f t="shared" si="64"/>
        <v>1301</v>
      </c>
      <c r="N135" s="8">
        <f t="shared" si="64"/>
        <v>1301</v>
      </c>
      <c r="O135" s="8">
        <f>SUM(C135:N135)</f>
        <v>15612</v>
      </c>
    </row>
    <row r="136" spans="1:15" ht="15">
      <c r="A136" s="28" t="s">
        <v>18</v>
      </c>
      <c r="B136" s="31"/>
      <c r="C136" s="8">
        <f>32126206*'[2]Weather Normalization'!CQ53</f>
        <v>2606777.2569396687</v>
      </c>
      <c r="D136" s="8">
        <f>32126206*'[2]Weather Normalization'!CR53</f>
        <v>2424955.3023025501</v>
      </c>
      <c r="E136" s="8">
        <f>32126206*'[2]Weather Normalization'!CS53</f>
        <v>2688759.3050105092</v>
      </c>
      <c r="F136" s="8">
        <f>32126206*'[2]Weather Normalization'!CT53</f>
        <v>2822090.0113603598</v>
      </c>
      <c r="G136" s="8">
        <f>32126206*'[2]Weather Normalization'!CU53</f>
        <v>2777428.2555140685</v>
      </c>
      <c r="H136" s="8">
        <f>32126206*'[2]Weather Normalization'!CV53</f>
        <v>2728253.1504504979</v>
      </c>
      <c r="I136" s="8">
        <f>32126206*'[2]Weather Normalization'!CW53</f>
        <v>2789243.3100560675</v>
      </c>
      <c r="J136" s="8">
        <f>32126206*'[2]Weather Normalization'!CX53</f>
        <v>2888327.2638629405</v>
      </c>
      <c r="K136" s="8">
        <f>32126206*'[2]Weather Normalization'!CY53</f>
        <v>2509496.8339725211</v>
      </c>
      <c r="L136" s="8">
        <f>32126206*'[2]Weather Normalization'!CZ53</f>
        <v>2822619.1079543987</v>
      </c>
      <c r="M136" s="8">
        <f>32126206*'[2]Weather Normalization'!DA53</f>
        <v>2619706.0068538091</v>
      </c>
      <c r="N136" s="8">
        <f>32126206*'[2]Weather Normalization'!DB53</f>
        <v>2448550.1957226051</v>
      </c>
      <c r="O136" s="8">
        <f t="shared" si="65" ref="O136:O141">SUM(C136:N136)</f>
        <v>32126205.999999996</v>
      </c>
    </row>
    <row r="137" spans="1:19" ht="15">
      <c r="A137" s="28" t="s">
        <v>19</v>
      </c>
      <c r="B137" s="29">
        <v>90</v>
      </c>
      <c r="C137" s="30">
        <f>C135*$B$137</f>
        <v>117090</v>
      </c>
      <c r="D137" s="30">
        <f t="shared" si="66" ref="D137:N137">D135*$B$137</f>
        <v>117090</v>
      </c>
      <c r="E137" s="30">
        <f t="shared" si="66"/>
        <v>117090</v>
      </c>
      <c r="F137" s="30">
        <f t="shared" si="66"/>
        <v>117090</v>
      </c>
      <c r="G137" s="30">
        <f t="shared" si="66"/>
        <v>117090</v>
      </c>
      <c r="H137" s="30">
        <f t="shared" si="66"/>
        <v>117090</v>
      </c>
      <c r="I137" s="30">
        <f t="shared" si="66"/>
        <v>117090</v>
      </c>
      <c r="J137" s="30">
        <f t="shared" si="66"/>
        <v>117090</v>
      </c>
      <c r="K137" s="30">
        <f t="shared" si="66"/>
        <v>117090</v>
      </c>
      <c r="L137" s="30">
        <f t="shared" si="66"/>
        <v>117090</v>
      </c>
      <c r="M137" s="30">
        <f t="shared" si="66"/>
        <v>117090</v>
      </c>
      <c r="N137" s="30">
        <f t="shared" si="66"/>
        <v>117090</v>
      </c>
      <c r="O137" s="30">
        <f t="shared" si="65"/>
        <v>1405080</v>
      </c>
      <c r="R137" s="8"/>
      <c r="S137" s="8"/>
    </row>
    <row r="138" spans="1:19" ht="15">
      <c r="A138" s="28" t="s">
        <v>27</v>
      </c>
      <c r="B138" s="31">
        <v>0.35365999999999997</v>
      </c>
      <c r="C138" s="8">
        <f>C136*$B$138</f>
        <v>921912.84468928317</v>
      </c>
      <c r="D138" s="8">
        <f t="shared" si="67" ref="D138:N138">D136*$B$138</f>
        <v>857609.69221231982</v>
      </c>
      <c r="E138" s="8">
        <f t="shared" si="67"/>
        <v>950906.61581001664</v>
      </c>
      <c r="F138" s="8">
        <f t="shared" si="67"/>
        <v>998060.35341770481</v>
      </c>
      <c r="G138" s="8">
        <f t="shared" si="67"/>
        <v>982265.27684510546</v>
      </c>
      <c r="H138" s="8">
        <f t="shared" si="67"/>
        <v>964874.00918832305</v>
      </c>
      <c r="I138" s="8">
        <f t="shared" si="67"/>
        <v>986443.78903442877</v>
      </c>
      <c r="J138" s="8">
        <f t="shared" si="67"/>
        <v>1021485.8201377675</v>
      </c>
      <c r="K138" s="8">
        <f t="shared" si="67"/>
        <v>887508.65030272177</v>
      </c>
      <c r="L138" s="8">
        <f t="shared" si="67"/>
        <v>998247.47371915262</v>
      </c>
      <c r="M138" s="8">
        <f t="shared" si="67"/>
        <v>926485.22638391808</v>
      </c>
      <c r="N138" s="8">
        <f t="shared" si="67"/>
        <v>865954.26221925649</v>
      </c>
      <c r="O138" s="8">
        <f t="shared" si="65"/>
        <v>11361754.013959996</v>
      </c>
      <c r="R138" s="8"/>
      <c r="S138" s="8"/>
    </row>
    <row r="139" spans="1:19" ht="15">
      <c r="A139" s="28" t="s">
        <v>21</v>
      </c>
      <c r="B139" s="31">
        <v>0.16008</v>
      </c>
      <c r="C139" s="8">
        <f>C136*$B$139</f>
        <v>417292.90329090215</v>
      </c>
      <c r="D139" s="8">
        <f t="shared" si="68" ref="D139:N139">D136*$B$139</f>
        <v>388186.84479259222</v>
      </c>
      <c r="E139" s="8">
        <f t="shared" si="68"/>
        <v>430416.58954608231</v>
      </c>
      <c r="F139" s="8">
        <f t="shared" si="68"/>
        <v>451760.16901856638</v>
      </c>
      <c r="G139" s="8">
        <f t="shared" si="68"/>
        <v>444610.71514269209</v>
      </c>
      <c r="H139" s="8">
        <f t="shared" si="68"/>
        <v>436738.76432411571</v>
      </c>
      <c r="I139" s="8">
        <f t="shared" si="68"/>
        <v>446502.06907377532</v>
      </c>
      <c r="J139" s="8">
        <f t="shared" si="68"/>
        <v>462363.42839917954</v>
      </c>
      <c r="K139" s="8">
        <f t="shared" si="68"/>
        <v>401720.2531823212</v>
      </c>
      <c r="L139" s="8">
        <f t="shared" si="68"/>
        <v>451844.86680134013</v>
      </c>
      <c r="M139" s="8">
        <f t="shared" si="68"/>
        <v>419362.53757715778</v>
      </c>
      <c r="N139" s="8">
        <f t="shared" si="68"/>
        <v>391963.91533127462</v>
      </c>
      <c r="O139" s="8">
        <f t="shared" si="65"/>
        <v>5142763.0564799998</v>
      </c>
      <c r="R139" s="8"/>
      <c r="S139" s="8"/>
    </row>
    <row r="140" spans="1:19" ht="15">
      <c r="A140" s="28" t="s">
        <v>22</v>
      </c>
      <c r="B140" s="31">
        <v>0.034070000000000003</v>
      </c>
      <c r="C140" s="8">
        <f>C136*$B$140</f>
        <v>88812.901143934519</v>
      </c>
      <c r="D140" s="8">
        <f t="shared" si="69" ref="D140:N140">D136*$B$140</f>
        <v>82618.227149447892</v>
      </c>
      <c r="E140" s="8">
        <f t="shared" si="69"/>
        <v>91606.029521708057</v>
      </c>
      <c r="F140" s="8">
        <f t="shared" si="69"/>
        <v>96148.606687047475</v>
      </c>
      <c r="G140" s="8">
        <f t="shared" si="69"/>
        <v>94626.980665364317</v>
      </c>
      <c r="H140" s="8">
        <f t="shared" si="69"/>
        <v>92951.584835848465</v>
      </c>
      <c r="I140" s="8">
        <f t="shared" si="69"/>
        <v>95029.519573610232</v>
      </c>
      <c r="J140" s="8">
        <f t="shared" si="69"/>
        <v>98405.309879810389</v>
      </c>
      <c r="K140" s="8">
        <f t="shared" si="69"/>
        <v>85498.557133443799</v>
      </c>
      <c r="L140" s="8">
        <f t="shared" si="69"/>
        <v>96166.633008006378</v>
      </c>
      <c r="M140" s="8">
        <f t="shared" si="69"/>
        <v>89253.383653509285</v>
      </c>
      <c r="N140" s="8">
        <f t="shared" si="69"/>
        <v>83422.105168269161</v>
      </c>
      <c r="O140" s="8">
        <f t="shared" si="65"/>
        <v>1094539.8384200002</v>
      </c>
      <c r="R140" s="8"/>
      <c r="S140" s="8"/>
    </row>
    <row r="141" spans="1:19" ht="15">
      <c r="A141" s="32" t="s">
        <v>28</v>
      </c>
      <c r="B141" s="31">
        <v>0.15740000000000001</v>
      </c>
      <c r="C141" s="8">
        <f>C136*$B$141</f>
        <v>410306.74024230387</v>
      </c>
      <c r="D141" s="8">
        <f t="shared" si="70" ref="D141:N141">D136*$B$141</f>
        <v>381687.96458242141</v>
      </c>
      <c r="E141" s="8">
        <f t="shared" si="70"/>
        <v>423210.71460865421</v>
      </c>
      <c r="F141" s="8">
        <f t="shared" si="70"/>
        <v>444196.96778812067</v>
      </c>
      <c r="G141" s="8">
        <f t="shared" si="70"/>
        <v>437167.20741791441</v>
      </c>
      <c r="H141" s="8">
        <f t="shared" si="70"/>
        <v>429427.04588090838</v>
      </c>
      <c r="I141" s="8">
        <f t="shared" si="70"/>
        <v>439026.89700282505</v>
      </c>
      <c r="J141" s="8">
        <f t="shared" si="70"/>
        <v>454622.71133202687</v>
      </c>
      <c r="K141" s="8">
        <f t="shared" si="70"/>
        <v>394994.80166727485</v>
      </c>
      <c r="L141" s="8">
        <f t="shared" si="70"/>
        <v>444280.24759202241</v>
      </c>
      <c r="M141" s="8">
        <f t="shared" si="70"/>
        <v>412341.72547878959</v>
      </c>
      <c r="N141" s="8">
        <f t="shared" si="70"/>
        <v>385401.80080673809</v>
      </c>
      <c r="O141" s="8">
        <f t="shared" si="65"/>
        <v>5056664.8244000003</v>
      </c>
      <c r="R141" s="8"/>
      <c r="S141" s="8"/>
    </row>
    <row r="142" spans="1:15" ht="15">
      <c r="A142" s="33"/>
      <c r="B142" s="31"/>
      <c r="O142" s="8"/>
    </row>
    <row r="143" spans="1:15" ht="15">
      <c r="A143" s="28" t="s">
        <v>15</v>
      </c>
      <c r="B143" s="31"/>
      <c r="C143" s="34">
        <f>SUM(C137:C141)</f>
        <v>1955415.3893664237</v>
      </c>
      <c r="D143" s="34">
        <f t="shared" si="71" ref="D143:O143">SUM(D137:D141)</f>
        <v>1827192.7287367813</v>
      </c>
      <c r="E143" s="34">
        <f t="shared" si="71"/>
        <v>2013229.9494864612</v>
      </c>
      <c r="F143" s="34">
        <f t="shared" si="71"/>
        <v>2107256.0969114392</v>
      </c>
      <c r="G143" s="34">
        <f t="shared" si="71"/>
        <v>2075760.1800710761</v>
      </c>
      <c r="H143" s="34">
        <f t="shared" si="71"/>
        <v>2041081.4042291958</v>
      </c>
      <c r="I143" s="34">
        <f t="shared" si="71"/>
        <v>2084092.2746846394</v>
      </c>
      <c r="J143" s="34">
        <f t="shared" si="71"/>
        <v>2153967.2697487846</v>
      </c>
      <c r="K143" s="34">
        <f t="shared" si="71"/>
        <v>1886812.2622857618</v>
      </c>
      <c r="L143" s="34">
        <f t="shared" si="71"/>
        <v>2107629.2211205214</v>
      </c>
      <c r="M143" s="34">
        <f t="shared" si="71"/>
        <v>1964532.8730933745</v>
      </c>
      <c r="N143" s="34">
        <f t="shared" si="71"/>
        <v>1843832.0835255384</v>
      </c>
      <c r="O143" s="34">
        <f t="shared" si="71"/>
        <v>24060801.733259995</v>
      </c>
    </row>
    <row r="144" spans="2:2" ht="15">
      <c r="B144" s="31"/>
    </row>
    <row r="145" spans="1:2" ht="15.75">
      <c r="A145" s="35" t="s">
        <v>39</v>
      </c>
      <c r="B145" s="31"/>
    </row>
    <row r="146" spans="1:15" ht="15">
      <c r="A146" s="32" t="s">
        <v>17</v>
      </c>
      <c r="B146" s="31"/>
      <c r="C146" s="8">
        <v>0</v>
      </c>
      <c r="D146" s="8">
        <f>$C146</f>
        <v>0</v>
      </c>
      <c r="E146" s="8">
        <f t="shared" si="72" ref="E146:N147">$C146</f>
        <v>0</v>
      </c>
      <c r="F146" s="8">
        <f t="shared" si="72"/>
        <v>0</v>
      </c>
      <c r="G146" s="8">
        <f t="shared" si="72"/>
        <v>0</v>
      </c>
      <c r="H146" s="8">
        <f t="shared" si="72"/>
        <v>0</v>
      </c>
      <c r="I146" s="8">
        <f t="shared" si="72"/>
        <v>0</v>
      </c>
      <c r="J146" s="8">
        <f t="shared" si="72"/>
        <v>0</v>
      </c>
      <c r="K146" s="8">
        <f t="shared" si="72"/>
        <v>0</v>
      </c>
      <c r="L146" s="8">
        <f t="shared" si="72"/>
        <v>0</v>
      </c>
      <c r="M146" s="8">
        <f t="shared" si="72"/>
        <v>0</v>
      </c>
      <c r="N146" s="8">
        <f t="shared" si="72"/>
        <v>0</v>
      </c>
      <c r="O146" s="8">
        <f>SUM(C146:N146)</f>
        <v>0</v>
      </c>
    </row>
    <row r="147" spans="1:15" ht="15">
      <c r="A147" s="28" t="s">
        <v>18</v>
      </c>
      <c r="B147" s="31"/>
      <c r="C147" s="8">
        <v>0</v>
      </c>
      <c r="D147" s="8">
        <f>$C147</f>
        <v>0</v>
      </c>
      <c r="E147" s="8">
        <f t="shared" si="72"/>
        <v>0</v>
      </c>
      <c r="F147" s="8">
        <f t="shared" si="72"/>
        <v>0</v>
      </c>
      <c r="G147" s="8">
        <f t="shared" si="72"/>
        <v>0</v>
      </c>
      <c r="H147" s="8">
        <f t="shared" si="72"/>
        <v>0</v>
      </c>
      <c r="I147" s="8">
        <f t="shared" si="72"/>
        <v>0</v>
      </c>
      <c r="J147" s="8">
        <f t="shared" si="72"/>
        <v>0</v>
      </c>
      <c r="K147" s="8">
        <f t="shared" si="72"/>
        <v>0</v>
      </c>
      <c r="L147" s="8">
        <f t="shared" si="72"/>
        <v>0</v>
      </c>
      <c r="M147" s="8">
        <f t="shared" si="72"/>
        <v>0</v>
      </c>
      <c r="N147" s="8">
        <f t="shared" si="72"/>
        <v>0</v>
      </c>
      <c r="O147" s="8">
        <f t="shared" si="73" ref="O147:O152">SUM(C147:N147)</f>
        <v>0</v>
      </c>
    </row>
    <row r="148" spans="1:15" ht="15">
      <c r="A148" s="28" t="s">
        <v>19</v>
      </c>
      <c r="B148" s="29">
        <v>280</v>
      </c>
      <c r="C148" s="30">
        <f>C146*$B$148</f>
        <v>0</v>
      </c>
      <c r="D148" s="30">
        <f t="shared" si="74" ref="D148:N148">D146*$B$148</f>
        <v>0</v>
      </c>
      <c r="E148" s="30">
        <f t="shared" si="74"/>
        <v>0</v>
      </c>
      <c r="F148" s="30">
        <f t="shared" si="74"/>
        <v>0</v>
      </c>
      <c r="G148" s="30">
        <f t="shared" si="74"/>
        <v>0</v>
      </c>
      <c r="H148" s="30">
        <f t="shared" si="74"/>
        <v>0</v>
      </c>
      <c r="I148" s="30">
        <f t="shared" si="74"/>
        <v>0</v>
      </c>
      <c r="J148" s="30">
        <f t="shared" si="74"/>
        <v>0</v>
      </c>
      <c r="K148" s="30">
        <f t="shared" si="74"/>
        <v>0</v>
      </c>
      <c r="L148" s="30">
        <f t="shared" si="74"/>
        <v>0</v>
      </c>
      <c r="M148" s="30">
        <f t="shared" si="74"/>
        <v>0</v>
      </c>
      <c r="N148" s="30">
        <f t="shared" si="74"/>
        <v>0</v>
      </c>
      <c r="O148" s="30">
        <f t="shared" si="73"/>
        <v>0</v>
      </c>
    </row>
    <row r="149" spans="1:15" ht="15">
      <c r="A149" s="28" t="s">
        <v>20</v>
      </c>
      <c r="B149" s="31">
        <v>0.23080000000000001</v>
      </c>
      <c r="C149" s="8">
        <f>C147*$B$149</f>
        <v>0</v>
      </c>
      <c r="D149" s="8">
        <f t="shared" si="75" ref="D149:N149">D147*$B$149</f>
        <v>0</v>
      </c>
      <c r="E149" s="8">
        <f t="shared" si="75"/>
        <v>0</v>
      </c>
      <c r="F149" s="8">
        <f t="shared" si="75"/>
        <v>0</v>
      </c>
      <c r="G149" s="8">
        <f t="shared" si="75"/>
        <v>0</v>
      </c>
      <c r="H149" s="8">
        <f t="shared" si="75"/>
        <v>0</v>
      </c>
      <c r="I149" s="8">
        <f t="shared" si="75"/>
        <v>0</v>
      </c>
      <c r="J149" s="8">
        <f t="shared" si="75"/>
        <v>0</v>
      </c>
      <c r="K149" s="8">
        <f t="shared" si="75"/>
        <v>0</v>
      </c>
      <c r="L149" s="8">
        <f t="shared" si="75"/>
        <v>0</v>
      </c>
      <c r="M149" s="8">
        <f t="shared" si="75"/>
        <v>0</v>
      </c>
      <c r="N149" s="8">
        <f t="shared" si="75"/>
        <v>0</v>
      </c>
      <c r="O149" s="8">
        <f t="shared" si="73"/>
        <v>0</v>
      </c>
    </row>
    <row r="150" spans="1:15" ht="15">
      <c r="A150" s="28" t="s">
        <v>21</v>
      </c>
      <c r="B150" s="31">
        <v>0.09536</v>
      </c>
      <c r="C150" s="8">
        <f>C147*$B$150</f>
        <v>0</v>
      </c>
      <c r="D150" s="8">
        <f t="shared" si="76" ref="D150:N150">D147*$B$150</f>
        <v>0</v>
      </c>
      <c r="E150" s="8">
        <f t="shared" si="76"/>
        <v>0</v>
      </c>
      <c r="F150" s="8">
        <f t="shared" si="76"/>
        <v>0</v>
      </c>
      <c r="G150" s="8">
        <f t="shared" si="76"/>
        <v>0</v>
      </c>
      <c r="H150" s="8">
        <f t="shared" si="76"/>
        <v>0</v>
      </c>
      <c r="I150" s="8">
        <f t="shared" si="76"/>
        <v>0</v>
      </c>
      <c r="J150" s="8">
        <f t="shared" si="76"/>
        <v>0</v>
      </c>
      <c r="K150" s="8">
        <f t="shared" si="76"/>
        <v>0</v>
      </c>
      <c r="L150" s="8">
        <f t="shared" si="76"/>
        <v>0</v>
      </c>
      <c r="M150" s="8">
        <f t="shared" si="76"/>
        <v>0</v>
      </c>
      <c r="N150" s="8">
        <f t="shared" si="76"/>
        <v>0</v>
      </c>
      <c r="O150" s="8">
        <f t="shared" si="73"/>
        <v>0</v>
      </c>
    </row>
    <row r="151" spans="1:15" ht="15">
      <c r="A151" s="28" t="s">
        <v>22</v>
      </c>
      <c r="B151" s="31">
        <v>0</v>
      </c>
      <c r="C151" s="8">
        <f>C147*$B$151</f>
        <v>0</v>
      </c>
      <c r="D151" s="8">
        <f t="shared" si="77" ref="D151:N151">D147*$B$151</f>
        <v>0</v>
      </c>
      <c r="E151" s="8">
        <f t="shared" si="77"/>
        <v>0</v>
      </c>
      <c r="F151" s="8">
        <f t="shared" si="77"/>
        <v>0</v>
      </c>
      <c r="G151" s="8">
        <f t="shared" si="77"/>
        <v>0</v>
      </c>
      <c r="H151" s="8">
        <f t="shared" si="77"/>
        <v>0</v>
      </c>
      <c r="I151" s="8">
        <f t="shared" si="77"/>
        <v>0</v>
      </c>
      <c r="J151" s="8">
        <f t="shared" si="77"/>
        <v>0</v>
      </c>
      <c r="K151" s="8">
        <f t="shared" si="77"/>
        <v>0</v>
      </c>
      <c r="L151" s="8">
        <f t="shared" si="77"/>
        <v>0</v>
      </c>
      <c r="M151" s="8">
        <f t="shared" si="77"/>
        <v>0</v>
      </c>
      <c r="N151" s="8">
        <f t="shared" si="77"/>
        <v>0</v>
      </c>
      <c r="O151" s="8">
        <f t="shared" si="73"/>
        <v>0</v>
      </c>
    </row>
    <row r="152" spans="1:15" ht="15">
      <c r="A152" s="32" t="s">
        <v>23</v>
      </c>
      <c r="B152" s="31">
        <v>0</v>
      </c>
      <c r="C152" s="8">
        <f>C147*$B$152</f>
        <v>0</v>
      </c>
      <c r="D152" s="8">
        <f t="shared" si="78" ref="D152:N152">D147*$B$152</f>
        <v>0</v>
      </c>
      <c r="E152" s="8">
        <f t="shared" si="78"/>
        <v>0</v>
      </c>
      <c r="F152" s="8">
        <f t="shared" si="78"/>
        <v>0</v>
      </c>
      <c r="G152" s="8">
        <f t="shared" si="78"/>
        <v>0</v>
      </c>
      <c r="H152" s="8">
        <f t="shared" si="78"/>
        <v>0</v>
      </c>
      <c r="I152" s="8">
        <f t="shared" si="78"/>
        <v>0</v>
      </c>
      <c r="J152" s="8">
        <f t="shared" si="78"/>
        <v>0</v>
      </c>
      <c r="K152" s="8">
        <f t="shared" si="78"/>
        <v>0</v>
      </c>
      <c r="L152" s="8">
        <f t="shared" si="78"/>
        <v>0</v>
      </c>
      <c r="M152" s="8">
        <f t="shared" si="78"/>
        <v>0</v>
      </c>
      <c r="N152" s="8">
        <f t="shared" si="78"/>
        <v>0</v>
      </c>
      <c r="O152" s="8">
        <f t="shared" si="73"/>
        <v>0</v>
      </c>
    </row>
    <row r="153" spans="1:15" ht="15">
      <c r="A153" s="33"/>
      <c r="B153" s="31"/>
      <c r="O153" s="8"/>
    </row>
    <row r="154" spans="1:15" ht="15">
      <c r="A154" s="28" t="s">
        <v>15</v>
      </c>
      <c r="B154" s="31"/>
      <c r="C154" s="34">
        <f>SUM(C148:C152)</f>
        <v>0</v>
      </c>
      <c r="D154" s="34">
        <f t="shared" si="79" ref="D154:O154">SUM(D148:D152)</f>
        <v>0</v>
      </c>
      <c r="E154" s="34">
        <f t="shared" si="79"/>
        <v>0</v>
      </c>
      <c r="F154" s="34">
        <f t="shared" si="79"/>
        <v>0</v>
      </c>
      <c r="G154" s="34">
        <f t="shared" si="79"/>
        <v>0</v>
      </c>
      <c r="H154" s="34">
        <f t="shared" si="79"/>
        <v>0</v>
      </c>
      <c r="I154" s="34">
        <f t="shared" si="79"/>
        <v>0</v>
      </c>
      <c r="J154" s="34">
        <f t="shared" si="79"/>
        <v>0</v>
      </c>
      <c r="K154" s="34">
        <f t="shared" si="79"/>
        <v>0</v>
      </c>
      <c r="L154" s="34">
        <f t="shared" si="79"/>
        <v>0</v>
      </c>
      <c r="M154" s="34">
        <f t="shared" si="79"/>
        <v>0</v>
      </c>
      <c r="N154" s="34">
        <f t="shared" si="79"/>
        <v>0</v>
      </c>
      <c r="O154" s="34">
        <f t="shared" si="79"/>
        <v>0</v>
      </c>
    </row>
    <row r="155" spans="1:2" ht="15">
      <c r="A155" s="28"/>
      <c r="B155" s="31"/>
    </row>
    <row r="156" spans="1:2" ht="15.75">
      <c r="A156" s="35" t="s">
        <v>40</v>
      </c>
      <c r="B156" s="31"/>
    </row>
    <row r="157" spans="1:15" ht="15">
      <c r="A157" s="32" t="s">
        <v>17</v>
      </c>
      <c r="B157" s="31"/>
      <c r="C157" s="8">
        <f>18</f>
        <v>18</v>
      </c>
      <c r="D157" s="8">
        <f>$C157</f>
        <v>18</v>
      </c>
      <c r="E157" s="8">
        <f t="shared" si="80" ref="E157:N157">$C157</f>
        <v>18</v>
      </c>
      <c r="F157" s="8">
        <f t="shared" si="80"/>
        <v>18</v>
      </c>
      <c r="G157" s="8">
        <f t="shared" si="80"/>
        <v>18</v>
      </c>
      <c r="H157" s="8">
        <f t="shared" si="80"/>
        <v>18</v>
      </c>
      <c r="I157" s="8">
        <f t="shared" si="80"/>
        <v>18</v>
      </c>
      <c r="J157" s="8">
        <f t="shared" si="80"/>
        <v>18</v>
      </c>
      <c r="K157" s="8">
        <f t="shared" si="80"/>
        <v>18</v>
      </c>
      <c r="L157" s="8">
        <f t="shared" si="80"/>
        <v>18</v>
      </c>
      <c r="M157" s="8">
        <f t="shared" si="80"/>
        <v>18</v>
      </c>
      <c r="N157" s="8">
        <f t="shared" si="80"/>
        <v>18</v>
      </c>
      <c r="O157" s="8">
        <f>SUM(C157:N157)</f>
        <v>216</v>
      </c>
    </row>
    <row r="158" spans="1:15" ht="15">
      <c r="A158" s="28" t="s">
        <v>18</v>
      </c>
      <c r="B158" s="31"/>
      <c r="C158" s="8">
        <f>9545720*'[2]Weather Normalization'!CQ55</f>
        <v>778797.15577541816</v>
      </c>
      <c r="D158" s="8">
        <f>9545720*'[2]Weather Normalization'!CR55</f>
        <v>776278.72585228714</v>
      </c>
      <c r="E158" s="8">
        <f>9545720*'[2]Weather Normalization'!CS55</f>
        <v>808180.55672712612</v>
      </c>
      <c r="F158" s="8">
        <f>9545720*'[2]Weather Normalization'!CT55</f>
        <v>734567.89872880792</v>
      </c>
      <c r="G158" s="8">
        <f>9545720*'[2]Weather Normalization'!CU55</f>
        <v>786657.19957665063</v>
      </c>
      <c r="H158" s="8">
        <f>9545720*'[2]Weather Normalization'!CV55</f>
        <v>792558.53264845139</v>
      </c>
      <c r="I158" s="8">
        <f>9545720*'[2]Weather Normalization'!CW55</f>
        <v>793174.4701220881</v>
      </c>
      <c r="J158" s="8">
        <f>9545720*'[2]Weather Normalization'!CX55</f>
        <v>861461.71395187208</v>
      </c>
      <c r="K158" s="8">
        <f>9545720*'[2]Weather Normalization'!CY55</f>
        <v>764226.41966055776</v>
      </c>
      <c r="L158" s="8">
        <f>9545720*'[2]Weather Normalization'!CZ55</f>
        <v>871798.19004935713</v>
      </c>
      <c r="M158" s="8">
        <f>9545720*'[2]Weather Normalization'!DA55</f>
        <v>807285.1591212888</v>
      </c>
      <c r="N158" s="8">
        <f>9545720*'[2]Weather Normalization'!DB55</f>
        <v>770733.97778609314</v>
      </c>
      <c r="O158" s="8">
        <f t="shared" si="81" ref="O158:O163">SUM(C158:N158)</f>
        <v>9545719.9999999981</v>
      </c>
    </row>
    <row r="159" spans="1:19" ht="15">
      <c r="A159" s="28" t="s">
        <v>19</v>
      </c>
      <c r="B159" s="29">
        <v>280</v>
      </c>
      <c r="C159" s="30">
        <f>C157*$B$159</f>
        <v>5040</v>
      </c>
      <c r="D159" s="30">
        <f t="shared" si="82" ref="D159:N159">D157*$B$159</f>
        <v>5040</v>
      </c>
      <c r="E159" s="30">
        <f t="shared" si="82"/>
        <v>5040</v>
      </c>
      <c r="F159" s="30">
        <f t="shared" si="82"/>
        <v>5040</v>
      </c>
      <c r="G159" s="30">
        <f t="shared" si="82"/>
        <v>5040</v>
      </c>
      <c r="H159" s="30">
        <f t="shared" si="82"/>
        <v>5040</v>
      </c>
      <c r="I159" s="30">
        <f t="shared" si="82"/>
        <v>5040</v>
      </c>
      <c r="J159" s="30">
        <f t="shared" si="82"/>
        <v>5040</v>
      </c>
      <c r="K159" s="30">
        <f t="shared" si="82"/>
        <v>5040</v>
      </c>
      <c r="L159" s="30">
        <f t="shared" si="82"/>
        <v>5040</v>
      </c>
      <c r="M159" s="30">
        <f t="shared" si="82"/>
        <v>5040</v>
      </c>
      <c r="N159" s="30">
        <f t="shared" si="82"/>
        <v>5040</v>
      </c>
      <c r="O159" s="30">
        <f t="shared" si="81"/>
        <v>60480</v>
      </c>
      <c r="R159" s="8"/>
      <c r="S159" s="8"/>
    </row>
    <row r="160" spans="1:19" ht="15">
      <c r="A160" s="28" t="s">
        <v>27</v>
      </c>
      <c r="B160" s="31">
        <v>0.23080000000000001</v>
      </c>
      <c r="C160" s="8">
        <f>C158*$B$160</f>
        <v>179746.38355296652</v>
      </c>
      <c r="D160" s="8">
        <f t="shared" si="83" ref="D160:N160">D158*$B$160</f>
        <v>179165.12992670789</v>
      </c>
      <c r="E160" s="8">
        <f t="shared" si="83"/>
        <v>186528.0724926207</v>
      </c>
      <c r="F160" s="8">
        <f t="shared" si="83"/>
        <v>169538.27102660888</v>
      </c>
      <c r="G160" s="8">
        <f t="shared" si="83"/>
        <v>181560.48166229096</v>
      </c>
      <c r="H160" s="8">
        <f t="shared" si="83"/>
        <v>182922.50933526258</v>
      </c>
      <c r="I160" s="8">
        <f t="shared" si="83"/>
        <v>183064.66770417793</v>
      </c>
      <c r="J160" s="8">
        <f t="shared" si="83"/>
        <v>198825.36358009209</v>
      </c>
      <c r="K160" s="8">
        <f t="shared" si="83"/>
        <v>176383.45765765675</v>
      </c>
      <c r="L160" s="8">
        <f t="shared" si="83"/>
        <v>201211.02226339164</v>
      </c>
      <c r="M160" s="8">
        <f t="shared" si="83"/>
        <v>186321.41472519346</v>
      </c>
      <c r="N160" s="8">
        <f t="shared" si="83"/>
        <v>177885.4020730303</v>
      </c>
      <c r="O160" s="8">
        <f t="shared" si="81"/>
        <v>2203152.176</v>
      </c>
      <c r="R160" s="8"/>
      <c r="S160" s="8"/>
    </row>
    <row r="161" spans="1:19" ht="15">
      <c r="A161" s="28" t="s">
        <v>21</v>
      </c>
      <c r="B161" s="31">
        <v>0.09536</v>
      </c>
      <c r="C161" s="8">
        <f>C158*$B$161</f>
        <v>74266.09677474387</v>
      </c>
      <c r="D161" s="8">
        <f t="shared" si="84" ref="D161:N161">D158*$B$161</f>
        <v>74025.939297274104</v>
      </c>
      <c r="E161" s="8">
        <f t="shared" si="84"/>
        <v>77068.097889498749</v>
      </c>
      <c r="F161" s="8">
        <f t="shared" si="84"/>
        <v>70048.394822779126</v>
      </c>
      <c r="G161" s="8">
        <f t="shared" si="84"/>
        <v>75015.630551629409</v>
      </c>
      <c r="H161" s="8">
        <f t="shared" si="84"/>
        <v>75578.381673356329</v>
      </c>
      <c r="I161" s="8">
        <f t="shared" si="84"/>
        <v>75637.11747084232</v>
      </c>
      <c r="J161" s="8">
        <f t="shared" si="84"/>
        <v>82148.989042450528</v>
      </c>
      <c r="K161" s="8">
        <f t="shared" si="84"/>
        <v>72876.631378830789</v>
      </c>
      <c r="L161" s="8">
        <f t="shared" si="84"/>
        <v>83134.675403106696</v>
      </c>
      <c r="M161" s="8">
        <f t="shared" si="84"/>
        <v>76982.712773806095</v>
      </c>
      <c r="N161" s="8">
        <f t="shared" si="84"/>
        <v>73497.192121681845</v>
      </c>
      <c r="O161" s="8">
        <f t="shared" si="81"/>
        <v>910279.85919999983</v>
      </c>
      <c r="R161" s="8"/>
      <c r="S161" s="8"/>
    </row>
    <row r="162" spans="1:19" ht="15">
      <c r="A162" s="28" t="s">
        <v>22</v>
      </c>
      <c r="B162" s="31">
        <v>0</v>
      </c>
      <c r="C162" s="8">
        <f>C158*$B$162</f>
        <v>0</v>
      </c>
      <c r="D162" s="8">
        <f t="shared" si="85" ref="D162:N162">D158*$B$162</f>
        <v>0</v>
      </c>
      <c r="E162" s="8">
        <f t="shared" si="85"/>
        <v>0</v>
      </c>
      <c r="F162" s="8">
        <f t="shared" si="85"/>
        <v>0</v>
      </c>
      <c r="G162" s="8">
        <f t="shared" si="85"/>
        <v>0</v>
      </c>
      <c r="H162" s="8">
        <f t="shared" si="85"/>
        <v>0</v>
      </c>
      <c r="I162" s="8">
        <f t="shared" si="85"/>
        <v>0</v>
      </c>
      <c r="J162" s="8">
        <f t="shared" si="85"/>
        <v>0</v>
      </c>
      <c r="K162" s="8">
        <f t="shared" si="85"/>
        <v>0</v>
      </c>
      <c r="L162" s="8">
        <f t="shared" si="85"/>
        <v>0</v>
      </c>
      <c r="M162" s="8">
        <f t="shared" si="85"/>
        <v>0</v>
      </c>
      <c r="N162" s="8">
        <f t="shared" si="85"/>
        <v>0</v>
      </c>
      <c r="O162" s="8">
        <f t="shared" si="81"/>
        <v>0</v>
      </c>
      <c r="R162" s="8"/>
      <c r="S162" s="8"/>
    </row>
    <row r="163" spans="1:19" ht="15">
      <c r="A163" s="32" t="s">
        <v>28</v>
      </c>
      <c r="B163" s="31">
        <v>0</v>
      </c>
      <c r="C163" s="8">
        <f>C158*$B$163</f>
        <v>0</v>
      </c>
      <c r="D163" s="8">
        <f t="shared" si="86" ref="D163:N163">D158*$B$163</f>
        <v>0</v>
      </c>
      <c r="E163" s="8">
        <f t="shared" si="86"/>
        <v>0</v>
      </c>
      <c r="F163" s="8">
        <f t="shared" si="86"/>
        <v>0</v>
      </c>
      <c r="G163" s="8">
        <f t="shared" si="86"/>
        <v>0</v>
      </c>
      <c r="H163" s="8">
        <f t="shared" si="86"/>
        <v>0</v>
      </c>
      <c r="I163" s="8">
        <f t="shared" si="86"/>
        <v>0</v>
      </c>
      <c r="J163" s="8">
        <f t="shared" si="86"/>
        <v>0</v>
      </c>
      <c r="K163" s="8">
        <f t="shared" si="86"/>
        <v>0</v>
      </c>
      <c r="L163" s="8">
        <f t="shared" si="86"/>
        <v>0</v>
      </c>
      <c r="M163" s="8">
        <f t="shared" si="86"/>
        <v>0</v>
      </c>
      <c r="N163" s="8">
        <f t="shared" si="86"/>
        <v>0</v>
      </c>
      <c r="O163" s="8">
        <f t="shared" si="81"/>
        <v>0</v>
      </c>
      <c r="R163" s="8"/>
      <c r="S163" s="8"/>
    </row>
    <row r="164" spans="1:15" ht="15">
      <c r="A164" s="33"/>
      <c r="B164" s="31"/>
      <c r="O164" s="8"/>
    </row>
    <row r="165" spans="1:15" ht="15">
      <c r="A165" s="28" t="s">
        <v>15</v>
      </c>
      <c r="B165" s="31"/>
      <c r="C165" s="34">
        <f>SUM(C159:C163)</f>
        <v>259052.48032771039</v>
      </c>
      <c r="D165" s="34">
        <f t="shared" si="87" ref="D165:O165">SUM(D159:D163)</f>
        <v>258231.06922398199</v>
      </c>
      <c r="E165" s="34">
        <f t="shared" si="87"/>
        <v>268636.17038211948</v>
      </c>
      <c r="F165" s="34">
        <f t="shared" si="87"/>
        <v>244626.66584938799</v>
      </c>
      <c r="G165" s="34">
        <f t="shared" si="87"/>
        <v>261616.11221392037</v>
      </c>
      <c r="H165" s="34">
        <f t="shared" si="87"/>
        <v>263540.89100861893</v>
      </c>
      <c r="I165" s="34">
        <f t="shared" si="87"/>
        <v>263741.78517502022</v>
      </c>
      <c r="J165" s="34">
        <f t="shared" si="87"/>
        <v>286014.35262254265</v>
      </c>
      <c r="K165" s="34">
        <f t="shared" si="87"/>
        <v>254300.08903648754</v>
      </c>
      <c r="L165" s="34">
        <f t="shared" si="87"/>
        <v>289385.69766649837</v>
      </c>
      <c r="M165" s="34">
        <f t="shared" si="87"/>
        <v>268344.12749899959</v>
      </c>
      <c r="N165" s="34">
        <f t="shared" si="87"/>
        <v>256422.59419471215</v>
      </c>
      <c r="O165" s="34">
        <f t="shared" si="87"/>
        <v>3173912.0351999998</v>
      </c>
    </row>
    <row r="166" spans="1:2" ht="15">
      <c r="A166" s="28"/>
      <c r="B166" s="31"/>
    </row>
    <row r="167" spans="1:2" ht="15.75">
      <c r="A167" s="35" t="s">
        <v>41</v>
      </c>
      <c r="B167" s="31"/>
    </row>
    <row r="168" spans="1:15" ht="15">
      <c r="A168" s="32" t="s">
        <v>17</v>
      </c>
      <c r="B168" s="31"/>
      <c r="C168" s="8">
        <f>29</f>
        <v>29</v>
      </c>
      <c r="D168" s="8">
        <f>$C168</f>
        <v>29</v>
      </c>
      <c r="E168" s="8">
        <f t="shared" si="88" ref="E168:N168">$C168</f>
        <v>29</v>
      </c>
      <c r="F168" s="8">
        <f t="shared" si="88"/>
        <v>29</v>
      </c>
      <c r="G168" s="8">
        <f t="shared" si="88"/>
        <v>29</v>
      </c>
      <c r="H168" s="8">
        <f t="shared" si="88"/>
        <v>29</v>
      </c>
      <c r="I168" s="8">
        <f t="shared" si="88"/>
        <v>29</v>
      </c>
      <c r="J168" s="8">
        <f t="shared" si="88"/>
        <v>29</v>
      </c>
      <c r="K168" s="8">
        <f t="shared" si="88"/>
        <v>29</v>
      </c>
      <c r="L168" s="8">
        <f t="shared" si="88"/>
        <v>29</v>
      </c>
      <c r="M168" s="8">
        <f t="shared" si="88"/>
        <v>29</v>
      </c>
      <c r="N168" s="8">
        <f t="shared" si="88"/>
        <v>29</v>
      </c>
      <c r="O168" s="8">
        <f>SUM(C168:N168)</f>
        <v>348</v>
      </c>
    </row>
    <row r="169" spans="1:15" ht="15">
      <c r="A169" s="28" t="s">
        <v>18</v>
      </c>
      <c r="B169" s="31"/>
      <c r="C169" s="8">
        <f>99723*'[2]Weather Normalization'!CQ57</f>
        <v>8731.9911643327141</v>
      </c>
      <c r="D169" s="8">
        <f>99723*'[2]Weather Normalization'!CR57</f>
        <v>9031.7952798355127</v>
      </c>
      <c r="E169" s="8">
        <f>99723*'[2]Weather Normalization'!CS57</f>
        <v>8821.2185796609283</v>
      </c>
      <c r="F169" s="8">
        <f>99723*'[2]Weather Normalization'!CT57</f>
        <v>8411.6647433044272</v>
      </c>
      <c r="G169" s="8">
        <f>99723*'[2]Weather Normalization'!CU57</f>
        <v>8530.3372056909502</v>
      </c>
      <c r="H169" s="8">
        <f>99723*'[2]Weather Normalization'!CV57</f>
        <v>8530.3372056909502</v>
      </c>
      <c r="I169" s="8">
        <f>99723*'[2]Weather Normalization'!CW57</f>
        <v>8289.4231843047746</v>
      </c>
      <c r="J169" s="8">
        <f>99723*'[2]Weather Normalization'!CX57</f>
        <v>7834.6607908486467</v>
      </c>
      <c r="K169" s="8">
        <f>99723*'[2]Weather Normalization'!CY57</f>
        <v>7861.0984055664658</v>
      </c>
      <c r="L169" s="8">
        <f>99723*'[2]Weather Normalization'!CZ57</f>
        <v>7967.970301237885</v>
      </c>
      <c r="M169" s="8">
        <f>99723*'[2]Weather Normalization'!DA57</f>
        <v>7921.0821303702924</v>
      </c>
      <c r="N169" s="8">
        <f>99723*'[2]Weather Normalization'!DB57</f>
        <v>7791.4210091564491</v>
      </c>
      <c r="O169" s="8">
        <f t="shared" si="89" ref="O169:O174">SUM(C169:N169)</f>
        <v>99722.999999999985</v>
      </c>
    </row>
    <row r="170" spans="1:19" ht="15">
      <c r="A170" s="28" t="s">
        <v>19</v>
      </c>
      <c r="B170" s="29">
        <v>0</v>
      </c>
      <c r="C170" s="30">
        <f>C168*$B$170</f>
        <v>0</v>
      </c>
      <c r="D170" s="30">
        <f t="shared" si="90" ref="D170:N170">D168*$B$170</f>
        <v>0</v>
      </c>
      <c r="E170" s="30">
        <f t="shared" si="90"/>
        <v>0</v>
      </c>
      <c r="F170" s="30">
        <f t="shared" si="90"/>
        <v>0</v>
      </c>
      <c r="G170" s="30">
        <f t="shared" si="90"/>
        <v>0</v>
      </c>
      <c r="H170" s="30">
        <f t="shared" si="90"/>
        <v>0</v>
      </c>
      <c r="I170" s="30">
        <f t="shared" si="90"/>
        <v>0</v>
      </c>
      <c r="J170" s="30">
        <f t="shared" si="90"/>
        <v>0</v>
      </c>
      <c r="K170" s="30">
        <f t="shared" si="90"/>
        <v>0</v>
      </c>
      <c r="L170" s="30">
        <f t="shared" si="90"/>
        <v>0</v>
      </c>
      <c r="M170" s="30">
        <f t="shared" si="90"/>
        <v>0</v>
      </c>
      <c r="N170" s="30">
        <f t="shared" si="90"/>
        <v>0</v>
      </c>
      <c r="O170" s="30">
        <f t="shared" si="89"/>
        <v>0</v>
      </c>
      <c r="R170" s="8"/>
      <c r="S170" s="8"/>
    </row>
    <row r="171" spans="1:19" ht="15">
      <c r="A171" s="28" t="s">
        <v>20</v>
      </c>
      <c r="B171" s="31">
        <v>0.24210000000000001</v>
      </c>
      <c r="C171" s="8">
        <f>C169*$B$171</f>
        <v>2114.0150608849503</v>
      </c>
      <c r="D171" s="8">
        <f t="shared" si="91" ref="D171:N171">D169*$B$171</f>
        <v>2186.5976372481778</v>
      </c>
      <c r="E171" s="8">
        <f t="shared" si="91"/>
        <v>2135.6170181359107</v>
      </c>
      <c r="F171" s="8">
        <f t="shared" si="91"/>
        <v>2036.464034354002</v>
      </c>
      <c r="G171" s="8">
        <f t="shared" si="91"/>
        <v>2065.1946374977792</v>
      </c>
      <c r="H171" s="8">
        <f t="shared" si="91"/>
        <v>2065.1946374977792</v>
      </c>
      <c r="I171" s="8">
        <f t="shared" si="91"/>
        <v>2006.869352920186</v>
      </c>
      <c r="J171" s="8">
        <f t="shared" si="91"/>
        <v>1896.7713774644574</v>
      </c>
      <c r="K171" s="8">
        <f t="shared" si="91"/>
        <v>1903.1719239876415</v>
      </c>
      <c r="L171" s="8">
        <f t="shared" si="91"/>
        <v>1929.0456099296921</v>
      </c>
      <c r="M171" s="8">
        <f t="shared" si="91"/>
        <v>1917.6939837626478</v>
      </c>
      <c r="N171" s="8">
        <f t="shared" si="91"/>
        <v>1886.3030263167764</v>
      </c>
      <c r="O171" s="8">
        <f t="shared" si="89"/>
        <v>24142.938300000002</v>
      </c>
      <c r="R171" s="8"/>
      <c r="S171" s="8"/>
    </row>
    <row r="172" spans="1:19" ht="15">
      <c r="A172" s="28" t="s">
        <v>21</v>
      </c>
      <c r="B172" s="31">
        <v>1.1405099999999999</v>
      </c>
      <c r="C172" s="8">
        <f>C169*$B$172</f>
        <v>9958.9232428331034</v>
      </c>
      <c r="D172" s="8">
        <f t="shared" si="92" ref="D172:N172">D169*$B$172</f>
        <v>10300.852834605199</v>
      </c>
      <c r="E172" s="8">
        <f t="shared" si="92"/>
        <v>10060.688002289084</v>
      </c>
      <c r="F172" s="8">
        <f t="shared" si="92"/>
        <v>9593.5877563861322</v>
      </c>
      <c r="G172" s="8">
        <f t="shared" si="92"/>
        <v>9728.9348864625845</v>
      </c>
      <c r="H172" s="8">
        <f t="shared" si="92"/>
        <v>9728.9348864625845</v>
      </c>
      <c r="I172" s="8">
        <f t="shared" si="92"/>
        <v>9454.1700359314382</v>
      </c>
      <c r="J172" s="8">
        <f t="shared" si="92"/>
        <v>8935.5089785707896</v>
      </c>
      <c r="K172" s="8">
        <f t="shared" si="92"/>
        <v>8965.6613425326086</v>
      </c>
      <c r="L172" s="8">
        <f t="shared" si="92"/>
        <v>9087.5498082648191</v>
      </c>
      <c r="M172" s="8">
        <f t="shared" si="92"/>
        <v>9034.073380508622</v>
      </c>
      <c r="N172" s="8">
        <f t="shared" si="92"/>
        <v>8886.1935751530218</v>
      </c>
      <c r="O172" s="8">
        <f t="shared" si="89"/>
        <v>113735.07873000001</v>
      </c>
      <c r="R172" s="8"/>
      <c r="S172" s="8"/>
    </row>
    <row r="173" spans="1:19" ht="15">
      <c r="A173" s="28" t="s">
        <v>22</v>
      </c>
      <c r="B173" s="31">
        <v>0</v>
      </c>
      <c r="C173" s="8">
        <f>C169*$B$173</f>
        <v>0</v>
      </c>
      <c r="D173" s="8">
        <f t="shared" si="93" ref="D173:N173">D169*$B$173</f>
        <v>0</v>
      </c>
      <c r="E173" s="8">
        <f t="shared" si="93"/>
        <v>0</v>
      </c>
      <c r="F173" s="8">
        <f t="shared" si="93"/>
        <v>0</v>
      </c>
      <c r="G173" s="8">
        <f t="shared" si="93"/>
        <v>0</v>
      </c>
      <c r="H173" s="8">
        <f t="shared" si="93"/>
        <v>0</v>
      </c>
      <c r="I173" s="8">
        <f t="shared" si="93"/>
        <v>0</v>
      </c>
      <c r="J173" s="8">
        <f t="shared" si="93"/>
        <v>0</v>
      </c>
      <c r="K173" s="8">
        <f t="shared" si="93"/>
        <v>0</v>
      </c>
      <c r="L173" s="8">
        <f t="shared" si="93"/>
        <v>0</v>
      </c>
      <c r="M173" s="8">
        <f t="shared" si="93"/>
        <v>0</v>
      </c>
      <c r="N173" s="8">
        <f t="shared" si="93"/>
        <v>0</v>
      </c>
      <c r="O173" s="8">
        <f t="shared" si="89"/>
        <v>0</v>
      </c>
      <c r="R173" s="8"/>
      <c r="S173" s="8"/>
    </row>
    <row r="174" spans="1:19" ht="15">
      <c r="A174" s="32" t="s">
        <v>23</v>
      </c>
      <c r="B174" s="31">
        <v>1.0504</v>
      </c>
      <c r="C174" s="8">
        <f>C169*$B$174</f>
        <v>9172.0835190150829</v>
      </c>
      <c r="D174" s="8">
        <f t="shared" si="94" ref="D174:N174">D169*$B$174</f>
        <v>9486.997761939223</v>
      </c>
      <c r="E174" s="8">
        <f t="shared" si="94"/>
        <v>9265.8079960758387</v>
      </c>
      <c r="F174" s="8">
        <f t="shared" si="94"/>
        <v>8835.6126463669698</v>
      </c>
      <c r="G174" s="8">
        <f t="shared" si="94"/>
        <v>8960.2662008577736</v>
      </c>
      <c r="H174" s="8">
        <f t="shared" si="94"/>
        <v>8960.2662008577736</v>
      </c>
      <c r="I174" s="8">
        <f t="shared" si="94"/>
        <v>8707.2101127937349</v>
      </c>
      <c r="J174" s="8">
        <f t="shared" si="94"/>
        <v>8229.527694707418</v>
      </c>
      <c r="K174" s="8">
        <f t="shared" si="94"/>
        <v>8257.2977652070149</v>
      </c>
      <c r="L174" s="8">
        <f t="shared" si="94"/>
        <v>8369.5560044202739</v>
      </c>
      <c r="M174" s="8">
        <f t="shared" si="94"/>
        <v>8320.3046697409554</v>
      </c>
      <c r="N174" s="8">
        <f t="shared" si="94"/>
        <v>8184.1086280179343</v>
      </c>
      <c r="O174" s="8">
        <f t="shared" si="89"/>
        <v>104749.0392</v>
      </c>
      <c r="R174" s="8"/>
      <c r="S174" s="8"/>
    </row>
    <row r="175" spans="1:15" ht="15">
      <c r="A175" s="33"/>
      <c r="B175" s="31"/>
      <c r="O175" s="8"/>
    </row>
    <row r="176" spans="1:15" ht="15">
      <c r="A176" s="28" t="s">
        <v>15</v>
      </c>
      <c r="B176" s="31"/>
      <c r="C176" s="34">
        <f>SUM(C170:C174)</f>
        <v>21245.021822733135</v>
      </c>
      <c r="D176" s="34">
        <f t="shared" si="95" ref="D176:O176">SUM(D170:D174)</f>
        <v>21974.448233792602</v>
      </c>
      <c r="E176" s="34">
        <f t="shared" si="95"/>
        <v>21462.113016500833</v>
      </c>
      <c r="F176" s="34">
        <f t="shared" si="95"/>
        <v>20465.664437107102</v>
      </c>
      <c r="G176" s="34">
        <f t="shared" si="95"/>
        <v>20754.39572481814</v>
      </c>
      <c r="H176" s="34">
        <f t="shared" si="95"/>
        <v>20754.39572481814</v>
      </c>
      <c r="I176" s="34">
        <f t="shared" si="95"/>
        <v>20168.249501645361</v>
      </c>
      <c r="J176" s="34">
        <f t="shared" si="95"/>
        <v>19061.808050742664</v>
      </c>
      <c r="K176" s="34">
        <f t="shared" si="95"/>
        <v>19126.131031727266</v>
      </c>
      <c r="L176" s="34">
        <f t="shared" si="95"/>
        <v>19386.151422614785</v>
      </c>
      <c r="M176" s="34">
        <f t="shared" si="95"/>
        <v>19272.072034012224</v>
      </c>
      <c r="N176" s="34">
        <f t="shared" si="95"/>
        <v>18956.605229487734</v>
      </c>
      <c r="O176" s="34">
        <f t="shared" si="95"/>
        <v>242627.05623000002</v>
      </c>
    </row>
    <row r="177" spans="1:2" ht="15">
      <c r="A177" s="28"/>
      <c r="B177" s="37"/>
    </row>
    <row r="178" spans="1:15" ht="15.75" thickBot="1">
      <c r="A178" s="56"/>
      <c r="B178" s="57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</row>
    <row r="179" spans="1:15" ht="15">
      <c r="A179" s="39" t="s">
        <v>29</v>
      </c>
      <c r="B179" s="4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 t="s">
        <v>30</v>
      </c>
      <c r="N179" s="1"/>
      <c r="O179" s="1"/>
    </row>
    <row r="180" spans="1:2" ht="15">
      <c r="A180" s="28"/>
      <c r="B180" s="37"/>
    </row>
    <row r="181" spans="1:15" ht="15">
      <c r="A181" s="1" t="s">
        <v>0</v>
      </c>
      <c r="B181" s="41" t="s">
        <v>1</v>
      </c>
      <c r="C181"/>
      <c r="D181" s="3" t="s">
        <v>2</v>
      </c>
      <c r="E181" s="1"/>
      <c r="G181" s="2"/>
      <c r="H181" s="2"/>
      <c r="I181" s="5"/>
      <c r="J181" s="2"/>
      <c r="K181" s="5"/>
      <c r="L181" s="6" t="s">
        <v>42</v>
      </c>
      <c r="M181" s="2"/>
      <c r="N181" s="6"/>
      <c r="O181" s="2"/>
    </row>
    <row r="182" spans="1:15" ht="15.75" thickBot="1">
      <c r="A182" s="9"/>
      <c r="B182" s="38"/>
      <c r="C182" s="9"/>
      <c r="D182" s="10"/>
      <c r="E182" s="10"/>
      <c r="F182" s="9"/>
      <c r="G182" s="9"/>
      <c r="H182" s="9"/>
      <c r="I182" s="9"/>
      <c r="J182" s="9"/>
      <c r="K182" s="9"/>
      <c r="L182" s="9"/>
      <c r="M182" s="9"/>
      <c r="N182" s="11"/>
      <c r="O182" s="11"/>
    </row>
    <row r="183" spans="1:15" ht="15">
      <c r="A183" s="12"/>
      <c r="B183" s="42"/>
      <c r="C183" s="12"/>
      <c r="D183" s="1"/>
      <c r="E183" s="1"/>
      <c r="F183" s="12"/>
      <c r="G183" s="12"/>
      <c r="H183" s="12"/>
      <c r="I183" s="12"/>
      <c r="J183" s="12"/>
      <c r="K183" s="12"/>
      <c r="L183" s="12"/>
      <c r="M183" s="12"/>
      <c r="N183" s="13"/>
      <c r="O183" s="13"/>
    </row>
    <row r="184" spans="1:15" ht="15">
      <c r="A184" s="6" t="s">
        <v>4</v>
      </c>
      <c r="B184" s="43"/>
      <c r="C184" s="1"/>
      <c r="D184" s="1"/>
      <c r="E184" s="14" t="s">
        <v>5</v>
      </c>
      <c r="F184" s="15" t="s">
        <v>6</v>
      </c>
      <c r="H184" s="1"/>
      <c r="I184" s="5"/>
      <c r="J184" s="1"/>
      <c r="K184" s="5"/>
      <c r="L184" s="15" t="s">
        <v>7</v>
      </c>
      <c r="M184" s="1"/>
      <c r="N184" s="1"/>
      <c r="O184" s="1"/>
    </row>
    <row r="185" spans="1:15" ht="15">
      <c r="A185" s="5"/>
      <c r="B185" s="44"/>
      <c r="C185" s="5"/>
      <c r="D185" s="1"/>
      <c r="E185" s="1"/>
      <c r="F185" s="5"/>
      <c r="G185" s="15"/>
      <c r="H185" s="6"/>
      <c r="I185" s="5"/>
      <c r="J185" s="5"/>
      <c r="K185" s="5"/>
      <c r="L185" s="15" t="s">
        <v>8</v>
      </c>
      <c r="M185" s="5"/>
      <c r="N185" s="1"/>
      <c r="O185" s="1"/>
    </row>
    <row r="186" spans="1:15" ht="15">
      <c r="A186" s="6" t="s">
        <v>9</v>
      </c>
      <c r="B186" s="40" t="s">
        <v>10</v>
      </c>
      <c r="C186" s="1"/>
      <c r="D186" s="5"/>
      <c r="E186" s="5"/>
      <c r="F186" s="5"/>
      <c r="G186" s="5"/>
      <c r="H186" s="5"/>
      <c r="I186" s="5"/>
      <c r="J186" s="5"/>
      <c r="K186" s="5"/>
      <c r="L186" s="15" t="s">
        <v>11</v>
      </c>
      <c r="M186" s="5"/>
      <c r="N186" s="1"/>
      <c r="O186" s="1"/>
    </row>
    <row r="187" spans="1:15" ht="15">
      <c r="A187" s="5"/>
      <c r="B187" s="45"/>
      <c r="C187" s="1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1"/>
      <c r="O187" s="1"/>
    </row>
    <row r="188" spans="1:15" ht="15.75">
      <c r="A188" s="6" t="s">
        <v>12</v>
      </c>
      <c r="B188" s="45" t="str">
        <f>$B$8</f>
        <v>20220067-GU</v>
      </c>
      <c r="C188" s="16"/>
      <c r="D188" s="5"/>
      <c r="E188" s="5"/>
      <c r="F188" s="5"/>
      <c r="G188" s="46"/>
      <c r="H188" s="5"/>
      <c r="I188" s="5"/>
      <c r="J188" s="5"/>
      <c r="K188" s="5"/>
      <c r="L188" s="5"/>
      <c r="M188" s="5"/>
      <c r="N188" s="1"/>
      <c r="O188" s="1"/>
    </row>
    <row r="189" spans="1:15" ht="15.75" thickBot="1">
      <c r="A189" s="17"/>
      <c r="B189" s="47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ht="15">
      <c r="A190" s="12"/>
      <c r="B190" s="4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3"/>
      <c r="O190" s="13"/>
    </row>
    <row r="191" spans="1:15" ht="15">
      <c r="A191" s="18" t="s">
        <v>13</v>
      </c>
      <c r="B191" s="19" t="s">
        <v>14</v>
      </c>
      <c r="C191" s="20">
        <v>44927</v>
      </c>
      <c r="D191" s="20">
        <v>44958</v>
      </c>
      <c r="E191" s="20">
        <v>44986</v>
      </c>
      <c r="F191" s="20">
        <v>45017</v>
      </c>
      <c r="G191" s="20">
        <v>45047</v>
      </c>
      <c r="H191" s="20">
        <v>45078</v>
      </c>
      <c r="I191" s="20">
        <v>45108</v>
      </c>
      <c r="J191" s="20">
        <v>45139</v>
      </c>
      <c r="K191" s="20">
        <v>45170</v>
      </c>
      <c r="L191" s="20">
        <v>45200</v>
      </c>
      <c r="M191" s="20">
        <v>45231</v>
      </c>
      <c r="N191" s="20">
        <v>45261</v>
      </c>
      <c r="O191" s="21" t="s">
        <v>15</v>
      </c>
    </row>
    <row r="192" spans="1:15" ht="15.75" thickBot="1">
      <c r="A192" s="22"/>
      <c r="B192" s="48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3"/>
    </row>
    <row r="193" spans="1:2" ht="15">
      <c r="A193" s="28"/>
      <c r="B193" s="37"/>
    </row>
    <row r="194" spans="1:2" ht="15.75">
      <c r="A194" s="51" t="s">
        <v>43</v>
      </c>
      <c r="B194" s="31"/>
    </row>
    <row r="195" spans="1:15" ht="15">
      <c r="A195" s="32" t="s">
        <v>33</v>
      </c>
      <c r="B195" s="31"/>
      <c r="C195" s="8">
        <v>0</v>
      </c>
      <c r="D195" s="8">
        <f>$C195</f>
        <v>0</v>
      </c>
      <c r="E195" s="8">
        <f t="shared" si="96" ref="E195:N196">$C195</f>
        <v>0</v>
      </c>
      <c r="F195" s="8">
        <f t="shared" si="96"/>
        <v>0</v>
      </c>
      <c r="G195" s="8">
        <f t="shared" si="96"/>
        <v>0</v>
      </c>
      <c r="H195" s="8">
        <f t="shared" si="96"/>
        <v>0</v>
      </c>
      <c r="I195" s="8">
        <f t="shared" si="96"/>
        <v>0</v>
      </c>
      <c r="J195" s="8">
        <f t="shared" si="96"/>
        <v>0</v>
      </c>
      <c r="K195" s="8">
        <f t="shared" si="96"/>
        <v>0</v>
      </c>
      <c r="L195" s="8">
        <f t="shared" si="96"/>
        <v>0</v>
      </c>
      <c r="M195" s="8">
        <f t="shared" si="96"/>
        <v>0</v>
      </c>
      <c r="N195" s="8">
        <f t="shared" si="96"/>
        <v>0</v>
      </c>
      <c r="O195" s="8">
        <f>SUM(C195:N195)</f>
        <v>0</v>
      </c>
    </row>
    <row r="196" spans="1:15" ht="15">
      <c r="A196" s="28" t="s">
        <v>18</v>
      </c>
      <c r="B196" s="31"/>
      <c r="C196" s="8">
        <v>0</v>
      </c>
      <c r="D196" s="8">
        <f>$C196</f>
        <v>0</v>
      </c>
      <c r="E196" s="8">
        <f t="shared" si="96"/>
        <v>0</v>
      </c>
      <c r="F196" s="8">
        <f t="shared" si="96"/>
        <v>0</v>
      </c>
      <c r="G196" s="8">
        <f t="shared" si="96"/>
        <v>0</v>
      </c>
      <c r="H196" s="8">
        <f t="shared" si="96"/>
        <v>0</v>
      </c>
      <c r="I196" s="8">
        <f t="shared" si="96"/>
        <v>0</v>
      </c>
      <c r="J196" s="8">
        <f t="shared" si="96"/>
        <v>0</v>
      </c>
      <c r="K196" s="8">
        <f t="shared" si="96"/>
        <v>0</v>
      </c>
      <c r="L196" s="8">
        <f t="shared" si="96"/>
        <v>0</v>
      </c>
      <c r="M196" s="8">
        <f t="shared" si="96"/>
        <v>0</v>
      </c>
      <c r="N196" s="8">
        <f t="shared" si="96"/>
        <v>0</v>
      </c>
      <c r="O196" s="8">
        <f t="shared" si="97" ref="O196:O201">SUM(C196:N196)</f>
        <v>0</v>
      </c>
    </row>
    <row r="197" spans="1:15" ht="15">
      <c r="A197" s="28" t="s">
        <v>19</v>
      </c>
      <c r="B197" s="29">
        <v>0</v>
      </c>
      <c r="C197" s="30">
        <f>C195*$B$197</f>
        <v>0</v>
      </c>
      <c r="D197" s="30">
        <f t="shared" si="98" ref="D197:N197">D195*$B$197</f>
        <v>0</v>
      </c>
      <c r="E197" s="30">
        <f t="shared" si="98"/>
        <v>0</v>
      </c>
      <c r="F197" s="30">
        <f t="shared" si="98"/>
        <v>0</v>
      </c>
      <c r="G197" s="30">
        <f t="shared" si="98"/>
        <v>0</v>
      </c>
      <c r="H197" s="30">
        <f t="shared" si="98"/>
        <v>0</v>
      </c>
      <c r="I197" s="30">
        <f t="shared" si="98"/>
        <v>0</v>
      </c>
      <c r="J197" s="30">
        <f t="shared" si="98"/>
        <v>0</v>
      </c>
      <c r="K197" s="30">
        <f t="shared" si="98"/>
        <v>0</v>
      </c>
      <c r="L197" s="30">
        <f t="shared" si="98"/>
        <v>0</v>
      </c>
      <c r="M197" s="30">
        <f t="shared" si="98"/>
        <v>0</v>
      </c>
      <c r="N197" s="30">
        <f t="shared" si="98"/>
        <v>0</v>
      </c>
      <c r="O197" s="30">
        <f t="shared" si="97"/>
        <v>0</v>
      </c>
    </row>
    <row r="198" spans="1:15" ht="15">
      <c r="A198" s="28" t="s">
        <v>27</v>
      </c>
      <c r="B198" s="31">
        <v>0.24210000000000001</v>
      </c>
      <c r="C198" s="8">
        <f>C196*$B$198</f>
        <v>0</v>
      </c>
      <c r="D198" s="8">
        <f t="shared" si="99" ref="D198:N198">D196*$B$198</f>
        <v>0</v>
      </c>
      <c r="E198" s="8">
        <f t="shared" si="99"/>
        <v>0</v>
      </c>
      <c r="F198" s="8">
        <f t="shared" si="99"/>
        <v>0</v>
      </c>
      <c r="G198" s="8">
        <f t="shared" si="99"/>
        <v>0</v>
      </c>
      <c r="H198" s="8">
        <f t="shared" si="99"/>
        <v>0</v>
      </c>
      <c r="I198" s="8">
        <f t="shared" si="99"/>
        <v>0</v>
      </c>
      <c r="J198" s="8">
        <f t="shared" si="99"/>
        <v>0</v>
      </c>
      <c r="K198" s="8">
        <f t="shared" si="99"/>
        <v>0</v>
      </c>
      <c r="L198" s="8">
        <f t="shared" si="99"/>
        <v>0</v>
      </c>
      <c r="M198" s="8">
        <f t="shared" si="99"/>
        <v>0</v>
      </c>
      <c r="N198" s="8">
        <f t="shared" si="99"/>
        <v>0</v>
      </c>
      <c r="O198" s="8">
        <f t="shared" si="97"/>
        <v>0</v>
      </c>
    </row>
    <row r="199" spans="1:15" ht="15">
      <c r="A199" s="28" t="s">
        <v>21</v>
      </c>
      <c r="B199" s="31">
        <v>1.1405099999999999</v>
      </c>
      <c r="C199" s="8">
        <f>C196*$B$199</f>
        <v>0</v>
      </c>
      <c r="D199" s="8">
        <f t="shared" si="100" ref="D199:N199">D196*$B$199</f>
        <v>0</v>
      </c>
      <c r="E199" s="8">
        <f t="shared" si="100"/>
        <v>0</v>
      </c>
      <c r="F199" s="8">
        <f t="shared" si="100"/>
        <v>0</v>
      </c>
      <c r="G199" s="8">
        <f t="shared" si="100"/>
        <v>0</v>
      </c>
      <c r="H199" s="8">
        <f t="shared" si="100"/>
        <v>0</v>
      </c>
      <c r="I199" s="8">
        <f t="shared" si="100"/>
        <v>0</v>
      </c>
      <c r="J199" s="8">
        <f t="shared" si="100"/>
        <v>0</v>
      </c>
      <c r="K199" s="8">
        <f t="shared" si="100"/>
        <v>0</v>
      </c>
      <c r="L199" s="8">
        <f t="shared" si="100"/>
        <v>0</v>
      </c>
      <c r="M199" s="8">
        <f t="shared" si="100"/>
        <v>0</v>
      </c>
      <c r="N199" s="8">
        <f t="shared" si="100"/>
        <v>0</v>
      </c>
      <c r="O199" s="8">
        <f t="shared" si="97"/>
        <v>0</v>
      </c>
    </row>
    <row r="200" spans="1:15" ht="15">
      <c r="A200" s="28" t="s">
        <v>22</v>
      </c>
      <c r="B200" s="31">
        <v>0</v>
      </c>
      <c r="C200" s="8">
        <f>C196*$B$200</f>
        <v>0</v>
      </c>
      <c r="D200" s="8">
        <f t="shared" si="101" ref="D200:N200">D196*$B$200</f>
        <v>0</v>
      </c>
      <c r="E200" s="8">
        <f t="shared" si="101"/>
        <v>0</v>
      </c>
      <c r="F200" s="8">
        <f t="shared" si="101"/>
        <v>0</v>
      </c>
      <c r="G200" s="8">
        <f t="shared" si="101"/>
        <v>0</v>
      </c>
      <c r="H200" s="8">
        <f t="shared" si="101"/>
        <v>0</v>
      </c>
      <c r="I200" s="8">
        <f t="shared" si="101"/>
        <v>0</v>
      </c>
      <c r="J200" s="8">
        <f t="shared" si="101"/>
        <v>0</v>
      </c>
      <c r="K200" s="8">
        <f t="shared" si="101"/>
        <v>0</v>
      </c>
      <c r="L200" s="8">
        <f t="shared" si="101"/>
        <v>0</v>
      </c>
      <c r="M200" s="8">
        <f t="shared" si="101"/>
        <v>0</v>
      </c>
      <c r="N200" s="8">
        <f t="shared" si="101"/>
        <v>0</v>
      </c>
      <c r="O200" s="8">
        <f t="shared" si="97"/>
        <v>0</v>
      </c>
    </row>
    <row r="201" spans="1:15" ht="15">
      <c r="A201" s="32" t="s">
        <v>28</v>
      </c>
      <c r="B201" s="31">
        <v>0</v>
      </c>
      <c r="C201" s="8">
        <f>C196*$B$201</f>
        <v>0</v>
      </c>
      <c r="D201" s="8">
        <f t="shared" si="102" ref="D201:N201">D196*$B$201</f>
        <v>0</v>
      </c>
      <c r="E201" s="8">
        <f t="shared" si="102"/>
        <v>0</v>
      </c>
      <c r="F201" s="8">
        <f t="shared" si="102"/>
        <v>0</v>
      </c>
      <c r="G201" s="8">
        <f t="shared" si="102"/>
        <v>0</v>
      </c>
      <c r="H201" s="8">
        <f t="shared" si="102"/>
        <v>0</v>
      </c>
      <c r="I201" s="8">
        <f t="shared" si="102"/>
        <v>0</v>
      </c>
      <c r="J201" s="8">
        <f t="shared" si="102"/>
        <v>0</v>
      </c>
      <c r="K201" s="8">
        <f t="shared" si="102"/>
        <v>0</v>
      </c>
      <c r="L201" s="8">
        <f t="shared" si="102"/>
        <v>0</v>
      </c>
      <c r="M201" s="8">
        <f t="shared" si="102"/>
        <v>0</v>
      </c>
      <c r="N201" s="8">
        <f t="shared" si="102"/>
        <v>0</v>
      </c>
      <c r="O201" s="8">
        <f t="shared" si="97"/>
        <v>0</v>
      </c>
    </row>
    <row r="202" spans="1:15" ht="15">
      <c r="A202" s="33"/>
      <c r="B202" s="31"/>
      <c r="O202" s="8"/>
    </row>
    <row r="203" spans="1:15" ht="15">
      <c r="A203" s="28" t="s">
        <v>15</v>
      </c>
      <c r="B203" s="31"/>
      <c r="C203" s="34">
        <f>SUM(C197:C201)</f>
        <v>0</v>
      </c>
      <c r="D203" s="34">
        <f t="shared" si="103" ref="D203:O203">SUM(D197:D201)</f>
        <v>0</v>
      </c>
      <c r="E203" s="34">
        <f t="shared" si="103"/>
        <v>0</v>
      </c>
      <c r="F203" s="34">
        <f t="shared" si="103"/>
        <v>0</v>
      </c>
      <c r="G203" s="34">
        <f t="shared" si="103"/>
        <v>0</v>
      </c>
      <c r="H203" s="34">
        <f t="shared" si="103"/>
        <v>0</v>
      </c>
      <c r="I203" s="34">
        <f t="shared" si="103"/>
        <v>0</v>
      </c>
      <c r="J203" s="34">
        <f t="shared" si="103"/>
        <v>0</v>
      </c>
      <c r="K203" s="34">
        <f t="shared" si="103"/>
        <v>0</v>
      </c>
      <c r="L203" s="34">
        <f t="shared" si="103"/>
        <v>0</v>
      </c>
      <c r="M203" s="34">
        <f t="shared" si="103"/>
        <v>0</v>
      </c>
      <c r="N203" s="34">
        <f t="shared" si="103"/>
        <v>0</v>
      </c>
      <c r="O203" s="34">
        <f t="shared" si="103"/>
        <v>0</v>
      </c>
    </row>
    <row r="204" spans="1:2" ht="15">
      <c r="A204" s="28"/>
      <c r="B204" s="37"/>
    </row>
    <row r="205" spans="1:2" ht="15.75">
      <c r="A205" s="51" t="s">
        <v>44</v>
      </c>
      <c r="B205" s="31"/>
    </row>
    <row r="206" spans="1:15" ht="15">
      <c r="A206" s="32" t="s">
        <v>33</v>
      </c>
      <c r="B206" s="31"/>
      <c r="C206" s="8">
        <v>0</v>
      </c>
      <c r="D206" s="8">
        <f>$C206</f>
        <v>0</v>
      </c>
      <c r="E206" s="8">
        <f t="shared" si="104" ref="E206:N207">$C206</f>
        <v>0</v>
      </c>
      <c r="F206" s="8">
        <f t="shared" si="104"/>
        <v>0</v>
      </c>
      <c r="G206" s="8">
        <f t="shared" si="104"/>
        <v>0</v>
      </c>
      <c r="H206" s="8">
        <f t="shared" si="104"/>
        <v>0</v>
      </c>
      <c r="I206" s="8">
        <f t="shared" si="104"/>
        <v>0</v>
      </c>
      <c r="J206" s="8">
        <f t="shared" si="104"/>
        <v>0</v>
      </c>
      <c r="K206" s="8">
        <f t="shared" si="104"/>
        <v>0</v>
      </c>
      <c r="L206" s="8">
        <f t="shared" si="104"/>
        <v>0</v>
      </c>
      <c r="M206" s="8">
        <f t="shared" si="104"/>
        <v>0</v>
      </c>
      <c r="N206" s="8">
        <f t="shared" si="104"/>
        <v>0</v>
      </c>
      <c r="O206" s="8">
        <f t="shared" si="105" ref="O206:O212">SUM(C206:N206)</f>
        <v>0</v>
      </c>
    </row>
    <row r="207" spans="1:15" ht="15">
      <c r="A207" s="28" t="s">
        <v>18</v>
      </c>
      <c r="B207" s="31"/>
      <c r="C207" s="8">
        <v>0</v>
      </c>
      <c r="D207" s="8">
        <f>$C207</f>
        <v>0</v>
      </c>
      <c r="E207" s="8">
        <f t="shared" si="104"/>
        <v>0</v>
      </c>
      <c r="F207" s="8">
        <f t="shared" si="104"/>
        <v>0</v>
      </c>
      <c r="G207" s="8">
        <f t="shared" si="104"/>
        <v>0</v>
      </c>
      <c r="H207" s="8">
        <f t="shared" si="104"/>
        <v>0</v>
      </c>
      <c r="I207" s="8">
        <f t="shared" si="104"/>
        <v>0</v>
      </c>
      <c r="J207" s="8">
        <f t="shared" si="104"/>
        <v>0</v>
      </c>
      <c r="K207" s="8">
        <f t="shared" si="104"/>
        <v>0</v>
      </c>
      <c r="L207" s="8">
        <f t="shared" si="104"/>
        <v>0</v>
      </c>
      <c r="M207" s="8">
        <f t="shared" si="104"/>
        <v>0</v>
      </c>
      <c r="N207" s="8">
        <f t="shared" si="104"/>
        <v>0</v>
      </c>
      <c r="O207" s="8">
        <f t="shared" si="105"/>
        <v>0</v>
      </c>
    </row>
    <row r="208" spans="1:15" ht="15">
      <c r="A208" s="28" t="s">
        <v>19</v>
      </c>
      <c r="B208" s="29">
        <v>100</v>
      </c>
      <c r="C208" s="30">
        <f>C206*$B$208</f>
        <v>0</v>
      </c>
      <c r="D208" s="30">
        <f t="shared" si="106" ref="D208:N208">D206*$B$208</f>
        <v>0</v>
      </c>
      <c r="E208" s="30">
        <f t="shared" si="106"/>
        <v>0</v>
      </c>
      <c r="F208" s="30">
        <f t="shared" si="106"/>
        <v>0</v>
      </c>
      <c r="G208" s="30">
        <f t="shared" si="106"/>
        <v>0</v>
      </c>
      <c r="H208" s="30">
        <f t="shared" si="106"/>
        <v>0</v>
      </c>
      <c r="I208" s="30">
        <f t="shared" si="106"/>
        <v>0</v>
      </c>
      <c r="J208" s="30">
        <f t="shared" si="106"/>
        <v>0</v>
      </c>
      <c r="K208" s="30">
        <f t="shared" si="106"/>
        <v>0</v>
      </c>
      <c r="L208" s="30">
        <f t="shared" si="106"/>
        <v>0</v>
      </c>
      <c r="M208" s="30">
        <f t="shared" si="106"/>
        <v>0</v>
      </c>
      <c r="N208" s="30">
        <f t="shared" si="106"/>
        <v>0</v>
      </c>
      <c r="O208" s="30">
        <f t="shared" si="105"/>
        <v>0</v>
      </c>
    </row>
    <row r="209" spans="1:15" ht="15">
      <c r="A209" s="28" t="s">
        <v>20</v>
      </c>
      <c r="B209" s="31">
        <v>0.17111000000000001</v>
      </c>
      <c r="C209" s="8">
        <f>C207*$B$209</f>
        <v>0</v>
      </c>
      <c r="D209" s="8">
        <f t="shared" si="107" ref="D209:N209">D207*$B$209</f>
        <v>0</v>
      </c>
      <c r="E209" s="8">
        <f t="shared" si="107"/>
        <v>0</v>
      </c>
      <c r="F209" s="8">
        <f t="shared" si="107"/>
        <v>0</v>
      </c>
      <c r="G209" s="8">
        <f t="shared" si="107"/>
        <v>0</v>
      </c>
      <c r="H209" s="8">
        <f t="shared" si="107"/>
        <v>0</v>
      </c>
      <c r="I209" s="8">
        <f t="shared" si="107"/>
        <v>0</v>
      </c>
      <c r="J209" s="8">
        <f t="shared" si="107"/>
        <v>0</v>
      </c>
      <c r="K209" s="8">
        <f t="shared" si="107"/>
        <v>0</v>
      </c>
      <c r="L209" s="8">
        <f t="shared" si="107"/>
        <v>0</v>
      </c>
      <c r="M209" s="8">
        <f t="shared" si="107"/>
        <v>0</v>
      </c>
      <c r="N209" s="8">
        <f t="shared" si="107"/>
        <v>0</v>
      </c>
      <c r="O209" s="8">
        <f t="shared" si="105"/>
        <v>0</v>
      </c>
    </row>
    <row r="210" spans="1:15" ht="15">
      <c r="A210" s="28" t="s">
        <v>21</v>
      </c>
      <c r="B210" s="31">
        <v>0.22966</v>
      </c>
      <c r="C210" s="8">
        <f>C207*$B$210</f>
        <v>0</v>
      </c>
      <c r="D210" s="8">
        <f t="shared" si="108" ref="D210:N210">D207*$B$210</f>
        <v>0</v>
      </c>
      <c r="E210" s="8">
        <f t="shared" si="108"/>
        <v>0</v>
      </c>
      <c r="F210" s="8">
        <f t="shared" si="108"/>
        <v>0</v>
      </c>
      <c r="G210" s="8">
        <f t="shared" si="108"/>
        <v>0</v>
      </c>
      <c r="H210" s="8">
        <f t="shared" si="108"/>
        <v>0</v>
      </c>
      <c r="I210" s="8">
        <f t="shared" si="108"/>
        <v>0</v>
      </c>
      <c r="J210" s="8">
        <f t="shared" si="108"/>
        <v>0</v>
      </c>
      <c r="K210" s="8">
        <f t="shared" si="108"/>
        <v>0</v>
      </c>
      <c r="L210" s="8">
        <f t="shared" si="108"/>
        <v>0</v>
      </c>
      <c r="M210" s="8">
        <f t="shared" si="108"/>
        <v>0</v>
      </c>
      <c r="N210" s="8">
        <f t="shared" si="108"/>
        <v>0</v>
      </c>
      <c r="O210" s="8">
        <f t="shared" si="105"/>
        <v>0</v>
      </c>
    </row>
    <row r="211" spans="1:15" ht="15">
      <c r="A211" s="28" t="s">
        <v>22</v>
      </c>
      <c r="B211" s="31">
        <v>0.14610000000000001</v>
      </c>
      <c r="C211" s="8">
        <f>C207*$B$211</f>
        <v>0</v>
      </c>
      <c r="D211" s="8">
        <f t="shared" si="109" ref="D211:N211">D207*$B$211</f>
        <v>0</v>
      </c>
      <c r="E211" s="8">
        <f t="shared" si="109"/>
        <v>0</v>
      </c>
      <c r="F211" s="8">
        <f t="shared" si="109"/>
        <v>0</v>
      </c>
      <c r="G211" s="8">
        <f t="shared" si="109"/>
        <v>0</v>
      </c>
      <c r="H211" s="8">
        <f t="shared" si="109"/>
        <v>0</v>
      </c>
      <c r="I211" s="8">
        <f t="shared" si="109"/>
        <v>0</v>
      </c>
      <c r="J211" s="8">
        <f t="shared" si="109"/>
        <v>0</v>
      </c>
      <c r="K211" s="8">
        <f t="shared" si="109"/>
        <v>0</v>
      </c>
      <c r="L211" s="8">
        <f t="shared" si="109"/>
        <v>0</v>
      </c>
      <c r="M211" s="8">
        <f t="shared" si="109"/>
        <v>0</v>
      </c>
      <c r="N211" s="8">
        <f t="shared" si="109"/>
        <v>0</v>
      </c>
      <c r="O211" s="8">
        <f t="shared" si="105"/>
        <v>0</v>
      </c>
    </row>
    <row r="212" spans="1:15" ht="15">
      <c r="A212" s="32" t="s">
        <v>23</v>
      </c>
      <c r="B212" s="31">
        <v>1.0504</v>
      </c>
      <c r="C212" s="8">
        <f>C207*$B$212</f>
        <v>0</v>
      </c>
      <c r="D212" s="8">
        <f t="shared" si="110" ref="D212:N212">D207*$B$212</f>
        <v>0</v>
      </c>
      <c r="E212" s="8">
        <f t="shared" si="110"/>
        <v>0</v>
      </c>
      <c r="F212" s="8">
        <f t="shared" si="110"/>
        <v>0</v>
      </c>
      <c r="G212" s="8">
        <f t="shared" si="110"/>
        <v>0</v>
      </c>
      <c r="H212" s="8">
        <f t="shared" si="110"/>
        <v>0</v>
      </c>
      <c r="I212" s="8">
        <f t="shared" si="110"/>
        <v>0</v>
      </c>
      <c r="J212" s="8">
        <f t="shared" si="110"/>
        <v>0</v>
      </c>
      <c r="K212" s="8">
        <f t="shared" si="110"/>
        <v>0</v>
      </c>
      <c r="L212" s="8">
        <f t="shared" si="110"/>
        <v>0</v>
      </c>
      <c r="M212" s="8">
        <f t="shared" si="110"/>
        <v>0</v>
      </c>
      <c r="N212" s="8">
        <f t="shared" si="110"/>
        <v>0</v>
      </c>
      <c r="O212" s="8">
        <f t="shared" si="105"/>
        <v>0</v>
      </c>
    </row>
    <row r="213" spans="1:15" ht="15">
      <c r="A213" s="33"/>
      <c r="B213" s="31"/>
      <c r="O213" s="8"/>
    </row>
    <row r="214" spans="1:15" ht="15">
      <c r="A214" s="28" t="s">
        <v>15</v>
      </c>
      <c r="B214" s="31"/>
      <c r="C214" s="34">
        <f>SUM(C208:C212)</f>
        <v>0</v>
      </c>
      <c r="D214" s="34">
        <f t="shared" si="111" ref="D214:O214">SUM(D208:D212)</f>
        <v>0</v>
      </c>
      <c r="E214" s="34">
        <f t="shared" si="111"/>
        <v>0</v>
      </c>
      <c r="F214" s="34">
        <f t="shared" si="111"/>
        <v>0</v>
      </c>
      <c r="G214" s="34">
        <f t="shared" si="111"/>
        <v>0</v>
      </c>
      <c r="H214" s="34">
        <f t="shared" si="111"/>
        <v>0</v>
      </c>
      <c r="I214" s="34">
        <f t="shared" si="111"/>
        <v>0</v>
      </c>
      <c r="J214" s="34">
        <f t="shared" si="111"/>
        <v>0</v>
      </c>
      <c r="K214" s="34">
        <f t="shared" si="111"/>
        <v>0</v>
      </c>
      <c r="L214" s="34">
        <f t="shared" si="111"/>
        <v>0</v>
      </c>
      <c r="M214" s="34">
        <f t="shared" si="111"/>
        <v>0</v>
      </c>
      <c r="N214" s="34">
        <f t="shared" si="111"/>
        <v>0</v>
      </c>
      <c r="O214" s="34">
        <f t="shared" si="111"/>
        <v>0</v>
      </c>
    </row>
    <row r="215" spans="1:2" ht="15">
      <c r="A215" s="28"/>
      <c r="B215" s="37"/>
    </row>
    <row r="216" spans="1:2" ht="15.75">
      <c r="A216" s="51" t="s">
        <v>45</v>
      </c>
      <c r="B216" s="31"/>
    </row>
    <row r="217" spans="1:15" ht="15">
      <c r="A217" s="32" t="s">
        <v>33</v>
      </c>
      <c r="B217" s="31"/>
      <c r="C217" s="8">
        <f>2</f>
        <v>2</v>
      </c>
      <c r="D217" s="8">
        <f>$C217</f>
        <v>2</v>
      </c>
      <c r="E217" s="8">
        <f t="shared" si="112" ref="E217:N217">$C217</f>
        <v>2</v>
      </c>
      <c r="F217" s="8">
        <f t="shared" si="112"/>
        <v>2</v>
      </c>
      <c r="G217" s="8">
        <f t="shared" si="112"/>
        <v>2</v>
      </c>
      <c r="H217" s="8">
        <f t="shared" si="112"/>
        <v>2</v>
      </c>
      <c r="I217" s="8">
        <f t="shared" si="112"/>
        <v>2</v>
      </c>
      <c r="J217" s="8">
        <f t="shared" si="112"/>
        <v>2</v>
      </c>
      <c r="K217" s="8">
        <f t="shared" si="112"/>
        <v>2</v>
      </c>
      <c r="L217" s="8">
        <f t="shared" si="112"/>
        <v>2</v>
      </c>
      <c r="M217" s="8">
        <f t="shared" si="112"/>
        <v>2</v>
      </c>
      <c r="N217" s="8">
        <f t="shared" si="112"/>
        <v>2</v>
      </c>
      <c r="O217" s="8">
        <f>SUM(C217:N217)</f>
        <v>24</v>
      </c>
    </row>
    <row r="218" spans="1:15" ht="15">
      <c r="A218" s="28" t="s">
        <v>18</v>
      </c>
      <c r="B218" s="31"/>
      <c r="C218" s="8">
        <f>922147*'[2]Weather Normalization'!CQ59</f>
        <v>73314.045554373937</v>
      </c>
      <c r="D218" s="8">
        <f>922147*'[2]Weather Normalization'!CR59</f>
        <v>66883.128345395569</v>
      </c>
      <c r="E218" s="8">
        <f>922147*'[2]Weather Normalization'!CS59</f>
        <v>76471.079568682995</v>
      </c>
      <c r="F218" s="8">
        <f>922147*'[2]Weather Normalization'!CT59</f>
        <v>78225.198123845941</v>
      </c>
      <c r="G218" s="8">
        <f>922147*'[2]Weather Normalization'!CU59</f>
        <v>77866.881559373825</v>
      </c>
      <c r="H218" s="8">
        <f>922147*'[2]Weather Normalization'!CV59</f>
        <v>78603.303381202102</v>
      </c>
      <c r="I218" s="8">
        <f>922147*'[2]Weather Normalization'!CW59</f>
        <v>85529.20641084596</v>
      </c>
      <c r="J218" s="8">
        <f>922147*'[2]Weather Normalization'!CX59</f>
        <v>86951.10506718338</v>
      </c>
      <c r="K218" s="8">
        <f>922147*'[2]Weather Normalization'!CY59</f>
        <v>72876.358722115372</v>
      </c>
      <c r="L218" s="8">
        <f>922147*'[2]Weather Normalization'!CZ59</f>
        <v>78553.085711162596</v>
      </c>
      <c r="M218" s="8">
        <f>922147*'[2]Weather Normalization'!DA59</f>
        <v>73347.40196788832</v>
      </c>
      <c r="N218" s="8">
        <f>922147*'[2]Weather Normalization'!DB59</f>
        <v>73526.205587929973</v>
      </c>
      <c r="O218" s="8">
        <f t="shared" si="113" ref="O218:O223">SUM(C218:N218)</f>
        <v>922147</v>
      </c>
    </row>
    <row r="219" spans="1:19" ht="15">
      <c r="A219" s="28" t="s">
        <v>19</v>
      </c>
      <c r="B219" s="29">
        <v>100</v>
      </c>
      <c r="C219" s="30">
        <f>C217*$B$219</f>
        <v>200</v>
      </c>
      <c r="D219" s="30">
        <f t="shared" si="114" ref="D219:N219">D217*$B$219</f>
        <v>200</v>
      </c>
      <c r="E219" s="30">
        <f t="shared" si="114"/>
        <v>200</v>
      </c>
      <c r="F219" s="30">
        <f t="shared" si="114"/>
        <v>200</v>
      </c>
      <c r="G219" s="30">
        <f t="shared" si="114"/>
        <v>200</v>
      </c>
      <c r="H219" s="30">
        <f t="shared" si="114"/>
        <v>200</v>
      </c>
      <c r="I219" s="30">
        <f t="shared" si="114"/>
        <v>200</v>
      </c>
      <c r="J219" s="30">
        <f t="shared" si="114"/>
        <v>200</v>
      </c>
      <c r="K219" s="30">
        <f t="shared" si="114"/>
        <v>200</v>
      </c>
      <c r="L219" s="30">
        <f t="shared" si="114"/>
        <v>200</v>
      </c>
      <c r="M219" s="30">
        <f t="shared" si="114"/>
        <v>200</v>
      </c>
      <c r="N219" s="30">
        <f t="shared" si="114"/>
        <v>200</v>
      </c>
      <c r="O219" s="30">
        <f t="shared" si="113"/>
        <v>2400</v>
      </c>
      <c r="R219" s="8"/>
      <c r="S219" s="8"/>
    </row>
    <row r="220" spans="1:19" ht="15">
      <c r="A220" s="28" t="s">
        <v>27</v>
      </c>
      <c r="B220" s="31">
        <v>0.17111000000000001</v>
      </c>
      <c r="C220" s="8">
        <f>C218*$B$220</f>
        <v>12544.766334808925</v>
      </c>
      <c r="D220" s="8">
        <f t="shared" si="115" ref="D220:N220">D218*$B$220</f>
        <v>11444.372091180636</v>
      </c>
      <c r="E220" s="8">
        <f t="shared" si="115"/>
        <v>13084.966424997348</v>
      </c>
      <c r="F220" s="8">
        <f t="shared" si="115"/>
        <v>13385.11365097128</v>
      </c>
      <c r="G220" s="8">
        <f t="shared" si="115"/>
        <v>13323.802103624455</v>
      </c>
      <c r="H220" s="8">
        <f t="shared" si="115"/>
        <v>13449.811241557492</v>
      </c>
      <c r="I220" s="8">
        <f t="shared" si="115"/>
        <v>14634.902508959853</v>
      </c>
      <c r="J220" s="8">
        <f t="shared" si="115"/>
        <v>14878.20358804575</v>
      </c>
      <c r="K220" s="8">
        <f t="shared" si="115"/>
        <v>12469.873740941162</v>
      </c>
      <c r="L220" s="8">
        <f t="shared" si="115"/>
        <v>13441.218496037032</v>
      </c>
      <c r="M220" s="8">
        <f t="shared" si="115"/>
        <v>12550.473950725371</v>
      </c>
      <c r="N220" s="8">
        <f t="shared" si="115"/>
        <v>12581.069038150699</v>
      </c>
      <c r="O220" s="8">
        <f t="shared" si="113"/>
        <v>157788.57316999999</v>
      </c>
      <c r="R220" s="8"/>
      <c r="S220" s="8"/>
    </row>
    <row r="221" spans="1:19" ht="15">
      <c r="A221" s="28" t="s">
        <v>21</v>
      </c>
      <c r="B221" s="31">
        <v>0.22966</v>
      </c>
      <c r="C221" s="8">
        <f>C218*$B$221</f>
        <v>16837.303702017518</v>
      </c>
      <c r="D221" s="8">
        <f t="shared" si="116" ref="D221:N221">D218*$B$221</f>
        <v>15360.379255803547</v>
      </c>
      <c r="E221" s="8">
        <f t="shared" si="116"/>
        <v>17562.348133743737</v>
      </c>
      <c r="F221" s="8">
        <f t="shared" si="116"/>
        <v>17965.199001122459</v>
      </c>
      <c r="G221" s="8">
        <f t="shared" si="116"/>
        <v>17882.908018925795</v>
      </c>
      <c r="H221" s="8">
        <f t="shared" si="116"/>
        <v>18052.034654526877</v>
      </c>
      <c r="I221" s="8">
        <f t="shared" si="116"/>
        <v>19642.637544314883</v>
      </c>
      <c r="J221" s="8">
        <f t="shared" si="116"/>
        <v>19969.190789729335</v>
      </c>
      <c r="K221" s="8">
        <f t="shared" si="116"/>
        <v>16736.784544121016</v>
      </c>
      <c r="L221" s="8">
        <f t="shared" si="116"/>
        <v>18040.501664425603</v>
      </c>
      <c r="M221" s="8">
        <f t="shared" si="116"/>
        <v>16844.964335945231</v>
      </c>
      <c r="N221" s="8">
        <f t="shared" si="116"/>
        <v>16886.028375323996</v>
      </c>
      <c r="O221" s="8">
        <f t="shared" si="113"/>
        <v>211780.28002000001</v>
      </c>
      <c r="R221" s="8"/>
      <c r="S221" s="8"/>
    </row>
    <row r="222" spans="1:19" ht="15">
      <c r="A222" s="28" t="s">
        <v>22</v>
      </c>
      <c r="B222" s="31">
        <v>0.14610000000000001</v>
      </c>
      <c r="C222" s="8">
        <f>C218*$B$222</f>
        <v>10711.182055494033</v>
      </c>
      <c r="D222" s="8">
        <f t="shared" si="117" ref="D222:N222">D218*$B$222</f>
        <v>9771.6250512622937</v>
      </c>
      <c r="E222" s="8">
        <f t="shared" si="117"/>
        <v>11172.424724984587</v>
      </c>
      <c r="F222" s="8">
        <f t="shared" si="117"/>
        <v>11428.701445893892</v>
      </c>
      <c r="G222" s="8">
        <f t="shared" si="117"/>
        <v>11376.351395824517</v>
      </c>
      <c r="H222" s="8">
        <f t="shared" si="117"/>
        <v>11483.942623993627</v>
      </c>
      <c r="I222" s="8">
        <f t="shared" si="117"/>
        <v>12495.817056624595</v>
      </c>
      <c r="J222" s="8">
        <f t="shared" si="117"/>
        <v>12703.556450315493</v>
      </c>
      <c r="K222" s="8">
        <f t="shared" si="117"/>
        <v>10647.236009301056</v>
      </c>
      <c r="L222" s="8">
        <f t="shared" si="117"/>
        <v>11476.605822400856</v>
      </c>
      <c r="M222" s="8">
        <f t="shared" si="117"/>
        <v>10716.055427508483</v>
      </c>
      <c r="N222" s="8">
        <f t="shared" si="117"/>
        <v>10742.178636396569</v>
      </c>
      <c r="O222" s="8">
        <f t="shared" si="113"/>
        <v>134725.67670000001</v>
      </c>
      <c r="R222" s="8"/>
      <c r="S222" s="8"/>
    </row>
    <row r="223" spans="1:19" ht="15">
      <c r="A223" s="32" t="s">
        <v>28</v>
      </c>
      <c r="B223" s="31">
        <v>0</v>
      </c>
      <c r="C223" s="8">
        <f>C218*$B$223</f>
        <v>0</v>
      </c>
      <c r="D223" s="8">
        <f t="shared" si="118" ref="D223:N223">D218*$B$223</f>
        <v>0</v>
      </c>
      <c r="E223" s="8">
        <f t="shared" si="118"/>
        <v>0</v>
      </c>
      <c r="F223" s="8">
        <f t="shared" si="118"/>
        <v>0</v>
      </c>
      <c r="G223" s="8">
        <f t="shared" si="118"/>
        <v>0</v>
      </c>
      <c r="H223" s="8">
        <f t="shared" si="118"/>
        <v>0</v>
      </c>
      <c r="I223" s="8">
        <f t="shared" si="118"/>
        <v>0</v>
      </c>
      <c r="J223" s="8">
        <f t="shared" si="118"/>
        <v>0</v>
      </c>
      <c r="K223" s="8">
        <f t="shared" si="118"/>
        <v>0</v>
      </c>
      <c r="L223" s="8">
        <f t="shared" si="118"/>
        <v>0</v>
      </c>
      <c r="M223" s="8">
        <f t="shared" si="118"/>
        <v>0</v>
      </c>
      <c r="N223" s="8">
        <f t="shared" si="118"/>
        <v>0</v>
      </c>
      <c r="O223" s="8">
        <f t="shared" si="113"/>
        <v>0</v>
      </c>
      <c r="R223" s="8"/>
      <c r="S223" s="8"/>
    </row>
    <row r="224" spans="1:15" ht="15">
      <c r="A224" s="33"/>
      <c r="B224" s="31"/>
      <c r="O224" s="8"/>
    </row>
    <row r="225" spans="1:15" ht="15">
      <c r="A225" s="28" t="s">
        <v>15</v>
      </c>
      <c r="B225" s="31"/>
      <c r="C225" s="34">
        <f>SUM(C219:C223)</f>
        <v>40293.252092320479</v>
      </c>
      <c r="D225" s="34">
        <f t="shared" si="119" ref="D225:O225">SUM(D219:D223)</f>
        <v>36776.376398246473</v>
      </c>
      <c r="E225" s="34">
        <f t="shared" si="119"/>
        <v>42019.73928372567</v>
      </c>
      <c r="F225" s="34">
        <f t="shared" si="119"/>
        <v>42979.014097987631</v>
      </c>
      <c r="G225" s="34">
        <f t="shared" si="119"/>
        <v>42783.061518374765</v>
      </c>
      <c r="H225" s="34">
        <f t="shared" si="119"/>
        <v>43185.788520078</v>
      </c>
      <c r="I225" s="34">
        <f t="shared" si="119"/>
        <v>46973.357109899334</v>
      </c>
      <c r="J225" s="34">
        <f t="shared" si="119"/>
        <v>47750.950828090572</v>
      </c>
      <c r="K225" s="34">
        <f t="shared" si="119"/>
        <v>40053.894294363236</v>
      </c>
      <c r="L225" s="34">
        <f t="shared" si="119"/>
        <v>43158.325982863491</v>
      </c>
      <c r="M225" s="34">
        <f t="shared" si="119"/>
        <v>40311.493714179087</v>
      </c>
      <c r="N225" s="34">
        <f t="shared" si="119"/>
        <v>40409.27604987126</v>
      </c>
      <c r="O225" s="34">
        <f t="shared" si="119"/>
        <v>506694.52989000001</v>
      </c>
    </row>
    <row r="226" spans="1:2" ht="15">
      <c r="A226" s="28"/>
      <c r="B226" s="31"/>
    </row>
    <row r="227" spans="1:2" ht="15.75">
      <c r="A227" s="59" t="s">
        <v>46</v>
      </c>
      <c r="B227" s="31"/>
    </row>
    <row r="228" spans="1:15" ht="15">
      <c r="A228" s="32" t="s">
        <v>17</v>
      </c>
      <c r="B228" s="31"/>
      <c r="C228" s="60">
        <v>6</v>
      </c>
      <c r="D228" s="8">
        <f>$C228</f>
        <v>6</v>
      </c>
      <c r="E228" s="8">
        <f t="shared" si="120" ref="E228:N228">$C228</f>
        <v>6</v>
      </c>
      <c r="F228" s="8">
        <f t="shared" si="120"/>
        <v>6</v>
      </c>
      <c r="G228" s="8">
        <f t="shared" si="120"/>
        <v>6</v>
      </c>
      <c r="H228" s="8">
        <f t="shared" si="120"/>
        <v>6</v>
      </c>
      <c r="I228" s="8">
        <f t="shared" si="120"/>
        <v>6</v>
      </c>
      <c r="J228" s="8">
        <f t="shared" si="120"/>
        <v>6</v>
      </c>
      <c r="K228" s="8">
        <f t="shared" si="120"/>
        <v>6</v>
      </c>
      <c r="L228" s="8">
        <f t="shared" si="120"/>
        <v>6</v>
      </c>
      <c r="M228" s="8">
        <f t="shared" si="120"/>
        <v>6</v>
      </c>
      <c r="N228" s="8">
        <f t="shared" si="120"/>
        <v>6</v>
      </c>
      <c r="O228" s="8">
        <f t="shared" si="121" ref="O228:O234">SUM(C228:N228)</f>
        <v>72</v>
      </c>
    </row>
    <row r="229" spans="1:15" ht="15">
      <c r="A229" s="28" t="s">
        <v>18</v>
      </c>
      <c r="B229" s="31"/>
      <c r="C229" s="8">
        <f>26824925*'[2]Weather Normalization'!CQ280</f>
        <v>2707488.7595165875</v>
      </c>
      <c r="D229" s="8">
        <f>26824925*'[2]Weather Normalization'!CR280</f>
        <v>1449574.1250426602</v>
      </c>
      <c r="E229" s="8">
        <f>26824925*'[2]Weather Normalization'!CS280</f>
        <v>1717031.7005034133</v>
      </c>
      <c r="F229" s="8">
        <f>26824925*'[2]Weather Normalization'!CT280</f>
        <v>1674646.5850621013</v>
      </c>
      <c r="G229" s="8">
        <f>26824925*'[2]Weather Normalization'!CU280</f>
        <v>1977991.1413168823</v>
      </c>
      <c r="H229" s="8">
        <f>26824925*'[2]Weather Normalization'!CV280</f>
        <v>1984323.4785306251</v>
      </c>
      <c r="I229" s="8">
        <f>26824925*'[2]Weather Normalization'!CW280</f>
        <v>2765024.8229640066</v>
      </c>
      <c r="J229" s="8">
        <f>26824925*'[2]Weather Normalization'!CX280</f>
        <v>1878311.0865107046</v>
      </c>
      <c r="K229" s="8">
        <f>26824925*'[2]Weather Normalization'!CY280</f>
        <v>1701300.1409008144</v>
      </c>
      <c r="L229" s="8">
        <f>26824925*'[2]Weather Normalization'!CZ280</f>
        <v>1870873.142070448</v>
      </c>
      <c r="M229" s="8">
        <f>26824925*'[2]Weather Normalization'!DA280</f>
        <v>4022641.7556303721</v>
      </c>
      <c r="N229" s="8">
        <f>26824925*'[2]Weather Normalization'!DB280</f>
        <v>3075718.2619513846</v>
      </c>
      <c r="O229" s="8">
        <f t="shared" si="121"/>
        <v>26824925.000000004</v>
      </c>
    </row>
    <row r="230" spans="1:22" s="62" customFormat="1" ht="15">
      <c r="A230" s="37" t="s">
        <v>47</v>
      </c>
      <c r="B230" s="31"/>
      <c r="C230" s="61">
        <f>2832740*'[2]Weather Normalization'!CQ280</f>
        <v>285913.6310216345</v>
      </c>
      <c r="D230" s="61">
        <f>2832740*'[2]Weather Normalization'!CR280</f>
        <v>153076.53635465319</v>
      </c>
      <c r="E230" s="61">
        <f>2832740*'[2]Weather Normalization'!CS280</f>
        <v>181320.33469931563</v>
      </c>
      <c r="F230" s="61">
        <f>2832740*'[2]Weather Normalization'!CT280</f>
        <v>176844.42239330834</v>
      </c>
      <c r="G230" s="61">
        <f>2832740*'[2]Weather Normalization'!CU280</f>
        <v>208877.92326181658</v>
      </c>
      <c r="H230" s="61">
        <f>2832740*'[2]Weather Normalization'!CV280</f>
        <v>209546.62466243032</v>
      </c>
      <c r="I230" s="61">
        <f>2832740*'[2]Weather Normalization'!CW280</f>
        <v>291989.49920654244</v>
      </c>
      <c r="J230" s="61">
        <f>2832740*'[2]Weather Normalization'!CX280</f>
        <v>198351.6057249865</v>
      </c>
      <c r="K230" s="61">
        <f>2832740*'[2]Weather Normalization'!CY280</f>
        <v>179659.06563151148</v>
      </c>
      <c r="L230" s="61">
        <f>2832740*'[2]Weather Normalization'!CZ280</f>
        <v>197566.15105051146</v>
      </c>
      <c r="M230" s="61">
        <f>2832740*'[2]Weather Normalization'!DA280</f>
        <v>424795.15625279024</v>
      </c>
      <c r="N230" s="61">
        <f>2832740*'[2]Weather Normalization'!DB280</f>
        <v>324799.04974049941</v>
      </c>
      <c r="O230" s="61">
        <f t="shared" si="121"/>
        <v>2832740</v>
      </c>
      <c r="V230" s="36"/>
    </row>
    <row r="231" spans="1:15" ht="15" hidden="1">
      <c r="A231" s="28" t="s">
        <v>20</v>
      </c>
      <c r="B231" s="31"/>
      <c r="C231" s="8">
        <f>C229*$B$231</f>
        <v>0</v>
      </c>
      <c r="D231" s="8">
        <f t="shared" si="122" ref="D231:N231">D229*$B$231</f>
        <v>0</v>
      </c>
      <c r="E231" s="8">
        <f t="shared" si="122"/>
        <v>0</v>
      </c>
      <c r="F231" s="8">
        <f t="shared" si="122"/>
        <v>0</v>
      </c>
      <c r="G231" s="8">
        <f t="shared" si="122"/>
        <v>0</v>
      </c>
      <c r="H231" s="8">
        <f t="shared" si="122"/>
        <v>0</v>
      </c>
      <c r="I231" s="8">
        <f t="shared" si="122"/>
        <v>0</v>
      </c>
      <c r="J231" s="8">
        <f t="shared" si="122"/>
        <v>0</v>
      </c>
      <c r="K231" s="8">
        <f t="shared" si="122"/>
        <v>0</v>
      </c>
      <c r="L231" s="8">
        <f t="shared" si="122"/>
        <v>0</v>
      </c>
      <c r="M231" s="8">
        <f t="shared" si="122"/>
        <v>0</v>
      </c>
      <c r="N231" s="8">
        <f t="shared" si="122"/>
        <v>0</v>
      </c>
      <c r="O231" s="8">
        <f t="shared" si="121"/>
        <v>0</v>
      </c>
    </row>
    <row r="232" spans="1:16" ht="15" hidden="1">
      <c r="A232" s="28" t="s">
        <v>21</v>
      </c>
      <c r="B232" s="31"/>
      <c r="C232" s="8">
        <f>C229*$B$232</f>
        <v>0</v>
      </c>
      <c r="D232" s="8">
        <f t="shared" si="123" ref="D232:N233">D229*$B$232</f>
        <v>0</v>
      </c>
      <c r="E232" s="8">
        <f t="shared" si="123"/>
        <v>0</v>
      </c>
      <c r="F232" s="8">
        <f t="shared" si="123"/>
        <v>0</v>
      </c>
      <c r="G232" s="8">
        <f t="shared" si="123"/>
        <v>0</v>
      </c>
      <c r="H232" s="8">
        <f t="shared" si="123"/>
        <v>0</v>
      </c>
      <c r="I232" s="8">
        <f t="shared" si="123"/>
        <v>0</v>
      </c>
      <c r="J232" s="8">
        <f t="shared" si="123"/>
        <v>0</v>
      </c>
      <c r="K232" s="8">
        <f t="shared" si="123"/>
        <v>0</v>
      </c>
      <c r="L232" s="8">
        <f t="shared" si="123"/>
        <v>0</v>
      </c>
      <c r="M232" s="8">
        <f t="shared" si="123"/>
        <v>0</v>
      </c>
      <c r="N232" s="8">
        <f t="shared" si="123"/>
        <v>0</v>
      </c>
      <c r="O232" s="8">
        <f t="shared" si="121"/>
        <v>0</v>
      </c>
      <c r="P232" s="63"/>
    </row>
    <row r="233" spans="1:15" ht="15" hidden="1">
      <c r="A233" s="28" t="s">
        <v>48</v>
      </c>
      <c r="B233" s="31"/>
      <c r="C233" s="8">
        <f>C230*$B$232</f>
        <v>0</v>
      </c>
      <c r="D233" s="8">
        <f t="shared" si="123"/>
        <v>0</v>
      </c>
      <c r="E233" s="8">
        <f t="shared" si="123"/>
        <v>0</v>
      </c>
      <c r="F233" s="8">
        <f t="shared" si="123"/>
        <v>0</v>
      </c>
      <c r="G233" s="8">
        <f t="shared" si="123"/>
        <v>0</v>
      </c>
      <c r="H233" s="8">
        <f t="shared" si="123"/>
        <v>0</v>
      </c>
      <c r="I233" s="8">
        <f t="shared" si="123"/>
        <v>0</v>
      </c>
      <c r="J233" s="8">
        <f t="shared" si="123"/>
        <v>0</v>
      </c>
      <c r="K233" s="8">
        <f t="shared" si="123"/>
        <v>0</v>
      </c>
      <c r="L233" s="8">
        <f t="shared" si="123"/>
        <v>0</v>
      </c>
      <c r="M233" s="8">
        <f t="shared" si="123"/>
        <v>0</v>
      </c>
      <c r="N233" s="8">
        <f t="shared" si="123"/>
        <v>0</v>
      </c>
      <c r="O233" s="8">
        <f>SUM(C233:N233)</f>
        <v>0</v>
      </c>
    </row>
    <row r="234" spans="1:15" ht="15" hidden="1">
      <c r="A234" s="32" t="s">
        <v>49</v>
      </c>
      <c r="B234" s="31"/>
      <c r="C234" s="8">
        <f>B234*$C$229</f>
        <v>0</v>
      </c>
      <c r="D234" s="8">
        <f t="shared" si="124" ref="D234:N234">C234*$C$229</f>
        <v>0</v>
      </c>
      <c r="E234" s="8">
        <f t="shared" si="124"/>
        <v>0</v>
      </c>
      <c r="F234" s="8">
        <f t="shared" si="124"/>
        <v>0</v>
      </c>
      <c r="G234" s="8">
        <f t="shared" si="124"/>
        <v>0</v>
      </c>
      <c r="H234" s="8">
        <f t="shared" si="124"/>
        <v>0</v>
      </c>
      <c r="I234" s="8">
        <f t="shared" si="124"/>
        <v>0</v>
      </c>
      <c r="J234" s="8">
        <f t="shared" si="124"/>
        <v>0</v>
      </c>
      <c r="K234" s="8">
        <f t="shared" si="124"/>
        <v>0</v>
      </c>
      <c r="L234" s="8">
        <f t="shared" si="124"/>
        <v>0</v>
      </c>
      <c r="M234" s="8">
        <f t="shared" si="124"/>
        <v>0</v>
      </c>
      <c r="N234" s="8">
        <f t="shared" si="124"/>
        <v>0</v>
      </c>
      <c r="O234" s="8">
        <f t="shared" si="121"/>
        <v>0</v>
      </c>
    </row>
    <row r="235" spans="1:15" ht="15">
      <c r="A235" s="33"/>
      <c r="B235" s="31"/>
      <c r="O235" s="8"/>
    </row>
    <row r="236" spans="1:15" ht="15">
      <c r="A236" s="28" t="s">
        <v>15</v>
      </c>
      <c r="B236" s="31"/>
      <c r="C236" s="34">
        <f>SUM(C230:C234)</f>
        <v>285913.6310216345</v>
      </c>
      <c r="D236" s="34">
        <f t="shared" si="125" ref="D236:O236">SUM(D230:D234)</f>
        <v>153076.53635465319</v>
      </c>
      <c r="E236" s="34">
        <f t="shared" si="125"/>
        <v>181320.33469931563</v>
      </c>
      <c r="F236" s="34">
        <f t="shared" si="125"/>
        <v>176844.42239330834</v>
      </c>
      <c r="G236" s="34">
        <f t="shared" si="125"/>
        <v>208877.92326181658</v>
      </c>
      <c r="H236" s="34">
        <f t="shared" si="125"/>
        <v>209546.62466243032</v>
      </c>
      <c r="I236" s="34">
        <f t="shared" si="125"/>
        <v>291989.49920654244</v>
      </c>
      <c r="J236" s="34">
        <f t="shared" si="125"/>
        <v>198351.6057249865</v>
      </c>
      <c r="K236" s="34">
        <f t="shared" si="125"/>
        <v>179659.06563151148</v>
      </c>
      <c r="L236" s="34">
        <f t="shared" si="125"/>
        <v>197566.15105051146</v>
      </c>
      <c r="M236" s="34">
        <f t="shared" si="125"/>
        <v>424795.15625279024</v>
      </c>
      <c r="N236" s="34">
        <f t="shared" si="125"/>
        <v>324799.04974049941</v>
      </c>
      <c r="O236" s="34">
        <f t="shared" si="125"/>
        <v>2832740</v>
      </c>
    </row>
    <row r="237" spans="1:2" ht="15">
      <c r="A237" s="28"/>
      <c r="B237" s="31"/>
    </row>
    <row r="238" spans="1:15" ht="15.75" thickBot="1">
      <c r="A238" s="64"/>
      <c r="B238" s="65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</row>
    <row r="239" spans="1:15" ht="15">
      <c r="A239" s="39" t="s">
        <v>29</v>
      </c>
      <c r="B239" s="4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 t="s">
        <v>30</v>
      </c>
      <c r="N239" s="1"/>
      <c r="O239" s="1"/>
    </row>
    <row r="240" spans="1:2" ht="15">
      <c r="A240" s="28"/>
      <c r="B240" s="31"/>
    </row>
    <row r="241" spans="1:15" ht="15">
      <c r="A241" s="1" t="s">
        <v>0</v>
      </c>
      <c r="B241" s="41" t="s">
        <v>1</v>
      </c>
      <c r="C241"/>
      <c r="D241" s="3" t="s">
        <v>2</v>
      </c>
      <c r="E241" s="1"/>
      <c r="G241" s="2"/>
      <c r="H241" s="2"/>
      <c r="I241" s="5"/>
      <c r="J241" s="2"/>
      <c r="K241" s="5"/>
      <c r="L241" s="6" t="s">
        <v>50</v>
      </c>
      <c r="M241" s="2"/>
      <c r="N241" s="6"/>
      <c r="O241" s="2"/>
    </row>
    <row r="242" spans="1:15" ht="15.75" thickBot="1">
      <c r="A242" s="9"/>
      <c r="B242" s="38"/>
      <c r="C242" s="9"/>
      <c r="D242" s="10"/>
      <c r="E242" s="10"/>
      <c r="F242" s="9"/>
      <c r="G242" s="9"/>
      <c r="H242" s="9"/>
      <c r="I242" s="9"/>
      <c r="J242" s="9"/>
      <c r="K242" s="9"/>
      <c r="L242" s="9"/>
      <c r="M242" s="9"/>
      <c r="N242" s="11"/>
      <c r="O242" s="11"/>
    </row>
    <row r="243" spans="1:15" ht="15">
      <c r="A243" s="12"/>
      <c r="B243" s="42"/>
      <c r="C243" s="12"/>
      <c r="D243" s="1"/>
      <c r="E243" s="1"/>
      <c r="F243" s="12"/>
      <c r="G243" s="12"/>
      <c r="H243" s="12"/>
      <c r="I243" s="12"/>
      <c r="J243" s="12"/>
      <c r="K243" s="12"/>
      <c r="L243" s="12"/>
      <c r="M243" s="12"/>
      <c r="N243" s="13"/>
      <c r="O243" s="13"/>
    </row>
    <row r="244" spans="1:15" ht="15">
      <c r="A244" s="6" t="s">
        <v>4</v>
      </c>
      <c r="B244" s="43"/>
      <c r="C244" s="1"/>
      <c r="D244" s="1"/>
      <c r="E244" s="14" t="s">
        <v>5</v>
      </c>
      <c r="F244" s="15" t="s">
        <v>6</v>
      </c>
      <c r="H244" s="1"/>
      <c r="I244" s="5"/>
      <c r="J244" s="1"/>
      <c r="K244" s="5"/>
      <c r="L244" s="15" t="s">
        <v>7</v>
      </c>
      <c r="M244" s="1"/>
      <c r="N244" s="1"/>
      <c r="O244" s="1"/>
    </row>
    <row r="245" spans="1:15" ht="15">
      <c r="A245" s="5"/>
      <c r="B245" s="44"/>
      <c r="C245" s="5"/>
      <c r="D245" s="1"/>
      <c r="E245" s="1"/>
      <c r="F245" s="5"/>
      <c r="G245" s="15"/>
      <c r="H245" s="6"/>
      <c r="I245" s="5"/>
      <c r="J245" s="5"/>
      <c r="K245" s="5"/>
      <c r="L245" s="15" t="s">
        <v>8</v>
      </c>
      <c r="M245" s="5"/>
      <c r="N245" s="1"/>
      <c r="O245" s="1"/>
    </row>
    <row r="246" spans="1:15" ht="15">
      <c r="A246" s="6" t="s">
        <v>9</v>
      </c>
      <c r="B246" s="40" t="s">
        <v>10</v>
      </c>
      <c r="C246" s="1" t="s">
        <v>10</v>
      </c>
      <c r="D246" s="5"/>
      <c r="E246" s="5"/>
      <c r="F246" s="5"/>
      <c r="G246" s="5"/>
      <c r="H246" s="5"/>
      <c r="I246" s="5"/>
      <c r="J246" s="5"/>
      <c r="K246" s="5"/>
      <c r="L246" s="15" t="s">
        <v>11</v>
      </c>
      <c r="M246" s="5"/>
      <c r="N246" s="1"/>
      <c r="O246" s="1"/>
    </row>
    <row r="247" spans="1:15" ht="15">
      <c r="A247" s="5"/>
      <c r="B247" s="44"/>
      <c r="C247" s="1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1"/>
      <c r="O247" s="1"/>
    </row>
    <row r="248" spans="1:15" ht="15.75">
      <c r="A248" s="6" t="s">
        <v>12</v>
      </c>
      <c r="B248" s="45" t="str">
        <f>$B$8</f>
        <v>20220067-GU</v>
      </c>
      <c r="C248" s="16"/>
      <c r="D248" s="5"/>
      <c r="E248" s="5"/>
      <c r="F248" s="5"/>
      <c r="G248" s="46"/>
      <c r="H248" s="5"/>
      <c r="I248" s="5"/>
      <c r="J248" s="5"/>
      <c r="K248" s="5"/>
      <c r="L248" s="5"/>
      <c r="M248" s="5"/>
      <c r="N248" s="1"/>
      <c r="O248" s="1"/>
    </row>
    <row r="249" spans="1:15" ht="15.75" thickBot="1">
      <c r="A249" s="17"/>
      <c r="B249" s="47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ht="15">
      <c r="A250" s="12"/>
      <c r="B250" s="4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3"/>
      <c r="O250" s="13"/>
    </row>
    <row r="251" spans="1:15" ht="15">
      <c r="A251" s="18" t="s">
        <v>13</v>
      </c>
      <c r="B251" s="19" t="s">
        <v>14</v>
      </c>
      <c r="C251" s="20">
        <v>44927</v>
      </c>
      <c r="D251" s="20">
        <v>44958</v>
      </c>
      <c r="E251" s="20">
        <v>44986</v>
      </c>
      <c r="F251" s="20">
        <v>45017</v>
      </c>
      <c r="G251" s="20">
        <v>45047</v>
      </c>
      <c r="H251" s="20">
        <v>45078</v>
      </c>
      <c r="I251" s="20">
        <v>45108</v>
      </c>
      <c r="J251" s="20">
        <v>45139</v>
      </c>
      <c r="K251" s="20">
        <v>45170</v>
      </c>
      <c r="L251" s="20">
        <v>45200</v>
      </c>
      <c r="M251" s="20">
        <v>45231</v>
      </c>
      <c r="N251" s="20">
        <v>45261</v>
      </c>
      <c r="O251" s="21" t="s">
        <v>15</v>
      </c>
    </row>
    <row r="252" spans="1:15" ht="15.75" thickBot="1">
      <c r="A252" s="22"/>
      <c r="B252" s="48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3"/>
    </row>
    <row r="253" spans="1:2" ht="15">
      <c r="A253" s="28"/>
      <c r="B253" s="31"/>
    </row>
    <row r="254" spans="1:2" ht="15.75">
      <c r="A254" s="59" t="s">
        <v>51</v>
      </c>
      <c r="B254" s="31"/>
    </row>
    <row r="255" spans="1:15" ht="15" hidden="1">
      <c r="A255" s="32" t="s">
        <v>52</v>
      </c>
      <c r="B255" s="3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>
        <f>SUM(C255:N255)</f>
        <v>0</v>
      </c>
    </row>
    <row r="256" spans="1:15" ht="15" hidden="1">
      <c r="A256" s="28" t="s">
        <v>53</v>
      </c>
      <c r="B256" s="3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>
        <f>SUM(C256:N256)</f>
        <v>0</v>
      </c>
    </row>
    <row r="257" spans="1:22" s="62" customFormat="1" ht="15">
      <c r="A257" s="37" t="s">
        <v>54</v>
      </c>
      <c r="B257" s="31"/>
      <c r="C257" s="61">
        <v>1100</v>
      </c>
      <c r="D257" s="61">
        <f>$C$257</f>
        <v>1100</v>
      </c>
      <c r="E257" s="61">
        <f t="shared" si="126" ref="E257:N257">$C$257</f>
        <v>1100</v>
      </c>
      <c r="F257" s="61">
        <f t="shared" si="126"/>
        <v>1100</v>
      </c>
      <c r="G257" s="61">
        <f t="shared" si="126"/>
        <v>1100</v>
      </c>
      <c r="H257" s="61">
        <f t="shared" si="126"/>
        <v>1100</v>
      </c>
      <c r="I257" s="61">
        <f t="shared" si="126"/>
        <v>1100</v>
      </c>
      <c r="J257" s="61">
        <f t="shared" si="126"/>
        <v>1100</v>
      </c>
      <c r="K257" s="61">
        <f t="shared" si="126"/>
        <v>1100</v>
      </c>
      <c r="L257" s="61">
        <f t="shared" si="126"/>
        <v>1100</v>
      </c>
      <c r="M257" s="61">
        <f t="shared" si="126"/>
        <v>1100</v>
      </c>
      <c r="N257" s="61">
        <f t="shared" si="126"/>
        <v>1100</v>
      </c>
      <c r="O257" s="61">
        <f>SUM(C257:N257)</f>
        <v>13200</v>
      </c>
      <c r="V257" s="36"/>
    </row>
    <row r="258" spans="1:15" ht="15" hidden="1">
      <c r="A258" s="28" t="s">
        <v>55</v>
      </c>
      <c r="B258" s="31"/>
      <c r="C258" s="8">
        <f>C256*$B$258</f>
        <v>0</v>
      </c>
      <c r="D258" s="8">
        <f t="shared" si="127" ref="D258:N258">D256*$B$258</f>
        <v>0</v>
      </c>
      <c r="E258" s="8">
        <f t="shared" si="127"/>
        <v>0</v>
      </c>
      <c r="F258" s="8">
        <f t="shared" si="127"/>
        <v>0</v>
      </c>
      <c r="G258" s="8">
        <f t="shared" si="127"/>
        <v>0</v>
      </c>
      <c r="H258" s="8">
        <f t="shared" si="127"/>
        <v>0</v>
      </c>
      <c r="I258" s="8">
        <f t="shared" si="127"/>
        <v>0</v>
      </c>
      <c r="J258" s="8">
        <f t="shared" si="127"/>
        <v>0</v>
      </c>
      <c r="K258" s="8">
        <f t="shared" si="127"/>
        <v>0</v>
      </c>
      <c r="L258" s="8">
        <f t="shared" si="127"/>
        <v>0</v>
      </c>
      <c r="M258" s="8">
        <f t="shared" si="127"/>
        <v>0</v>
      </c>
      <c r="N258" s="8">
        <f t="shared" si="127"/>
        <v>0</v>
      </c>
      <c r="O258" s="8">
        <f>SUM(C258:N258)</f>
        <v>0</v>
      </c>
    </row>
    <row r="259" spans="1:2" ht="15">
      <c r="A259" s="33"/>
      <c r="B259" s="31"/>
    </row>
    <row r="260" spans="1:15" ht="15">
      <c r="A260" s="28" t="s">
        <v>15</v>
      </c>
      <c r="B260" s="37"/>
      <c r="C260" s="34">
        <f>SUM(C257:C258)</f>
        <v>1100</v>
      </c>
      <c r="D260" s="34">
        <f t="shared" si="128" ref="D260:O260">SUM(D257:D258)</f>
        <v>1100</v>
      </c>
      <c r="E260" s="34">
        <f t="shared" si="128"/>
        <v>1100</v>
      </c>
      <c r="F260" s="34">
        <f t="shared" si="128"/>
        <v>1100</v>
      </c>
      <c r="G260" s="34">
        <f t="shared" si="128"/>
        <v>1100</v>
      </c>
      <c r="H260" s="34">
        <f t="shared" si="128"/>
        <v>1100</v>
      </c>
      <c r="I260" s="34">
        <f t="shared" si="128"/>
        <v>1100</v>
      </c>
      <c r="J260" s="34">
        <f t="shared" si="128"/>
        <v>1100</v>
      </c>
      <c r="K260" s="34">
        <f t="shared" si="128"/>
        <v>1100</v>
      </c>
      <c r="L260" s="34">
        <f t="shared" si="128"/>
        <v>1100</v>
      </c>
      <c r="M260" s="34">
        <f t="shared" si="128"/>
        <v>1100</v>
      </c>
      <c r="N260" s="34">
        <f t="shared" si="128"/>
        <v>1100</v>
      </c>
      <c r="O260" s="34">
        <f t="shared" si="128"/>
        <v>13200</v>
      </c>
    </row>
    <row r="261" spans="1:2" ht="15">
      <c r="A261" s="28"/>
      <c r="B261" s="37"/>
    </row>
    <row r="262" spans="1:2" ht="15">
      <c r="A262" s="28"/>
      <c r="B262" s="37"/>
    </row>
    <row r="263" spans="1:2" ht="15.75">
      <c r="A263" s="66" t="s">
        <v>56</v>
      </c>
      <c r="B263" s="51"/>
    </row>
    <row r="264" spans="1:2" ht="15">
      <c r="A264" s="32"/>
      <c r="B264" s="67"/>
    </row>
    <row r="265" spans="1:15" ht="15">
      <c r="A265" s="28" t="s">
        <v>57</v>
      </c>
      <c r="B265" s="37"/>
      <c r="C265" s="30">
        <f>(4.5*C48)+(4.5*C86)+(4.5*1196)+(20.5*(C135-1196))+(20.5*C157)+(20.5*C217)+(4.5*C195)</f>
        <v>12786.5</v>
      </c>
      <c r="D265" s="30">
        <f t="shared" si="129" ref="D265:N265">(4.5*D48)+(4.5*D86)+(4.5*1196)+(20.5*(D135-1196))+(20.5*D157)+(20.5*D217)+(4.5*D195)</f>
        <v>12786.5</v>
      </c>
      <c r="E265" s="30">
        <f t="shared" si="129"/>
        <v>12786.5</v>
      </c>
      <c r="F265" s="30">
        <f t="shared" si="129"/>
        <v>12786.5</v>
      </c>
      <c r="G265" s="30">
        <f t="shared" si="129"/>
        <v>12786.5</v>
      </c>
      <c r="H265" s="30">
        <f t="shared" si="129"/>
        <v>12786.5</v>
      </c>
      <c r="I265" s="30">
        <f t="shared" si="129"/>
        <v>12786.5</v>
      </c>
      <c r="J265" s="30">
        <f t="shared" si="129"/>
        <v>12786.5</v>
      </c>
      <c r="K265" s="30">
        <f t="shared" si="129"/>
        <v>12786.5</v>
      </c>
      <c r="L265" s="30">
        <f t="shared" si="129"/>
        <v>12786.5</v>
      </c>
      <c r="M265" s="30">
        <f t="shared" si="129"/>
        <v>12786.5</v>
      </c>
      <c r="N265" s="30">
        <f t="shared" si="129"/>
        <v>12786.5</v>
      </c>
      <c r="O265" s="30">
        <f>SUM(C265:N265)</f>
        <v>153438</v>
      </c>
    </row>
    <row r="266" spans="1:15" ht="15">
      <c r="A266" s="33" t="s">
        <v>58</v>
      </c>
      <c r="B266" s="68"/>
      <c r="C266" s="8">
        <f>(30*C157)+(30*C217)+1170</f>
        <v>1770</v>
      </c>
      <c r="D266" s="8">
        <f t="shared" si="130" ref="D266:N266">(30*D157)+(30*D217)+1170</f>
        <v>1770</v>
      </c>
      <c r="E266" s="8">
        <f t="shared" si="130"/>
        <v>1770</v>
      </c>
      <c r="F266" s="8">
        <f t="shared" si="130"/>
        <v>1770</v>
      </c>
      <c r="G266" s="8">
        <f t="shared" si="130"/>
        <v>1770</v>
      </c>
      <c r="H266" s="8">
        <f t="shared" si="130"/>
        <v>1770</v>
      </c>
      <c r="I266" s="8">
        <f t="shared" si="130"/>
        <v>1770</v>
      </c>
      <c r="J266" s="8">
        <f t="shared" si="130"/>
        <v>1770</v>
      </c>
      <c r="K266" s="8">
        <f t="shared" si="130"/>
        <v>1770</v>
      </c>
      <c r="L266" s="8">
        <f t="shared" si="130"/>
        <v>1770</v>
      </c>
      <c r="M266" s="8">
        <f t="shared" si="130"/>
        <v>1770</v>
      </c>
      <c r="N266" s="8">
        <f t="shared" si="130"/>
        <v>1770</v>
      </c>
      <c r="O266" s="69">
        <f>SUM(C266:N266)</f>
        <v>21240</v>
      </c>
    </row>
    <row r="267" spans="1:15" ht="15">
      <c r="A267" s="28" t="s">
        <v>15</v>
      </c>
      <c r="B267" s="37"/>
      <c r="C267" s="34">
        <f>C265+C266</f>
        <v>14556.5</v>
      </c>
      <c r="D267" s="34">
        <f t="shared" si="131" ref="D267:O267">D265+D266</f>
        <v>14556.5</v>
      </c>
      <c r="E267" s="34">
        <f t="shared" si="131"/>
        <v>14556.5</v>
      </c>
      <c r="F267" s="34">
        <f t="shared" si="131"/>
        <v>14556.5</v>
      </c>
      <c r="G267" s="34">
        <f t="shared" si="131"/>
        <v>14556.5</v>
      </c>
      <c r="H267" s="34">
        <f t="shared" si="131"/>
        <v>14556.5</v>
      </c>
      <c r="I267" s="34">
        <f t="shared" si="131"/>
        <v>14556.5</v>
      </c>
      <c r="J267" s="34">
        <f t="shared" si="131"/>
        <v>14556.5</v>
      </c>
      <c r="K267" s="34">
        <f t="shared" si="131"/>
        <v>14556.5</v>
      </c>
      <c r="L267" s="34">
        <f t="shared" si="131"/>
        <v>14556.5</v>
      </c>
      <c r="M267" s="34">
        <f t="shared" si="131"/>
        <v>14556.5</v>
      </c>
      <c r="N267" s="34">
        <f t="shared" si="131"/>
        <v>14556.5</v>
      </c>
      <c r="O267" s="34">
        <f t="shared" si="131"/>
        <v>174678</v>
      </c>
    </row>
    <row r="268" spans="1:2" ht="15">
      <c r="A268" s="28"/>
      <c r="B268" s="37"/>
    </row>
    <row r="269" spans="1:18" ht="15.75">
      <c r="A269" s="70" t="s">
        <v>59</v>
      </c>
      <c r="B269" s="71"/>
      <c r="C269" s="36">
        <f>1610022*'[2]Weather Normalization'!CQ284</f>
        <v>177598.52930211677</v>
      </c>
      <c r="D269" s="36">
        <f>1610022*'[2]Weather Normalization'!CR284</f>
        <v>161776.74540095028</v>
      </c>
      <c r="E269" s="36">
        <f>1610022*'[2]Weather Normalization'!CS284</f>
        <v>149728.41985959283</v>
      </c>
      <c r="F269" s="36">
        <f>1610022*'[2]Weather Normalization'!CT284</f>
        <v>138939.22335050502</v>
      </c>
      <c r="G269" s="36">
        <f>1610022*'[2]Weather Normalization'!CU284</f>
        <v>133279.57006827468</v>
      </c>
      <c r="H269" s="36">
        <f>1610022*'[2]Weather Normalization'!CV284</f>
        <v>116995.65484023688</v>
      </c>
      <c r="I269" s="36">
        <f>1610022*'[2]Weather Normalization'!CW284</f>
        <v>108569.09748293158</v>
      </c>
      <c r="J269" s="36">
        <f>1610022*'[2]Weather Normalization'!CX284</f>
        <v>107368.56439225329</v>
      </c>
      <c r="K269" s="36">
        <f>1610022*'[2]Weather Normalization'!CY284</f>
        <v>108206.74211995665</v>
      </c>
      <c r="L269" s="36">
        <f>1610022*'[2]Weather Normalization'!CZ284</f>
        <v>113131.56532210131</v>
      </c>
      <c r="M269" s="36">
        <f>1610022*'[2]Weather Normalization'!DA284</f>
        <v>132597.81095363703</v>
      </c>
      <c r="N269" s="36">
        <f>1610022*'[2]Weather Normalization'!DB284</f>
        <v>161830.07690744361</v>
      </c>
      <c r="O269" s="36">
        <f>SUM(C269:N269)</f>
        <v>1610022</v>
      </c>
      <c r="R269" s="72"/>
    </row>
    <row r="270" spans="1:2" ht="15">
      <c r="A270" s="73"/>
      <c r="B270" s="74"/>
    </row>
    <row r="271" spans="1:15" ht="15.75">
      <c r="A271" s="75" t="s">
        <v>60</v>
      </c>
      <c r="B271" s="76"/>
      <c r="C271" s="36">
        <f>333538*'[2]Weather Normalization'!CQ284</f>
        <v>36791.955803317862</v>
      </c>
      <c r="D271" s="36">
        <f>333538*'[2]Weather Normalization'!CR284</f>
        <v>33514.257635946684</v>
      </c>
      <c r="E271" s="36">
        <f>333538*'[2]Weather Normalization'!CS284</f>
        <v>31018.282795594641</v>
      </c>
      <c r="F271" s="36">
        <f>333538*'[2]Weather Normalization'!CT284</f>
        <v>28783.15369472016</v>
      </c>
      <c r="G271" s="36">
        <f>333538*'[2]Weather Normalization'!CU284</f>
        <v>27610.679382910421</v>
      </c>
      <c r="H271" s="36">
        <f>333538*'[2]Weather Normalization'!CV284</f>
        <v>24237.244412873195</v>
      </c>
      <c r="I271" s="36">
        <f>333538*'[2]Weather Normalization'!CW284</f>
        <v>22491.568212274138</v>
      </c>
      <c r="J271" s="36">
        <f>333538*'[2]Weather Normalization'!CX284</f>
        <v>22242.861420690762</v>
      </c>
      <c r="K271" s="36">
        <f>333538*'[2]Weather Normalization'!CY284</f>
        <v>22416.50136035787</v>
      </c>
      <c r="L271" s="36">
        <f>333538*'[2]Weather Normalization'!CZ284</f>
        <v>23436.745606210985</v>
      </c>
      <c r="M271" s="36">
        <f>333538*'[2]Weather Normalization'!DA284</f>
        <v>27469.443690740991</v>
      </c>
      <c r="N271" s="36">
        <f>333538*'[2]Weather Normalization'!DB284</f>
        <v>33525.305984362276</v>
      </c>
      <c r="O271" s="36">
        <f>SUM(C271:N271)</f>
        <v>333538</v>
      </c>
    </row>
    <row r="272" spans="1:2" ht="15">
      <c r="A272" s="77"/>
      <c r="B272" s="78"/>
    </row>
    <row r="273" spans="1:16" ht="15.75">
      <c r="A273" s="75" t="s">
        <v>61</v>
      </c>
      <c r="B273" s="76"/>
      <c r="C273" s="52">
        <f>C269+C271</f>
        <v>214390.48510543464</v>
      </c>
      <c r="D273" s="52">
        <f t="shared" si="132" ref="D273:O273">D269+D271</f>
        <v>195291.00303689696</v>
      </c>
      <c r="E273" s="52">
        <f t="shared" si="132"/>
        <v>180746.70265518746</v>
      </c>
      <c r="F273" s="52">
        <f t="shared" si="132"/>
        <v>167722.37704522518</v>
      </c>
      <c r="G273" s="52">
        <f t="shared" si="132"/>
        <v>160890.24945118511</v>
      </c>
      <c r="H273" s="52">
        <f t="shared" si="132"/>
        <v>141232.89925311008</v>
      </c>
      <c r="I273" s="52">
        <f t="shared" si="132"/>
        <v>131060.66569520572</v>
      </c>
      <c r="J273" s="52">
        <f t="shared" si="132"/>
        <v>129611.42581294406</v>
      </c>
      <c r="K273" s="52">
        <f t="shared" si="132"/>
        <v>130623.24348031452</v>
      </c>
      <c r="L273" s="52">
        <f t="shared" si="132"/>
        <v>136568.3109283123</v>
      </c>
      <c r="M273" s="52">
        <f t="shared" si="132"/>
        <v>160067.25464437803</v>
      </c>
      <c r="N273" s="52">
        <f t="shared" si="132"/>
        <v>195355.3828918059</v>
      </c>
      <c r="O273" s="52">
        <f t="shared" si="132"/>
        <v>1943560</v>
      </c>
      <c r="P273" s="72"/>
    </row>
    <row r="274" spans="1:15" ht="15.75">
      <c r="A274" s="75"/>
      <c r="B274" s="76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8" ht="15.75">
      <c r="A275" s="75" t="s">
        <v>62</v>
      </c>
      <c r="B275" s="76"/>
      <c r="C275" s="36">
        <f>('[3]G7 2of2 FN'!$K$25+'[3]G7 2of2 FN'!$K$27)*'[2]Weather Normalization'!CQ284</f>
        <v>509340.23411571619</v>
      </c>
      <c r="D275" s="36">
        <f>('[3]G7 2of2 FN'!$K$25+'[3]G7 2of2 FN'!$K$27)*'[2]Weather Normalization'!CR284</f>
        <v>463964.45793099544</v>
      </c>
      <c r="E275" s="36">
        <f>('[3]G7 2of2 FN'!$K$25+'[3]G7 2of2 FN'!$K$27)*'[2]Weather Normalization'!CS284</f>
        <v>429410.69796433439</v>
      </c>
      <c r="F275" s="36">
        <f>('[3]G7 2of2 FN'!$K$25+'[3]G7 2of2 FN'!$K$27)*'[2]Weather Normalization'!CT284</f>
        <v>398468.03251854709</v>
      </c>
      <c r="G275" s="36">
        <f>('[3]G7 2of2 FN'!$K$25+'[3]G7 2of2 FN'!$K$27)*'[2]Weather Normalization'!CU284</f>
        <v>382236.54040477413</v>
      </c>
      <c r="H275" s="36">
        <f>('[3]G7 2of2 FN'!$K$25+'[3]G7 2of2 FN'!$K$27)*'[2]Weather Normalization'!CV284</f>
        <v>335535.40370526887</v>
      </c>
      <c r="I275" s="36">
        <f>('[3]G7 2of2 FN'!$K$25+'[3]G7 2of2 FN'!$K$27)*'[2]Weather Normalization'!CW284</f>
        <v>311368.62307918491</v>
      </c>
      <c r="J275" s="36">
        <f>('[3]G7 2of2 FN'!$K$25+'[3]G7 2of2 FN'!$K$27)*'[2]Weather Normalization'!CX284</f>
        <v>307925.57764478528</v>
      </c>
      <c r="K275" s="36">
        <f>('[3]G7 2of2 FN'!$K$25+'[3]G7 2of2 FN'!$K$27)*'[2]Weather Normalization'!CY284</f>
        <v>310329.41309171496</v>
      </c>
      <c r="L275" s="36">
        <f>('[3]G7 2of2 FN'!$K$25+'[3]G7 2of2 FN'!$K$27)*'[2]Weather Normalization'!CZ284</f>
        <v>324453.46362645651</v>
      </c>
      <c r="M275" s="36">
        <f>('[3]G7 2of2 FN'!$K$25+'[3]G7 2of2 FN'!$K$27)*'[2]Weather Normalization'!DA284</f>
        <v>380281.30266477377</v>
      </c>
      <c r="N275" s="36">
        <f>('[3]G7 2of2 FN'!$K$25+'[3]G7 2of2 FN'!$K$27)*'[2]Weather Normalization'!DB284</f>
        <v>464117.40898362966</v>
      </c>
      <c r="O275" s="36">
        <f>SUM(C275:N275)</f>
        <v>4617431.1557301823</v>
      </c>
      <c r="P275" s="72"/>
      <c r="Q275" s="8"/>
      <c r="R275" s="72"/>
    </row>
    <row r="276" spans="1:2" ht="15">
      <c r="A276" s="77"/>
      <c r="B276" s="78"/>
    </row>
    <row r="277" spans="1:16" ht="16.5" thickBot="1">
      <c r="A277" s="79" t="s">
        <v>63</v>
      </c>
      <c r="B277" s="80"/>
      <c r="C277" s="81">
        <f>C273+C267+C225+C176+C165+C154+C143+C116+C94+C83+C56+C45+C34+C23+C105+C203+C214+C236+C260+C275</f>
        <v>12270434.516437694</v>
      </c>
      <c r="D277" s="81">
        <f t="shared" si="133" ref="D277:O277">D273+D267+D225+D176+D165+D154+D143+D116+D94+D83+D56+D45+D34+D23+D105+D203+D214+D236+D260+D275</f>
        <v>10937395.364820277</v>
      </c>
      <c r="E277" s="81">
        <f t="shared" si="133"/>
        <v>10218561.966860946</v>
      </c>
      <c r="F277" s="81">
        <f t="shared" si="133"/>
        <v>9811369.8504293505</v>
      </c>
      <c r="G277" s="81">
        <f t="shared" si="133"/>
        <v>8985233.9648743384</v>
      </c>
      <c r="H277" s="81">
        <f t="shared" si="133"/>
        <v>8207264.0991511317</v>
      </c>
      <c r="I277" s="81">
        <f t="shared" si="133"/>
        <v>7951459.087637214</v>
      </c>
      <c r="J277" s="81">
        <f t="shared" si="133"/>
        <v>7757061.2561350251</v>
      </c>
      <c r="K277" s="81">
        <f t="shared" si="133"/>
        <v>7525746.285719825</v>
      </c>
      <c r="L277" s="81">
        <f t="shared" si="133"/>
        <v>7940419.0877569616</v>
      </c>
      <c r="M277" s="81">
        <f t="shared" si="133"/>
        <v>9238074.0429386441</v>
      </c>
      <c r="N277" s="81">
        <f t="shared" si="133"/>
        <v>11058675.013358774</v>
      </c>
      <c r="O277" s="81">
        <f t="shared" si="133"/>
        <v>111901694.53612018</v>
      </c>
      <c r="P277" s="63"/>
    </row>
    <row r="278" spans="1:2" ht="16.5" thickTop="1">
      <c r="A278" s="79"/>
      <c r="B278" s="80"/>
    </row>
    <row r="279" spans="1:16" ht="15">
      <c r="A279" s="32" t="s">
        <v>64</v>
      </c>
      <c r="B279" s="67"/>
      <c r="C279" s="8">
        <f>C255+C228+C217+C168+C157+C146+C135+C108+C86+C75+C48+C37+C26+C15+C97+C195+C206</f>
        <v>72012</v>
      </c>
      <c r="D279" s="8">
        <f t="shared" si="134" ref="D279:O279">D264+D255+D228+D217+D168+D157+D146+D135+D108+D86+D75+D48+D37+D26+D15+D97</f>
        <v>72012</v>
      </c>
      <c r="E279" s="8">
        <f t="shared" si="134"/>
        <v>72012</v>
      </c>
      <c r="F279" s="8">
        <f t="shared" si="134"/>
        <v>72012</v>
      </c>
      <c r="G279" s="8">
        <f t="shared" si="134"/>
        <v>72012</v>
      </c>
      <c r="H279" s="8">
        <f t="shared" si="134"/>
        <v>72012</v>
      </c>
      <c r="I279" s="8">
        <f t="shared" si="134"/>
        <v>72012</v>
      </c>
      <c r="J279" s="8">
        <f t="shared" si="134"/>
        <v>72012</v>
      </c>
      <c r="K279" s="8">
        <f t="shared" si="134"/>
        <v>72012</v>
      </c>
      <c r="L279" s="8">
        <f t="shared" si="134"/>
        <v>72012</v>
      </c>
      <c r="M279" s="8">
        <f t="shared" si="134"/>
        <v>72012</v>
      </c>
      <c r="N279" s="8">
        <f t="shared" si="134"/>
        <v>72012</v>
      </c>
      <c r="O279" s="8">
        <f t="shared" si="134"/>
        <v>864144</v>
      </c>
      <c r="P279" s="8"/>
    </row>
    <row r="280" spans="1:16" ht="15">
      <c r="A280" s="32" t="s">
        <v>65</v>
      </c>
      <c r="B280" s="67"/>
      <c r="C280" s="8">
        <f t="shared" si="135" ref="C280:O280">+C229+C218+C169+C158+C147+C136+C109+C87+C76+C49+C38+C27+C16+C98+C196+C207</f>
        <v>10959824.335885566</v>
      </c>
      <c r="D280" s="8">
        <f t="shared" si="135"/>
        <v>8950667.7227118779</v>
      </c>
      <c r="E280" s="8">
        <f t="shared" si="135"/>
        <v>9002828.6114705559</v>
      </c>
      <c r="F280" s="8">
        <f t="shared" si="135"/>
        <v>8759536.9336622804</v>
      </c>
      <c r="G280" s="8">
        <f t="shared" si="135"/>
        <v>8600349.8436893318</v>
      </c>
      <c r="H280" s="8">
        <f t="shared" si="135"/>
        <v>8192866.1086470345</v>
      </c>
      <c r="I280" s="8">
        <f t="shared" si="135"/>
        <v>8850931.7890907638</v>
      </c>
      <c r="J280" s="8">
        <f t="shared" si="135"/>
        <v>8026284.6477375738</v>
      </c>
      <c r="K280" s="8">
        <f t="shared" si="135"/>
        <v>7408643.6640145332</v>
      </c>
      <c r="L280" s="8">
        <f t="shared" si="135"/>
        <v>8070789.2864126936</v>
      </c>
      <c r="M280" s="8">
        <f t="shared" si="135"/>
        <v>10627985.019538701</v>
      </c>
      <c r="N280" s="8">
        <f t="shared" si="135"/>
        <v>10553587.037139082</v>
      </c>
      <c r="O280" s="8">
        <f t="shared" si="135"/>
        <v>108004295</v>
      </c>
      <c r="P280" s="63"/>
    </row>
    <row r="281" spans="1:15" ht="15">
      <c r="A281" s="32"/>
      <c r="B281" s="67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>
      <c r="A282" s="32"/>
      <c r="B282" s="67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4" ht="15">
      <c r="A283" s="1" t="s">
        <v>66</v>
      </c>
      <c r="B283" s="82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</row>
    <row r="284" spans="1:15" ht="15">
      <c r="A284" s="1" t="s">
        <v>67</v>
      </c>
      <c r="B284" s="62"/>
      <c r="C284" s="83">
        <f>C280</f>
        <v>10959824.335885566</v>
      </c>
      <c r="D284" s="83">
        <f t="shared" si="136" ref="D284:N284">D280</f>
        <v>8950667.7227118779</v>
      </c>
      <c r="E284" s="83">
        <f t="shared" si="136"/>
        <v>9002828.6114705559</v>
      </c>
      <c r="F284" s="83">
        <f t="shared" si="136"/>
        <v>8759536.9336622804</v>
      </c>
      <c r="G284" s="83">
        <f t="shared" si="136"/>
        <v>8600349.8436893318</v>
      </c>
      <c r="H284" s="83">
        <f t="shared" si="136"/>
        <v>8192866.1086470345</v>
      </c>
      <c r="I284" s="83">
        <f t="shared" si="136"/>
        <v>8850931.7890907638</v>
      </c>
      <c r="J284" s="83">
        <f t="shared" si="136"/>
        <v>8026284.6477375738</v>
      </c>
      <c r="K284" s="83">
        <f t="shared" si="136"/>
        <v>7408643.6640145332</v>
      </c>
      <c r="L284" s="83">
        <f t="shared" si="136"/>
        <v>8070789.2864126936</v>
      </c>
      <c r="M284" s="83">
        <f t="shared" si="136"/>
        <v>10627985.019538701</v>
      </c>
      <c r="N284" s="83">
        <f t="shared" si="136"/>
        <v>10553587.037139082</v>
      </c>
      <c r="O284" s="83">
        <f>SUM(C284:N284)</f>
        <v>108004295</v>
      </c>
    </row>
    <row r="285" spans="1:16" ht="15">
      <c r="A285" s="1" t="s">
        <v>68</v>
      </c>
      <c r="B285" s="62"/>
      <c r="C285" s="84">
        <f t="shared" si="137" ref="C285:N285">C301/1.00503</f>
        <v>4819960.8718303442</v>
      </c>
      <c r="D285" s="84">
        <f t="shared" si="137"/>
        <v>4246349.156763779</v>
      </c>
      <c r="E285" s="84">
        <f t="shared" si="137"/>
        <v>3790633.2428509817</v>
      </c>
      <c r="F285" s="84">
        <f t="shared" si="137"/>
        <v>3578070.6088366373</v>
      </c>
      <c r="G285" s="84">
        <f t="shared" si="137"/>
        <v>3117448.4654400405</v>
      </c>
      <c r="H285" s="84">
        <f t="shared" si="137"/>
        <v>2740862.2776650391</v>
      </c>
      <c r="I285" s="84">
        <f t="shared" si="137"/>
        <v>2557216.2109099212</v>
      </c>
      <c r="J285" s="84">
        <f t="shared" si="137"/>
        <v>2467824.279117689</v>
      </c>
      <c r="K285" s="84">
        <f t="shared" si="137"/>
        <v>2452986.3491221713</v>
      </c>
      <c r="L285" s="84">
        <f t="shared" si="137"/>
        <v>2569089.7315111663</v>
      </c>
      <c r="M285" s="84">
        <f t="shared" si="137"/>
        <v>3177114.2569670775</v>
      </c>
      <c r="N285" s="84">
        <f t="shared" si="137"/>
        <v>4205596.5031556739</v>
      </c>
      <c r="O285" s="84">
        <f>SUM(C285:N285)</f>
        <v>39723151.95417051</v>
      </c>
      <c r="P285" s="63"/>
    </row>
    <row r="286" spans="1:15" ht="15">
      <c r="A286" s="2"/>
      <c r="B286" s="62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</row>
    <row r="287" spans="1:16" ht="15">
      <c r="A287" s="1" t="s">
        <v>69</v>
      </c>
      <c r="B287" s="62"/>
      <c r="C287" s="84">
        <f>C285</f>
        <v>4819960.8718303442</v>
      </c>
      <c r="D287" s="84">
        <f t="shared" si="138" ref="D287:O287">D285</f>
        <v>4246349.156763779</v>
      </c>
      <c r="E287" s="84">
        <f t="shared" si="138"/>
        <v>3790633.2428509817</v>
      </c>
      <c r="F287" s="84">
        <f t="shared" si="138"/>
        <v>3578070.6088366373</v>
      </c>
      <c r="G287" s="84">
        <f t="shared" si="138"/>
        <v>3117448.4654400405</v>
      </c>
      <c r="H287" s="84">
        <f t="shared" si="138"/>
        <v>2740862.2776650391</v>
      </c>
      <c r="I287" s="84">
        <f t="shared" si="138"/>
        <v>2557216.2109099212</v>
      </c>
      <c r="J287" s="84">
        <f t="shared" si="138"/>
        <v>2467824.279117689</v>
      </c>
      <c r="K287" s="84">
        <f t="shared" si="138"/>
        <v>2452986.3491221713</v>
      </c>
      <c r="L287" s="84">
        <f t="shared" si="138"/>
        <v>2569089.7315111663</v>
      </c>
      <c r="M287" s="84">
        <f t="shared" si="138"/>
        <v>3177114.2569670775</v>
      </c>
      <c r="N287" s="84">
        <f t="shared" si="138"/>
        <v>4205596.5031556739</v>
      </c>
      <c r="O287" s="84">
        <f t="shared" si="138"/>
        <v>39723151.95417051</v>
      </c>
      <c r="P287" s="63"/>
    </row>
    <row r="288" spans="1:15" ht="15">
      <c r="A288" s="2"/>
      <c r="B288" s="62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</row>
    <row r="289" spans="1:16" ht="15">
      <c r="A289" s="1" t="s">
        <v>70</v>
      </c>
      <c r="B289" s="62"/>
      <c r="C289" s="84">
        <f>C277-C287</f>
        <v>7450473.6446073502</v>
      </c>
      <c r="D289" s="84">
        <f t="shared" si="139" ref="D289:O289">D277-D287</f>
        <v>6691046.2080564983</v>
      </c>
      <c r="E289" s="84">
        <f t="shared" si="139"/>
        <v>6427928.7240099646</v>
      </c>
      <c r="F289" s="84">
        <f t="shared" si="139"/>
        <v>6233299.2415927127</v>
      </c>
      <c r="G289" s="84">
        <f t="shared" si="139"/>
        <v>5867785.4994342979</v>
      </c>
      <c r="H289" s="84">
        <f t="shared" si="139"/>
        <v>5466401.8214860931</v>
      </c>
      <c r="I289" s="84">
        <f t="shared" si="139"/>
        <v>5394242.8767272923</v>
      </c>
      <c r="J289" s="84">
        <f t="shared" si="139"/>
        <v>5289236.9770173356</v>
      </c>
      <c r="K289" s="84">
        <f t="shared" si="139"/>
        <v>5072759.9365976537</v>
      </c>
      <c r="L289" s="84">
        <f t="shared" si="139"/>
        <v>5371329.3562457953</v>
      </c>
      <c r="M289" s="84">
        <f t="shared" si="139"/>
        <v>6060959.785971567</v>
      </c>
      <c r="N289" s="84">
        <f t="shared" si="139"/>
        <v>6853078.5102030998</v>
      </c>
      <c r="O289" s="84">
        <f t="shared" si="139"/>
        <v>72178542.581949666</v>
      </c>
      <c r="P289" s="63"/>
    </row>
    <row r="290" spans="1:15" ht="15.75" thickBot="1">
      <c r="A290" s="2"/>
      <c r="B290" s="62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</row>
    <row r="291" spans="1:2" ht="15.75" thickTop="1">
      <c r="A291" s="26"/>
      <c r="B291" s="87"/>
    </row>
    <row r="292" spans="1:15" ht="15.75" thickBot="1">
      <c r="A292" s="9"/>
      <c r="B292" s="38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11"/>
      <c r="O292" s="11"/>
    </row>
    <row r="293" spans="1:15" ht="15">
      <c r="A293" s="39" t="s">
        <v>29</v>
      </c>
      <c r="B293" s="4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 t="s">
        <v>30</v>
      </c>
      <c r="N293" s="1"/>
      <c r="O293" s="1"/>
    </row>
    <row r="294" spans="2:2" ht="15">
      <c r="B294" s="62"/>
    </row>
    <row r="295" spans="2:17" ht="15">
      <c r="B295" s="88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</row>
    <row r="296" spans="2:2" ht="15">
      <c r="B296" s="88"/>
    </row>
    <row r="297" spans="2:2" ht="15">
      <c r="B297" s="88"/>
    </row>
    <row r="298" spans="2:16" ht="15">
      <c r="B298" s="62"/>
      <c r="N298" s="8"/>
      <c r="O298" s="8"/>
      <c r="P298" s="89"/>
    </row>
    <row r="299" spans="2:16" ht="15">
      <c r="B299" s="62"/>
      <c r="N299" s="8"/>
      <c r="O299" s="8"/>
      <c r="P299" s="89"/>
    </row>
    <row r="300" spans="2:2" ht="15">
      <c r="B300" s="62"/>
    </row>
    <row r="301" spans="1:15" ht="15">
      <c r="A301" s="90" t="s">
        <v>71</v>
      </c>
      <c r="B301" s="62"/>
      <c r="C301" s="72">
        <f t="shared" si="140" ref="C301:O301">C21+C32+C43+C54+C81+C92+C103+C114+C141+C152+C163+C174+C223</f>
        <v>4844205.2750156512</v>
      </c>
      <c r="D301" s="72">
        <f t="shared" si="140"/>
        <v>4267708.293022301</v>
      </c>
      <c r="E301" s="72">
        <f t="shared" si="140"/>
        <v>3809700.1280625225</v>
      </c>
      <c r="F301" s="72">
        <f t="shared" si="140"/>
        <v>3596068.3039990859</v>
      </c>
      <c r="G301" s="72">
        <f t="shared" si="140"/>
        <v>3133129.2312212042</v>
      </c>
      <c r="H301" s="72">
        <f t="shared" si="140"/>
        <v>2754648.8149216943</v>
      </c>
      <c r="I301" s="72">
        <f t="shared" si="140"/>
        <v>2570079.0084507982</v>
      </c>
      <c r="J301" s="72">
        <f t="shared" si="140"/>
        <v>2480237.4352416513</v>
      </c>
      <c r="K301" s="72">
        <f t="shared" si="140"/>
        <v>2465324.870458256</v>
      </c>
      <c r="L301" s="72">
        <f t="shared" si="140"/>
        <v>2582012.2528606676</v>
      </c>
      <c r="M301" s="72">
        <f t="shared" si="140"/>
        <v>3193095.1416796222</v>
      </c>
      <c r="N301" s="72">
        <f t="shared" si="140"/>
        <v>4226750.6535665477</v>
      </c>
      <c r="O301" s="72">
        <f t="shared" si="140"/>
        <v>39922959.408500001</v>
      </c>
    </row>
    <row r="302" spans="1:15" ht="15">
      <c r="A302" s="91" t="s">
        <v>72</v>
      </c>
      <c r="B302" s="62"/>
      <c r="C302" s="72">
        <f t="shared" si="141" ref="C302:O302">C20+C31+C42+C53+C80+C102+C113+C140+C162+C173+C211+C222+C91</f>
        <v>396730.81421437731</v>
      </c>
      <c r="D302" s="72">
        <f t="shared" si="141"/>
        <v>349537.26872969326</v>
      </c>
      <c r="E302" s="72">
        <f t="shared" si="141"/>
        <v>326416.63334251341</v>
      </c>
      <c r="F302" s="72">
        <f t="shared" si="141"/>
        <v>315902.38355077221</v>
      </c>
      <c r="G302" s="72">
        <f t="shared" si="141"/>
        <v>283399.78853052855</v>
      </c>
      <c r="H302" s="72">
        <f t="shared" si="141"/>
        <v>254070.0784632111</v>
      </c>
      <c r="I302" s="72">
        <f t="shared" si="141"/>
        <v>243229.84648082478</v>
      </c>
      <c r="J302" s="72">
        <f t="shared" si="141"/>
        <v>239633.82729523769</v>
      </c>
      <c r="K302" s="72">
        <f t="shared" si="141"/>
        <v>228906.58623207168</v>
      </c>
      <c r="L302" s="72">
        <f t="shared" si="141"/>
        <v>244610.83600461954</v>
      </c>
      <c r="M302" s="72">
        <f t="shared" si="141"/>
        <v>279723.69247662084</v>
      </c>
      <c r="N302" s="72">
        <f t="shared" si="141"/>
        <v>350293.49210952967</v>
      </c>
      <c r="O302" s="72">
        <f t="shared" si="141"/>
        <v>3512455.2474300005</v>
      </c>
    </row>
    <row r="303" spans="1:16" ht="15">
      <c r="A303" s="91" t="s">
        <v>21</v>
      </c>
      <c r="B303" s="62"/>
      <c r="C303" s="72">
        <f t="shared" si="142" ref="C303:O303">C19+C30+C41+C52+C79+C90+C101+C112+C139+C151+C161+C172+C199+C210+C221</f>
        <v>1754891.5372587226</v>
      </c>
      <c r="D303" s="72">
        <f t="shared" si="142"/>
        <v>1566681.5675141059</v>
      </c>
      <c r="E303" s="72">
        <f t="shared" si="142"/>
        <v>1477277.8672952203</v>
      </c>
      <c r="F303" s="72">
        <f t="shared" si="142"/>
        <v>1424394.1080286389</v>
      </c>
      <c r="G303" s="72">
        <f t="shared" si="142"/>
        <v>1297515.2612576268</v>
      </c>
      <c r="H303" s="72">
        <f t="shared" si="142"/>
        <v>1183004.5324286784</v>
      </c>
      <c r="I303" s="72">
        <f t="shared" si="142"/>
        <v>1139902.1182479279</v>
      </c>
      <c r="J303" s="72">
        <f t="shared" si="142"/>
        <v>1134200.6506851716</v>
      </c>
      <c r="K303" s="72">
        <f t="shared" si="142"/>
        <v>1077754.0839885578</v>
      </c>
      <c r="L303" s="72">
        <f t="shared" si="142"/>
        <v>1156629.814600403</v>
      </c>
      <c r="M303" s="72">
        <f t="shared" si="142"/>
        <v>1292248.6601408352</v>
      </c>
      <c r="N303" s="72">
        <f t="shared" si="142"/>
        <v>1563371.4178841112</v>
      </c>
      <c r="O303" s="72">
        <f t="shared" si="142"/>
        <v>16067871.61933</v>
      </c>
      <c r="P303" s="63"/>
    </row>
    <row r="304" spans="2:2" ht="15">
      <c r="B304" s="62"/>
    </row>
    <row r="305" spans="2:2" ht="15">
      <c r="B305" s="62"/>
    </row>
    <row r="306" spans="1:22" s="129" customFormat="1" ht="15">
      <c r="A306" s="107"/>
      <c r="B306" s="127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128"/>
      <c r="V306" s="54"/>
    </row>
    <row r="307" spans="1:22" s="129" customFormat="1" ht="15">
      <c r="A307" s="107"/>
      <c r="B307" s="127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V307" s="54"/>
    </row>
    <row r="308" spans="1:22" s="129" customFormat="1" ht="15">
      <c r="A308" s="107"/>
      <c r="B308" s="127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V308" s="54"/>
    </row>
    <row r="309" spans="2:22" s="129" customFormat="1" ht="15">
      <c r="B309" s="127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V309" s="54"/>
    </row>
    <row r="310" spans="2:22" s="129" customFormat="1" ht="15">
      <c r="B310" s="127"/>
      <c r="V310" s="54"/>
    </row>
    <row r="311" spans="2:22" s="129" customFormat="1" ht="15">
      <c r="B311" s="127"/>
      <c r="V311" s="54"/>
    </row>
    <row r="312" spans="1:22" s="129" customFormat="1" ht="15">
      <c r="A312" s="107"/>
      <c r="B312" s="127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V312" s="54"/>
    </row>
    <row r="313" spans="2:22" s="129" customFormat="1" ht="15">
      <c r="B313" s="127"/>
      <c r="V313" s="54"/>
    </row>
    <row r="314" spans="2:22" s="129" customFormat="1" ht="15">
      <c r="B314" s="127"/>
      <c r="V314" s="54"/>
    </row>
    <row r="315" spans="2:22" s="129" customFormat="1" ht="15">
      <c r="B315" s="127"/>
      <c r="V315" s="54"/>
    </row>
    <row r="316" spans="1:22" s="129" customFormat="1" ht="15">
      <c r="A316" s="107"/>
      <c r="B316" s="127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V316" s="54"/>
    </row>
    <row r="317" spans="2:22" s="129" customFormat="1" ht="15">
      <c r="B317" s="127"/>
      <c r="V317" s="54"/>
    </row>
    <row r="318" spans="2:22" s="129" customFormat="1" ht="15">
      <c r="B318" s="127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V318" s="54"/>
    </row>
    <row r="319" spans="2:22" s="129" customFormat="1" ht="15">
      <c r="B319" s="127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V319" s="54"/>
    </row>
    <row r="320" spans="2:22" s="129" customFormat="1" ht="15">
      <c r="B320" s="131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V320" s="54"/>
    </row>
    <row r="321" spans="2:22" s="129" customFormat="1" ht="15">
      <c r="B321" s="132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92"/>
      <c r="Q321" s="130"/>
      <c r="R321" s="130"/>
      <c r="V321" s="54"/>
    </row>
    <row r="322" spans="2:22" s="129" customFormat="1" ht="15">
      <c r="B322" s="132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92"/>
      <c r="Q322" s="130"/>
      <c r="V322" s="54"/>
    </row>
    <row r="323" spans="2:22" s="129" customFormat="1" ht="15">
      <c r="B323" s="131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92"/>
      <c r="Q323" s="130"/>
      <c r="V323" s="54"/>
    </row>
    <row r="324" spans="2:22" s="129" customFormat="1" ht="15">
      <c r="B324" s="132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92"/>
      <c r="Q324" s="130"/>
      <c r="V324" s="54"/>
    </row>
    <row r="325" spans="2:22" s="129" customFormat="1" ht="15">
      <c r="B325" s="132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92"/>
      <c r="Q325" s="130"/>
      <c r="V325" s="54"/>
    </row>
    <row r="326" spans="2:22" s="129" customFormat="1" ht="15">
      <c r="B326" s="132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92"/>
      <c r="Q326" s="130"/>
      <c r="V326" s="54"/>
    </row>
    <row r="327" spans="2:22" s="129" customFormat="1" ht="15">
      <c r="B327" s="132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92"/>
      <c r="Q327" s="130"/>
      <c r="V327" s="54"/>
    </row>
    <row r="328" spans="2:22" s="129" customFormat="1" ht="15">
      <c r="B328" s="132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92"/>
      <c r="Q328" s="130"/>
      <c r="V328" s="54"/>
    </row>
    <row r="329" spans="2:22" s="129" customFormat="1" ht="15">
      <c r="B329" s="127"/>
      <c r="V329" s="54"/>
    </row>
    <row r="330" spans="2:22" s="129" customFormat="1" ht="15">
      <c r="B330" s="127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V330" s="54"/>
    </row>
    <row r="331" spans="2:22" s="129" customFormat="1" ht="15">
      <c r="B331" s="127"/>
      <c r="V331" s="54"/>
    </row>
    <row r="332" spans="2:22" s="129" customFormat="1" ht="15">
      <c r="B332" s="132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V332" s="54"/>
    </row>
    <row r="333" spans="2:22" s="129" customFormat="1" ht="15">
      <c r="B333" s="127"/>
      <c r="V333" s="54"/>
    </row>
    <row r="334" spans="2:22" s="129" customFormat="1" ht="15">
      <c r="B334" s="107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V334" s="54"/>
    </row>
    <row r="335" spans="22:22" s="129" customFormat="1" ht="15">
      <c r="V335" s="54"/>
    </row>
    <row r="336" spans="1:22" s="129" customFormat="1" ht="15">
      <c r="A336" s="133"/>
      <c r="B336" s="134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V336" s="54"/>
    </row>
    <row r="337" spans="22:22" s="129" customFormat="1" ht="15">
      <c r="V337" s="54"/>
    </row>
    <row r="338" spans="22:22" s="129" customFormat="1" ht="15">
      <c r="V338" s="54"/>
    </row>
    <row r="339" spans="3:22" s="129" customFormat="1" ht="15"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V339" s="54"/>
    </row>
    <row r="340" spans="3:22" s="129" customFormat="1" ht="15"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V340" s="54"/>
    </row>
    <row r="341" spans="3:22" s="129" customFormat="1" ht="15"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V341" s="54"/>
    </row>
    <row r="342" spans="22:22" s="129" customFormat="1" ht="15">
      <c r="V342" s="54"/>
    </row>
    <row r="343" spans="22:22" s="129" customFormat="1" ht="15">
      <c r="V343" s="54"/>
    </row>
    <row r="344" spans="22:22" s="129" customFormat="1" ht="15">
      <c r="V344" s="54"/>
    </row>
    <row r="345" spans="3:22" s="129" customFormat="1" ht="15"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V345" s="54"/>
    </row>
    <row r="346" spans="15:22" s="129" customFormat="1" ht="15">
      <c r="O346" s="54"/>
      <c r="V346" s="54"/>
    </row>
    <row r="347" spans="15:22" s="129" customFormat="1" ht="15">
      <c r="O347" s="130"/>
      <c r="V347" s="54"/>
    </row>
    <row r="348" spans="22:22" s="129" customFormat="1" ht="15">
      <c r="V348" s="54"/>
    </row>
    <row r="349" spans="15:22" s="129" customFormat="1" ht="15">
      <c r="O349" s="130"/>
      <c r="V349" s="54"/>
    </row>
    <row r="350" spans="22:22" s="129" customFormat="1" ht="15">
      <c r="V350" s="54"/>
    </row>
    <row r="351" spans="15:22" s="129" customFormat="1" ht="15">
      <c r="O351" s="130"/>
      <c r="V351" s="54"/>
    </row>
    <row r="352" spans="22:22" s="129" customFormat="1" ht="15">
      <c r="V352" s="54"/>
    </row>
    <row r="353" spans="22:22" s="129" customFormat="1" ht="15">
      <c r="V353" s="54"/>
    </row>
    <row r="354" spans="22:22" s="129" customFormat="1" ht="15">
      <c r="V354" s="54"/>
    </row>
    <row r="355" spans="22:22" s="129" customFormat="1" ht="15">
      <c r="V355" s="54"/>
    </row>
    <row r="356" spans="22:22" s="129" customFormat="1" ht="15">
      <c r="V356" s="54"/>
    </row>
    <row r="357" spans="3:22" s="129" customFormat="1" ht="15"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V357" s="54"/>
    </row>
    <row r="358" spans="3:22" s="129" customFormat="1" ht="15"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V358" s="54"/>
    </row>
    <row r="359" spans="2:22" s="129" customFormat="1" ht="15">
      <c r="B359" s="107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V359" s="54"/>
    </row>
    <row r="360" spans="15:22" s="129" customFormat="1" ht="15">
      <c r="O360" s="128"/>
      <c r="V360" s="54"/>
    </row>
    <row r="361" spans="22:22" s="129" customFormat="1" ht="15">
      <c r="V361" s="54"/>
    </row>
    <row r="362" spans="22:22" s="129" customFormat="1" ht="15">
      <c r="V362" s="54"/>
    </row>
    <row r="363" spans="22:22" s="129" customFormat="1" ht="15">
      <c r="V363" s="54"/>
    </row>
    <row r="364" spans="22:22" s="129" customFormat="1" ht="15">
      <c r="V364" s="54"/>
    </row>
    <row r="365" spans="22:22" s="129" customFormat="1" ht="15">
      <c r="V365" s="54"/>
    </row>
    <row r="366" spans="22:22" s="129" customFormat="1" ht="15">
      <c r="V366" s="54"/>
    </row>
    <row r="367" spans="22:22" s="129" customFormat="1" ht="15">
      <c r="V367" s="54"/>
    </row>
    <row r="368" spans="22:22" s="129" customFormat="1" ht="15">
      <c r="V368" s="54"/>
    </row>
    <row r="369" spans="22:22" s="129" customFormat="1" ht="15">
      <c r="V369" s="54"/>
    </row>
    <row r="370" spans="22:22" s="129" customFormat="1" ht="15">
      <c r="V370" s="54"/>
    </row>
    <row r="371" spans="22:22" s="129" customFormat="1" ht="15">
      <c r="V371" s="54"/>
    </row>
    <row r="372" spans="22:22" s="129" customFormat="1" ht="15">
      <c r="V372" s="54"/>
    </row>
    <row r="373" spans="22:22" s="129" customFormat="1" ht="15">
      <c r="V373" s="54"/>
    </row>
    <row r="374" spans="22:22" s="129" customFormat="1" ht="15">
      <c r="V374" s="54"/>
    </row>
    <row r="375" spans="22:22" s="129" customFormat="1" ht="15">
      <c r="V375" s="54"/>
    </row>
    <row r="376" spans="22:22" s="129" customFormat="1" ht="15">
      <c r="V376" s="54"/>
    </row>
    <row r="377" spans="22:22" s="129" customFormat="1" ht="15">
      <c r="V377" s="54"/>
    </row>
    <row r="378" spans="22:22" s="129" customFormat="1" ht="15">
      <c r="V378" s="54"/>
    </row>
    <row r="379" spans="22:22" s="129" customFormat="1" ht="15">
      <c r="V379" s="54"/>
    </row>
    <row r="380" spans="22:22" s="129" customFormat="1" ht="15">
      <c r="V380" s="54"/>
    </row>
    <row r="381" spans="22:22" s="129" customFormat="1" ht="15">
      <c r="V381" s="54"/>
    </row>
    <row r="382" spans="22:22" s="129" customFormat="1" ht="15">
      <c r="V382" s="54"/>
    </row>
    <row r="383" spans="22:22" s="129" customFormat="1" ht="15">
      <c r="V383" s="54"/>
    </row>
    <row r="384" spans="22:22" s="129" customFormat="1" ht="15">
      <c r="V384" s="54"/>
    </row>
    <row r="385" spans="22:22" s="129" customFormat="1" ht="15">
      <c r="V385" s="54"/>
    </row>
    <row r="386" spans="22:22" s="129" customFormat="1" ht="15">
      <c r="V386" s="54"/>
    </row>
    <row r="387" spans="22:22" s="129" customFormat="1" ht="15">
      <c r="V387" s="54"/>
    </row>
    <row r="388" spans="22:22" s="129" customFormat="1" ht="15">
      <c r="V388" s="54"/>
    </row>
    <row r="389" spans="22:22" s="129" customFormat="1" ht="15">
      <c r="V389" s="54"/>
    </row>
    <row r="390" spans="22:22" s="129" customFormat="1" ht="15">
      <c r="V390" s="54"/>
    </row>
    <row r="391" spans="22:22" s="129" customFormat="1" ht="15">
      <c r="V391" s="54"/>
    </row>
    <row r="392" spans="22:22" s="129" customFormat="1" ht="15">
      <c r="V392" s="54"/>
    </row>
    <row r="393" spans="22:22" s="129" customFormat="1" ht="15">
      <c r="V393" s="54"/>
    </row>
    <row r="394" spans="22:22" s="129" customFormat="1" ht="15">
      <c r="V394" s="54"/>
    </row>
    <row r="395" spans="22:22" s="129" customFormat="1" ht="15">
      <c r="V395" s="54"/>
    </row>
    <row r="396" spans="22:22" s="129" customFormat="1" ht="15">
      <c r="V396" s="54"/>
    </row>
  </sheetData>
  <printOptions horizontalCentered="1"/>
  <pageMargins left="0.55" right="0.55" top="1" bottom="0.75" header="0.3" footer="0.3"/>
  <pageSetup orientation="landscape" scale="51" r:id="rId3"/>
  <headerFooter alignWithMargins="0"/>
  <rowBreaks count="4" manualBreakCount="4">
    <brk id="59" max="16383" man="1"/>
    <brk id="119" max="14" man="1"/>
    <brk id="179" max="14" man="1"/>
    <brk id="239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31"/>
  <sheetViews>
    <sheetView view="pageBreakPreview" zoomScale="75" zoomScaleNormal="78" zoomScaleSheetLayoutView="75" workbookViewId="0" topLeftCell="A406">
      <selection pane="topLeft" activeCell="C448" sqref="C448"/>
    </sheetView>
  </sheetViews>
  <sheetFormatPr defaultRowHeight="15"/>
  <cols>
    <col min="1" max="1" width="25.8888888888889" style="4" customWidth="1"/>
    <col min="2" max="2" width="12" style="4" customWidth="1"/>
    <col min="3" max="14" width="12.4444444444444" style="4" customWidth="1"/>
    <col min="15" max="15" width="13.7777777777778" style="4" customWidth="1"/>
    <col min="16" max="16" width="12.1111111111111" style="89" customWidth="1"/>
    <col min="17" max="17" width="10.5555555555556" style="4" customWidth="1"/>
    <col min="18" max="18" width="12" style="4" bestFit="1" customWidth="1"/>
    <col min="19" max="21" width="8.88888888888889" style="4"/>
    <col min="22" max="22" width="14.5555555555556" style="8" bestFit="1" customWidth="1"/>
    <col min="23" max="24" width="8.88888888888889" style="4"/>
    <col min="25" max="25" width="10.2222222222222" style="4" customWidth="1"/>
    <col min="26" max="16384" width="8.88888888888889" style="4"/>
  </cols>
  <sheetData>
    <row r="1" spans="1:17" ht="15.75">
      <c r="A1" s="1" t="s">
        <v>0</v>
      </c>
      <c r="B1" s="2" t="s">
        <v>73</v>
      </c>
      <c r="C1"/>
      <c r="D1" s="3" t="s">
        <v>2</v>
      </c>
      <c r="E1" s="1"/>
      <c r="G1" s="2"/>
      <c r="H1" s="2"/>
      <c r="I1" s="5"/>
      <c r="J1" s="2"/>
      <c r="K1" s="5"/>
      <c r="L1" s="6" t="s">
        <v>3</v>
      </c>
      <c r="M1" s="2"/>
      <c r="N1" s="6"/>
      <c r="O1" s="2"/>
      <c r="P1" s="7"/>
      <c r="Q1" s="7"/>
    </row>
    <row r="2" spans="1:15" ht="15.75" thickBot="1">
      <c r="A2" s="9"/>
      <c r="B2" s="9"/>
      <c r="C2" s="9"/>
      <c r="D2" s="10"/>
      <c r="E2" s="10"/>
      <c r="F2" s="9"/>
      <c r="G2" s="9"/>
      <c r="H2" s="9"/>
      <c r="I2" s="9"/>
      <c r="J2" s="9"/>
      <c r="K2" s="9"/>
      <c r="L2" s="9"/>
      <c r="M2" s="9"/>
      <c r="N2" s="11"/>
      <c r="O2" s="11"/>
    </row>
    <row r="3" spans="1:15" ht="15">
      <c r="A3" s="12"/>
      <c r="B3" s="12"/>
      <c r="C3" s="12"/>
      <c r="D3" s="1"/>
      <c r="E3" s="1"/>
      <c r="F3" s="12"/>
      <c r="G3" s="12"/>
      <c r="H3" s="12"/>
      <c r="I3" s="12"/>
      <c r="J3" s="12"/>
      <c r="K3" s="12"/>
      <c r="L3" s="12"/>
      <c r="M3" s="12"/>
      <c r="N3" s="13"/>
      <c r="O3" s="13"/>
    </row>
    <row r="4" spans="1:15" ht="15">
      <c r="A4" s="6" t="s">
        <v>4</v>
      </c>
      <c r="B4" s="6"/>
      <c r="C4" s="1"/>
      <c r="D4" s="1"/>
      <c r="E4" s="14" t="s">
        <v>5</v>
      </c>
      <c r="F4" s="15" t="s">
        <v>6</v>
      </c>
      <c r="H4" s="1"/>
      <c r="I4" s="5"/>
      <c r="J4" s="1"/>
      <c r="K4" s="5"/>
      <c r="L4" s="15" t="s">
        <v>7</v>
      </c>
      <c r="M4" s="1"/>
      <c r="N4" s="1"/>
      <c r="O4" s="1"/>
    </row>
    <row r="5" spans="1:15" ht="15">
      <c r="A5" s="5"/>
      <c r="B5" s="5"/>
      <c r="C5" s="5"/>
      <c r="D5" s="1"/>
      <c r="E5" s="1"/>
      <c r="F5" s="5"/>
      <c r="G5" s="15"/>
      <c r="H5" s="6"/>
      <c r="I5" s="5"/>
      <c r="J5" s="5"/>
      <c r="K5" s="5"/>
      <c r="L5" s="15" t="s">
        <v>8</v>
      </c>
      <c r="M5" s="5"/>
      <c r="N5" s="1"/>
      <c r="O5" s="1"/>
    </row>
    <row r="6" spans="1:15" ht="15">
      <c r="A6" s="6" t="s">
        <v>9</v>
      </c>
      <c r="B6" s="93" t="s">
        <v>74</v>
      </c>
      <c r="D6" s="5"/>
      <c r="E6" s="5"/>
      <c r="F6" s="5"/>
      <c r="G6" s="5"/>
      <c r="H6" s="5"/>
      <c r="I6" s="5"/>
      <c r="J6" s="5"/>
      <c r="K6" s="5"/>
      <c r="L6" s="15" t="s">
        <v>11</v>
      </c>
      <c r="M6" s="5"/>
      <c r="N6" s="1"/>
      <c r="O6" s="1"/>
    </row>
    <row r="7" spans="1:15" ht="15">
      <c r="A7" s="5"/>
      <c r="B7" s="5"/>
      <c r="C7" s="16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1"/>
    </row>
    <row r="8" spans="1:15" ht="15">
      <c r="A8" s="6" t="s">
        <v>12</v>
      </c>
      <c r="B8" s="6" t="str">
        <f>'[2]G2-1'!B8</f>
        <v>20220067-GU</v>
      </c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1"/>
    </row>
    <row r="9" spans="1:15" ht="15.75" thickBot="1">
      <c r="A9" s="17"/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</row>
    <row r="11" spans="1:15" ht="15">
      <c r="A11" s="18" t="s">
        <v>13</v>
      </c>
      <c r="B11" s="19" t="s">
        <v>14</v>
      </c>
      <c r="C11" s="20">
        <v>44927</v>
      </c>
      <c r="D11" s="20">
        <v>44958</v>
      </c>
      <c r="E11" s="20">
        <v>44986</v>
      </c>
      <c r="F11" s="20">
        <v>45017</v>
      </c>
      <c r="G11" s="20">
        <v>45047</v>
      </c>
      <c r="H11" s="20">
        <v>45078</v>
      </c>
      <c r="I11" s="20">
        <v>45108</v>
      </c>
      <c r="J11" s="20">
        <v>45139</v>
      </c>
      <c r="K11" s="20">
        <v>45170</v>
      </c>
      <c r="L11" s="20">
        <v>45200</v>
      </c>
      <c r="M11" s="20">
        <v>45231</v>
      </c>
      <c r="N11" s="20">
        <v>45261</v>
      </c>
      <c r="O11" s="21" t="s">
        <v>15</v>
      </c>
    </row>
    <row r="12" spans="1:15" ht="15.75" thickBo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4" spans="1:2" ht="15.75">
      <c r="A14" s="25" t="s">
        <v>75</v>
      </c>
      <c r="B14" s="25"/>
    </row>
    <row r="15" spans="1:15" ht="15">
      <c r="A15" s="26" t="s">
        <v>17</v>
      </c>
      <c r="B15" s="26"/>
      <c r="C15" s="8">
        <f>1103+9</f>
        <v>1112</v>
      </c>
      <c r="D15" s="8">
        <f>$C15</f>
        <v>1112</v>
      </c>
      <c r="E15" s="8">
        <f t="shared" si="0" ref="E15:N15">$C15</f>
        <v>1112</v>
      </c>
      <c r="F15" s="8">
        <f t="shared" si="0"/>
        <v>1112</v>
      </c>
      <c r="G15" s="8">
        <f t="shared" si="0"/>
        <v>1112</v>
      </c>
      <c r="H15" s="8">
        <f t="shared" si="0"/>
        <v>1112</v>
      </c>
      <c r="I15" s="8">
        <f t="shared" si="0"/>
        <v>1112</v>
      </c>
      <c r="J15" s="8">
        <f t="shared" si="0"/>
        <v>1112</v>
      </c>
      <c r="K15" s="8">
        <f t="shared" si="0"/>
        <v>1112</v>
      </c>
      <c r="L15" s="8">
        <f t="shared" si="0"/>
        <v>1112</v>
      </c>
      <c r="M15" s="8">
        <f t="shared" si="0"/>
        <v>1112</v>
      </c>
      <c r="N15" s="8">
        <f t="shared" si="0"/>
        <v>1112</v>
      </c>
      <c r="O15" s="8">
        <f>SUM(C15:N15)</f>
        <v>13344</v>
      </c>
    </row>
    <row r="16" spans="1:15" ht="15">
      <c r="A16" s="28" t="s">
        <v>18</v>
      </c>
      <c r="B16" s="28"/>
      <c r="C16" s="8">
        <f>(90048+316)*'[2]Weather Normalization'!CQ5</f>
        <v>10467.485728787469</v>
      </c>
      <c r="D16" s="8">
        <f>(90048+316)*'[2]Weather Normalization'!CR5</f>
        <v>9177.9747212673574</v>
      </c>
      <c r="E16" s="8">
        <f>(90048+316)*'[2]Weather Normalization'!CS5</f>
        <v>8410.7901944121477</v>
      </c>
      <c r="F16" s="8">
        <f>(90048+316)*'[2]Weather Normalization'!CT5</f>
        <v>8291.1259726713997</v>
      </c>
      <c r="G16" s="8">
        <f>(90048+316)*'[2]Weather Normalization'!CU5</f>
        <v>6981.0625210996595</v>
      </c>
      <c r="H16" s="8">
        <f>(90048+316)*'[2]Weather Normalization'!CV5</f>
        <v>6250.6155749847185</v>
      </c>
      <c r="I16" s="8">
        <f>(90048+316)*'[2]Weather Normalization'!CW5</f>
        <v>6166.8119925855317</v>
      </c>
      <c r="J16" s="8">
        <f>(90048+316)*'[2]Weather Normalization'!CX5</f>
        <v>5978.972536944656</v>
      </c>
      <c r="K16" s="8">
        <f>(90048+316)*'[2]Weather Normalization'!CY5</f>
        <v>5986.4226939253822</v>
      </c>
      <c r="L16" s="8">
        <f>(90048+316)*'[2]Weather Normalization'!CZ5</f>
        <v>5925.7929324946599</v>
      </c>
      <c r="M16" s="8">
        <f>(90048+316)*'[2]Weather Normalization'!DA5</f>
        <v>7070.7985307413792</v>
      </c>
      <c r="N16" s="8">
        <f>(90048+316)*'[2]Weather Normalization'!DB5</f>
        <v>9656.1466000856217</v>
      </c>
      <c r="O16" s="8">
        <f t="shared" si="1" ref="O16:O21">SUM(C16:N16)</f>
        <v>90363.999999999971</v>
      </c>
    </row>
    <row r="17" spans="1:18" ht="15">
      <c r="A17" s="28" t="s">
        <v>19</v>
      </c>
      <c r="B17" s="29">
        <v>13</v>
      </c>
      <c r="C17" s="30">
        <f>C15*$B$17</f>
        <v>14456</v>
      </c>
      <c r="D17" s="30">
        <f t="shared" si="2" ref="D17:N17">D15*$B$17</f>
        <v>14456</v>
      </c>
      <c r="E17" s="30">
        <f t="shared" si="2"/>
        <v>14456</v>
      </c>
      <c r="F17" s="30">
        <f t="shared" si="2"/>
        <v>14456</v>
      </c>
      <c r="G17" s="30">
        <f t="shared" si="2"/>
        <v>14456</v>
      </c>
      <c r="H17" s="30">
        <f t="shared" si="2"/>
        <v>14456</v>
      </c>
      <c r="I17" s="30">
        <f t="shared" si="2"/>
        <v>14456</v>
      </c>
      <c r="J17" s="30">
        <f t="shared" si="2"/>
        <v>14456</v>
      </c>
      <c r="K17" s="30">
        <f t="shared" si="2"/>
        <v>14456</v>
      </c>
      <c r="L17" s="30">
        <f t="shared" si="2"/>
        <v>14456</v>
      </c>
      <c r="M17" s="30">
        <f t="shared" si="2"/>
        <v>14456</v>
      </c>
      <c r="N17" s="30">
        <f t="shared" si="2"/>
        <v>14456</v>
      </c>
      <c r="O17" s="30">
        <f t="shared" si="1"/>
        <v>173472</v>
      </c>
      <c r="Q17" s="8"/>
      <c r="R17" s="8"/>
    </row>
    <row r="18" spans="1:18" ht="15">
      <c r="A18" s="28" t="s">
        <v>27</v>
      </c>
      <c r="B18" s="31">
        <v>0.46357999999999999</v>
      </c>
      <c r="C18" s="8">
        <f>C16*$B$18</f>
        <v>4852.5170341512949</v>
      </c>
      <c r="D18" s="8">
        <f t="shared" si="3" ref="D18:N18">D16*$B$18</f>
        <v>4254.7255212851214</v>
      </c>
      <c r="E18" s="8">
        <f t="shared" si="3"/>
        <v>3899.0741183255832</v>
      </c>
      <c r="F18" s="8">
        <f t="shared" si="3"/>
        <v>3843.6001784110076</v>
      </c>
      <c r="G18" s="8">
        <f t="shared" si="3"/>
        <v>3236.2809635313802</v>
      </c>
      <c r="H18" s="8">
        <f t="shared" si="3"/>
        <v>2897.6603682514155</v>
      </c>
      <c r="I18" s="8">
        <f t="shared" si="3"/>
        <v>2858.8107035228008</v>
      </c>
      <c r="J18" s="8">
        <f t="shared" si="3"/>
        <v>2771.7320886768034</v>
      </c>
      <c r="K18" s="8">
        <f t="shared" si="3"/>
        <v>2775.1858324499285</v>
      </c>
      <c r="L18" s="8">
        <f t="shared" si="3"/>
        <v>2747.0790876458746</v>
      </c>
      <c r="M18" s="8">
        <f t="shared" si="3"/>
        <v>3277.8807828810886</v>
      </c>
      <c r="N18" s="8">
        <f t="shared" si="3"/>
        <v>4476.396440867692</v>
      </c>
      <c r="O18" s="8">
        <f t="shared" si="1"/>
        <v>41890.943119999989</v>
      </c>
      <c r="Q18" s="8"/>
      <c r="R18" s="8"/>
    </row>
    <row r="19" spans="1:18" ht="15">
      <c r="A19" s="28" t="s">
        <v>21</v>
      </c>
      <c r="B19" s="31">
        <v>0.71306999999999998</v>
      </c>
      <c r="C19" s="8">
        <f>C16*$B$19</f>
        <v>7464.0500486264809</v>
      </c>
      <c r="D19" s="8">
        <f t="shared" si="4" ref="D19:N19">D16*$B$19</f>
        <v>6544.538434494114</v>
      </c>
      <c r="E19" s="8">
        <f t="shared" si="4"/>
        <v>5997.4821639294696</v>
      </c>
      <c r="F19" s="8">
        <f t="shared" si="4"/>
        <v>5912.1531973327947</v>
      </c>
      <c r="G19" s="8">
        <f t="shared" si="4"/>
        <v>4977.9862519205344</v>
      </c>
      <c r="H19" s="8">
        <f t="shared" si="4"/>
        <v>4457.1264480543532</v>
      </c>
      <c r="I19" s="8">
        <f t="shared" si="4"/>
        <v>4397.3686275529653</v>
      </c>
      <c r="J19" s="8">
        <f t="shared" si="4"/>
        <v>4263.4259469191256</v>
      </c>
      <c r="K19" s="8">
        <f t="shared" si="4"/>
        <v>4268.7384303573717</v>
      </c>
      <c r="L19" s="8">
        <f t="shared" si="4"/>
        <v>4225.5051663739669</v>
      </c>
      <c r="M19" s="8">
        <f t="shared" si="4"/>
        <v>5041.9743083157555</v>
      </c>
      <c r="N19" s="8">
        <f t="shared" si="4"/>
        <v>6885.5084561230542</v>
      </c>
      <c r="O19" s="8">
        <f t="shared" si="1"/>
        <v>64435.857479999984</v>
      </c>
      <c r="Q19" s="8"/>
      <c r="R19" s="8"/>
    </row>
    <row r="20" spans="1:18" ht="15">
      <c r="A20" s="28" t="s">
        <v>22</v>
      </c>
      <c r="B20" s="31">
        <v>0.21173</v>
      </c>
      <c r="C20" s="8">
        <f>C16*$B$20</f>
        <v>2216.2807533561709</v>
      </c>
      <c r="D20" s="8">
        <f t="shared" si="5" ref="D20:N20">D16*$B$20</f>
        <v>1943.2525877339376</v>
      </c>
      <c r="E20" s="8">
        <f t="shared" si="5"/>
        <v>1780.816607862884</v>
      </c>
      <c r="F20" s="8">
        <f t="shared" si="5"/>
        <v>1755.4801021937155</v>
      </c>
      <c r="G20" s="8">
        <f t="shared" si="5"/>
        <v>1478.100367592431</v>
      </c>
      <c r="H20" s="8">
        <f t="shared" si="5"/>
        <v>1323.4428356915143</v>
      </c>
      <c r="I20" s="8">
        <f t="shared" si="5"/>
        <v>1305.6991031901346</v>
      </c>
      <c r="J20" s="8">
        <f t="shared" si="5"/>
        <v>1265.927855247292</v>
      </c>
      <c r="K20" s="8">
        <f t="shared" si="5"/>
        <v>1267.5052769848212</v>
      </c>
      <c r="L20" s="8">
        <f t="shared" si="5"/>
        <v>1254.6681375970943</v>
      </c>
      <c r="M20" s="8">
        <f t="shared" si="5"/>
        <v>1497.1001729138723</v>
      </c>
      <c r="N20" s="8">
        <f t="shared" si="5"/>
        <v>2044.4959196361287</v>
      </c>
      <c r="O20" s="8">
        <f t="shared" si="1"/>
        <v>19132.769719999997</v>
      </c>
      <c r="Q20" s="8"/>
      <c r="R20" s="8"/>
    </row>
    <row r="21" spans="1:18" ht="15">
      <c r="A21" s="32" t="s">
        <v>28</v>
      </c>
      <c r="B21" s="31">
        <v>0.1787</v>
      </c>
      <c r="C21" s="8">
        <f>C16*$B$21</f>
        <v>1870.5396997343207</v>
      </c>
      <c r="D21" s="8">
        <f t="shared" si="6" ref="D21:N21">D16*$B$21</f>
        <v>1640.1040826904768</v>
      </c>
      <c r="E21" s="8">
        <f t="shared" si="6"/>
        <v>1503.0082077414509</v>
      </c>
      <c r="F21" s="8">
        <f t="shared" si="6"/>
        <v>1481.6242113163792</v>
      </c>
      <c r="G21" s="8">
        <f t="shared" si="6"/>
        <v>1247.5158725205092</v>
      </c>
      <c r="H21" s="8">
        <f t="shared" si="6"/>
        <v>1116.9850032497691</v>
      </c>
      <c r="I21" s="8">
        <f t="shared" si="6"/>
        <v>1102.0093030750345</v>
      </c>
      <c r="J21" s="8">
        <f t="shared" si="6"/>
        <v>1068.4423923520101</v>
      </c>
      <c r="K21" s="8">
        <f t="shared" si="6"/>
        <v>1069.7737354044657</v>
      </c>
      <c r="L21" s="8">
        <f t="shared" si="6"/>
        <v>1058.9391970367958</v>
      </c>
      <c r="M21" s="8">
        <f t="shared" si="6"/>
        <v>1263.5516974434845</v>
      </c>
      <c r="N21" s="8">
        <f t="shared" si="6"/>
        <v>1725.5533974353007</v>
      </c>
      <c r="O21" s="8">
        <f t="shared" si="1"/>
        <v>16148.046799999996</v>
      </c>
      <c r="Q21" s="8"/>
      <c r="R21" s="8"/>
    </row>
    <row r="22" spans="1:15" ht="15">
      <c r="A22" s="33"/>
      <c r="B22" s="68"/>
      <c r="O22" s="8"/>
    </row>
    <row r="23" spans="1:16" ht="15">
      <c r="A23" s="28" t="s">
        <v>15</v>
      </c>
      <c r="B23" s="37"/>
      <c r="C23" s="34">
        <f>SUM(C17:C21)</f>
        <v>30859.387535868264</v>
      </c>
      <c r="D23" s="34">
        <f t="shared" si="7" ref="D23:O23">SUM(D17:D21)</f>
        <v>28838.620626203647</v>
      </c>
      <c r="E23" s="34">
        <f t="shared" si="7"/>
        <v>27636.381097859387</v>
      </c>
      <c r="F23" s="34">
        <f t="shared" si="7"/>
        <v>27448.857689253899</v>
      </c>
      <c r="G23" s="34">
        <f t="shared" si="7"/>
        <v>25395.88345556485</v>
      </c>
      <c r="H23" s="34">
        <f t="shared" si="7"/>
        <v>24251.214655247055</v>
      </c>
      <c r="I23" s="34">
        <f t="shared" si="7"/>
        <v>24119.887737340938</v>
      </c>
      <c r="J23" s="34">
        <f t="shared" si="7"/>
        <v>23825.528283195235</v>
      </c>
      <c r="K23" s="34">
        <f t="shared" si="7"/>
        <v>23837.203275196589</v>
      </c>
      <c r="L23" s="34">
        <f t="shared" si="7"/>
        <v>23742.191588653732</v>
      </c>
      <c r="M23" s="34">
        <f t="shared" si="7"/>
        <v>25536.506961554202</v>
      </c>
      <c r="N23" s="34">
        <f t="shared" si="7"/>
        <v>29587.954214062178</v>
      </c>
      <c r="O23" s="34">
        <f t="shared" si="7"/>
        <v>315079.61711999995</v>
      </c>
      <c r="P23" s="94"/>
    </row>
    <row r="24" spans="1:2" ht="15">
      <c r="A24" s="28"/>
      <c r="B24" s="37"/>
    </row>
    <row r="25" spans="1:2" ht="15.75">
      <c r="A25" s="25" t="s">
        <v>76</v>
      </c>
      <c r="B25" s="24"/>
    </row>
    <row r="26" spans="1:15" ht="15">
      <c r="A26" s="26" t="s">
        <v>17</v>
      </c>
      <c r="B26" s="87"/>
      <c r="C26" s="8">
        <f>30+0</f>
        <v>30</v>
      </c>
      <c r="D26" s="8">
        <f>$C26</f>
        <v>30</v>
      </c>
      <c r="E26" s="8">
        <f t="shared" si="8" ref="E26:N26">$C26</f>
        <v>30</v>
      </c>
      <c r="F26" s="8">
        <f t="shared" si="8"/>
        <v>30</v>
      </c>
      <c r="G26" s="8">
        <f t="shared" si="8"/>
        <v>30</v>
      </c>
      <c r="H26" s="8">
        <f t="shared" si="8"/>
        <v>30</v>
      </c>
      <c r="I26" s="8">
        <f t="shared" si="8"/>
        <v>30</v>
      </c>
      <c r="J26" s="8">
        <f t="shared" si="8"/>
        <v>30</v>
      </c>
      <c r="K26" s="8">
        <f t="shared" si="8"/>
        <v>30</v>
      </c>
      <c r="L26" s="8">
        <f t="shared" si="8"/>
        <v>30</v>
      </c>
      <c r="M26" s="8">
        <f t="shared" si="8"/>
        <v>30</v>
      </c>
      <c r="N26" s="8">
        <f t="shared" si="8"/>
        <v>30</v>
      </c>
      <c r="O26" s="8">
        <f>SUM(C26:N26)</f>
        <v>360</v>
      </c>
    </row>
    <row r="27" spans="1:15" ht="15">
      <c r="A27" s="28" t="s">
        <v>18</v>
      </c>
      <c r="B27" s="37"/>
      <c r="C27" s="8">
        <f>2568*'[2]Weather Normalization'!CQ27</f>
        <v>410.81666286157048</v>
      </c>
      <c r="D27" s="8">
        <f>2568*'[2]Weather Normalization'!CR27</f>
        <v>283.60269876402788</v>
      </c>
      <c r="E27" s="8">
        <f>2568*'[2]Weather Normalization'!CS27</f>
        <v>220.85853524548952</v>
      </c>
      <c r="F27" s="8">
        <f>2568*'[2]Weather Normalization'!CT27</f>
        <v>187.35816777831246</v>
      </c>
      <c r="G27" s="8">
        <f>2568*'[2]Weather Normalization'!CU27</f>
        <v>163.22225742593005</v>
      </c>
      <c r="H27" s="8">
        <f>2568*'[2]Weather Normalization'!CV27</f>
        <v>151.09678101439002</v>
      </c>
      <c r="I27" s="8">
        <f>2568*'[2]Weather Normalization'!CW27</f>
        <v>174.12828364807427</v>
      </c>
      <c r="J27" s="8">
        <f>2568*'[2]Weather Normalization'!CX27</f>
        <v>159.49488137532381</v>
      </c>
      <c r="K27" s="8">
        <f>2568*'[2]Weather Normalization'!CY27</f>
        <v>200.40031122455721</v>
      </c>
      <c r="L27" s="8">
        <f>2568*'[2]Weather Normalization'!CZ27</f>
        <v>155.27242676288074</v>
      </c>
      <c r="M27" s="8">
        <f>2568*'[2]Weather Normalization'!DA27</f>
        <v>188.70426630632494</v>
      </c>
      <c r="N27" s="8">
        <f>2568*'[2]Weather Normalization'!DB27</f>
        <v>273.04472759311869</v>
      </c>
      <c r="O27" s="8">
        <f t="shared" si="9" ref="O27:O32">SUM(C27:N27)</f>
        <v>2568.0000000000005</v>
      </c>
    </row>
    <row r="28" spans="1:18" ht="15">
      <c r="A28" s="28" t="s">
        <v>19</v>
      </c>
      <c r="B28" s="29">
        <v>17</v>
      </c>
      <c r="C28" s="30">
        <f>C26*$B$28</f>
        <v>510</v>
      </c>
      <c r="D28" s="30">
        <f t="shared" si="10" ref="D28:N28">D26*$B$28</f>
        <v>510</v>
      </c>
      <c r="E28" s="30">
        <f t="shared" si="10"/>
        <v>510</v>
      </c>
      <c r="F28" s="30">
        <f t="shared" si="10"/>
        <v>510</v>
      </c>
      <c r="G28" s="30">
        <f t="shared" si="10"/>
        <v>510</v>
      </c>
      <c r="H28" s="30">
        <f t="shared" si="10"/>
        <v>510</v>
      </c>
      <c r="I28" s="30">
        <f t="shared" si="10"/>
        <v>510</v>
      </c>
      <c r="J28" s="30">
        <f t="shared" si="10"/>
        <v>510</v>
      </c>
      <c r="K28" s="30">
        <f t="shared" si="10"/>
        <v>510</v>
      </c>
      <c r="L28" s="30">
        <f t="shared" si="10"/>
        <v>510</v>
      </c>
      <c r="M28" s="30">
        <f t="shared" si="10"/>
        <v>510</v>
      </c>
      <c r="N28" s="30">
        <f t="shared" si="10"/>
        <v>510</v>
      </c>
      <c r="O28" s="30">
        <f t="shared" si="9"/>
        <v>6120</v>
      </c>
      <c r="Q28" s="8"/>
      <c r="R28" s="8"/>
    </row>
    <row r="29" spans="1:18" ht="15">
      <c r="A29" s="28" t="s">
        <v>27</v>
      </c>
      <c r="B29" s="31">
        <v>0</v>
      </c>
      <c r="C29" s="8">
        <f>C27*$B$29</f>
        <v>0</v>
      </c>
      <c r="D29" s="8">
        <f t="shared" si="11" ref="D29:N29">D27*$B$29</f>
        <v>0</v>
      </c>
      <c r="E29" s="8">
        <f t="shared" si="11"/>
        <v>0</v>
      </c>
      <c r="F29" s="8">
        <f t="shared" si="11"/>
        <v>0</v>
      </c>
      <c r="G29" s="8">
        <f t="shared" si="11"/>
        <v>0</v>
      </c>
      <c r="H29" s="8">
        <f t="shared" si="11"/>
        <v>0</v>
      </c>
      <c r="I29" s="8">
        <f t="shared" si="11"/>
        <v>0</v>
      </c>
      <c r="J29" s="8">
        <f t="shared" si="11"/>
        <v>0</v>
      </c>
      <c r="K29" s="8">
        <f t="shared" si="11"/>
        <v>0</v>
      </c>
      <c r="L29" s="8">
        <f t="shared" si="11"/>
        <v>0</v>
      </c>
      <c r="M29" s="8">
        <f t="shared" si="11"/>
        <v>0</v>
      </c>
      <c r="N29" s="8">
        <f t="shared" si="11"/>
        <v>0</v>
      </c>
      <c r="O29" s="8">
        <f t="shared" si="9"/>
        <v>0</v>
      </c>
      <c r="Q29" s="8"/>
      <c r="R29" s="8"/>
    </row>
    <row r="30" spans="1:18" ht="15">
      <c r="A30" s="28" t="s">
        <v>21</v>
      </c>
      <c r="B30" s="31">
        <v>0.71306999999999998</v>
      </c>
      <c r="C30" s="8">
        <f>C27*$B$30</f>
        <v>292.94103778670006</v>
      </c>
      <c r="D30" s="8">
        <f t="shared" si="12" ref="D30:N30">D27*$B$30</f>
        <v>202.22857640766534</v>
      </c>
      <c r="E30" s="8">
        <f t="shared" si="12"/>
        <v>157.4875957275012</v>
      </c>
      <c r="F30" s="8">
        <f t="shared" si="12"/>
        <v>133.59948869768127</v>
      </c>
      <c r="G30" s="8">
        <f t="shared" si="12"/>
        <v>116.38889510270793</v>
      </c>
      <c r="H30" s="8">
        <f t="shared" si="12"/>
        <v>107.74258163793108</v>
      </c>
      <c r="I30" s="8">
        <f t="shared" si="12"/>
        <v>124.16565522093232</v>
      </c>
      <c r="J30" s="8">
        <f t="shared" si="12"/>
        <v>113.73101506230215</v>
      </c>
      <c r="K30" s="8">
        <f t="shared" si="12"/>
        <v>142.89944992489501</v>
      </c>
      <c r="L30" s="8">
        <f t="shared" si="12"/>
        <v>110.72010935180737</v>
      </c>
      <c r="M30" s="8">
        <f t="shared" si="12"/>
        <v>134.55935117505112</v>
      </c>
      <c r="N30" s="8">
        <f t="shared" si="12"/>
        <v>194.70000390482514</v>
      </c>
      <c r="O30" s="8">
        <f t="shared" si="9"/>
        <v>1831.1637599999997</v>
      </c>
      <c r="Q30" s="8"/>
      <c r="R30" s="8"/>
    </row>
    <row r="31" spans="1:18" ht="15">
      <c r="A31" s="28" t="s">
        <v>22</v>
      </c>
      <c r="B31" s="31">
        <v>0.21173</v>
      </c>
      <c r="C31" s="8">
        <f>C27*$B$31</f>
        <v>86.982212027680319</v>
      </c>
      <c r="D31" s="8">
        <f t="shared" si="13" ref="D31:N31">D27*$B$31</f>
        <v>60.047199409307623</v>
      </c>
      <c r="E31" s="8">
        <f t="shared" si="13"/>
        <v>46.762377667527495</v>
      </c>
      <c r="F31" s="8">
        <f t="shared" si="13"/>
        <v>39.669344863702101</v>
      </c>
      <c r="G31" s="8">
        <f t="shared" si="13"/>
        <v>34.559048564792171</v>
      </c>
      <c r="H31" s="8">
        <f t="shared" si="13"/>
        <v>31.9917214441768</v>
      </c>
      <c r="I31" s="8">
        <f t="shared" si="13"/>
        <v>36.868181496806763</v>
      </c>
      <c r="J31" s="8">
        <f t="shared" si="13"/>
        <v>33.769851233597315</v>
      </c>
      <c r="K31" s="8">
        <f t="shared" si="13"/>
        <v>42.430757895575496</v>
      </c>
      <c r="L31" s="8">
        <f t="shared" si="13"/>
        <v>32.875830918504739</v>
      </c>
      <c r="M31" s="8">
        <f t="shared" si="13"/>
        <v>39.95435430503818</v>
      </c>
      <c r="N31" s="8">
        <f t="shared" si="13"/>
        <v>57.81176017329102</v>
      </c>
      <c r="O31" s="8">
        <f t="shared" si="9"/>
        <v>543.72263999999996</v>
      </c>
      <c r="Q31" s="8"/>
      <c r="R31" s="8"/>
    </row>
    <row r="32" spans="1:18" ht="15">
      <c r="A32" s="32" t="s">
        <v>28</v>
      </c>
      <c r="B32" s="31">
        <v>0.1787</v>
      </c>
      <c r="C32" s="8">
        <f>C27*$B$32</f>
        <v>73.412937653362647</v>
      </c>
      <c r="D32" s="8">
        <f t="shared" si="14" ref="D32:N32">D27*$B$32</f>
        <v>50.679802269131784</v>
      </c>
      <c r="E32" s="8">
        <f t="shared" si="14"/>
        <v>39.467420248368974</v>
      </c>
      <c r="F32" s="8">
        <f t="shared" si="14"/>
        <v>33.48090458198444</v>
      </c>
      <c r="G32" s="8">
        <f t="shared" si="14"/>
        <v>29.1678174020137</v>
      </c>
      <c r="H32" s="8">
        <f t="shared" si="14"/>
        <v>27.000994767271496</v>
      </c>
      <c r="I32" s="8">
        <f t="shared" si="14"/>
        <v>31.116724287910873</v>
      </c>
      <c r="J32" s="8">
        <f t="shared" si="14"/>
        <v>28.501735301770367</v>
      </c>
      <c r="K32" s="8">
        <f t="shared" si="14"/>
        <v>35.811535615828376</v>
      </c>
      <c r="L32" s="8">
        <f t="shared" si="14"/>
        <v>27.747182662526789</v>
      </c>
      <c r="M32" s="8">
        <f t="shared" si="14"/>
        <v>33.721452388940264</v>
      </c>
      <c r="N32" s="8">
        <f t="shared" si="14"/>
        <v>48.793092820890308</v>
      </c>
      <c r="O32" s="8">
        <f t="shared" si="9"/>
        <v>458.90159999999997</v>
      </c>
      <c r="Q32" s="8"/>
      <c r="R32" s="8"/>
    </row>
    <row r="33" spans="1:15" ht="15">
      <c r="A33" s="33"/>
      <c r="B33" s="68"/>
      <c r="O33" s="8"/>
    </row>
    <row r="34" spans="1:15" ht="15">
      <c r="A34" s="28" t="s">
        <v>15</v>
      </c>
      <c r="B34" s="37"/>
      <c r="C34" s="34">
        <f>SUM(C28:C32)</f>
        <v>963.336187467743</v>
      </c>
      <c r="D34" s="34">
        <f t="shared" si="15" ref="D34:O34">SUM(D28:D32)</f>
        <v>822.95557808610465</v>
      </c>
      <c r="E34" s="34">
        <f t="shared" si="15"/>
        <v>753.71739364339771</v>
      </c>
      <c r="F34" s="34">
        <f t="shared" si="15"/>
        <v>716.74973814336784</v>
      </c>
      <c r="G34" s="34">
        <f t="shared" si="15"/>
        <v>690.11576106951384</v>
      </c>
      <c r="H34" s="34">
        <f t="shared" si="15"/>
        <v>676.73529784937944</v>
      </c>
      <c r="I34" s="34">
        <f t="shared" si="15"/>
        <v>702.15056100564993</v>
      </c>
      <c r="J34" s="34">
        <f t="shared" si="15"/>
        <v>686.00260159766992</v>
      </c>
      <c r="K34" s="34">
        <f t="shared" si="15"/>
        <v>731.14174343629884</v>
      </c>
      <c r="L34" s="34">
        <f t="shared" si="15"/>
        <v>681.34312293283904</v>
      </c>
      <c r="M34" s="34">
        <f t="shared" si="15"/>
        <v>718.23515786902965</v>
      </c>
      <c r="N34" s="34">
        <f t="shared" si="15"/>
        <v>811.30485689900638</v>
      </c>
      <c r="O34" s="34">
        <f t="shared" si="15"/>
        <v>8953.7879999999986</v>
      </c>
    </row>
    <row r="35" spans="1:2" ht="15">
      <c r="A35" s="28"/>
      <c r="B35" s="37"/>
    </row>
    <row r="36" spans="1:2" ht="15.75">
      <c r="A36" s="59" t="s">
        <v>77</v>
      </c>
      <c r="B36" s="35"/>
    </row>
    <row r="37" spans="1:15" ht="15">
      <c r="A37" s="32" t="s">
        <v>17</v>
      </c>
      <c r="B37" s="67"/>
      <c r="C37" s="8">
        <f>2202+5</f>
        <v>2207</v>
      </c>
      <c r="D37" s="8">
        <f>$C37</f>
        <v>2207</v>
      </c>
      <c r="E37" s="8">
        <f t="shared" si="16" ref="E37:N37">$C37</f>
        <v>2207</v>
      </c>
      <c r="F37" s="8">
        <f t="shared" si="16"/>
        <v>2207</v>
      </c>
      <c r="G37" s="8">
        <f t="shared" si="16"/>
        <v>2207</v>
      </c>
      <c r="H37" s="8">
        <f t="shared" si="16"/>
        <v>2207</v>
      </c>
      <c r="I37" s="8">
        <f t="shared" si="16"/>
        <v>2207</v>
      </c>
      <c r="J37" s="8">
        <f t="shared" si="16"/>
        <v>2207</v>
      </c>
      <c r="K37" s="8">
        <f t="shared" si="16"/>
        <v>2207</v>
      </c>
      <c r="L37" s="8">
        <f t="shared" si="16"/>
        <v>2207</v>
      </c>
      <c r="M37" s="8">
        <f t="shared" si="16"/>
        <v>2207</v>
      </c>
      <c r="N37" s="8">
        <f t="shared" si="16"/>
        <v>2207</v>
      </c>
      <c r="O37" s="8">
        <f>SUM(C37:N37)</f>
        <v>26484</v>
      </c>
    </row>
    <row r="38" spans="1:15" ht="15">
      <c r="A38" s="28" t="s">
        <v>18</v>
      </c>
      <c r="B38" s="37"/>
      <c r="C38" s="8">
        <f>(282963+579)*'[2]Weather Normalization'!CQ6</f>
        <v>33317.852580665392</v>
      </c>
      <c r="D38" s="8">
        <f>(282963+579)*'[2]Weather Normalization'!CR6</f>
        <v>29371.351668612871</v>
      </c>
      <c r="E38" s="8">
        <f>(282963+579)*'[2]Weather Normalization'!CS6</f>
        <v>25171.703537629546</v>
      </c>
      <c r="F38" s="8">
        <f>(282963+579)*'[2]Weather Normalization'!CT6</f>
        <v>25164.628857061638</v>
      </c>
      <c r="G38" s="8">
        <f>(282963+579)*'[2]Weather Normalization'!CU6</f>
        <v>21552.675333857907</v>
      </c>
      <c r="H38" s="8">
        <f>(282963+579)*'[2]Weather Normalization'!CV6</f>
        <v>19475.173390456748</v>
      </c>
      <c r="I38" s="8">
        <f>(282963+579)*'[2]Weather Normalization'!CW6</f>
        <v>19270.282174088825</v>
      </c>
      <c r="J38" s="8">
        <f>(282963+579)*'[2]Weather Normalization'!CX6</f>
        <v>18571.840205799148</v>
      </c>
      <c r="K38" s="8">
        <f>(282963+579)*'[2]Weather Normalization'!CY6</f>
        <v>19398.005298494874</v>
      </c>
      <c r="L38" s="8">
        <f>(282963+579)*'[2]Weather Normalization'!CZ6</f>
        <v>18365.494689417297</v>
      </c>
      <c r="M38" s="8">
        <f>(282963+579)*'[2]Weather Normalization'!DA6</f>
        <v>22250.904500008466</v>
      </c>
      <c r="N38" s="8">
        <f>(282963+579)*'[2]Weather Normalization'!DB6</f>
        <v>31632.087763907224</v>
      </c>
      <c r="O38" s="8">
        <f t="shared" si="17" ref="O38:O43">SUM(C38:N38)</f>
        <v>283541.99999999994</v>
      </c>
    </row>
    <row r="39" spans="1:18" ht="15">
      <c r="A39" s="28" t="s">
        <v>19</v>
      </c>
      <c r="B39" s="29">
        <v>15.5</v>
      </c>
      <c r="C39" s="30">
        <f>C37*$B$39</f>
        <v>34208.5</v>
      </c>
      <c r="D39" s="30">
        <f t="shared" si="18" ref="D39:N39">D37*$B$39</f>
        <v>34208.5</v>
      </c>
      <c r="E39" s="30">
        <f t="shared" si="18"/>
        <v>34208.5</v>
      </c>
      <c r="F39" s="30">
        <f t="shared" si="18"/>
        <v>34208.5</v>
      </c>
      <c r="G39" s="30">
        <f t="shared" si="18"/>
        <v>34208.5</v>
      </c>
      <c r="H39" s="30">
        <f t="shared" si="18"/>
        <v>34208.5</v>
      </c>
      <c r="I39" s="30">
        <f t="shared" si="18"/>
        <v>34208.5</v>
      </c>
      <c r="J39" s="30">
        <f t="shared" si="18"/>
        <v>34208.5</v>
      </c>
      <c r="K39" s="30">
        <f t="shared" si="18"/>
        <v>34208.5</v>
      </c>
      <c r="L39" s="30">
        <f t="shared" si="18"/>
        <v>34208.5</v>
      </c>
      <c r="M39" s="30">
        <f t="shared" si="18"/>
        <v>34208.5</v>
      </c>
      <c r="N39" s="30">
        <f t="shared" si="18"/>
        <v>34208.5</v>
      </c>
      <c r="O39" s="30">
        <f t="shared" si="17"/>
        <v>410502</v>
      </c>
      <c r="Q39" s="8"/>
      <c r="R39" s="8"/>
    </row>
    <row r="40" spans="1:18" ht="15">
      <c r="A40" s="28" t="s">
        <v>27</v>
      </c>
      <c r="B40" s="31">
        <v>0.49286000000000002</v>
      </c>
      <c r="C40" s="8">
        <f>C38*$B$40</f>
        <v>16421.036822906746</v>
      </c>
      <c r="D40" s="8">
        <f t="shared" si="19" ref="D40:N40">D38*$B$40</f>
        <v>14475.96438339254</v>
      </c>
      <c r="E40" s="8">
        <f t="shared" si="19"/>
        <v>12406.125805556099</v>
      </c>
      <c r="F40" s="8">
        <f t="shared" si="19"/>
        <v>12402.638978491399</v>
      </c>
      <c r="G40" s="8">
        <f t="shared" si="19"/>
        <v>10622.451565045209</v>
      </c>
      <c r="H40" s="8">
        <f t="shared" si="19"/>
        <v>9598.5339572205139</v>
      </c>
      <c r="I40" s="8">
        <f t="shared" si="19"/>
        <v>9497.5512723214179</v>
      </c>
      <c r="J40" s="8">
        <f t="shared" si="19"/>
        <v>9153.3171638301683</v>
      </c>
      <c r="K40" s="8">
        <f t="shared" si="19"/>
        <v>9560.5008914161845</v>
      </c>
      <c r="L40" s="8">
        <f t="shared" si="19"/>
        <v>9051.6177126262101</v>
      </c>
      <c r="M40" s="8">
        <f t="shared" si="19"/>
        <v>10966.580791874174</v>
      </c>
      <c r="N40" s="8">
        <f t="shared" si="19"/>
        <v>15590.190775319315</v>
      </c>
      <c r="O40" s="8">
        <f t="shared" si="17"/>
        <v>139746.51011999999</v>
      </c>
      <c r="Q40" s="8"/>
      <c r="R40" s="8"/>
    </row>
    <row r="41" spans="1:18" ht="15">
      <c r="A41" s="28" t="s">
        <v>21</v>
      </c>
      <c r="B41" s="31">
        <v>0.21507999999999999</v>
      </c>
      <c r="C41" s="8">
        <f>C38*$B$41</f>
        <v>7166.0037330495124</v>
      </c>
      <c r="D41" s="8">
        <f t="shared" si="20" ref="D41:N41">D38*$B$41</f>
        <v>6317.1903168852559</v>
      </c>
      <c r="E41" s="8">
        <f t="shared" si="20"/>
        <v>5413.9299968733631</v>
      </c>
      <c r="F41" s="8">
        <f t="shared" si="20"/>
        <v>5412.4083745768166</v>
      </c>
      <c r="G41" s="8">
        <f t="shared" si="20"/>
        <v>4635.5494108061584</v>
      </c>
      <c r="H41" s="8">
        <f t="shared" si="20"/>
        <v>4188.7202928194374</v>
      </c>
      <c r="I41" s="8">
        <f t="shared" si="20"/>
        <v>4144.6522900030241</v>
      </c>
      <c r="J41" s="8">
        <f t="shared" si="20"/>
        <v>3994.4313914632808</v>
      </c>
      <c r="K41" s="8">
        <f t="shared" si="20"/>
        <v>4172.1229796002772</v>
      </c>
      <c r="L41" s="8">
        <f t="shared" si="20"/>
        <v>3950.0505977998723</v>
      </c>
      <c r="M41" s="8">
        <f t="shared" si="20"/>
        <v>4785.7245398618206</v>
      </c>
      <c r="N41" s="8">
        <f t="shared" si="20"/>
        <v>6803.4294362611654</v>
      </c>
      <c r="O41" s="8">
        <f t="shared" si="17"/>
        <v>60984.213359999965</v>
      </c>
      <c r="Q41" s="8"/>
      <c r="R41" s="8"/>
    </row>
    <row r="42" spans="1:18" ht="15">
      <c r="A42" s="28" t="s">
        <v>22</v>
      </c>
      <c r="B42" s="31">
        <v>0.16428999999999999</v>
      </c>
      <c r="C42" s="8">
        <f>C38*$B$42</f>
        <v>5473.7900004775174</v>
      </c>
      <c r="D42" s="8">
        <f t="shared" si="21" ref="D42:N42">D38*$B$42</f>
        <v>4825.4193656364087</v>
      </c>
      <c r="E42" s="8">
        <f t="shared" si="21"/>
        <v>4135.4591741971581</v>
      </c>
      <c r="F42" s="8">
        <f t="shared" si="21"/>
        <v>4134.2968749266565</v>
      </c>
      <c r="G42" s="8">
        <f t="shared" si="21"/>
        <v>3540.8890305995155</v>
      </c>
      <c r="H42" s="8">
        <f t="shared" si="21"/>
        <v>3199.5762363181389</v>
      </c>
      <c r="I42" s="8">
        <f t="shared" si="21"/>
        <v>3165.914658381053</v>
      </c>
      <c r="J42" s="8">
        <f t="shared" si="21"/>
        <v>3051.1676274107417</v>
      </c>
      <c r="K42" s="8">
        <f t="shared" si="21"/>
        <v>3186.8982904897225</v>
      </c>
      <c r="L42" s="8">
        <f t="shared" si="21"/>
        <v>3017.2671225243676</v>
      </c>
      <c r="M42" s="8">
        <f t="shared" si="21"/>
        <v>3655.6011003063909</v>
      </c>
      <c r="N42" s="8">
        <f t="shared" si="21"/>
        <v>5196.8356987323177</v>
      </c>
      <c r="O42" s="8">
        <f t="shared" si="17"/>
        <v>46583.115179999993</v>
      </c>
      <c r="Q42" s="8"/>
      <c r="R42" s="8"/>
    </row>
    <row r="43" spans="1:18" ht="15">
      <c r="A43" s="32" t="s">
        <v>28</v>
      </c>
      <c r="B43" s="31">
        <v>0.17910000000000001</v>
      </c>
      <c r="C43" s="8">
        <f>C38*$B$43</f>
        <v>5967.2273971971717</v>
      </c>
      <c r="D43" s="8">
        <f t="shared" si="22" ref="D43:N43">D38*$B$43</f>
        <v>5260.4090838485654</v>
      </c>
      <c r="E43" s="8">
        <f t="shared" si="22"/>
        <v>4508.2521035894515</v>
      </c>
      <c r="F43" s="8">
        <f t="shared" si="22"/>
        <v>4506.9850282997395</v>
      </c>
      <c r="G43" s="8">
        <f t="shared" si="22"/>
        <v>3860.0841522939513</v>
      </c>
      <c r="H43" s="8">
        <f t="shared" si="22"/>
        <v>3488.0035542308037</v>
      </c>
      <c r="I43" s="8">
        <f t="shared" si="22"/>
        <v>3451.3075373793085</v>
      </c>
      <c r="J43" s="8">
        <f t="shared" si="22"/>
        <v>3326.2165808586274</v>
      </c>
      <c r="K43" s="8">
        <f t="shared" si="22"/>
        <v>3474.182748960432</v>
      </c>
      <c r="L43" s="8">
        <f t="shared" si="22"/>
        <v>3289.2600988746381</v>
      </c>
      <c r="M43" s="8">
        <f t="shared" si="22"/>
        <v>3985.1369959515164</v>
      </c>
      <c r="N43" s="8">
        <f t="shared" si="22"/>
        <v>5665.3069185157838</v>
      </c>
      <c r="O43" s="8">
        <f t="shared" si="17"/>
        <v>50782.372199999983</v>
      </c>
      <c r="Q43" s="8"/>
      <c r="R43" s="8"/>
    </row>
    <row r="44" spans="1:15" ht="15">
      <c r="A44" s="33"/>
      <c r="B44" s="68"/>
      <c r="O44" s="8"/>
    </row>
    <row r="45" spans="1:15" ht="15">
      <c r="A45" s="28" t="s">
        <v>15</v>
      </c>
      <c r="B45" s="37"/>
      <c r="C45" s="34">
        <f>SUM(C39:C43)</f>
        <v>69236.557953630938</v>
      </c>
      <c r="D45" s="34">
        <f t="shared" si="23" ref="D45:O45">SUM(D39:D43)</f>
        <v>65087.483149762767</v>
      </c>
      <c r="E45" s="34">
        <f t="shared" si="23"/>
        <v>60672.267080216072</v>
      </c>
      <c r="F45" s="34">
        <f t="shared" si="23"/>
        <v>60664.829256294615</v>
      </c>
      <c r="G45" s="34">
        <f t="shared" si="23"/>
        <v>56867.474158744837</v>
      </c>
      <c r="H45" s="34">
        <f t="shared" si="23"/>
        <v>54683.334040588896</v>
      </c>
      <c r="I45" s="34">
        <f t="shared" si="23"/>
        <v>54467.925758084806</v>
      </c>
      <c r="J45" s="34">
        <f t="shared" si="23"/>
        <v>53733.632763562826</v>
      </c>
      <c r="K45" s="34">
        <f t="shared" si="23"/>
        <v>54602.204910466615</v>
      </c>
      <c r="L45" s="34">
        <f t="shared" si="23"/>
        <v>53516.695531825084</v>
      </c>
      <c r="M45" s="34">
        <f t="shared" si="23"/>
        <v>57601.5434279939</v>
      </c>
      <c r="N45" s="34">
        <f t="shared" si="23"/>
        <v>67464.262828828578</v>
      </c>
      <c r="O45" s="34">
        <f t="shared" si="23"/>
        <v>708598.21085999988</v>
      </c>
    </row>
    <row r="46" spans="1:2" ht="15">
      <c r="A46" s="28"/>
      <c r="B46" s="37"/>
    </row>
    <row r="47" spans="1:2" ht="15.75">
      <c r="A47" s="59" t="s">
        <v>78</v>
      </c>
      <c r="B47" s="35"/>
    </row>
    <row r="48" spans="1:15" ht="15">
      <c r="A48" s="32" t="s">
        <v>17</v>
      </c>
      <c r="B48" s="67"/>
      <c r="C48" s="8">
        <f>61+1</f>
        <v>62</v>
      </c>
      <c r="D48" s="8">
        <f>$C48</f>
        <v>62</v>
      </c>
      <c r="E48" s="8">
        <f t="shared" si="24" ref="E48:N48">$C48</f>
        <v>62</v>
      </c>
      <c r="F48" s="8">
        <f t="shared" si="24"/>
        <v>62</v>
      </c>
      <c r="G48" s="8">
        <f t="shared" si="24"/>
        <v>62</v>
      </c>
      <c r="H48" s="8">
        <f t="shared" si="24"/>
        <v>62</v>
      </c>
      <c r="I48" s="8">
        <f t="shared" si="24"/>
        <v>62</v>
      </c>
      <c r="J48" s="8">
        <f t="shared" si="24"/>
        <v>62</v>
      </c>
      <c r="K48" s="8">
        <f t="shared" si="24"/>
        <v>62</v>
      </c>
      <c r="L48" s="8">
        <f t="shared" si="24"/>
        <v>62</v>
      </c>
      <c r="M48" s="8">
        <f t="shared" si="24"/>
        <v>62</v>
      </c>
      <c r="N48" s="8">
        <f t="shared" si="24"/>
        <v>62</v>
      </c>
      <c r="O48" s="8">
        <f>SUM(C48:N48)</f>
        <v>744</v>
      </c>
    </row>
    <row r="49" spans="1:15" ht="15">
      <c r="A49" s="28" t="s">
        <v>18</v>
      </c>
      <c r="B49" s="37"/>
      <c r="C49" s="8">
        <f>(8011+17)*'[2]Weather Normalization'!CQ28</f>
        <v>1131.7758662340318</v>
      </c>
      <c r="D49" s="8">
        <f>(8011+17)*'[2]Weather Normalization'!CR28</f>
        <v>911.98279882853672</v>
      </c>
      <c r="E49" s="8">
        <f>(8011+17)*'[2]Weather Normalization'!CS28</f>
        <v>628.6470139046337</v>
      </c>
      <c r="F49" s="8">
        <f>(8011+17)*'[2]Weather Normalization'!CT28</f>
        <v>658.93627710777821</v>
      </c>
      <c r="G49" s="8">
        <f>(8011+17)*'[2]Weather Normalization'!CU28</f>
        <v>536.14380850920361</v>
      </c>
      <c r="H49" s="8">
        <f>(8011+17)*'[2]Weather Normalization'!CV28</f>
        <v>518.59715997194883</v>
      </c>
      <c r="I49" s="8">
        <f>(8011+17)*'[2]Weather Normalization'!CW28</f>
        <v>525.00253846710211</v>
      </c>
      <c r="J49" s="8">
        <f>(8011+17)*'[2]Weather Normalization'!CX28</f>
        <v>497.81375102490944</v>
      </c>
      <c r="K49" s="8">
        <f>(8011+17)*'[2]Weather Normalization'!CY28</f>
        <v>521.66460617479413</v>
      </c>
      <c r="L49" s="8">
        <f>(8011+17)*'[2]Weather Normalization'!CZ28</f>
        <v>524.10032192355516</v>
      </c>
      <c r="M49" s="8">
        <f>(8011+17)*'[2]Weather Normalization'!DA28</f>
        <v>603.61008805788163</v>
      </c>
      <c r="N49" s="8">
        <f>(8011+17)*'[2]Weather Normalization'!DB28</f>
        <v>969.72576979562427</v>
      </c>
      <c r="O49" s="8">
        <f t="shared" si="25" ref="O49:O54">SUM(C49:N49)</f>
        <v>8028</v>
      </c>
    </row>
    <row r="50" spans="1:18" ht="15">
      <c r="A50" s="28" t="s">
        <v>19</v>
      </c>
      <c r="B50" s="29">
        <v>23</v>
      </c>
      <c r="C50" s="30">
        <f>C48*$B$50</f>
        <v>1426</v>
      </c>
      <c r="D50" s="30">
        <f t="shared" si="26" ref="D50:N50">D48*$B$50</f>
        <v>1426</v>
      </c>
      <c r="E50" s="30">
        <f t="shared" si="26"/>
        <v>1426</v>
      </c>
      <c r="F50" s="30">
        <f t="shared" si="26"/>
        <v>1426</v>
      </c>
      <c r="G50" s="30">
        <f t="shared" si="26"/>
        <v>1426</v>
      </c>
      <c r="H50" s="30">
        <f t="shared" si="26"/>
        <v>1426</v>
      </c>
      <c r="I50" s="30">
        <f t="shared" si="26"/>
        <v>1426</v>
      </c>
      <c r="J50" s="30">
        <f t="shared" si="26"/>
        <v>1426</v>
      </c>
      <c r="K50" s="30">
        <f t="shared" si="26"/>
        <v>1426</v>
      </c>
      <c r="L50" s="30">
        <f t="shared" si="26"/>
        <v>1426</v>
      </c>
      <c r="M50" s="30">
        <f t="shared" si="26"/>
        <v>1426</v>
      </c>
      <c r="N50" s="30">
        <f t="shared" si="26"/>
        <v>1426</v>
      </c>
      <c r="O50" s="30">
        <f t="shared" si="25"/>
        <v>17112</v>
      </c>
      <c r="Q50" s="8"/>
      <c r="R50" s="8"/>
    </row>
    <row r="51" spans="1:18" ht="15">
      <c r="A51" s="28" t="s">
        <v>27</v>
      </c>
      <c r="B51" s="31">
        <v>0</v>
      </c>
      <c r="C51" s="8">
        <f>C49*$B$51</f>
        <v>0</v>
      </c>
      <c r="D51" s="8">
        <f t="shared" si="27" ref="D51:N51">D49*$B$51</f>
        <v>0</v>
      </c>
      <c r="E51" s="8">
        <f t="shared" si="27"/>
        <v>0</v>
      </c>
      <c r="F51" s="8">
        <f t="shared" si="27"/>
        <v>0</v>
      </c>
      <c r="G51" s="8">
        <f t="shared" si="27"/>
        <v>0</v>
      </c>
      <c r="H51" s="8">
        <f t="shared" si="27"/>
        <v>0</v>
      </c>
      <c r="I51" s="8">
        <f t="shared" si="27"/>
        <v>0</v>
      </c>
      <c r="J51" s="8">
        <f t="shared" si="27"/>
        <v>0</v>
      </c>
      <c r="K51" s="8">
        <f t="shared" si="27"/>
        <v>0</v>
      </c>
      <c r="L51" s="8">
        <f t="shared" si="27"/>
        <v>0</v>
      </c>
      <c r="M51" s="8">
        <f t="shared" si="27"/>
        <v>0</v>
      </c>
      <c r="N51" s="8">
        <f t="shared" si="27"/>
        <v>0</v>
      </c>
      <c r="O51" s="8">
        <f t="shared" si="25"/>
        <v>0</v>
      </c>
      <c r="Q51" s="8"/>
      <c r="R51" s="8"/>
    </row>
    <row r="52" spans="1:18" ht="15">
      <c r="A52" s="28" t="s">
        <v>21</v>
      </c>
      <c r="B52" s="31">
        <v>0.21507999999999999</v>
      </c>
      <c r="C52" s="8">
        <f>C49*$B$52</f>
        <v>243.42235330961554</v>
      </c>
      <c r="D52" s="8">
        <f t="shared" si="28" ref="D52:N52">D49*$B$52</f>
        <v>196.14926037204168</v>
      </c>
      <c r="E52" s="8">
        <f t="shared" si="28"/>
        <v>135.20939975060861</v>
      </c>
      <c r="F52" s="8">
        <f t="shared" si="28"/>
        <v>141.72401448034094</v>
      </c>
      <c r="G52" s="8">
        <f t="shared" si="28"/>
        <v>115.31381033415951</v>
      </c>
      <c r="H52" s="8">
        <f t="shared" si="28"/>
        <v>111.53987716676674</v>
      </c>
      <c r="I52" s="8">
        <f t="shared" si="28"/>
        <v>112.91754597350432</v>
      </c>
      <c r="J52" s="8">
        <f t="shared" si="28"/>
        <v>107.06978157043751</v>
      </c>
      <c r="K52" s="8">
        <f t="shared" si="28"/>
        <v>112.19962349607472</v>
      </c>
      <c r="L52" s="8">
        <f t="shared" si="28"/>
        <v>112.72349723931823</v>
      </c>
      <c r="M52" s="8">
        <f t="shared" si="28"/>
        <v>129.82445773948916</v>
      </c>
      <c r="N52" s="8">
        <f t="shared" si="28"/>
        <v>208.56861856764286</v>
      </c>
      <c r="O52" s="8">
        <f t="shared" si="25"/>
        <v>1726.6622399999999</v>
      </c>
      <c r="Q52" s="8"/>
      <c r="R52" s="8"/>
    </row>
    <row r="53" spans="1:18" ht="15">
      <c r="A53" s="28" t="s">
        <v>22</v>
      </c>
      <c r="B53" s="31">
        <v>0.16428999999999999</v>
      </c>
      <c r="C53" s="8">
        <f>C49*$B$53</f>
        <v>185.93945706358909</v>
      </c>
      <c r="D53" s="8">
        <f t="shared" si="29" ref="D53:N53">D49*$B$53</f>
        <v>149.8296540195403</v>
      </c>
      <c r="E53" s="8">
        <f t="shared" si="29"/>
        <v>103.28041791439226</v>
      </c>
      <c r="F53" s="8">
        <f t="shared" si="29"/>
        <v>108.25664096603688</v>
      </c>
      <c r="G53" s="8">
        <f t="shared" si="29"/>
        <v>88.083066299977062</v>
      </c>
      <c r="H53" s="8">
        <f t="shared" si="29"/>
        <v>85.200327411791463</v>
      </c>
      <c r="I53" s="8">
        <f t="shared" si="29"/>
        <v>86.252667044760202</v>
      </c>
      <c r="J53" s="8">
        <f t="shared" si="29"/>
        <v>81.785821155882374</v>
      </c>
      <c r="K53" s="8">
        <f t="shared" si="29"/>
        <v>85.704278148456922</v>
      </c>
      <c r="L53" s="8">
        <f t="shared" si="29"/>
        <v>86.104441888820872</v>
      </c>
      <c r="M53" s="8">
        <f t="shared" si="29"/>
        <v>99.16710136702936</v>
      </c>
      <c r="N53" s="8">
        <f t="shared" si="29"/>
        <v>159.3162467197231</v>
      </c>
      <c r="O53" s="8">
        <f t="shared" si="25"/>
        <v>1318.9201199999998</v>
      </c>
      <c r="Q53" s="8"/>
      <c r="R53" s="8"/>
    </row>
    <row r="54" spans="1:18" ht="15">
      <c r="A54" s="32" t="s">
        <v>28</v>
      </c>
      <c r="B54" s="31">
        <v>0.17910000000000001</v>
      </c>
      <c r="C54" s="8">
        <f>C49*$B$54</f>
        <v>202.70105764251511</v>
      </c>
      <c r="D54" s="8">
        <f t="shared" si="30" ref="D54:N54">D49*$B$54</f>
        <v>163.33611927019092</v>
      </c>
      <c r="E54" s="8">
        <f t="shared" si="30"/>
        <v>112.5906801903199</v>
      </c>
      <c r="F54" s="8">
        <f t="shared" si="30"/>
        <v>118.01548723000309</v>
      </c>
      <c r="G54" s="8">
        <f t="shared" si="30"/>
        <v>96.023356103998367</v>
      </c>
      <c r="H54" s="8">
        <f t="shared" si="30"/>
        <v>92.880751350976041</v>
      </c>
      <c r="I54" s="8">
        <f t="shared" si="30"/>
        <v>94.027954639457988</v>
      </c>
      <c r="J54" s="8">
        <f t="shared" si="30"/>
        <v>89.15844280856129</v>
      </c>
      <c r="K54" s="8">
        <f t="shared" si="30"/>
        <v>93.430130965905633</v>
      </c>
      <c r="L54" s="8">
        <f t="shared" si="30"/>
        <v>93.866367656508729</v>
      </c>
      <c r="M54" s="8">
        <f t="shared" si="30"/>
        <v>108.1065667711666</v>
      </c>
      <c r="N54" s="8">
        <f t="shared" si="30"/>
        <v>173.67788537039633</v>
      </c>
      <c r="O54" s="8">
        <f t="shared" si="25"/>
        <v>1437.8148000000003</v>
      </c>
      <c r="Q54" s="8"/>
      <c r="R54" s="8"/>
    </row>
    <row r="55" spans="1:15" ht="15">
      <c r="A55" s="33"/>
      <c r="B55" s="68"/>
      <c r="O55" s="8"/>
    </row>
    <row r="56" spans="1:15" ht="15">
      <c r="A56" s="28" t="s">
        <v>15</v>
      </c>
      <c r="B56" s="37"/>
      <c r="C56" s="34">
        <f>SUM(C50:C54)</f>
        <v>2058.0628680157197</v>
      </c>
      <c r="D56" s="34">
        <f t="shared" si="31" ref="D56:O56">SUM(D50:D54)</f>
        <v>1935.315033661773</v>
      </c>
      <c r="E56" s="34">
        <f t="shared" si="31"/>
        <v>1777.0804978553208</v>
      </c>
      <c r="F56" s="34">
        <f t="shared" si="31"/>
        <v>1793.9961426763809</v>
      </c>
      <c r="G56" s="34">
        <f t="shared" si="31"/>
        <v>1725.4202327381349</v>
      </c>
      <c r="H56" s="34">
        <f t="shared" si="31"/>
        <v>1715.6209559295341</v>
      </c>
      <c r="I56" s="34">
        <f t="shared" si="31"/>
        <v>1719.1981676577225</v>
      </c>
      <c r="J56" s="34">
        <f t="shared" si="31"/>
        <v>1704.014045534881</v>
      </c>
      <c r="K56" s="34">
        <f t="shared" si="31"/>
        <v>1717.3340326104374</v>
      </c>
      <c r="L56" s="34">
        <f t="shared" si="31"/>
        <v>1718.694306784648</v>
      </c>
      <c r="M56" s="34">
        <f t="shared" si="31"/>
        <v>1763.0981258776851</v>
      </c>
      <c r="N56" s="34">
        <f t="shared" si="31"/>
        <v>1967.5627506577623</v>
      </c>
      <c r="O56" s="34">
        <f t="shared" si="31"/>
        <v>21595.39716</v>
      </c>
    </row>
    <row r="57" spans="1:2" ht="15">
      <c r="A57" s="28"/>
      <c r="B57" s="37"/>
    </row>
    <row r="58" spans="1:15" ht="15.75" thickBot="1">
      <c r="A58" s="9"/>
      <c r="B58" s="3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1"/>
      <c r="O58" s="11"/>
    </row>
    <row r="59" spans="1:15" ht="15">
      <c r="A59" s="39" t="s">
        <v>29</v>
      </c>
      <c r="B59" s="40"/>
      <c r="C59" s="1"/>
      <c r="D59" s="1"/>
      <c r="E59" s="1"/>
      <c r="F59" s="1"/>
      <c r="G59" s="1"/>
      <c r="H59" s="1"/>
      <c r="I59" s="1"/>
      <c r="J59" s="1"/>
      <c r="K59" s="1"/>
      <c r="L59" s="1"/>
      <c r="M59" s="1" t="s">
        <v>30</v>
      </c>
      <c r="N59" s="1"/>
      <c r="O59" s="1"/>
    </row>
    <row r="60" spans="1:2" ht="15">
      <c r="A60" s="28"/>
      <c r="B60" s="37"/>
    </row>
    <row r="61" spans="1:15" ht="15">
      <c r="A61" s="1" t="s">
        <v>0</v>
      </c>
      <c r="B61" s="41" t="s">
        <v>73</v>
      </c>
      <c r="C61"/>
      <c r="D61" s="3" t="s">
        <v>2</v>
      </c>
      <c r="E61" s="1"/>
      <c r="G61" s="2"/>
      <c r="H61" s="2"/>
      <c r="I61" s="5"/>
      <c r="J61" s="2"/>
      <c r="K61" s="5"/>
      <c r="L61" s="6" t="s">
        <v>31</v>
      </c>
      <c r="M61" s="2"/>
      <c r="N61" s="6"/>
      <c r="O61" s="2"/>
    </row>
    <row r="62" spans="1:15" ht="15.75" thickBot="1">
      <c r="A62" s="9"/>
      <c r="B62" s="38"/>
      <c r="C62" s="9"/>
      <c r="D62" s="10"/>
      <c r="E62" s="10"/>
      <c r="F62" s="9"/>
      <c r="G62" s="9"/>
      <c r="H62" s="9"/>
      <c r="I62" s="9"/>
      <c r="J62" s="9"/>
      <c r="K62" s="9"/>
      <c r="L62" s="9"/>
      <c r="M62" s="9"/>
      <c r="N62" s="11"/>
      <c r="O62" s="11"/>
    </row>
    <row r="63" spans="1:15" ht="15">
      <c r="A63" s="12"/>
      <c r="B63" s="42"/>
      <c r="C63" s="12"/>
      <c r="D63" s="1"/>
      <c r="E63" s="1"/>
      <c r="F63" s="12"/>
      <c r="G63" s="12"/>
      <c r="H63" s="12"/>
      <c r="I63" s="12"/>
      <c r="J63" s="12"/>
      <c r="K63" s="12"/>
      <c r="L63" s="12"/>
      <c r="M63" s="12"/>
      <c r="N63" s="13"/>
      <c r="O63" s="13"/>
    </row>
    <row r="64" spans="1:15" ht="15">
      <c r="A64" s="6" t="s">
        <v>4</v>
      </c>
      <c r="B64" s="43"/>
      <c r="C64" s="1"/>
      <c r="D64" s="1"/>
      <c r="E64" s="14" t="s">
        <v>5</v>
      </c>
      <c r="F64" s="15" t="s">
        <v>6</v>
      </c>
      <c r="H64" s="1"/>
      <c r="I64" s="5"/>
      <c r="J64" s="1"/>
      <c r="K64" s="5"/>
      <c r="L64" s="15" t="s">
        <v>7</v>
      </c>
      <c r="M64" s="1"/>
      <c r="N64" s="1"/>
      <c r="O64" s="1"/>
    </row>
    <row r="65" spans="1:15" ht="15">
      <c r="A65" s="5"/>
      <c r="B65" s="44"/>
      <c r="C65" s="5"/>
      <c r="D65" s="1"/>
      <c r="E65" s="1"/>
      <c r="F65" s="5"/>
      <c r="G65" s="15"/>
      <c r="H65" s="6"/>
      <c r="I65" s="5"/>
      <c r="J65" s="5"/>
      <c r="K65" s="5"/>
      <c r="L65" s="15" t="s">
        <v>8</v>
      </c>
      <c r="M65" s="5"/>
      <c r="N65" s="1"/>
      <c r="O65" s="1"/>
    </row>
    <row r="66" spans="1:15" ht="15">
      <c r="A66" s="6" t="s">
        <v>9</v>
      </c>
      <c r="B66" s="95" t="s">
        <v>74</v>
      </c>
      <c r="D66" s="5"/>
      <c r="E66" s="5"/>
      <c r="F66" s="5"/>
      <c r="G66" s="5"/>
      <c r="H66" s="5"/>
      <c r="I66" s="5"/>
      <c r="J66" s="5"/>
      <c r="K66" s="5"/>
      <c r="L66" s="15" t="s">
        <v>11</v>
      </c>
      <c r="M66" s="5"/>
      <c r="N66" s="1"/>
      <c r="O66" s="1"/>
    </row>
    <row r="67" spans="1:15" ht="15.75">
      <c r="A67" s="5"/>
      <c r="B67" s="44"/>
      <c r="C67" s="16"/>
      <c r="D67" s="5"/>
      <c r="E67" s="5"/>
      <c r="F67" s="5"/>
      <c r="G67" s="46"/>
      <c r="H67" s="5"/>
      <c r="I67" s="5"/>
      <c r="J67" s="5"/>
      <c r="K67" s="5"/>
      <c r="L67" s="5"/>
      <c r="M67" s="5"/>
      <c r="N67" s="1"/>
      <c r="O67" s="1"/>
    </row>
    <row r="68" spans="1:15" ht="15">
      <c r="A68" s="6" t="s">
        <v>12</v>
      </c>
      <c r="B68" s="43" t="str">
        <f>$B$8</f>
        <v>20220067-GU</v>
      </c>
      <c r="C68" s="16"/>
      <c r="D68" s="5"/>
      <c r="E68" s="5"/>
      <c r="F68" s="5"/>
      <c r="G68" s="5"/>
      <c r="H68" s="5"/>
      <c r="I68" s="5"/>
      <c r="J68" s="5"/>
      <c r="K68" s="5"/>
      <c r="L68" s="5"/>
      <c r="M68" s="5"/>
      <c r="N68" s="1"/>
      <c r="O68" s="1"/>
    </row>
    <row r="69" spans="1:15" ht="15.75" thickBot="1">
      <c r="A69" s="17"/>
      <c r="B69" s="4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ht="15">
      <c r="A70" s="12"/>
      <c r="B70" s="4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3"/>
      <c r="O70" s="13"/>
    </row>
    <row r="71" spans="1:15" ht="15">
      <c r="A71" s="18" t="s">
        <v>13</v>
      </c>
      <c r="B71" s="19" t="s">
        <v>14</v>
      </c>
      <c r="C71" s="20">
        <v>44927</v>
      </c>
      <c r="D71" s="20">
        <v>44958</v>
      </c>
      <c r="E71" s="20">
        <v>44986</v>
      </c>
      <c r="F71" s="20">
        <v>45017</v>
      </c>
      <c r="G71" s="20">
        <v>45047</v>
      </c>
      <c r="H71" s="20">
        <v>45078</v>
      </c>
      <c r="I71" s="20">
        <v>45108</v>
      </c>
      <c r="J71" s="20">
        <v>45139</v>
      </c>
      <c r="K71" s="20">
        <v>45170</v>
      </c>
      <c r="L71" s="20">
        <v>45200</v>
      </c>
      <c r="M71" s="20">
        <v>45231</v>
      </c>
      <c r="N71" s="20">
        <v>45261</v>
      </c>
      <c r="O71" s="21" t="s">
        <v>15</v>
      </c>
    </row>
    <row r="72" spans="1:15" ht="15.75" thickBot="1">
      <c r="A72" s="22"/>
      <c r="B72" s="48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2" ht="15">
      <c r="A73" s="28"/>
      <c r="B73" s="37"/>
    </row>
    <row r="74" spans="1:2" ht="15.75">
      <c r="A74" s="59" t="s">
        <v>79</v>
      </c>
      <c r="B74" s="35"/>
    </row>
    <row r="75" spans="1:15" ht="15">
      <c r="A75" s="32" t="s">
        <v>17</v>
      </c>
      <c r="B75" s="67"/>
      <c r="C75" s="8">
        <f>14707+204</f>
        <v>14911</v>
      </c>
      <c r="D75" s="8">
        <f>$C75</f>
        <v>14911</v>
      </c>
      <c r="E75" s="8">
        <f t="shared" si="32" ref="E75:N75">$C75</f>
        <v>14911</v>
      </c>
      <c r="F75" s="8">
        <f t="shared" si="32"/>
        <v>14911</v>
      </c>
      <c r="G75" s="8">
        <f t="shared" si="32"/>
        <v>14911</v>
      </c>
      <c r="H75" s="8">
        <f t="shared" si="32"/>
        <v>14911</v>
      </c>
      <c r="I75" s="8">
        <f t="shared" si="32"/>
        <v>14911</v>
      </c>
      <c r="J75" s="8">
        <f t="shared" si="32"/>
        <v>14911</v>
      </c>
      <c r="K75" s="8">
        <f t="shared" si="32"/>
        <v>14911</v>
      </c>
      <c r="L75" s="8">
        <f t="shared" si="32"/>
        <v>14911</v>
      </c>
      <c r="M75" s="8">
        <f t="shared" si="32"/>
        <v>14911</v>
      </c>
      <c r="N75" s="8">
        <f t="shared" si="32"/>
        <v>14911</v>
      </c>
      <c r="O75" s="8">
        <f>SUM(C75:N75)</f>
        <v>178932</v>
      </c>
    </row>
    <row r="76" spans="1:15" ht="15">
      <c r="A76" s="28" t="s">
        <v>18</v>
      </c>
      <c r="B76" s="37"/>
      <c r="C76" s="8">
        <f>(2740718+44632)*'[2]Weather Normalization'!CQ7</f>
        <v>367498.36335857917</v>
      </c>
      <c r="D76" s="8">
        <f>(2740718+44632)*'[2]Weather Normalization'!CR7</f>
        <v>309231.73632039805</v>
      </c>
      <c r="E76" s="8">
        <f>(2740718+44632)*'[2]Weather Normalization'!CS7</f>
        <v>274084.22138240287</v>
      </c>
      <c r="F76" s="8">
        <f>(2740718+44632)*'[2]Weather Normalization'!CT7</f>
        <v>257623.96730152154</v>
      </c>
      <c r="G76" s="8">
        <f>(2740718+44632)*'[2]Weather Normalization'!CU7</f>
        <v>203056.81757906932</v>
      </c>
      <c r="H76" s="8">
        <f>(2740718+44632)*'[2]Weather Normalization'!CV7</f>
        <v>176288.97039280343</v>
      </c>
      <c r="I76" s="8">
        <f>(2740718+44632)*'[2]Weather Normalization'!CW7</f>
        <v>166962.43762917587</v>
      </c>
      <c r="J76" s="8">
        <f>(2740718+44632)*'[2]Weather Normalization'!CX7</f>
        <v>157890.80933829036</v>
      </c>
      <c r="K76" s="8">
        <f>(2740718+44632)*'[2]Weather Normalization'!CY7</f>
        <v>156520.45682380334</v>
      </c>
      <c r="L76" s="8">
        <f>(2740718+44632)*'[2]Weather Normalization'!CZ7</f>
        <v>164747.3431128524</v>
      </c>
      <c r="M76" s="8">
        <f>(2740718+44632)*'[2]Weather Normalization'!DA7</f>
        <v>215376.65974334258</v>
      </c>
      <c r="N76" s="8">
        <f>(2740718+44632)*'[2]Weather Normalization'!DB7</f>
        <v>336068.21701776108</v>
      </c>
      <c r="O76" s="8">
        <f t="shared" si="33" ref="O76:O81">SUM(C76:N76)</f>
        <v>2785349.9999999995</v>
      </c>
    </row>
    <row r="77" spans="1:18" ht="15">
      <c r="A77" s="28" t="s">
        <v>19</v>
      </c>
      <c r="B77" s="29">
        <v>19</v>
      </c>
      <c r="C77" s="30">
        <f>C75*$B$77</f>
        <v>283309</v>
      </c>
      <c r="D77" s="30">
        <f t="shared" si="34" ref="D77:N77">D75*$B$77</f>
        <v>283309</v>
      </c>
      <c r="E77" s="30">
        <f t="shared" si="34"/>
        <v>283309</v>
      </c>
      <c r="F77" s="30">
        <f t="shared" si="34"/>
        <v>283309</v>
      </c>
      <c r="G77" s="30">
        <f t="shared" si="34"/>
        <v>283309</v>
      </c>
      <c r="H77" s="30">
        <f t="shared" si="34"/>
        <v>283309</v>
      </c>
      <c r="I77" s="30">
        <f t="shared" si="34"/>
        <v>283309</v>
      </c>
      <c r="J77" s="30">
        <f t="shared" si="34"/>
        <v>283309</v>
      </c>
      <c r="K77" s="30">
        <f t="shared" si="34"/>
        <v>283309</v>
      </c>
      <c r="L77" s="30">
        <f t="shared" si="34"/>
        <v>283309</v>
      </c>
      <c r="M77" s="30">
        <f t="shared" si="34"/>
        <v>283309</v>
      </c>
      <c r="N77" s="30">
        <f t="shared" si="34"/>
        <v>283309</v>
      </c>
      <c r="O77" s="30">
        <f t="shared" si="33"/>
        <v>3399708</v>
      </c>
      <c r="Q77" s="8"/>
      <c r="R77" s="8"/>
    </row>
    <row r="78" spans="1:18" ht="15">
      <c r="A78" s="28" t="s">
        <v>27</v>
      </c>
      <c r="B78" s="31">
        <v>0.46310000000000001</v>
      </c>
      <c r="C78" s="8">
        <f>C76*$B$78</f>
        <v>170188.49207135802</v>
      </c>
      <c r="D78" s="8">
        <f t="shared" si="35" ref="D78:N78">D76*$B$78</f>
        <v>143205.21708997633</v>
      </c>
      <c r="E78" s="8">
        <f t="shared" si="35"/>
        <v>126928.40292219077</v>
      </c>
      <c r="F78" s="8">
        <f t="shared" si="35"/>
        <v>119305.65925733463</v>
      </c>
      <c r="G78" s="8">
        <f t="shared" si="35"/>
        <v>94035.612220866999</v>
      </c>
      <c r="H78" s="8">
        <f t="shared" si="35"/>
        <v>81639.422188907265</v>
      </c>
      <c r="I78" s="8">
        <f t="shared" si="35"/>
        <v>77320.304866071339</v>
      </c>
      <c r="J78" s="8">
        <f t="shared" si="35"/>
        <v>73119.233804562275</v>
      </c>
      <c r="K78" s="8">
        <f t="shared" si="35"/>
        <v>72484.623555103331</v>
      </c>
      <c r="L78" s="8">
        <f t="shared" si="35"/>
        <v>76294.494595561948</v>
      </c>
      <c r="M78" s="8">
        <f t="shared" si="35"/>
        <v>99740.931127141957</v>
      </c>
      <c r="N78" s="8">
        <f t="shared" si="35"/>
        <v>155633.19130092516</v>
      </c>
      <c r="O78" s="8">
        <f t="shared" si="33"/>
        <v>1289895.585</v>
      </c>
      <c r="Q78" s="8"/>
      <c r="R78" s="8"/>
    </row>
    <row r="79" spans="1:18" ht="15">
      <c r="A79" s="28" t="s">
        <v>21</v>
      </c>
      <c r="B79" s="31">
        <v>0.11405</v>
      </c>
      <c r="C79" s="8">
        <f>C76*$B$79</f>
        <v>41913.188341045956</v>
      </c>
      <c r="D79" s="8">
        <f t="shared" si="36" ref="D79:N79">D76*$B$79</f>
        <v>35267.8795273414</v>
      </c>
      <c r="E79" s="8">
        <f t="shared" si="36"/>
        <v>31259.305448663046</v>
      </c>
      <c r="F79" s="8">
        <f t="shared" si="36"/>
        <v>29382.01347073853</v>
      </c>
      <c r="G79" s="8">
        <f t="shared" si="36"/>
        <v>23158.630044892856</v>
      </c>
      <c r="H79" s="8">
        <f t="shared" si="36"/>
        <v>20105.757073299232</v>
      </c>
      <c r="I79" s="8">
        <f t="shared" si="36"/>
        <v>19042.066011607509</v>
      </c>
      <c r="J79" s="8">
        <f t="shared" si="36"/>
        <v>18007.446805032014</v>
      </c>
      <c r="K79" s="8">
        <f t="shared" si="36"/>
        <v>17851.158100754772</v>
      </c>
      <c r="L79" s="8">
        <f t="shared" si="36"/>
        <v>18789.434482020817</v>
      </c>
      <c r="M79" s="8">
        <f t="shared" si="36"/>
        <v>24563.70804372822</v>
      </c>
      <c r="N79" s="8">
        <f t="shared" si="36"/>
        <v>38328.580150875649</v>
      </c>
      <c r="O79" s="8">
        <f t="shared" si="33"/>
        <v>317669.16750000004</v>
      </c>
      <c r="Q79" s="8"/>
      <c r="R79" s="8"/>
    </row>
    <row r="80" spans="1:18" ht="15">
      <c r="A80" s="28" t="s">
        <v>22</v>
      </c>
      <c r="B80" s="31">
        <v>0.14627000000000001</v>
      </c>
      <c r="C80" s="8">
        <f>C76*$B$80</f>
        <v>53753.985608459378</v>
      </c>
      <c r="D80" s="8">
        <f t="shared" si="37" ref="D80:N80">D76*$B$80</f>
        <v>45231.326071584626</v>
      </c>
      <c r="E80" s="8">
        <f t="shared" si="37"/>
        <v>40090.29906160407</v>
      </c>
      <c r="F80" s="8">
        <f t="shared" si="37"/>
        <v>37682.657697193557</v>
      </c>
      <c r="G80" s="8">
        <f t="shared" si="37"/>
        <v>29701.120707290473</v>
      </c>
      <c r="H80" s="8">
        <f t="shared" si="37"/>
        <v>25785.787699355358</v>
      </c>
      <c r="I80" s="8">
        <f t="shared" si="37"/>
        <v>24421.595752019555</v>
      </c>
      <c r="J80" s="8">
        <f t="shared" si="37"/>
        <v>23094.688681911732</v>
      </c>
      <c r="K80" s="8">
        <f t="shared" si="37"/>
        <v>22894.247219617715</v>
      </c>
      <c r="L80" s="8">
        <f t="shared" si="37"/>
        <v>24097.59387711692</v>
      </c>
      <c r="M80" s="8">
        <f t="shared" si="37"/>
        <v>31503.144020658721</v>
      </c>
      <c r="N80" s="8">
        <f t="shared" si="37"/>
        <v>49156.698103187919</v>
      </c>
      <c r="O80" s="8">
        <f t="shared" si="33"/>
        <v>407413.14449999999</v>
      </c>
      <c r="Q80" s="8"/>
      <c r="R80" s="8"/>
    </row>
    <row r="81" spans="1:18" ht="15">
      <c r="A81" s="32" t="s">
        <v>28</v>
      </c>
      <c r="B81" s="31">
        <v>0.1943</v>
      </c>
      <c r="C81" s="8">
        <f>C76*$B$81</f>
        <v>71404.932000571935</v>
      </c>
      <c r="D81" s="8">
        <f t="shared" si="38" ref="D81:N81">D76*$B$81</f>
        <v>60083.726367053343</v>
      </c>
      <c r="E81" s="8">
        <f t="shared" si="38"/>
        <v>53254.564214600876</v>
      </c>
      <c r="F81" s="8">
        <f t="shared" si="38"/>
        <v>50056.336846685634</v>
      </c>
      <c r="G81" s="8">
        <f t="shared" si="38"/>
        <v>39453.939655613169</v>
      </c>
      <c r="H81" s="8">
        <f t="shared" si="38"/>
        <v>34252.946947321703</v>
      </c>
      <c r="I81" s="8">
        <f t="shared" si="38"/>
        <v>32440.80163134887</v>
      </c>
      <c r="J81" s="8">
        <f t="shared" si="38"/>
        <v>30678.184254429816</v>
      </c>
      <c r="K81" s="8">
        <f t="shared" si="38"/>
        <v>30411.924760864989</v>
      </c>
      <c r="L81" s="8">
        <f t="shared" si="38"/>
        <v>32010.408766827222</v>
      </c>
      <c r="M81" s="8">
        <f t="shared" si="38"/>
        <v>41847.684988131463</v>
      </c>
      <c r="N81" s="8">
        <f t="shared" si="38"/>
        <v>65298.054566550978</v>
      </c>
      <c r="O81" s="8">
        <f t="shared" si="33"/>
        <v>541193.50499999989</v>
      </c>
      <c r="Q81" s="8"/>
      <c r="R81" s="8"/>
    </row>
    <row r="82" spans="1:15" ht="15">
      <c r="A82" s="33"/>
      <c r="B82" s="68"/>
      <c r="C82" s="96"/>
      <c r="O82" s="8"/>
    </row>
    <row r="83" spans="1:15" ht="15">
      <c r="A83" s="28" t="s">
        <v>15</v>
      </c>
      <c r="B83" s="37"/>
      <c r="C83" s="34">
        <f>SUM(C77:C81)</f>
        <v>620569.59802143532</v>
      </c>
      <c r="D83" s="34">
        <f t="shared" si="39" ref="D83:O83">SUM(D77:D81)</f>
        <v>567097.1490559557</v>
      </c>
      <c r="E83" s="34">
        <f t="shared" si="39"/>
        <v>534841.57164705882</v>
      </c>
      <c r="F83" s="34">
        <f t="shared" si="39"/>
        <v>519735.66727195238</v>
      </c>
      <c r="G83" s="34">
        <f t="shared" si="39"/>
        <v>469658.30262866348</v>
      </c>
      <c r="H83" s="34">
        <f t="shared" si="39"/>
        <v>445092.91390888358</v>
      </c>
      <c r="I83" s="34">
        <f t="shared" si="39"/>
        <v>436533.76826104725</v>
      </c>
      <c r="J83" s="34">
        <f t="shared" si="39"/>
        <v>428208.55354593584</v>
      </c>
      <c r="K83" s="34">
        <f t="shared" si="39"/>
        <v>426950.9536363408</v>
      </c>
      <c r="L83" s="34">
        <f t="shared" si="39"/>
        <v>434500.93172152684</v>
      </c>
      <c r="M83" s="34">
        <f t="shared" si="39"/>
        <v>480964.46817966033</v>
      </c>
      <c r="N83" s="34">
        <f t="shared" si="39"/>
        <v>591725.52412153978</v>
      </c>
      <c r="O83" s="34">
        <f t="shared" si="39"/>
        <v>5955879.4020000007</v>
      </c>
    </row>
    <row r="84" spans="1:2" ht="15">
      <c r="A84" s="28"/>
      <c r="B84" s="37"/>
    </row>
    <row r="85" spans="1:2" ht="15.75">
      <c r="A85" s="59" t="s">
        <v>80</v>
      </c>
      <c r="B85" s="35"/>
    </row>
    <row r="86" spans="1:15" ht="15">
      <c r="A86" s="32" t="s">
        <v>17</v>
      </c>
      <c r="B86" s="67"/>
      <c r="C86" s="8">
        <f>174+41</f>
        <v>215</v>
      </c>
      <c r="D86" s="8">
        <f>$C86</f>
        <v>215</v>
      </c>
      <c r="E86" s="8">
        <f t="shared" si="40" ref="E86:N86">$C86</f>
        <v>215</v>
      </c>
      <c r="F86" s="8">
        <f t="shared" si="40"/>
        <v>215</v>
      </c>
      <c r="G86" s="8">
        <f t="shared" si="40"/>
        <v>215</v>
      </c>
      <c r="H86" s="8">
        <f t="shared" si="40"/>
        <v>215</v>
      </c>
      <c r="I86" s="8">
        <f t="shared" si="40"/>
        <v>215</v>
      </c>
      <c r="J86" s="8">
        <f t="shared" si="40"/>
        <v>215</v>
      </c>
      <c r="K86" s="8">
        <f t="shared" si="40"/>
        <v>215</v>
      </c>
      <c r="L86" s="8">
        <f t="shared" si="40"/>
        <v>215</v>
      </c>
      <c r="M86" s="8">
        <f t="shared" si="40"/>
        <v>215</v>
      </c>
      <c r="N86" s="8">
        <f t="shared" si="40"/>
        <v>215</v>
      </c>
      <c r="O86" s="8">
        <f>SUM(C86:N86)</f>
        <v>2580</v>
      </c>
    </row>
    <row r="87" spans="1:15" ht="15">
      <c r="A87" s="28" t="s">
        <v>18</v>
      </c>
      <c r="B87" s="37"/>
      <c r="C87" s="8">
        <f>(36143+5463)*'[2]Weather Normalization'!CQ29</f>
        <v>4778.5368999959655</v>
      </c>
      <c r="D87" s="8">
        <f>(36143+5463)*'[2]Weather Normalization'!CR29</f>
        <v>4303.1271808697193</v>
      </c>
      <c r="E87" s="8">
        <f>(36143+5463)*'[2]Weather Normalization'!CS29</f>
        <v>3980.9867840895886</v>
      </c>
      <c r="F87" s="8">
        <f>(36143+5463)*'[2]Weather Normalization'!CT29</f>
        <v>3510.0454900400641</v>
      </c>
      <c r="G87" s="8">
        <f>(36143+5463)*'[2]Weather Normalization'!CU29</f>
        <v>3836.3107870802987</v>
      </c>
      <c r="H87" s="8">
        <f>(36143+5463)*'[2]Weather Normalization'!CV29</f>
        <v>2737.783485065826</v>
      </c>
      <c r="I87" s="8">
        <f>(36143+5463)*'[2]Weather Normalization'!CW29</f>
        <v>2824.3153044024016</v>
      </c>
      <c r="J87" s="8">
        <f>(36143+5463)*'[2]Weather Normalization'!CX29</f>
        <v>2731.532374387737</v>
      </c>
      <c r="K87" s="8">
        <f>(36143+5463)*'[2]Weather Normalization'!CY29</f>
        <v>2725.3838741516265</v>
      </c>
      <c r="L87" s="8">
        <f>(36143+5463)*'[2]Weather Normalization'!CZ29</f>
        <v>2570.3051603636809</v>
      </c>
      <c r="M87" s="8">
        <f>(36143+5463)*'[2]Weather Normalization'!DA29</f>
        <v>3244.9040203148479</v>
      </c>
      <c r="N87" s="8">
        <f>(36143+5463)*'[2]Weather Normalization'!DB29</f>
        <v>4362.7686392382438</v>
      </c>
      <c r="O87" s="8">
        <f t="shared" si="41" ref="O87:O92">SUM(C87:N87)</f>
        <v>41606</v>
      </c>
    </row>
    <row r="88" spans="1:18" ht="15">
      <c r="A88" s="28" t="s">
        <v>19</v>
      </c>
      <c r="B88" s="29">
        <v>29</v>
      </c>
      <c r="C88" s="30">
        <f>C86*$B$88</f>
        <v>6235</v>
      </c>
      <c r="D88" s="30">
        <f t="shared" si="42" ref="D88:N88">D86*$B$88</f>
        <v>6235</v>
      </c>
      <c r="E88" s="30">
        <f t="shared" si="42"/>
        <v>6235</v>
      </c>
      <c r="F88" s="30">
        <f t="shared" si="42"/>
        <v>6235</v>
      </c>
      <c r="G88" s="30">
        <f t="shared" si="42"/>
        <v>6235</v>
      </c>
      <c r="H88" s="30">
        <f t="shared" si="42"/>
        <v>6235</v>
      </c>
      <c r="I88" s="30">
        <f t="shared" si="42"/>
        <v>6235</v>
      </c>
      <c r="J88" s="30">
        <f t="shared" si="42"/>
        <v>6235</v>
      </c>
      <c r="K88" s="30">
        <f t="shared" si="42"/>
        <v>6235</v>
      </c>
      <c r="L88" s="30">
        <f t="shared" si="42"/>
        <v>6235</v>
      </c>
      <c r="M88" s="30">
        <f t="shared" si="42"/>
        <v>6235</v>
      </c>
      <c r="N88" s="30">
        <f t="shared" si="42"/>
        <v>6235</v>
      </c>
      <c r="O88" s="30">
        <f t="shared" si="41"/>
        <v>74820</v>
      </c>
      <c r="Q88" s="8"/>
      <c r="R88" s="8"/>
    </row>
    <row r="89" spans="1:18" ht="15">
      <c r="A89" s="28" t="s">
        <v>27</v>
      </c>
      <c r="B89" s="31">
        <v>0</v>
      </c>
      <c r="C89" s="8">
        <f>C87*$B$89</f>
        <v>0</v>
      </c>
      <c r="D89" s="8">
        <f t="shared" si="43" ref="D89:N89">D87*$B$89</f>
        <v>0</v>
      </c>
      <c r="E89" s="8">
        <f t="shared" si="43"/>
        <v>0</v>
      </c>
      <c r="F89" s="8">
        <f t="shared" si="43"/>
        <v>0</v>
      </c>
      <c r="G89" s="8">
        <f t="shared" si="43"/>
        <v>0</v>
      </c>
      <c r="H89" s="8">
        <f t="shared" si="43"/>
        <v>0</v>
      </c>
      <c r="I89" s="8">
        <f t="shared" si="43"/>
        <v>0</v>
      </c>
      <c r="J89" s="8">
        <f t="shared" si="43"/>
        <v>0</v>
      </c>
      <c r="K89" s="8">
        <f t="shared" si="43"/>
        <v>0</v>
      </c>
      <c r="L89" s="8">
        <f t="shared" si="43"/>
        <v>0</v>
      </c>
      <c r="M89" s="8">
        <f t="shared" si="43"/>
        <v>0</v>
      </c>
      <c r="N89" s="8">
        <f t="shared" si="43"/>
        <v>0</v>
      </c>
      <c r="O89" s="8">
        <f t="shared" si="41"/>
        <v>0</v>
      </c>
      <c r="Q89" s="8"/>
      <c r="R89" s="8"/>
    </row>
    <row r="90" spans="1:18" ht="15">
      <c r="A90" s="28" t="s">
        <v>21</v>
      </c>
      <c r="B90" s="31">
        <v>0.11405</v>
      </c>
      <c r="C90" s="8">
        <f>C87*$B$90</f>
        <v>544.99213344453983</v>
      </c>
      <c r="D90" s="8">
        <f t="shared" si="44" ref="D90:N90">D87*$B$90</f>
        <v>490.77165497819146</v>
      </c>
      <c r="E90" s="8">
        <f t="shared" si="44"/>
        <v>454.03154272541758</v>
      </c>
      <c r="F90" s="8">
        <f t="shared" si="44"/>
        <v>400.32068813906932</v>
      </c>
      <c r="G90" s="8">
        <f t="shared" si="44"/>
        <v>437.53124526650805</v>
      </c>
      <c r="H90" s="8">
        <f t="shared" si="44"/>
        <v>312.24420647175742</v>
      </c>
      <c r="I90" s="8">
        <f t="shared" si="44"/>
        <v>322.11316046709391</v>
      </c>
      <c r="J90" s="8">
        <f t="shared" si="44"/>
        <v>311.53126729892142</v>
      </c>
      <c r="K90" s="8">
        <f t="shared" si="44"/>
        <v>310.830030846993</v>
      </c>
      <c r="L90" s="8">
        <f t="shared" si="44"/>
        <v>293.14330353947781</v>
      </c>
      <c r="M90" s="8">
        <f t="shared" si="44"/>
        <v>370.08130351690841</v>
      </c>
      <c r="N90" s="8">
        <f t="shared" si="44"/>
        <v>497.5737633051217</v>
      </c>
      <c r="O90" s="8">
        <f t="shared" si="41"/>
        <v>4745.1643000000004</v>
      </c>
      <c r="Q90" s="8"/>
      <c r="R90" s="8"/>
    </row>
    <row r="91" spans="1:18" ht="15">
      <c r="A91" s="28" t="s">
        <v>22</v>
      </c>
      <c r="B91" s="31">
        <v>0.14627000000000001</v>
      </c>
      <c r="C91" s="8">
        <f>C87*$B$91</f>
        <v>698.95659236240988</v>
      </c>
      <c r="D91" s="8">
        <f t="shared" si="45" ref="D91:N91">D87*$B$91</f>
        <v>629.41841274581384</v>
      </c>
      <c r="E91" s="8">
        <f t="shared" si="45"/>
        <v>582.29893690878419</v>
      </c>
      <c r="F91" s="8">
        <f t="shared" si="45"/>
        <v>513.41435382816019</v>
      </c>
      <c r="G91" s="8">
        <f t="shared" si="45"/>
        <v>561.1371788262353</v>
      </c>
      <c r="H91" s="8">
        <f t="shared" si="45"/>
        <v>400.45559036057841</v>
      </c>
      <c r="I91" s="8">
        <f t="shared" si="45"/>
        <v>413.11259957493934</v>
      </c>
      <c r="J91" s="8">
        <f t="shared" si="45"/>
        <v>399.54124040169432</v>
      </c>
      <c r="K91" s="8">
        <f t="shared" si="45"/>
        <v>398.64189927215847</v>
      </c>
      <c r="L91" s="8">
        <f t="shared" si="45"/>
        <v>375.95853580639562</v>
      </c>
      <c r="M91" s="8">
        <f t="shared" si="45"/>
        <v>474.63211105145285</v>
      </c>
      <c r="N91" s="8">
        <f t="shared" si="45"/>
        <v>638.14216886137797</v>
      </c>
      <c r="O91" s="8">
        <f t="shared" si="41"/>
        <v>6085.7096200000005</v>
      </c>
      <c r="Q91" s="8"/>
      <c r="R91" s="8"/>
    </row>
    <row r="92" spans="1:18" ht="15">
      <c r="A92" s="32" t="s">
        <v>28</v>
      </c>
      <c r="B92" s="31">
        <v>0.1943</v>
      </c>
      <c r="C92" s="8">
        <f>C87*$B$92</f>
        <v>928.46971966921615</v>
      </c>
      <c r="D92" s="8">
        <f t="shared" si="46" ref="D92:N92">D87*$B$92</f>
        <v>836.09761124298643</v>
      </c>
      <c r="E92" s="8">
        <f t="shared" si="46"/>
        <v>773.50573214860708</v>
      </c>
      <c r="F92" s="8">
        <f t="shared" si="46"/>
        <v>682.00183871478441</v>
      </c>
      <c r="G92" s="8">
        <f t="shared" si="46"/>
        <v>745.39518592970205</v>
      </c>
      <c r="H92" s="8">
        <f t="shared" si="46"/>
        <v>531.95133114829002</v>
      </c>
      <c r="I92" s="8">
        <f t="shared" si="46"/>
        <v>548.76446364538663</v>
      </c>
      <c r="J92" s="8">
        <f t="shared" si="46"/>
        <v>530.73674034353735</v>
      </c>
      <c r="K92" s="8">
        <f t="shared" si="46"/>
        <v>529.54208674766107</v>
      </c>
      <c r="L92" s="8">
        <f t="shared" si="46"/>
        <v>499.4102926586632</v>
      </c>
      <c r="M92" s="8">
        <f t="shared" si="46"/>
        <v>630.48485114717494</v>
      </c>
      <c r="N92" s="8">
        <f t="shared" si="46"/>
        <v>847.68594660399083</v>
      </c>
      <c r="O92" s="8">
        <f t="shared" si="41"/>
        <v>8084.0457999999999</v>
      </c>
      <c r="Q92" s="8"/>
      <c r="R92" s="8"/>
    </row>
    <row r="93" spans="1:15" ht="15">
      <c r="A93" s="33"/>
      <c r="B93" s="68"/>
      <c r="C93" s="96"/>
      <c r="O93" s="8"/>
    </row>
    <row r="94" spans="1:15" ht="15">
      <c r="A94" s="28" t="s">
        <v>15</v>
      </c>
      <c r="B94" s="37"/>
      <c r="C94" s="34">
        <f>SUM(C88:C92)</f>
        <v>8407.4184454761653</v>
      </c>
      <c r="D94" s="34">
        <f t="shared" si="47" ref="D94:O94">SUM(D88:D92)</f>
        <v>8191.2876789669917</v>
      </c>
      <c r="E94" s="34">
        <f t="shared" si="47"/>
        <v>8044.8362117828092</v>
      </c>
      <c r="F94" s="34">
        <f t="shared" si="47"/>
        <v>7830.736880682015</v>
      </c>
      <c r="G94" s="34">
        <f t="shared" si="47"/>
        <v>7979.0636100224456</v>
      </c>
      <c r="H94" s="34">
        <f t="shared" si="47"/>
        <v>7479.6511279806255</v>
      </c>
      <c r="I94" s="34">
        <f t="shared" si="47"/>
        <v>7518.9902236874195</v>
      </c>
      <c r="J94" s="34">
        <f t="shared" si="47"/>
        <v>7476.8092480441528</v>
      </c>
      <c r="K94" s="34">
        <f t="shared" si="47"/>
        <v>7474.0140168668131</v>
      </c>
      <c r="L94" s="34">
        <f t="shared" si="47"/>
        <v>7403.5121320045364</v>
      </c>
      <c r="M94" s="34">
        <f t="shared" si="47"/>
        <v>7710.1982657155359</v>
      </c>
      <c r="N94" s="34">
        <f t="shared" si="47"/>
        <v>8218.4018787704899</v>
      </c>
      <c r="O94" s="34">
        <f t="shared" si="47"/>
        <v>93734.919720000005</v>
      </c>
    </row>
    <row r="95" spans="1:2" ht="15">
      <c r="A95" s="28"/>
      <c r="B95" s="37"/>
    </row>
    <row r="96" spans="1:2" ht="15.75">
      <c r="A96" s="59" t="s">
        <v>81</v>
      </c>
      <c r="B96" s="35"/>
    </row>
    <row r="97" spans="1:15" ht="15">
      <c r="A97" s="32" t="s">
        <v>17</v>
      </c>
      <c r="B97" s="67"/>
      <c r="C97" s="8">
        <f>743+109</f>
        <v>852</v>
      </c>
      <c r="D97" s="8">
        <f>$C97</f>
        <v>852</v>
      </c>
      <c r="E97" s="8">
        <f t="shared" si="48" ref="E97:N97">$C97</f>
        <v>852</v>
      </c>
      <c r="F97" s="8">
        <f t="shared" si="48"/>
        <v>852</v>
      </c>
      <c r="G97" s="8">
        <f t="shared" si="48"/>
        <v>852</v>
      </c>
      <c r="H97" s="8">
        <f t="shared" si="48"/>
        <v>852</v>
      </c>
      <c r="I97" s="8">
        <f t="shared" si="48"/>
        <v>852</v>
      </c>
      <c r="J97" s="8">
        <f t="shared" si="48"/>
        <v>852</v>
      </c>
      <c r="K97" s="8">
        <f t="shared" si="48"/>
        <v>852</v>
      </c>
      <c r="L97" s="8">
        <f t="shared" si="48"/>
        <v>852</v>
      </c>
      <c r="M97" s="8">
        <f t="shared" si="48"/>
        <v>852</v>
      </c>
      <c r="N97" s="8">
        <f t="shared" si="48"/>
        <v>852</v>
      </c>
      <c r="O97" s="8">
        <f>SUM(C97:N97)</f>
        <v>10224</v>
      </c>
    </row>
    <row r="98" spans="1:15" ht="15">
      <c r="A98" s="28" t="s">
        <v>18</v>
      </c>
      <c r="B98" s="37"/>
      <c r="C98" s="8">
        <f>(458380+73091)*'[2]Weather Normalization'!CQ8</f>
        <v>87690.605190838352</v>
      </c>
      <c r="D98" s="8">
        <f>(458380+73091)*'[2]Weather Normalization'!CR8</f>
        <v>72389.655777389518</v>
      </c>
      <c r="E98" s="8">
        <f>(458380+73091)*'[2]Weather Normalization'!CS8</f>
        <v>74443.837727258826</v>
      </c>
      <c r="F98" s="8">
        <f>(458380+73091)*'[2]Weather Normalization'!CT8</f>
        <v>57949.610205000085</v>
      </c>
      <c r="G98" s="8">
        <f>(458380+73091)*'[2]Weather Normalization'!CU8</f>
        <v>33031.396080559534</v>
      </c>
      <c r="H98" s="8">
        <f>(458380+73091)*'[2]Weather Normalization'!CV8</f>
        <v>21824.893302837674</v>
      </c>
      <c r="I98" s="8">
        <f>(458380+73091)*'[2]Weather Normalization'!CW8</f>
        <v>20031.952506167952</v>
      </c>
      <c r="J98" s="8">
        <f>(458380+73091)*'[2]Weather Normalization'!CX8</f>
        <v>16758.896496418609</v>
      </c>
      <c r="K98" s="8">
        <f>(458380+73091)*'[2]Weather Normalization'!CY8</f>
        <v>16135.040711400716</v>
      </c>
      <c r="L98" s="8">
        <f>(458380+73091)*'[2]Weather Normalization'!CZ8</f>
        <v>21955.905124296976</v>
      </c>
      <c r="M98" s="8">
        <f>(458380+73091)*'[2]Weather Normalization'!DA8</f>
        <v>40144.710738038753</v>
      </c>
      <c r="N98" s="8">
        <f>(458380+73091)*'[2]Weather Normalization'!DB8</f>
        <v>69114.496139793016</v>
      </c>
      <c r="O98" s="8">
        <f t="shared" si="49" ref="O98:O103">SUM(C98:N98)</f>
        <v>531471</v>
      </c>
    </row>
    <row r="99" spans="1:18" ht="15">
      <c r="A99" s="28" t="s">
        <v>19</v>
      </c>
      <c r="B99" s="29">
        <v>34</v>
      </c>
      <c r="C99" s="30">
        <f>C97*$B$99</f>
        <v>28968</v>
      </c>
      <c r="D99" s="30">
        <f t="shared" si="50" ref="D99:N99">D97*$B$99</f>
        <v>28968</v>
      </c>
      <c r="E99" s="30">
        <f t="shared" si="50"/>
        <v>28968</v>
      </c>
      <c r="F99" s="30">
        <f t="shared" si="50"/>
        <v>28968</v>
      </c>
      <c r="G99" s="30">
        <f t="shared" si="50"/>
        <v>28968</v>
      </c>
      <c r="H99" s="30">
        <f t="shared" si="50"/>
        <v>28968</v>
      </c>
      <c r="I99" s="30">
        <f t="shared" si="50"/>
        <v>28968</v>
      </c>
      <c r="J99" s="30">
        <f t="shared" si="50"/>
        <v>28968</v>
      </c>
      <c r="K99" s="30">
        <f t="shared" si="50"/>
        <v>28968</v>
      </c>
      <c r="L99" s="30">
        <f t="shared" si="50"/>
        <v>28968</v>
      </c>
      <c r="M99" s="30">
        <f t="shared" si="50"/>
        <v>28968</v>
      </c>
      <c r="N99" s="30">
        <f t="shared" si="50"/>
        <v>28968</v>
      </c>
      <c r="O99" s="30">
        <f t="shared" si="49"/>
        <v>347616</v>
      </c>
      <c r="Q99" s="8"/>
      <c r="R99" s="8"/>
    </row>
    <row r="100" spans="1:18" ht="15">
      <c r="A100" s="28" t="s">
        <v>27</v>
      </c>
      <c r="B100" s="31">
        <v>0.3196</v>
      </c>
      <c r="C100" s="8">
        <f>C98*$B$100</f>
        <v>28025.917418991936</v>
      </c>
      <c r="D100" s="8">
        <f t="shared" si="51" ref="D100:N100">D98*$B$100</f>
        <v>23135.733986453688</v>
      </c>
      <c r="E100" s="8">
        <f t="shared" si="51"/>
        <v>23792.25053763192</v>
      </c>
      <c r="F100" s="8">
        <f t="shared" si="51"/>
        <v>18520.695421518027</v>
      </c>
      <c r="G100" s="8">
        <f t="shared" si="51"/>
        <v>10556.834187346827</v>
      </c>
      <c r="H100" s="8">
        <f t="shared" si="51"/>
        <v>6975.2358995869208</v>
      </c>
      <c r="I100" s="8">
        <f t="shared" si="51"/>
        <v>6402.2120209712775</v>
      </c>
      <c r="J100" s="8">
        <f t="shared" si="51"/>
        <v>5356.1433202553872</v>
      </c>
      <c r="K100" s="8">
        <f t="shared" si="51"/>
        <v>5156.7590113636688</v>
      </c>
      <c r="L100" s="8">
        <f t="shared" si="51"/>
        <v>7017.1072777253139</v>
      </c>
      <c r="M100" s="8">
        <f t="shared" si="51"/>
        <v>12830.249551877185</v>
      </c>
      <c r="N100" s="8">
        <f t="shared" si="51"/>
        <v>22088.992966277849</v>
      </c>
      <c r="O100" s="8">
        <f t="shared" si="49"/>
        <v>169858.13159999996</v>
      </c>
      <c r="Q100" s="8"/>
      <c r="R100" s="8"/>
    </row>
    <row r="101" spans="1:18" ht="15">
      <c r="A101" s="28" t="s">
        <v>21</v>
      </c>
      <c r="B101" s="31">
        <v>0.15536</v>
      </c>
      <c r="C101" s="8">
        <f>C98*$B$101</f>
        <v>13623.612422448647</v>
      </c>
      <c r="D101" s="8">
        <f t="shared" si="52" ref="D101:N101">D98*$B$101</f>
        <v>11246.456921575236</v>
      </c>
      <c r="E101" s="8">
        <f t="shared" si="52"/>
        <v>11565.594629306932</v>
      </c>
      <c r="F101" s="8">
        <f t="shared" si="52"/>
        <v>9003.0514414488134</v>
      </c>
      <c r="G101" s="8">
        <f t="shared" si="52"/>
        <v>5131.7576950757293</v>
      </c>
      <c r="H101" s="8">
        <f t="shared" si="52"/>
        <v>3390.7154235288608</v>
      </c>
      <c r="I101" s="8">
        <f t="shared" si="52"/>
        <v>3112.1641413582529</v>
      </c>
      <c r="J101" s="8">
        <f t="shared" si="52"/>
        <v>2603.6621596835948</v>
      </c>
      <c r="K101" s="8">
        <f t="shared" si="52"/>
        <v>2506.7399249232153</v>
      </c>
      <c r="L101" s="8">
        <f t="shared" si="52"/>
        <v>3411.0694201107781</v>
      </c>
      <c r="M101" s="8">
        <f t="shared" si="52"/>
        <v>6236.882260261701</v>
      </c>
      <c r="N101" s="8">
        <f t="shared" si="52"/>
        <v>10737.628120278243</v>
      </c>
      <c r="O101" s="8">
        <f t="shared" si="49"/>
        <v>82569.334560000003</v>
      </c>
      <c r="Q101" s="8"/>
      <c r="R101" s="8"/>
    </row>
    <row r="102" spans="1:18" ht="15">
      <c r="A102" s="28" t="s">
        <v>22</v>
      </c>
      <c r="B102" s="31">
        <v>0.081129999999999994</v>
      </c>
      <c r="C102" s="8">
        <f>C98*$B$102</f>
        <v>7114.3387991327154</v>
      </c>
      <c r="D102" s="8">
        <f t="shared" si="53" ref="D102:N102">D98*$B$102</f>
        <v>5872.9727732196116</v>
      </c>
      <c r="E102" s="8">
        <f t="shared" si="53"/>
        <v>6039.6285548125079</v>
      </c>
      <c r="F102" s="8">
        <f t="shared" si="53"/>
        <v>4701.4518759316561</v>
      </c>
      <c r="G102" s="8">
        <f t="shared" si="53"/>
        <v>2679.8371640157948</v>
      </c>
      <c r="H102" s="8">
        <f t="shared" si="53"/>
        <v>1770.6535936592204</v>
      </c>
      <c r="I102" s="8">
        <f t="shared" si="53"/>
        <v>1625.1923068254059</v>
      </c>
      <c r="J102" s="8">
        <f t="shared" si="53"/>
        <v>1359.6492727544417</v>
      </c>
      <c r="K102" s="8">
        <f t="shared" si="53"/>
        <v>1309.03585291594</v>
      </c>
      <c r="L102" s="8">
        <f t="shared" si="53"/>
        <v>1781.2825827342135</v>
      </c>
      <c r="M102" s="8">
        <f t="shared" si="53"/>
        <v>3256.9403821770838</v>
      </c>
      <c r="N102" s="8">
        <f t="shared" si="53"/>
        <v>5607.2590718214069</v>
      </c>
      <c r="O102" s="8">
        <f t="shared" si="49"/>
        <v>43118.242229999996</v>
      </c>
      <c r="Q102" s="8"/>
      <c r="R102" s="8"/>
    </row>
    <row r="103" spans="1:18" ht="15">
      <c r="A103" s="32" t="s">
        <v>28</v>
      </c>
      <c r="B103" s="31">
        <v>0.20519999999999999</v>
      </c>
      <c r="C103" s="8">
        <f>C98*$B$103</f>
        <v>17994.112185160029</v>
      </c>
      <c r="D103" s="8">
        <f t="shared" si="54" ref="D103:N103">D98*$B$103</f>
        <v>14854.357365520329</v>
      </c>
      <c r="E103" s="8">
        <f t="shared" si="54"/>
        <v>15275.875501633511</v>
      </c>
      <c r="F103" s="8">
        <f t="shared" si="54"/>
        <v>11891.260014066016</v>
      </c>
      <c r="G103" s="8">
        <f t="shared" si="54"/>
        <v>6778.0424757308165</v>
      </c>
      <c r="H103" s="8">
        <f t="shared" si="54"/>
        <v>4478.4681057422904</v>
      </c>
      <c r="I103" s="8">
        <f t="shared" si="54"/>
        <v>4110.5566542656634</v>
      </c>
      <c r="J103" s="8">
        <f t="shared" si="54"/>
        <v>3438.9255610650985</v>
      </c>
      <c r="K103" s="8">
        <f t="shared" si="54"/>
        <v>3310.9103539794269</v>
      </c>
      <c r="L103" s="8">
        <f t="shared" si="54"/>
        <v>4505.3517315057397</v>
      </c>
      <c r="M103" s="8">
        <f t="shared" si="54"/>
        <v>8237.6946434455513</v>
      </c>
      <c r="N103" s="8">
        <f t="shared" si="54"/>
        <v>14182.294607885526</v>
      </c>
      <c r="O103" s="8">
        <f t="shared" si="49"/>
        <v>109057.8492</v>
      </c>
      <c r="Q103" s="8"/>
      <c r="R103" s="8"/>
    </row>
    <row r="104" spans="1:15" ht="15">
      <c r="A104" s="33"/>
      <c r="B104" s="68"/>
      <c r="O104" s="8"/>
    </row>
    <row r="105" spans="1:15" ht="15">
      <c r="A105" s="28" t="s">
        <v>15</v>
      </c>
      <c r="B105" s="37"/>
      <c r="C105" s="34">
        <f>SUM(C99:C103)</f>
        <v>95725.980825733335</v>
      </c>
      <c r="D105" s="34">
        <f t="shared" si="55" ref="D105:O105">SUM(D99:D103)</f>
        <v>84077.521046768874</v>
      </c>
      <c r="E105" s="34">
        <f t="shared" si="55"/>
        <v>85641.349223384852</v>
      </c>
      <c r="F105" s="34">
        <f t="shared" si="55"/>
        <v>73084.458752964521</v>
      </c>
      <c r="G105" s="34">
        <f t="shared" si="55"/>
        <v>54114.471522169166</v>
      </c>
      <c r="H105" s="34">
        <f t="shared" si="55"/>
        <v>45583.073022517296</v>
      </c>
      <c r="I105" s="34">
        <f t="shared" si="55"/>
        <v>44218.125123420599</v>
      </c>
      <c r="J105" s="34">
        <f t="shared" si="55"/>
        <v>41726.380313758527</v>
      </c>
      <c r="K105" s="34">
        <f t="shared" si="55"/>
        <v>41251.445143182253</v>
      </c>
      <c r="L105" s="34">
        <f t="shared" si="55"/>
        <v>45682.811012076047</v>
      </c>
      <c r="M105" s="34">
        <f t="shared" si="55"/>
        <v>59529.766837761519</v>
      </c>
      <c r="N105" s="34">
        <f t="shared" si="55"/>
        <v>81584.174766263022</v>
      </c>
      <c r="O105" s="34">
        <f t="shared" si="55"/>
        <v>752219.55758999987</v>
      </c>
    </row>
    <row r="106" spans="1:15" ht="15">
      <c r="A106" s="28"/>
      <c r="B106" s="37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</row>
    <row r="107" spans="1:2" ht="15.75">
      <c r="A107" s="59" t="s">
        <v>82</v>
      </c>
      <c r="B107" s="35"/>
    </row>
    <row r="108" spans="1:15" ht="15">
      <c r="A108" s="32" t="s">
        <v>17</v>
      </c>
      <c r="B108" s="67"/>
      <c r="C108" s="8">
        <f>20+6</f>
        <v>26</v>
      </c>
      <c r="D108" s="8">
        <f t="shared" si="56" ref="D108:N108">$C108</f>
        <v>26</v>
      </c>
      <c r="E108" s="8">
        <f t="shared" si="56"/>
        <v>26</v>
      </c>
      <c r="F108" s="8">
        <f t="shared" si="56"/>
        <v>26</v>
      </c>
      <c r="G108" s="8">
        <f t="shared" si="56"/>
        <v>26</v>
      </c>
      <c r="H108" s="8">
        <f t="shared" si="56"/>
        <v>26</v>
      </c>
      <c r="I108" s="8">
        <f t="shared" si="56"/>
        <v>26</v>
      </c>
      <c r="J108" s="8">
        <f t="shared" si="56"/>
        <v>26</v>
      </c>
      <c r="K108" s="8">
        <f t="shared" si="56"/>
        <v>26</v>
      </c>
      <c r="L108" s="8">
        <f t="shared" si="56"/>
        <v>26</v>
      </c>
      <c r="M108" s="8">
        <f t="shared" si="56"/>
        <v>26</v>
      </c>
      <c r="N108" s="8">
        <f t="shared" si="56"/>
        <v>26</v>
      </c>
      <c r="O108" s="8">
        <f>SUM(C108:N108)</f>
        <v>312</v>
      </c>
    </row>
    <row r="109" spans="1:15" ht="15">
      <c r="A109" s="28" t="s">
        <v>18</v>
      </c>
      <c r="B109" s="37"/>
      <c r="C109" s="8">
        <f>(11151+3526)*'[2]Weather Normalization'!CQ30</f>
        <v>1697.7817639395696</v>
      </c>
      <c r="D109" s="8">
        <f>(11151+3526)*'[2]Weather Normalization'!CR30</f>
        <v>1578.7369149890098</v>
      </c>
      <c r="E109" s="8">
        <f>(11151+3526)*'[2]Weather Normalization'!CS30</f>
        <v>1478.9177227026037</v>
      </c>
      <c r="F109" s="8">
        <f>(11151+3526)*'[2]Weather Normalization'!CT30</f>
        <v>1143.4614346623221</v>
      </c>
      <c r="G109" s="8">
        <f>(11151+3526)*'[2]Weather Normalization'!CU30</f>
        <v>1009.8820880637913</v>
      </c>
      <c r="H109" s="8">
        <f>(11151+3526)*'[2]Weather Normalization'!CV30</f>
        <v>996.43085161595945</v>
      </c>
      <c r="I109" s="8">
        <f>(11151+3526)*'[2]Weather Normalization'!CW30</f>
        <v>806.569259546745</v>
      </c>
      <c r="J109" s="8">
        <f>(11151+3526)*'[2]Weather Normalization'!CX30</f>
        <v>1060.1168683798039</v>
      </c>
      <c r="K109" s="8">
        <f>(11151+3526)*'[2]Weather Normalization'!CY30</f>
        <v>981.60777693440446</v>
      </c>
      <c r="L109" s="8">
        <f>(11151+3526)*'[2]Weather Normalization'!CZ30</f>
        <v>985.3478608405087</v>
      </c>
      <c r="M109" s="8">
        <f>(11151+3526)*'[2]Weather Normalization'!DA30</f>
        <v>1343.7037326226018</v>
      </c>
      <c r="N109" s="8">
        <f>(11151+3526)*'[2]Weather Normalization'!DB30</f>
        <v>1594.4437257026811</v>
      </c>
      <c r="O109" s="8">
        <f t="shared" si="57" ref="O109:O114">SUM(C109:N109)</f>
        <v>14677</v>
      </c>
    </row>
    <row r="110" spans="1:18" ht="15">
      <c r="A110" s="28" t="s">
        <v>19</v>
      </c>
      <c r="B110" s="29">
        <v>48</v>
      </c>
      <c r="C110" s="30">
        <f t="shared" si="58" ref="C110:N110">C108*$B$110</f>
        <v>1248</v>
      </c>
      <c r="D110" s="30">
        <f t="shared" si="58"/>
        <v>1248</v>
      </c>
      <c r="E110" s="30">
        <f t="shared" si="58"/>
        <v>1248</v>
      </c>
      <c r="F110" s="30">
        <f t="shared" si="58"/>
        <v>1248</v>
      </c>
      <c r="G110" s="30">
        <f t="shared" si="58"/>
        <v>1248</v>
      </c>
      <c r="H110" s="30">
        <f t="shared" si="58"/>
        <v>1248</v>
      </c>
      <c r="I110" s="30">
        <f t="shared" si="58"/>
        <v>1248</v>
      </c>
      <c r="J110" s="30">
        <f t="shared" si="58"/>
        <v>1248</v>
      </c>
      <c r="K110" s="30">
        <f t="shared" si="58"/>
        <v>1248</v>
      </c>
      <c r="L110" s="30">
        <f t="shared" si="58"/>
        <v>1248</v>
      </c>
      <c r="M110" s="30">
        <f t="shared" si="58"/>
        <v>1248</v>
      </c>
      <c r="N110" s="30">
        <f t="shared" si="58"/>
        <v>1248</v>
      </c>
      <c r="O110" s="30">
        <f t="shared" si="57"/>
        <v>14976</v>
      </c>
      <c r="Q110" s="8"/>
      <c r="R110" s="8"/>
    </row>
    <row r="111" spans="1:18" ht="15">
      <c r="A111" s="28" t="s">
        <v>27</v>
      </c>
      <c r="B111" s="31">
        <v>0</v>
      </c>
      <c r="C111" s="8">
        <f t="shared" si="59" ref="C111:N111">C109*$B$111</f>
        <v>0</v>
      </c>
      <c r="D111" s="8">
        <f t="shared" si="59"/>
        <v>0</v>
      </c>
      <c r="E111" s="8">
        <f t="shared" si="59"/>
        <v>0</v>
      </c>
      <c r="F111" s="8">
        <f t="shared" si="59"/>
        <v>0</v>
      </c>
      <c r="G111" s="8">
        <f t="shared" si="59"/>
        <v>0</v>
      </c>
      <c r="H111" s="8">
        <f t="shared" si="59"/>
        <v>0</v>
      </c>
      <c r="I111" s="8">
        <f t="shared" si="59"/>
        <v>0</v>
      </c>
      <c r="J111" s="8">
        <f t="shared" si="59"/>
        <v>0</v>
      </c>
      <c r="K111" s="8">
        <f t="shared" si="59"/>
        <v>0</v>
      </c>
      <c r="L111" s="8">
        <f t="shared" si="59"/>
        <v>0</v>
      </c>
      <c r="M111" s="8">
        <f t="shared" si="59"/>
        <v>0</v>
      </c>
      <c r="N111" s="8">
        <f t="shared" si="59"/>
        <v>0</v>
      </c>
      <c r="O111" s="8">
        <f t="shared" si="57"/>
        <v>0</v>
      </c>
      <c r="Q111" s="8"/>
      <c r="R111" s="8"/>
    </row>
    <row r="112" spans="1:18" ht="15">
      <c r="A112" s="28" t="s">
        <v>21</v>
      </c>
      <c r="B112" s="31">
        <v>0.15536</v>
      </c>
      <c r="C112" s="8">
        <f t="shared" si="60" ref="C112:N112">C109*$B$112</f>
        <v>263.76737484565155</v>
      </c>
      <c r="D112" s="8">
        <f t="shared" si="60"/>
        <v>245.27256711269257</v>
      </c>
      <c r="E112" s="8">
        <f t="shared" si="60"/>
        <v>229.7646573990765</v>
      </c>
      <c r="F112" s="8">
        <f t="shared" si="60"/>
        <v>177.64816848913836</v>
      </c>
      <c r="G112" s="8">
        <f t="shared" si="60"/>
        <v>156.89528120159062</v>
      </c>
      <c r="H112" s="8">
        <f t="shared" si="60"/>
        <v>154.80549710705546</v>
      </c>
      <c r="I112" s="8">
        <f t="shared" si="60"/>
        <v>125.30860016318231</v>
      </c>
      <c r="J112" s="8">
        <f t="shared" si="60"/>
        <v>164.69975667148634</v>
      </c>
      <c r="K112" s="8">
        <f t="shared" si="60"/>
        <v>152.50258422452907</v>
      </c>
      <c r="L112" s="8">
        <f t="shared" si="60"/>
        <v>153.08364366018142</v>
      </c>
      <c r="M112" s="8">
        <f t="shared" si="60"/>
        <v>208.75781190024742</v>
      </c>
      <c r="N112" s="8">
        <f t="shared" si="60"/>
        <v>247.71277722516854</v>
      </c>
      <c r="O112" s="8">
        <f t="shared" si="57"/>
        <v>2280.2187199999998</v>
      </c>
      <c r="Q112" s="8"/>
      <c r="R112" s="8"/>
    </row>
    <row r="113" spans="1:18" ht="15">
      <c r="A113" s="28" t="s">
        <v>22</v>
      </c>
      <c r="B113" s="31">
        <v>0.081129999999999994</v>
      </c>
      <c r="C113" s="8">
        <f t="shared" si="61" ref="C113:N113">C109*$B$113</f>
        <v>137.74103450841727</v>
      </c>
      <c r="D113" s="8">
        <f t="shared" si="61"/>
        <v>128.08292591305835</v>
      </c>
      <c r="E113" s="8">
        <f t="shared" si="61"/>
        <v>119.98459484286222</v>
      </c>
      <c r="F113" s="8">
        <f t="shared" si="61"/>
        <v>92.769026194154179</v>
      </c>
      <c r="G113" s="8">
        <f t="shared" si="61"/>
        <v>81.931733804615391</v>
      </c>
      <c r="H113" s="8">
        <f t="shared" si="61"/>
        <v>80.840434991602791</v>
      </c>
      <c r="I113" s="8">
        <f t="shared" si="61"/>
        <v>65.436964027027415</v>
      </c>
      <c r="J113" s="8">
        <f t="shared" si="61"/>
        <v>86.00728153165349</v>
      </c>
      <c r="K113" s="8">
        <f t="shared" si="61"/>
        <v>79.637838942688234</v>
      </c>
      <c r="L113" s="8">
        <f t="shared" si="61"/>
        <v>79.941271949990465</v>
      </c>
      <c r="M113" s="8">
        <f t="shared" si="61"/>
        <v>109.01468382767167</v>
      </c>
      <c r="N113" s="8">
        <f t="shared" si="61"/>
        <v>129.3572194662585</v>
      </c>
      <c r="O113" s="8">
        <f t="shared" si="57"/>
        <v>1190.7450100000001</v>
      </c>
      <c r="Q113" s="8"/>
      <c r="R113" s="8"/>
    </row>
    <row r="114" spans="1:18" ht="15">
      <c r="A114" s="32" t="s">
        <v>28</v>
      </c>
      <c r="B114" s="31">
        <v>0.20519999999999999</v>
      </c>
      <c r="C114" s="8">
        <f t="shared" si="62" ref="C114:N114">C109*$B$114</f>
        <v>348.38481796039969</v>
      </c>
      <c r="D114" s="8">
        <f t="shared" si="62"/>
        <v>323.95681495574479</v>
      </c>
      <c r="E114" s="8">
        <f t="shared" si="62"/>
        <v>303.47391669857427</v>
      </c>
      <c r="F114" s="8">
        <f t="shared" si="62"/>
        <v>234.63828639270847</v>
      </c>
      <c r="G114" s="8">
        <f t="shared" si="62"/>
        <v>207.22780447068999</v>
      </c>
      <c r="H114" s="8">
        <f t="shared" si="62"/>
        <v>204.46761075159486</v>
      </c>
      <c r="I114" s="8">
        <f t="shared" si="62"/>
        <v>165.50801205899208</v>
      </c>
      <c r="J114" s="8">
        <f t="shared" si="62"/>
        <v>217.53598139153576</v>
      </c>
      <c r="K114" s="8">
        <f t="shared" si="62"/>
        <v>201.42591582693979</v>
      </c>
      <c r="L114" s="8">
        <f t="shared" si="62"/>
        <v>202.19338104447237</v>
      </c>
      <c r="M114" s="8">
        <f t="shared" si="62"/>
        <v>275.72800593415786</v>
      </c>
      <c r="N114" s="8">
        <f t="shared" si="62"/>
        <v>327.17985251419015</v>
      </c>
      <c r="O114" s="8">
        <f t="shared" si="57"/>
        <v>3011.7204000000006</v>
      </c>
      <c r="Q114" s="8"/>
      <c r="R114" s="8"/>
    </row>
    <row r="115" spans="1:15" ht="15">
      <c r="A115" s="33"/>
      <c r="B115" s="68"/>
      <c r="O115" s="8"/>
    </row>
    <row r="116" spans="1:15" ht="15">
      <c r="A116" s="28" t="s">
        <v>15</v>
      </c>
      <c r="B116" s="37"/>
      <c r="C116" s="34">
        <f>SUM(C110:C114)</f>
        <v>1997.8932273144685</v>
      </c>
      <c r="D116" s="34">
        <f t="shared" si="63" ref="D116:O116">SUM(D110:D114)</f>
        <v>1945.3123079814955</v>
      </c>
      <c r="E116" s="34">
        <f t="shared" si="63"/>
        <v>1901.223168940513</v>
      </c>
      <c r="F116" s="34">
        <f t="shared" si="63"/>
        <v>1753.0554810760009</v>
      </c>
      <c r="G116" s="34">
        <f t="shared" si="63"/>
        <v>1694.054819476896</v>
      </c>
      <c r="H116" s="34">
        <f t="shared" si="63"/>
        <v>1688.113542850253</v>
      </c>
      <c r="I116" s="34">
        <f t="shared" si="63"/>
        <v>1604.2535762492018</v>
      </c>
      <c r="J116" s="34">
        <f t="shared" si="63"/>
        <v>1716.2430195946754</v>
      </c>
      <c r="K116" s="34">
        <f t="shared" si="63"/>
        <v>1681.5663389941569</v>
      </c>
      <c r="L116" s="34">
        <f t="shared" si="63"/>
        <v>1683.2182966546443</v>
      </c>
      <c r="M116" s="34">
        <f t="shared" si="63"/>
        <v>1841.5005016620769</v>
      </c>
      <c r="N116" s="34">
        <f t="shared" si="63"/>
        <v>1952.2498492056172</v>
      </c>
      <c r="O116" s="34">
        <f t="shared" si="63"/>
        <v>21458.684130000001</v>
      </c>
    </row>
    <row r="117" spans="1:2" ht="15">
      <c r="A117" s="28"/>
      <c r="B117" s="37"/>
    </row>
    <row r="118" spans="1:15" ht="15.75" thickBot="1">
      <c r="A118" s="9"/>
      <c r="B118" s="3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11"/>
      <c r="O118" s="11"/>
    </row>
    <row r="119" spans="1:15" ht="15">
      <c r="A119" s="39" t="s">
        <v>29</v>
      </c>
      <c r="B119" s="4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 t="s">
        <v>30</v>
      </c>
      <c r="N119" s="1"/>
      <c r="O119" s="1"/>
    </row>
    <row r="120" spans="1:2" ht="15">
      <c r="A120" s="28"/>
      <c r="B120" s="37"/>
    </row>
    <row r="121" spans="1:15" ht="15">
      <c r="A121" s="1" t="s">
        <v>0</v>
      </c>
      <c r="B121" s="41" t="s">
        <v>73</v>
      </c>
      <c r="C121"/>
      <c r="D121" s="3" t="s">
        <v>2</v>
      </c>
      <c r="E121" s="1"/>
      <c r="G121" s="2"/>
      <c r="H121" s="2"/>
      <c r="I121" s="5"/>
      <c r="J121" s="2"/>
      <c r="K121" s="5"/>
      <c r="L121" s="6" t="s">
        <v>37</v>
      </c>
      <c r="M121" s="2"/>
      <c r="N121" s="6"/>
      <c r="O121" s="2"/>
    </row>
    <row r="122" spans="1:15" ht="15.75" thickBot="1">
      <c r="A122" s="9"/>
      <c r="B122" s="38"/>
      <c r="C122" s="9"/>
      <c r="D122" s="10"/>
      <c r="E122" s="10"/>
      <c r="F122" s="9"/>
      <c r="G122" s="9"/>
      <c r="H122" s="9"/>
      <c r="I122" s="9"/>
      <c r="J122" s="9"/>
      <c r="K122" s="9"/>
      <c r="L122" s="9"/>
      <c r="M122" s="9"/>
      <c r="N122" s="11"/>
      <c r="O122" s="11"/>
    </row>
    <row r="123" spans="1:15" ht="15">
      <c r="A123" s="12"/>
      <c r="B123" s="42"/>
      <c r="C123" s="12"/>
      <c r="D123" s="1"/>
      <c r="E123" s="1"/>
      <c r="F123" s="12"/>
      <c r="G123" s="12"/>
      <c r="H123" s="12"/>
      <c r="I123" s="12"/>
      <c r="J123" s="12"/>
      <c r="K123" s="12"/>
      <c r="L123" s="12"/>
      <c r="M123" s="12"/>
      <c r="N123" s="13"/>
      <c r="O123" s="13"/>
    </row>
    <row r="124" spans="1:15" ht="15">
      <c r="A124" s="6" t="s">
        <v>4</v>
      </c>
      <c r="B124" s="43"/>
      <c r="C124" s="1"/>
      <c r="D124" s="1"/>
      <c r="E124" s="14" t="s">
        <v>5</v>
      </c>
      <c r="F124" s="15" t="s">
        <v>6</v>
      </c>
      <c r="H124" s="1"/>
      <c r="I124" s="5"/>
      <c r="J124" s="1"/>
      <c r="K124" s="5"/>
      <c r="L124" s="15" t="s">
        <v>7</v>
      </c>
      <c r="M124" s="1"/>
      <c r="N124" s="1"/>
      <c r="O124" s="1"/>
    </row>
    <row r="125" spans="1:15" ht="15">
      <c r="A125" s="5"/>
      <c r="B125" s="44"/>
      <c r="C125" s="5"/>
      <c r="D125" s="1"/>
      <c r="E125" s="1"/>
      <c r="F125" s="5"/>
      <c r="G125" s="15"/>
      <c r="H125" s="6"/>
      <c r="I125" s="5"/>
      <c r="J125" s="5"/>
      <c r="K125" s="5"/>
      <c r="L125" s="15" t="s">
        <v>8</v>
      </c>
      <c r="M125" s="5"/>
      <c r="N125" s="1"/>
      <c r="O125" s="1"/>
    </row>
    <row r="126" spans="1:15" ht="15">
      <c r="A126" s="6" t="s">
        <v>9</v>
      </c>
      <c r="B126" s="95" t="s">
        <v>74</v>
      </c>
      <c r="D126" s="5"/>
      <c r="E126" s="5"/>
      <c r="F126" s="5"/>
      <c r="G126" s="5"/>
      <c r="H126" s="5"/>
      <c r="I126" s="5"/>
      <c r="J126" s="5"/>
      <c r="K126" s="5"/>
      <c r="L126" s="15" t="s">
        <v>11</v>
      </c>
      <c r="M126" s="5"/>
      <c r="N126" s="1"/>
      <c r="O126" s="1"/>
    </row>
    <row r="127" spans="1:15" ht="15.75">
      <c r="A127" s="5"/>
      <c r="B127" s="44"/>
      <c r="C127" s="16"/>
      <c r="D127" s="5"/>
      <c r="E127" s="5"/>
      <c r="F127" s="5"/>
      <c r="G127" s="46"/>
      <c r="H127" s="5"/>
      <c r="I127" s="5"/>
      <c r="J127" s="5"/>
      <c r="K127" s="5"/>
      <c r="L127" s="5"/>
      <c r="M127" s="5"/>
      <c r="N127" s="1"/>
      <c r="O127" s="1"/>
    </row>
    <row r="128" spans="1:15" ht="15">
      <c r="A128" s="6" t="s">
        <v>12</v>
      </c>
      <c r="B128" s="43" t="str">
        <f>$B$8</f>
        <v>20220067-GU</v>
      </c>
      <c r="C128" s="1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1"/>
      <c r="O128" s="1"/>
    </row>
    <row r="129" spans="1:15" ht="15.75" thickBot="1">
      <c r="A129" s="17"/>
      <c r="B129" s="47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15">
      <c r="A130" s="12"/>
      <c r="B130" s="4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3"/>
      <c r="O130" s="13"/>
    </row>
    <row r="131" spans="1:15" ht="15">
      <c r="A131" s="18" t="s">
        <v>13</v>
      </c>
      <c r="B131" s="19" t="s">
        <v>14</v>
      </c>
      <c r="C131" s="20">
        <v>44927</v>
      </c>
      <c r="D131" s="20">
        <v>44958</v>
      </c>
      <c r="E131" s="20">
        <v>44986</v>
      </c>
      <c r="F131" s="20">
        <v>45017</v>
      </c>
      <c r="G131" s="20">
        <v>45047</v>
      </c>
      <c r="H131" s="20">
        <v>45078</v>
      </c>
      <c r="I131" s="20">
        <v>45108</v>
      </c>
      <c r="J131" s="20">
        <v>45139</v>
      </c>
      <c r="K131" s="20">
        <v>45170</v>
      </c>
      <c r="L131" s="20">
        <v>45200</v>
      </c>
      <c r="M131" s="20">
        <v>45231</v>
      </c>
      <c r="N131" s="20">
        <v>45261</v>
      </c>
      <c r="O131" s="21" t="s">
        <v>15</v>
      </c>
    </row>
    <row r="132" spans="1:15" ht="15.75" thickBot="1">
      <c r="A132" s="22"/>
      <c r="B132" s="48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3"/>
    </row>
    <row r="133" spans="1:2" ht="15">
      <c r="A133" s="28"/>
      <c r="B133" s="37"/>
    </row>
    <row r="134" spans="1:2" ht="15.75">
      <c r="A134" s="66" t="s">
        <v>83</v>
      </c>
      <c r="B134" s="51"/>
    </row>
    <row r="135" spans="1:15" ht="15">
      <c r="A135" s="32" t="s">
        <v>33</v>
      </c>
      <c r="B135" s="67"/>
      <c r="C135" s="8">
        <f>462+232</f>
        <v>694</v>
      </c>
      <c r="D135" s="8">
        <f>$C135</f>
        <v>694</v>
      </c>
      <c r="E135" s="8">
        <f t="shared" si="64" ref="E135:N135">$C135</f>
        <v>694</v>
      </c>
      <c r="F135" s="8">
        <f t="shared" si="64"/>
        <v>694</v>
      </c>
      <c r="G135" s="8">
        <f t="shared" si="64"/>
        <v>694</v>
      </c>
      <c r="H135" s="8">
        <f t="shared" si="64"/>
        <v>694</v>
      </c>
      <c r="I135" s="8">
        <f t="shared" si="64"/>
        <v>694</v>
      </c>
      <c r="J135" s="8">
        <f t="shared" si="64"/>
        <v>694</v>
      </c>
      <c r="K135" s="8">
        <f t="shared" si="64"/>
        <v>694</v>
      </c>
      <c r="L135" s="8">
        <f t="shared" si="64"/>
        <v>694</v>
      </c>
      <c r="M135" s="8">
        <f t="shared" si="64"/>
        <v>694</v>
      </c>
      <c r="N135" s="8">
        <f t="shared" si="64"/>
        <v>694</v>
      </c>
      <c r="O135" s="8">
        <f>SUM(C135:N135)</f>
        <v>8328</v>
      </c>
    </row>
    <row r="136" spans="1:15" ht="15">
      <c r="A136" s="28" t="s">
        <v>18</v>
      </c>
      <c r="B136" s="37"/>
      <c r="C136" s="8">
        <f>(420020+405030)*'[2]Weather Normalization'!CQ9</f>
        <v>142215.88889306909</v>
      </c>
      <c r="D136" s="8">
        <f>(420020+405030)*'[2]Weather Normalization'!CR9</f>
        <v>123492.18641243839</v>
      </c>
      <c r="E136" s="8">
        <f>(420020+405030)*'[2]Weather Normalization'!CS9</f>
        <v>120281.04829316642</v>
      </c>
      <c r="F136" s="8">
        <f>(420020+405030)*'[2]Weather Normalization'!CT9</f>
        <v>88894.997189385249</v>
      </c>
      <c r="G136" s="8">
        <f>(420020+405030)*'[2]Weather Normalization'!CU9</f>
        <v>44920.101962774293</v>
      </c>
      <c r="H136" s="8">
        <f>(420020+405030)*'[2]Weather Normalization'!CV9</f>
        <v>29191.97419085824</v>
      </c>
      <c r="I136" s="8">
        <f>(420020+405030)*'[2]Weather Normalization'!CW9</f>
        <v>26326.780810689383</v>
      </c>
      <c r="J136" s="8">
        <f>(420020+405030)*'[2]Weather Normalization'!CX9</f>
        <v>23293.799629339916</v>
      </c>
      <c r="K136" s="8">
        <f>(420020+405030)*'[2]Weather Normalization'!CY9</f>
        <v>19083.578610850876</v>
      </c>
      <c r="L136" s="8">
        <f>(420020+405030)*'[2]Weather Normalization'!CZ9</f>
        <v>31278.07171972614</v>
      </c>
      <c r="M136" s="8">
        <f>(420020+405030)*'[2]Weather Normalization'!DA9</f>
        <v>62943.48777856824</v>
      </c>
      <c r="N136" s="8">
        <f>(420020+405030)*'[2]Weather Normalization'!DB9</f>
        <v>113128.08450913383</v>
      </c>
      <c r="O136" s="8">
        <f t="shared" si="65" ref="O136:O141">SUM(C136:N136)</f>
        <v>825050.00000000012</v>
      </c>
    </row>
    <row r="137" spans="1:18" ht="15">
      <c r="A137" s="28" t="s">
        <v>19</v>
      </c>
      <c r="B137" s="29">
        <v>40</v>
      </c>
      <c r="C137" s="30">
        <f>C135*$B$137</f>
        <v>27760</v>
      </c>
      <c r="D137" s="30">
        <f t="shared" si="66" ref="D137:N137">D135*$B$137</f>
        <v>27760</v>
      </c>
      <c r="E137" s="30">
        <f t="shared" si="66"/>
        <v>27760</v>
      </c>
      <c r="F137" s="30">
        <f t="shared" si="66"/>
        <v>27760</v>
      </c>
      <c r="G137" s="30">
        <f t="shared" si="66"/>
        <v>27760</v>
      </c>
      <c r="H137" s="30">
        <f t="shared" si="66"/>
        <v>27760</v>
      </c>
      <c r="I137" s="30">
        <f t="shared" si="66"/>
        <v>27760</v>
      </c>
      <c r="J137" s="30">
        <f t="shared" si="66"/>
        <v>27760</v>
      </c>
      <c r="K137" s="30">
        <f t="shared" si="66"/>
        <v>27760</v>
      </c>
      <c r="L137" s="30">
        <f t="shared" si="66"/>
        <v>27760</v>
      </c>
      <c r="M137" s="30">
        <f t="shared" si="66"/>
        <v>27760</v>
      </c>
      <c r="N137" s="30">
        <f t="shared" si="66"/>
        <v>27760</v>
      </c>
      <c r="O137" s="30">
        <f t="shared" si="65"/>
        <v>333120</v>
      </c>
      <c r="Q137" s="8"/>
      <c r="R137" s="8"/>
    </row>
    <row r="138" spans="1:18" ht="15">
      <c r="A138" s="28" t="s">
        <v>27</v>
      </c>
      <c r="B138" s="31">
        <v>0.30826999999999999</v>
      </c>
      <c r="C138" s="8">
        <f>C136*$B$138</f>
        <v>43840.892069066409</v>
      </c>
      <c r="D138" s="8">
        <f t="shared" si="67" ref="D138:N138">D136*$B$138</f>
        <v>38068.936305362382</v>
      </c>
      <c r="E138" s="8">
        <f t="shared" si="67"/>
        <v>37079.038757334412</v>
      </c>
      <c r="F138" s="8">
        <f t="shared" si="67"/>
        <v>27403.660783571791</v>
      </c>
      <c r="G138" s="8">
        <f t="shared" si="67"/>
        <v>13847.51983206443</v>
      </c>
      <c r="H138" s="8">
        <f t="shared" si="67"/>
        <v>8999.0098838158701</v>
      </c>
      <c r="I138" s="8">
        <f t="shared" si="67"/>
        <v>8115.7567205112155</v>
      </c>
      <c r="J138" s="8">
        <f t="shared" si="67"/>
        <v>7180.7796117366152</v>
      </c>
      <c r="K138" s="8">
        <f t="shared" si="67"/>
        <v>5882.8947783669992</v>
      </c>
      <c r="L138" s="8">
        <f t="shared" si="67"/>
        <v>9642.0911690399771</v>
      </c>
      <c r="M138" s="8">
        <f t="shared" si="67"/>
        <v>19403.588977499232</v>
      </c>
      <c r="N138" s="8">
        <f t="shared" si="67"/>
        <v>34873.994611630682</v>
      </c>
      <c r="O138" s="8">
        <f t="shared" si="65"/>
        <v>254338.1635</v>
      </c>
      <c r="Q138" s="8"/>
      <c r="R138" s="8"/>
    </row>
    <row r="139" spans="1:18" ht="15">
      <c r="A139" s="28" t="s">
        <v>21</v>
      </c>
      <c r="B139" s="31">
        <v>0.15931999999999999</v>
      </c>
      <c r="C139" s="8">
        <f>C136*$B$139</f>
        <v>22657.835418443767</v>
      </c>
      <c r="D139" s="8">
        <f t="shared" si="68" ref="D139:N139">D136*$B$139</f>
        <v>19674.775139229681</v>
      </c>
      <c r="E139" s="8">
        <f t="shared" si="68"/>
        <v>19163.176614067273</v>
      </c>
      <c r="F139" s="8">
        <f t="shared" si="68"/>
        <v>14162.750952212857</v>
      </c>
      <c r="G139" s="8">
        <f t="shared" si="68"/>
        <v>7156.6706447092001</v>
      </c>
      <c r="H139" s="8">
        <f t="shared" si="68"/>
        <v>4650.8653280875342</v>
      </c>
      <c r="I139" s="8">
        <f t="shared" si="68"/>
        <v>4194.3827187590323</v>
      </c>
      <c r="J139" s="8">
        <f t="shared" si="68"/>
        <v>3711.1681569464349</v>
      </c>
      <c r="K139" s="8">
        <f t="shared" si="68"/>
        <v>3040.3957442807614</v>
      </c>
      <c r="L139" s="8">
        <f t="shared" si="68"/>
        <v>4983.2223863867684</v>
      </c>
      <c r="M139" s="8">
        <f t="shared" si="68"/>
        <v>10028.156472881492</v>
      </c>
      <c r="N139" s="8">
        <f t="shared" si="68"/>
        <v>18023.566423995198</v>
      </c>
      <c r="O139" s="8">
        <f t="shared" si="65"/>
        <v>131446.96599999999</v>
      </c>
      <c r="Q139" s="8"/>
      <c r="R139" s="8"/>
    </row>
    <row r="140" spans="1:18" ht="15">
      <c r="A140" s="28" t="s">
        <v>22</v>
      </c>
      <c r="B140" s="31">
        <v>0.058160000000000003</v>
      </c>
      <c r="C140" s="8">
        <f>C136*$B$140</f>
        <v>8271.2760980208986</v>
      </c>
      <c r="D140" s="8">
        <f t="shared" si="69" ref="D140:N140">D136*$B$140</f>
        <v>7182.3055617474174</v>
      </c>
      <c r="E140" s="8">
        <f t="shared" si="69"/>
        <v>6995.5457687305588</v>
      </c>
      <c r="F140" s="8">
        <f t="shared" si="69"/>
        <v>5170.1330365346466</v>
      </c>
      <c r="G140" s="8">
        <f t="shared" si="69"/>
        <v>2612.5531301549531</v>
      </c>
      <c r="H140" s="8">
        <f t="shared" si="69"/>
        <v>1697.8052189403154</v>
      </c>
      <c r="I140" s="8">
        <f t="shared" si="69"/>
        <v>1531.1655719496946</v>
      </c>
      <c r="J140" s="8">
        <f t="shared" si="69"/>
        <v>1354.7673864424096</v>
      </c>
      <c r="K140" s="8">
        <f t="shared" si="69"/>
        <v>1109.900932007087</v>
      </c>
      <c r="L140" s="8">
        <f t="shared" si="69"/>
        <v>1819.1326512192725</v>
      </c>
      <c r="M140" s="8">
        <f t="shared" si="69"/>
        <v>3660.7932492015289</v>
      </c>
      <c r="N140" s="8">
        <f t="shared" si="69"/>
        <v>6579.5293950512241</v>
      </c>
      <c r="O140" s="8">
        <f t="shared" si="65"/>
        <v>47984.90800000001</v>
      </c>
      <c r="Q140" s="8"/>
      <c r="R140" s="8"/>
    </row>
    <row r="141" spans="1:18" ht="15">
      <c r="A141" s="32" t="s">
        <v>28</v>
      </c>
      <c r="B141" s="31">
        <v>0.19159999999999999</v>
      </c>
      <c r="C141" s="8">
        <f>C136*$B$141</f>
        <v>27248.564311912036</v>
      </c>
      <c r="D141" s="8">
        <f t="shared" si="70" ref="D141:N141">D136*$B$141</f>
        <v>23661.102916623193</v>
      </c>
      <c r="E141" s="8">
        <f t="shared" si="70"/>
        <v>23045.848852970685</v>
      </c>
      <c r="F141" s="8">
        <f t="shared" si="70"/>
        <v>17032.281461486215</v>
      </c>
      <c r="G141" s="8">
        <f t="shared" si="70"/>
        <v>8606.6915360675539</v>
      </c>
      <c r="H141" s="8">
        <f t="shared" si="70"/>
        <v>5593.1822549684384</v>
      </c>
      <c r="I141" s="8">
        <f t="shared" si="70"/>
        <v>5044.2112033280855</v>
      </c>
      <c r="J141" s="8">
        <f t="shared" si="70"/>
        <v>4463.0920089815272</v>
      </c>
      <c r="K141" s="8">
        <f t="shared" si="70"/>
        <v>3656.4136618390276</v>
      </c>
      <c r="L141" s="8">
        <f t="shared" si="70"/>
        <v>5992.8785414995282</v>
      </c>
      <c r="M141" s="8">
        <f t="shared" si="70"/>
        <v>12059.972258373675</v>
      </c>
      <c r="N141" s="8">
        <f t="shared" si="70"/>
        <v>21675.340991950041</v>
      </c>
      <c r="O141" s="8">
        <f t="shared" si="65"/>
        <v>158079.58000000002</v>
      </c>
      <c r="Q141" s="8"/>
      <c r="R141" s="8"/>
    </row>
    <row r="142" spans="1:15" ht="15">
      <c r="A142" s="33"/>
      <c r="B142" s="68"/>
      <c r="O142" s="8"/>
    </row>
    <row r="143" spans="1:15" ht="15">
      <c r="A143" s="28" t="s">
        <v>15</v>
      </c>
      <c r="B143" s="37"/>
      <c r="C143" s="34">
        <f>SUM(C137:C141)</f>
        <v>129778.56789744311</v>
      </c>
      <c r="D143" s="34">
        <f t="shared" si="71" ref="D143:O143">SUM(D137:D141)</f>
        <v>116347.11992296267</v>
      </c>
      <c r="E143" s="34">
        <f t="shared" si="71"/>
        <v>114043.60999310293</v>
      </c>
      <c r="F143" s="34">
        <f t="shared" si="71"/>
        <v>91528.826233805506</v>
      </c>
      <c r="G143" s="34">
        <f t="shared" si="71"/>
        <v>59983.435142996139</v>
      </c>
      <c r="H143" s="34">
        <f t="shared" si="71"/>
        <v>48700.862685812164</v>
      </c>
      <c r="I143" s="34">
        <f t="shared" si="71"/>
        <v>46645.516214548028</v>
      </c>
      <c r="J143" s="34">
        <f t="shared" si="71"/>
        <v>44469.807164106984</v>
      </c>
      <c r="K143" s="34">
        <f t="shared" si="71"/>
        <v>41449.605116493869</v>
      </c>
      <c r="L143" s="34">
        <f t="shared" si="71"/>
        <v>50197.324748145555</v>
      </c>
      <c r="M143" s="34">
        <f t="shared" si="71"/>
        <v>72912.510957955936</v>
      </c>
      <c r="N143" s="34">
        <f t="shared" si="71"/>
        <v>108912.43142262715</v>
      </c>
      <c r="O143" s="34">
        <f t="shared" si="71"/>
        <v>924969.61750000017</v>
      </c>
    </row>
    <row r="144" spans="1:2" ht="15">
      <c r="A144" s="28"/>
      <c r="B144" s="37"/>
    </row>
    <row r="145" spans="1:2" ht="15.75">
      <c r="A145" s="66" t="s">
        <v>84</v>
      </c>
      <c r="B145" s="51"/>
    </row>
    <row r="146" spans="1:15" ht="15">
      <c r="A146" s="32" t="s">
        <v>33</v>
      </c>
      <c r="B146" s="67"/>
      <c r="C146" s="8">
        <f>7+11</f>
        <v>18</v>
      </c>
      <c r="D146" s="8">
        <f>$C146</f>
        <v>18</v>
      </c>
      <c r="E146" s="8">
        <f t="shared" si="72" ref="E146:N146">$C146</f>
        <v>18</v>
      </c>
      <c r="F146" s="8">
        <f t="shared" si="72"/>
        <v>18</v>
      </c>
      <c r="G146" s="8">
        <f t="shared" si="72"/>
        <v>18</v>
      </c>
      <c r="H146" s="8">
        <f t="shared" si="72"/>
        <v>18</v>
      </c>
      <c r="I146" s="8">
        <f t="shared" si="72"/>
        <v>18</v>
      </c>
      <c r="J146" s="8">
        <f t="shared" si="72"/>
        <v>18</v>
      </c>
      <c r="K146" s="8">
        <f t="shared" si="72"/>
        <v>18</v>
      </c>
      <c r="L146" s="8">
        <f t="shared" si="72"/>
        <v>18</v>
      </c>
      <c r="M146" s="8">
        <f t="shared" si="72"/>
        <v>18</v>
      </c>
      <c r="N146" s="8">
        <f t="shared" si="72"/>
        <v>18</v>
      </c>
      <c r="O146" s="8">
        <f>SUM(C146:N146)</f>
        <v>216</v>
      </c>
    </row>
    <row r="147" spans="1:15" ht="15">
      <c r="A147" s="28" t="s">
        <v>18</v>
      </c>
      <c r="B147" s="37"/>
      <c r="C147" s="8">
        <f>(8359+18276)*'[2]Weather Normalization'!CQ31</f>
        <v>2674.5447469825967</v>
      </c>
      <c r="D147" s="8">
        <f>(8359+18276)*'[2]Weather Normalization'!CR31</f>
        <v>2526.2216856583045</v>
      </c>
      <c r="E147" s="8">
        <f>(8359+18276)*'[2]Weather Normalization'!CS31</f>
        <v>2373.9987269155163</v>
      </c>
      <c r="F147" s="8">
        <f>(8359+18276)*'[2]Weather Normalization'!CT31</f>
        <v>2124.9401867432634</v>
      </c>
      <c r="G147" s="8">
        <f>(8359+18276)*'[2]Weather Normalization'!CU31</f>
        <v>2109.8003335533826</v>
      </c>
      <c r="H147" s="8">
        <f>(8359+18276)*'[2]Weather Normalization'!CV31</f>
        <v>1952.377588671191</v>
      </c>
      <c r="I147" s="8">
        <f>(8359+18276)*'[2]Weather Normalization'!CW31</f>
        <v>1872.1683725643215</v>
      </c>
      <c r="J147" s="8">
        <f>(8359+18276)*'[2]Weather Normalization'!CX31</f>
        <v>1895.9245847387713</v>
      </c>
      <c r="K147" s="8">
        <f>(8359+18276)*'[2]Weather Normalization'!CY31</f>
        <v>2137.8963128297096</v>
      </c>
      <c r="L147" s="8">
        <f>(8359+18276)*'[2]Weather Normalization'!CZ31</f>
        <v>2111.4197477124171</v>
      </c>
      <c r="M147" s="8">
        <f>(8359+18276)*'[2]Weather Normalization'!DA31</f>
        <v>2205.6342586157243</v>
      </c>
      <c r="N147" s="8">
        <f>(8359+18276)*'[2]Weather Normalization'!DB31</f>
        <v>2650.0734550148027</v>
      </c>
      <c r="O147" s="8">
        <f t="shared" si="73" ref="O147:O152">SUM(C147:N147)</f>
        <v>26635.000000000007</v>
      </c>
    </row>
    <row r="148" spans="1:18" ht="15">
      <c r="A148" s="28" t="s">
        <v>19</v>
      </c>
      <c r="B148" s="29">
        <v>87</v>
      </c>
      <c r="C148" s="30">
        <f>C146*$B$148</f>
        <v>1566</v>
      </c>
      <c r="D148" s="30">
        <f t="shared" si="74" ref="D148:N148">D146*$B$148</f>
        <v>1566</v>
      </c>
      <c r="E148" s="30">
        <f t="shared" si="74"/>
        <v>1566</v>
      </c>
      <c r="F148" s="30">
        <f t="shared" si="74"/>
        <v>1566</v>
      </c>
      <c r="G148" s="30">
        <f t="shared" si="74"/>
        <v>1566</v>
      </c>
      <c r="H148" s="30">
        <f t="shared" si="74"/>
        <v>1566</v>
      </c>
      <c r="I148" s="30">
        <f t="shared" si="74"/>
        <v>1566</v>
      </c>
      <c r="J148" s="30">
        <f t="shared" si="74"/>
        <v>1566</v>
      </c>
      <c r="K148" s="30">
        <f t="shared" si="74"/>
        <v>1566</v>
      </c>
      <c r="L148" s="30">
        <f t="shared" si="74"/>
        <v>1566</v>
      </c>
      <c r="M148" s="30">
        <f t="shared" si="74"/>
        <v>1566</v>
      </c>
      <c r="N148" s="30">
        <f t="shared" si="74"/>
        <v>1566</v>
      </c>
      <c r="O148" s="30">
        <f t="shared" si="73"/>
        <v>18792</v>
      </c>
      <c r="Q148" s="8"/>
      <c r="R148" s="8"/>
    </row>
    <row r="149" spans="1:18" ht="15">
      <c r="A149" s="28" t="s">
        <v>27</v>
      </c>
      <c r="B149" s="31">
        <v>0</v>
      </c>
      <c r="C149" s="8">
        <f>C147*$B$149</f>
        <v>0</v>
      </c>
      <c r="D149" s="8">
        <f t="shared" si="75" ref="D149:N149">D147*$B$149</f>
        <v>0</v>
      </c>
      <c r="E149" s="8">
        <f t="shared" si="75"/>
        <v>0</v>
      </c>
      <c r="F149" s="8">
        <f t="shared" si="75"/>
        <v>0</v>
      </c>
      <c r="G149" s="8">
        <f t="shared" si="75"/>
        <v>0</v>
      </c>
      <c r="H149" s="8">
        <f t="shared" si="75"/>
        <v>0</v>
      </c>
      <c r="I149" s="8">
        <f t="shared" si="75"/>
        <v>0</v>
      </c>
      <c r="J149" s="8">
        <f t="shared" si="75"/>
        <v>0</v>
      </c>
      <c r="K149" s="8">
        <f t="shared" si="75"/>
        <v>0</v>
      </c>
      <c r="L149" s="8">
        <f t="shared" si="75"/>
        <v>0</v>
      </c>
      <c r="M149" s="8">
        <f t="shared" si="75"/>
        <v>0</v>
      </c>
      <c r="N149" s="8">
        <f t="shared" si="75"/>
        <v>0</v>
      </c>
      <c r="O149" s="8">
        <f t="shared" si="73"/>
        <v>0</v>
      </c>
      <c r="Q149" s="8"/>
      <c r="R149" s="8"/>
    </row>
    <row r="150" spans="1:18" ht="15">
      <c r="A150" s="28" t="s">
        <v>21</v>
      </c>
      <c r="B150" s="31">
        <v>0.15931999999999999</v>
      </c>
      <c r="C150" s="8">
        <f>C147*$B$150</f>
        <v>426.10846908926726</v>
      </c>
      <c r="D150" s="8">
        <f t="shared" si="76" ref="D150:N150">D147*$B$150</f>
        <v>402.47763895908105</v>
      </c>
      <c r="E150" s="8">
        <f t="shared" si="76"/>
        <v>378.22547717218004</v>
      </c>
      <c r="F150" s="8">
        <f t="shared" si="76"/>
        <v>338.54547055193672</v>
      </c>
      <c r="G150" s="8">
        <f t="shared" si="76"/>
        <v>336.13338914172488</v>
      </c>
      <c r="H150" s="8">
        <f t="shared" si="76"/>
        <v>311.05279742709411</v>
      </c>
      <c r="I150" s="8">
        <f t="shared" si="76"/>
        <v>298.27386511694766</v>
      </c>
      <c r="J150" s="8">
        <f t="shared" si="76"/>
        <v>302.05870484058102</v>
      </c>
      <c r="K150" s="8">
        <f t="shared" si="76"/>
        <v>340.60964056002933</v>
      </c>
      <c r="L150" s="8">
        <f t="shared" si="76"/>
        <v>336.39139420554227</v>
      </c>
      <c r="M150" s="8">
        <f t="shared" si="76"/>
        <v>351.40165008265717</v>
      </c>
      <c r="N150" s="8">
        <f t="shared" si="76"/>
        <v>422.20970285295834</v>
      </c>
      <c r="O150" s="8">
        <f t="shared" si="73"/>
        <v>4243.4881999999998</v>
      </c>
      <c r="Q150" s="8"/>
      <c r="R150" s="8"/>
    </row>
    <row r="151" spans="1:18" ht="15">
      <c r="A151" s="28" t="s">
        <v>22</v>
      </c>
      <c r="B151" s="31">
        <v>0.058160000000000003</v>
      </c>
      <c r="C151" s="8">
        <f>C147*$B$151</f>
        <v>155.55152248450784</v>
      </c>
      <c r="D151" s="8">
        <f t="shared" si="77" ref="D151:N151">D147*$B$151</f>
        <v>146.925053237887</v>
      </c>
      <c r="E151" s="8">
        <f t="shared" si="77"/>
        <v>138.07176595740643</v>
      </c>
      <c r="F151" s="8">
        <f t="shared" si="77"/>
        <v>123.58652126098821</v>
      </c>
      <c r="G151" s="8">
        <f t="shared" si="77"/>
        <v>122.70598739946475</v>
      </c>
      <c r="H151" s="8">
        <f t="shared" si="77"/>
        <v>113.55028055711648</v>
      </c>
      <c r="I151" s="8">
        <f t="shared" si="77"/>
        <v>108.88531254834095</v>
      </c>
      <c r="J151" s="8">
        <f t="shared" si="77"/>
        <v>110.26697384840695</v>
      </c>
      <c r="K151" s="8">
        <f t="shared" si="77"/>
        <v>124.34004955417592</v>
      </c>
      <c r="L151" s="8">
        <f t="shared" si="77"/>
        <v>122.80017252695419</v>
      </c>
      <c r="M151" s="8">
        <f t="shared" si="77"/>
        <v>128.27968848109055</v>
      </c>
      <c r="N151" s="8">
        <f t="shared" si="77"/>
        <v>154.12827214366092</v>
      </c>
      <c r="O151" s="8">
        <f t="shared" si="73"/>
        <v>1549.0916000000002</v>
      </c>
      <c r="Q151" s="8"/>
      <c r="R151" s="8"/>
    </row>
    <row r="152" spans="1:18" ht="15">
      <c r="A152" s="32" t="s">
        <v>28</v>
      </c>
      <c r="B152" s="31">
        <v>0.19159999999999999</v>
      </c>
      <c r="C152" s="8">
        <f>C147*$B$152</f>
        <v>512.44277352186555</v>
      </c>
      <c r="D152" s="8">
        <f t="shared" si="78" ref="D152:N152">D147*$B$152</f>
        <v>484.02407497213113</v>
      </c>
      <c r="E152" s="8">
        <f t="shared" si="78"/>
        <v>454.85815607701289</v>
      </c>
      <c r="F152" s="8">
        <f t="shared" si="78"/>
        <v>407.13853978000924</v>
      </c>
      <c r="G152" s="8">
        <f t="shared" si="78"/>
        <v>404.23774390882812</v>
      </c>
      <c r="H152" s="8">
        <f t="shared" si="78"/>
        <v>374.07554598940015</v>
      </c>
      <c r="I152" s="8">
        <f t="shared" si="78"/>
        <v>358.70746018332397</v>
      </c>
      <c r="J152" s="8">
        <f t="shared" si="78"/>
        <v>363.25915043594858</v>
      </c>
      <c r="K152" s="8">
        <f t="shared" si="78"/>
        <v>409.62093353817232</v>
      </c>
      <c r="L152" s="8">
        <f t="shared" si="78"/>
        <v>404.54802366169912</v>
      </c>
      <c r="M152" s="8">
        <f t="shared" si="78"/>
        <v>422.59952395077278</v>
      </c>
      <c r="N152" s="8">
        <f t="shared" si="78"/>
        <v>507.75407398083615</v>
      </c>
      <c r="O152" s="8">
        <f t="shared" si="73"/>
        <v>5103.2660000000005</v>
      </c>
      <c r="Q152" s="8"/>
      <c r="R152" s="8"/>
    </row>
    <row r="153" spans="1:15" ht="15">
      <c r="A153" s="33"/>
      <c r="B153" s="68"/>
      <c r="O153" s="8"/>
    </row>
    <row r="154" spans="1:15" ht="15">
      <c r="A154" s="28" t="s">
        <v>15</v>
      </c>
      <c r="B154" s="37"/>
      <c r="C154" s="34">
        <f>SUM(C148:C152)</f>
        <v>2660.1027650956407</v>
      </c>
      <c r="D154" s="34">
        <f t="shared" si="79" ref="D154:O154">SUM(D148:D152)</f>
        <v>2599.4267671690991</v>
      </c>
      <c r="E154" s="34">
        <f t="shared" si="79"/>
        <v>2537.1553992065997</v>
      </c>
      <c r="F154" s="34">
        <f t="shared" si="79"/>
        <v>2435.2705315929338</v>
      </c>
      <c r="G154" s="34">
        <f t="shared" si="79"/>
        <v>2429.0771204500174</v>
      </c>
      <c r="H154" s="34">
        <f t="shared" si="79"/>
        <v>2364.6786239736107</v>
      </c>
      <c r="I154" s="34">
        <f t="shared" si="79"/>
        <v>2331.8666378486123</v>
      </c>
      <c r="J154" s="34">
        <f t="shared" si="79"/>
        <v>2341.5848291249363</v>
      </c>
      <c r="K154" s="34">
        <f t="shared" si="79"/>
        <v>2440.5706236523774</v>
      </c>
      <c r="L154" s="34">
        <f t="shared" si="79"/>
        <v>2429.7395903941956</v>
      </c>
      <c r="M154" s="34">
        <f t="shared" si="79"/>
        <v>2468.2808625145203</v>
      </c>
      <c r="N154" s="34">
        <f t="shared" si="79"/>
        <v>2650.0920489774553</v>
      </c>
      <c r="O154" s="34">
        <f t="shared" si="79"/>
        <v>29687.845799999999</v>
      </c>
    </row>
    <row r="155" spans="1:2" ht="15">
      <c r="A155" s="28"/>
      <c r="B155" s="37"/>
    </row>
    <row r="156" spans="1:2" ht="15.75">
      <c r="A156" s="59" t="s">
        <v>85</v>
      </c>
      <c r="B156" s="35"/>
    </row>
    <row r="157" spans="1:15" ht="15">
      <c r="A157" s="32" t="s">
        <v>17</v>
      </c>
      <c r="B157" s="67"/>
      <c r="C157" s="8">
        <f>17+304</f>
        <v>321</v>
      </c>
      <c r="D157" s="8">
        <f>$C157</f>
        <v>321</v>
      </c>
      <c r="E157" s="8">
        <f t="shared" si="80" ref="E157:N157">$C157</f>
        <v>321</v>
      </c>
      <c r="F157" s="8">
        <f t="shared" si="80"/>
        <v>321</v>
      </c>
      <c r="G157" s="8">
        <f t="shared" si="80"/>
        <v>321</v>
      </c>
      <c r="H157" s="8">
        <f t="shared" si="80"/>
        <v>321</v>
      </c>
      <c r="I157" s="8">
        <f t="shared" si="80"/>
        <v>321</v>
      </c>
      <c r="J157" s="8">
        <f t="shared" si="80"/>
        <v>321</v>
      </c>
      <c r="K157" s="8">
        <f t="shared" si="80"/>
        <v>321</v>
      </c>
      <c r="L157" s="8">
        <f t="shared" si="80"/>
        <v>321</v>
      </c>
      <c r="M157" s="8">
        <f t="shared" si="80"/>
        <v>321</v>
      </c>
      <c r="N157" s="8">
        <f t="shared" si="80"/>
        <v>321</v>
      </c>
      <c r="O157" s="8">
        <f>SUM(C157:N157)</f>
        <v>3852</v>
      </c>
    </row>
    <row r="158" spans="1:15" ht="15">
      <c r="A158" s="28" t="s">
        <v>18</v>
      </c>
      <c r="B158" s="37"/>
      <c r="C158" s="8">
        <f>(36252+1159317)*'[2]Weather Normalization'!CQ10</f>
        <v>233641.34231423953</v>
      </c>
      <c r="D158" s="8">
        <f>(36252+1159317)*'[2]Weather Normalization'!CR10</f>
        <v>170473.84647435808</v>
      </c>
      <c r="E158" s="8">
        <f>(36252+1159317)*'[2]Weather Normalization'!CS10</f>
        <v>150810.03490132547</v>
      </c>
      <c r="F158" s="8">
        <f>(36252+1159317)*'[2]Weather Normalization'!CT10</f>
        <v>99647.733197311405</v>
      </c>
      <c r="G158" s="8">
        <f>(36252+1159317)*'[2]Weather Normalization'!CU10</f>
        <v>54835.902776444847</v>
      </c>
      <c r="H158" s="8">
        <f>(36252+1159317)*'[2]Weather Normalization'!CV10</f>
        <v>37032.169359639563</v>
      </c>
      <c r="I158" s="8">
        <f>(36252+1159317)*'[2]Weather Normalization'!CW10</f>
        <v>26237.523645691734</v>
      </c>
      <c r="J158" s="8">
        <f>(36252+1159317)*'[2]Weather Normalization'!CX10</f>
        <v>18415.682415190178</v>
      </c>
      <c r="K158" s="8">
        <f>(36252+1159317)*'[2]Weather Normalization'!CY10</f>
        <v>20495.748103192473</v>
      </c>
      <c r="L158" s="8">
        <f>(36252+1159317)*'[2]Weather Normalization'!CZ10</f>
        <v>46021.088757821613</v>
      </c>
      <c r="M158" s="8">
        <f>(36252+1159317)*'[2]Weather Normalization'!DA10</f>
        <v>111928.33242777732</v>
      </c>
      <c r="N158" s="8">
        <f>(36252+1159317)*'[2]Weather Normalization'!DB10</f>
        <v>226029.59562700798</v>
      </c>
      <c r="O158" s="8">
        <f t="shared" si="81" ref="O158:O163">SUM(C158:N158)</f>
        <v>1195569</v>
      </c>
    </row>
    <row r="159" spans="1:18" ht="15">
      <c r="A159" s="28" t="s">
        <v>19</v>
      </c>
      <c r="B159" s="29">
        <v>108</v>
      </c>
      <c r="C159" s="30">
        <f>C157*$B$159</f>
        <v>34668</v>
      </c>
      <c r="D159" s="30">
        <f t="shared" si="82" ref="D159:N159">D157*$B$159</f>
        <v>34668</v>
      </c>
      <c r="E159" s="30">
        <f t="shared" si="82"/>
        <v>34668</v>
      </c>
      <c r="F159" s="30">
        <f t="shared" si="82"/>
        <v>34668</v>
      </c>
      <c r="G159" s="30">
        <f t="shared" si="82"/>
        <v>34668</v>
      </c>
      <c r="H159" s="30">
        <f t="shared" si="82"/>
        <v>34668</v>
      </c>
      <c r="I159" s="30">
        <f t="shared" si="82"/>
        <v>34668</v>
      </c>
      <c r="J159" s="30">
        <f t="shared" si="82"/>
        <v>34668</v>
      </c>
      <c r="K159" s="30">
        <f t="shared" si="82"/>
        <v>34668</v>
      </c>
      <c r="L159" s="30">
        <f t="shared" si="82"/>
        <v>34668</v>
      </c>
      <c r="M159" s="30">
        <f t="shared" si="82"/>
        <v>34668</v>
      </c>
      <c r="N159" s="30">
        <f t="shared" si="82"/>
        <v>34668</v>
      </c>
      <c r="O159" s="30">
        <f t="shared" si="81"/>
        <v>416016</v>
      </c>
      <c r="Q159" s="8"/>
      <c r="R159" s="8"/>
    </row>
    <row r="160" spans="1:18" ht="15">
      <c r="A160" s="28" t="s">
        <v>27</v>
      </c>
      <c r="B160" s="31">
        <v>0.24102000000000001</v>
      </c>
      <c r="C160" s="8">
        <f>C158*$B$160</f>
        <v>56312.236324578014</v>
      </c>
      <c r="D160" s="8">
        <f t="shared" si="83" ref="D160:N160">D158*$B$160</f>
        <v>41087.606477249785</v>
      </c>
      <c r="E160" s="8">
        <f t="shared" si="83"/>
        <v>36348.234611917469</v>
      </c>
      <c r="F160" s="8">
        <f t="shared" si="83"/>
        <v>24017.096655215995</v>
      </c>
      <c r="G160" s="8">
        <f t="shared" si="83"/>
        <v>13216.549287178737</v>
      </c>
      <c r="H160" s="8">
        <f t="shared" si="83"/>
        <v>8925.493459060328</v>
      </c>
      <c r="I160" s="8">
        <f t="shared" si="83"/>
        <v>6323.7679490846222</v>
      </c>
      <c r="J160" s="8">
        <f t="shared" si="83"/>
        <v>4438.5477757091367</v>
      </c>
      <c r="K160" s="8">
        <f t="shared" si="83"/>
        <v>4939.8852078314503</v>
      </c>
      <c r="L160" s="8">
        <f t="shared" si="83"/>
        <v>11092.002812410166</v>
      </c>
      <c r="M160" s="8">
        <f t="shared" si="83"/>
        <v>26976.966681742892</v>
      </c>
      <c r="N160" s="8">
        <f t="shared" si="83"/>
        <v>54477.653138021466</v>
      </c>
      <c r="O160" s="8">
        <f t="shared" si="81"/>
        <v>288156.04038000002</v>
      </c>
      <c r="Q160" s="8"/>
      <c r="R160" s="8"/>
    </row>
    <row r="161" spans="1:18" ht="15">
      <c r="A161" s="28" t="s">
        <v>21</v>
      </c>
      <c r="B161" s="31">
        <v>0.059479999999999998</v>
      </c>
      <c r="C161" s="8">
        <f>C158*$B$161</f>
        <v>13896.987040850967</v>
      </c>
      <c r="D161" s="8">
        <f t="shared" si="84" ref="D161:N161">D158*$B$161</f>
        <v>10139.784388294818</v>
      </c>
      <c r="E161" s="8">
        <f t="shared" si="84"/>
        <v>8970.1808759308387</v>
      </c>
      <c r="F161" s="8">
        <f t="shared" si="84"/>
        <v>5927.047170576082</v>
      </c>
      <c r="G161" s="8">
        <f t="shared" si="84"/>
        <v>3261.6394971429395</v>
      </c>
      <c r="H161" s="8">
        <f t="shared" si="84"/>
        <v>2202.6734335113611</v>
      </c>
      <c r="I161" s="8">
        <f t="shared" si="84"/>
        <v>1560.6079064457442</v>
      </c>
      <c r="J161" s="8">
        <f t="shared" si="84"/>
        <v>1095.3647900555118</v>
      </c>
      <c r="K161" s="8">
        <f t="shared" si="84"/>
        <v>1219.0870971778882</v>
      </c>
      <c r="L161" s="8">
        <f t="shared" si="84"/>
        <v>2737.3343593152294</v>
      </c>
      <c r="M161" s="8">
        <f t="shared" si="84"/>
        <v>6657.4972128041945</v>
      </c>
      <c r="N161" s="8">
        <f t="shared" si="84"/>
        <v>13444.240347894434</v>
      </c>
      <c r="O161" s="8">
        <f t="shared" si="81"/>
        <v>71112.44412</v>
      </c>
      <c r="Q161" s="8"/>
      <c r="R161" s="8"/>
    </row>
    <row r="162" spans="1:18" ht="15">
      <c r="A162" s="28" t="s">
        <v>22</v>
      </c>
      <c r="B162" s="31">
        <v>0.050200000000000002</v>
      </c>
      <c r="C162" s="8">
        <f>C158*$B$162</f>
        <v>11728.795384174826</v>
      </c>
      <c r="D162" s="8">
        <f t="shared" si="85" ref="D162:N162">D158*$B$162</f>
        <v>8557.7870930127756</v>
      </c>
      <c r="E162" s="8">
        <f t="shared" si="85"/>
        <v>7570.6637520465392</v>
      </c>
      <c r="F162" s="8">
        <f t="shared" si="85"/>
        <v>5002.3162065050328</v>
      </c>
      <c r="G162" s="8">
        <f t="shared" si="85"/>
        <v>2752.7623193775316</v>
      </c>
      <c r="H162" s="8">
        <f t="shared" si="85"/>
        <v>1859.0149018539062</v>
      </c>
      <c r="I162" s="8">
        <f t="shared" si="85"/>
        <v>1317.123687013725</v>
      </c>
      <c r="J162" s="8">
        <f t="shared" si="85"/>
        <v>924.46725724254702</v>
      </c>
      <c r="K162" s="8">
        <f t="shared" si="85"/>
        <v>1028.8865547802623</v>
      </c>
      <c r="L162" s="8">
        <f t="shared" si="85"/>
        <v>2310.258655642645</v>
      </c>
      <c r="M162" s="8">
        <f t="shared" si="85"/>
        <v>5618.8022878744214</v>
      </c>
      <c r="N162" s="8">
        <f t="shared" si="85"/>
        <v>11346.6857004758</v>
      </c>
      <c r="O162" s="8">
        <f t="shared" si="81"/>
        <v>60017.563800000011</v>
      </c>
      <c r="Q162" s="8"/>
      <c r="R162" s="8"/>
    </row>
    <row r="163" spans="1:18" ht="15">
      <c r="A163" s="32" t="s">
        <v>28</v>
      </c>
      <c r="B163" s="31">
        <v>0.1578</v>
      </c>
      <c r="C163" s="8">
        <f>C158*$B$163</f>
        <v>36868.603817186995</v>
      </c>
      <c r="D163" s="8">
        <f t="shared" si="86" ref="D163:N163">D158*$B$163</f>
        <v>26900.772973653704</v>
      </c>
      <c r="E163" s="8">
        <f t="shared" si="86"/>
        <v>23797.823507429159</v>
      </c>
      <c r="F163" s="8">
        <f t="shared" si="86"/>
        <v>15724.412298535739</v>
      </c>
      <c r="G163" s="8">
        <f t="shared" si="86"/>
        <v>8653.1054581229964</v>
      </c>
      <c r="H163" s="8">
        <f t="shared" si="86"/>
        <v>5843.6763249511232</v>
      </c>
      <c r="I163" s="8">
        <f t="shared" si="86"/>
        <v>4140.2812312901551</v>
      </c>
      <c r="J163" s="8">
        <f t="shared" si="86"/>
        <v>2905.9946851170102</v>
      </c>
      <c r="K163" s="8">
        <f t="shared" si="86"/>
        <v>3234.2290506837721</v>
      </c>
      <c r="L163" s="8">
        <f t="shared" si="86"/>
        <v>7262.1278059842507</v>
      </c>
      <c r="M163" s="8">
        <f t="shared" si="86"/>
        <v>17662.29085710326</v>
      </c>
      <c r="N163" s="8">
        <f t="shared" si="86"/>
        <v>35667.470189941858</v>
      </c>
      <c r="O163" s="8">
        <f t="shared" si="81"/>
        <v>188660.78820000007</v>
      </c>
      <c r="Q163" s="8"/>
      <c r="R163" s="8"/>
    </row>
    <row r="164" spans="1:15" ht="15">
      <c r="A164" s="33"/>
      <c r="B164" s="68"/>
      <c r="O164" s="8"/>
    </row>
    <row r="165" spans="1:15" ht="15">
      <c r="A165" s="28" t="s">
        <v>15</v>
      </c>
      <c r="B165" s="37"/>
      <c r="C165" s="34">
        <f>SUM(C159:C163)</f>
        <v>153474.62256679079</v>
      </c>
      <c r="D165" s="34">
        <f t="shared" si="87" ref="D165:O165">SUM(D159:D163)</f>
        <v>121353.95093221108</v>
      </c>
      <c r="E165" s="34">
        <f t="shared" si="87"/>
        <v>111354.902747324</v>
      </c>
      <c r="F165" s="34">
        <f t="shared" si="87"/>
        <v>85338.872330832848</v>
      </c>
      <c r="G165" s="34">
        <f t="shared" si="87"/>
        <v>62552.056561822203</v>
      </c>
      <c r="H165" s="34">
        <f t="shared" si="87"/>
        <v>53498.858119376717</v>
      </c>
      <c r="I165" s="34">
        <f t="shared" si="87"/>
        <v>48009.780773834238</v>
      </c>
      <c r="J165" s="34">
        <f t="shared" si="87"/>
        <v>44032.374508124209</v>
      </c>
      <c r="K165" s="34">
        <f t="shared" si="87"/>
        <v>45090.087910473376</v>
      </c>
      <c r="L165" s="34">
        <f t="shared" si="87"/>
        <v>58069.723633352296</v>
      </c>
      <c r="M165" s="34">
        <f t="shared" si="87"/>
        <v>91583.557039524778</v>
      </c>
      <c r="N165" s="34">
        <f t="shared" si="87"/>
        <v>149604.04937633357</v>
      </c>
      <c r="O165" s="34">
        <f t="shared" si="87"/>
        <v>1023962.8365000001</v>
      </c>
    </row>
    <row r="166" spans="1:2" ht="15.75">
      <c r="A166" s="53"/>
      <c r="B166" s="97"/>
    </row>
    <row r="167" spans="1:2" ht="15.75">
      <c r="A167" s="59" t="s">
        <v>86</v>
      </c>
      <c r="B167" s="35"/>
    </row>
    <row r="168" spans="1:15" ht="15">
      <c r="A168" s="32" t="s">
        <v>17</v>
      </c>
      <c r="B168" s="67"/>
      <c r="C168" s="8">
        <f>0+18</f>
        <v>18</v>
      </c>
      <c r="D168" s="8">
        <f>$C168</f>
        <v>18</v>
      </c>
      <c r="E168" s="8">
        <f t="shared" si="88" ref="E168:N168">$C168</f>
        <v>18</v>
      </c>
      <c r="F168" s="8">
        <f t="shared" si="88"/>
        <v>18</v>
      </c>
      <c r="G168" s="8">
        <f t="shared" si="88"/>
        <v>18</v>
      </c>
      <c r="H168" s="8">
        <f t="shared" si="88"/>
        <v>18</v>
      </c>
      <c r="I168" s="8">
        <f t="shared" si="88"/>
        <v>18</v>
      </c>
      <c r="J168" s="8">
        <f t="shared" si="88"/>
        <v>18</v>
      </c>
      <c r="K168" s="8">
        <f t="shared" si="88"/>
        <v>18</v>
      </c>
      <c r="L168" s="8">
        <f t="shared" si="88"/>
        <v>18</v>
      </c>
      <c r="M168" s="8">
        <f t="shared" si="88"/>
        <v>18</v>
      </c>
      <c r="N168" s="8">
        <f t="shared" si="88"/>
        <v>18</v>
      </c>
      <c r="O168" s="8">
        <f>SUM(C168:N168)</f>
        <v>216</v>
      </c>
    </row>
    <row r="169" spans="1:15" ht="15">
      <c r="A169" s="28" t="s">
        <v>18</v>
      </c>
      <c r="B169" s="37"/>
      <c r="C169" s="8">
        <f>62898*'[2]Weather Normalization'!CQ32</f>
        <v>5866.069532440798</v>
      </c>
      <c r="D169" s="8">
        <f>62898*'[2]Weather Normalization'!CR32</f>
        <v>5661.058233458255</v>
      </c>
      <c r="E169" s="8">
        <f>62898*'[2]Weather Normalization'!CS32</f>
        <v>5404.3933600006121</v>
      </c>
      <c r="F169" s="8">
        <f>62898*'[2]Weather Normalization'!CT32</f>
        <v>5326.0894502947494</v>
      </c>
      <c r="G169" s="8">
        <f>62898*'[2]Weather Normalization'!CU32</f>
        <v>4968.7549963864521</v>
      </c>
      <c r="H169" s="8">
        <f>62898*'[2]Weather Normalization'!CV32</f>
        <v>4791.4292062857967</v>
      </c>
      <c r="I169" s="8">
        <f>62898*'[2]Weather Normalization'!CW32</f>
        <v>4716.8228055773425</v>
      </c>
      <c r="J169" s="8">
        <f>62898*'[2]Weather Normalization'!CX32</f>
        <v>4683.5581114152674</v>
      </c>
      <c r="K169" s="8">
        <f>62898*'[2]Weather Normalization'!CY32</f>
        <v>4993.0013102388621</v>
      </c>
      <c r="L169" s="8">
        <f>62898*'[2]Weather Normalization'!CZ32</f>
        <v>4966.9845133769895</v>
      </c>
      <c r="M169" s="8">
        <f>62898*'[2]Weather Normalization'!DA32</f>
        <v>5597.6747797404323</v>
      </c>
      <c r="N169" s="8">
        <f>62898*'[2]Weather Normalization'!DB32</f>
        <v>5922.1637007844429</v>
      </c>
      <c r="O169" s="8">
        <f t="shared" si="89" ref="O169:O174">SUM(C169:N169)</f>
        <v>62897.999999999993</v>
      </c>
    </row>
    <row r="170" spans="1:18" ht="15">
      <c r="A170" s="28" t="s">
        <v>19</v>
      </c>
      <c r="B170" s="29">
        <v>162</v>
      </c>
      <c r="C170" s="30">
        <f>C168*$B$170</f>
        <v>2916</v>
      </c>
      <c r="D170" s="30">
        <f t="shared" si="90" ref="D170:N170">D168*$B$170</f>
        <v>2916</v>
      </c>
      <c r="E170" s="30">
        <f t="shared" si="90"/>
        <v>2916</v>
      </c>
      <c r="F170" s="30">
        <f t="shared" si="90"/>
        <v>2916</v>
      </c>
      <c r="G170" s="30">
        <f t="shared" si="90"/>
        <v>2916</v>
      </c>
      <c r="H170" s="30">
        <f t="shared" si="90"/>
        <v>2916</v>
      </c>
      <c r="I170" s="30">
        <f t="shared" si="90"/>
        <v>2916</v>
      </c>
      <c r="J170" s="30">
        <f t="shared" si="90"/>
        <v>2916</v>
      </c>
      <c r="K170" s="30">
        <f t="shared" si="90"/>
        <v>2916</v>
      </c>
      <c r="L170" s="30">
        <f t="shared" si="90"/>
        <v>2916</v>
      </c>
      <c r="M170" s="30">
        <f t="shared" si="90"/>
        <v>2916</v>
      </c>
      <c r="N170" s="30">
        <f t="shared" si="90"/>
        <v>2916</v>
      </c>
      <c r="O170" s="30">
        <f t="shared" si="89"/>
        <v>34992</v>
      </c>
      <c r="Q170" s="8"/>
      <c r="R170" s="8"/>
    </row>
    <row r="171" spans="1:18" ht="15">
      <c r="A171" s="28" t="s">
        <v>27</v>
      </c>
      <c r="B171" s="31">
        <v>0</v>
      </c>
      <c r="C171" s="8">
        <f>C169*$B$171</f>
        <v>0</v>
      </c>
      <c r="D171" s="8">
        <f t="shared" si="91" ref="D171:N171">D169*$B$171</f>
        <v>0</v>
      </c>
      <c r="E171" s="8">
        <f t="shared" si="91"/>
        <v>0</v>
      </c>
      <c r="F171" s="8">
        <f t="shared" si="91"/>
        <v>0</v>
      </c>
      <c r="G171" s="8">
        <f t="shared" si="91"/>
        <v>0</v>
      </c>
      <c r="H171" s="8">
        <f t="shared" si="91"/>
        <v>0</v>
      </c>
      <c r="I171" s="8">
        <f t="shared" si="91"/>
        <v>0</v>
      </c>
      <c r="J171" s="8">
        <f t="shared" si="91"/>
        <v>0</v>
      </c>
      <c r="K171" s="8">
        <f t="shared" si="91"/>
        <v>0</v>
      </c>
      <c r="L171" s="8">
        <f t="shared" si="91"/>
        <v>0</v>
      </c>
      <c r="M171" s="8">
        <f t="shared" si="91"/>
        <v>0</v>
      </c>
      <c r="N171" s="8">
        <f t="shared" si="91"/>
        <v>0</v>
      </c>
      <c r="O171" s="8">
        <f t="shared" si="89"/>
        <v>0</v>
      </c>
      <c r="Q171" s="8"/>
      <c r="R171" s="8"/>
    </row>
    <row r="172" spans="1:18" ht="15">
      <c r="A172" s="28" t="s">
        <v>21</v>
      </c>
      <c r="B172" s="31">
        <v>0.059479999999999998</v>
      </c>
      <c r="C172" s="8">
        <f>C169*$B$172</f>
        <v>348.91381578957868</v>
      </c>
      <c r="D172" s="8">
        <f t="shared" si="92" ref="D172:N172">D169*$B$172</f>
        <v>336.71974372609702</v>
      </c>
      <c r="E172" s="8">
        <f t="shared" si="92"/>
        <v>321.45331705283638</v>
      </c>
      <c r="F172" s="8">
        <f t="shared" si="92"/>
        <v>316.79580050353167</v>
      </c>
      <c r="G172" s="8">
        <f t="shared" si="92"/>
        <v>295.54154718506618</v>
      </c>
      <c r="H172" s="8">
        <f t="shared" si="92"/>
        <v>284.9942091898792</v>
      </c>
      <c r="I172" s="8">
        <f t="shared" si="92"/>
        <v>280.55662047574032</v>
      </c>
      <c r="J172" s="8">
        <f t="shared" si="92"/>
        <v>278.57803646698011</v>
      </c>
      <c r="K172" s="8">
        <f t="shared" si="92"/>
        <v>296.98371793300748</v>
      </c>
      <c r="L172" s="8">
        <f t="shared" si="92"/>
        <v>295.43623885566331</v>
      </c>
      <c r="M172" s="8">
        <f t="shared" si="92"/>
        <v>332.9496958989609</v>
      </c>
      <c r="N172" s="8">
        <f t="shared" si="92"/>
        <v>352.25029692265866</v>
      </c>
      <c r="O172" s="8">
        <f t="shared" si="89"/>
        <v>3741.1730399999997</v>
      </c>
      <c r="Q172" s="8"/>
      <c r="R172" s="8"/>
    </row>
    <row r="173" spans="1:18" ht="15">
      <c r="A173" s="28" t="s">
        <v>22</v>
      </c>
      <c r="B173" s="31">
        <v>0.050200000000000002</v>
      </c>
      <c r="C173" s="8">
        <f>C169*$B$173</f>
        <v>294.47669052852808</v>
      </c>
      <c r="D173" s="8">
        <f t="shared" si="93" ref="D173:N173">D169*$B$173</f>
        <v>284.18512331960443</v>
      </c>
      <c r="E173" s="8">
        <f t="shared" si="93"/>
        <v>271.30054667203075</v>
      </c>
      <c r="F173" s="8">
        <f t="shared" si="93"/>
        <v>267.36969040479642</v>
      </c>
      <c r="G173" s="8">
        <f t="shared" si="93"/>
        <v>249.43150081859991</v>
      </c>
      <c r="H173" s="8">
        <f t="shared" si="93"/>
        <v>240.529746155547</v>
      </c>
      <c r="I173" s="8">
        <f t="shared" si="93"/>
        <v>236.78450483998259</v>
      </c>
      <c r="J173" s="8">
        <f t="shared" si="93"/>
        <v>235.11461719304643</v>
      </c>
      <c r="K173" s="8">
        <f t="shared" si="93"/>
        <v>250.64866577399087</v>
      </c>
      <c r="L173" s="8">
        <f t="shared" si="93"/>
        <v>249.34262257152488</v>
      </c>
      <c r="M173" s="8">
        <f t="shared" si="93"/>
        <v>281.00327394296971</v>
      </c>
      <c r="N173" s="8">
        <f t="shared" si="93"/>
        <v>297.29261777937904</v>
      </c>
      <c r="O173" s="8">
        <f t="shared" si="89"/>
        <v>3157.4796000000006</v>
      </c>
      <c r="Q173" s="8"/>
      <c r="R173" s="8"/>
    </row>
    <row r="174" spans="1:18" ht="15">
      <c r="A174" s="32" t="s">
        <v>28</v>
      </c>
      <c r="B174" s="31">
        <v>0.1578</v>
      </c>
      <c r="C174" s="8">
        <f>C169*$B$174</f>
        <v>925.66577221915793</v>
      </c>
      <c r="D174" s="8">
        <f t="shared" si="94" ref="D174:N174">D169*$B$174</f>
        <v>893.31498923971265</v>
      </c>
      <c r="E174" s="8">
        <f t="shared" si="94"/>
        <v>852.81327220809658</v>
      </c>
      <c r="F174" s="8">
        <f t="shared" si="94"/>
        <v>840.45691525651148</v>
      </c>
      <c r="G174" s="8">
        <f t="shared" si="94"/>
        <v>784.06953842978214</v>
      </c>
      <c r="H174" s="8">
        <f t="shared" si="94"/>
        <v>756.08752875189873</v>
      </c>
      <c r="I174" s="8">
        <f t="shared" si="94"/>
        <v>744.31463872010465</v>
      </c>
      <c r="J174" s="8">
        <f t="shared" si="94"/>
        <v>739.06546998132922</v>
      </c>
      <c r="K174" s="8">
        <f t="shared" si="94"/>
        <v>787.89560675569237</v>
      </c>
      <c r="L174" s="8">
        <f t="shared" si="94"/>
        <v>783.79015621088888</v>
      </c>
      <c r="M174" s="8">
        <f t="shared" si="94"/>
        <v>883.31308024304019</v>
      </c>
      <c r="N174" s="8">
        <f t="shared" si="94"/>
        <v>934.51743198378506</v>
      </c>
      <c r="O174" s="8">
        <f t="shared" si="89"/>
        <v>9925.3043999999991</v>
      </c>
      <c r="Q174" s="8"/>
      <c r="R174" s="8"/>
    </row>
    <row r="175" spans="1:15" ht="15">
      <c r="A175" s="33"/>
      <c r="B175" s="68"/>
      <c r="O175" s="8"/>
    </row>
    <row r="176" spans="1:15" ht="15">
      <c r="A176" s="28" t="s">
        <v>15</v>
      </c>
      <c r="B176" s="37"/>
      <c r="C176" s="34">
        <f>SUM(C170:C174)</f>
        <v>4485.0562785372649</v>
      </c>
      <c r="D176" s="34">
        <f t="shared" si="95" ref="D176:O176">SUM(D170:D174)</f>
        <v>4430.2198562854137</v>
      </c>
      <c r="E176" s="34">
        <f t="shared" si="95"/>
        <v>4361.5671359329635</v>
      </c>
      <c r="F176" s="34">
        <f t="shared" si="95"/>
        <v>4340.62240616484</v>
      </c>
      <c r="G176" s="34">
        <f t="shared" si="95"/>
        <v>4245.0425864334484</v>
      </c>
      <c r="H176" s="34">
        <f t="shared" si="95"/>
        <v>4197.611484097325</v>
      </c>
      <c r="I176" s="34">
        <f t="shared" si="95"/>
        <v>4177.6557640358278</v>
      </c>
      <c r="J176" s="34">
        <f t="shared" si="95"/>
        <v>4168.7581236413553</v>
      </c>
      <c r="K176" s="34">
        <f t="shared" si="95"/>
        <v>4251.5279904626914</v>
      </c>
      <c r="L176" s="34">
        <f t="shared" si="95"/>
        <v>4244.5690176380767</v>
      </c>
      <c r="M176" s="34">
        <f t="shared" si="95"/>
        <v>4413.2660500849706</v>
      </c>
      <c r="N176" s="34">
        <f t="shared" si="95"/>
        <v>4500.0603466858229</v>
      </c>
      <c r="O176" s="34">
        <f t="shared" si="95"/>
        <v>51815.957040000001</v>
      </c>
    </row>
    <row r="177" spans="1:2" ht="15.75">
      <c r="A177" s="53"/>
      <c r="B177" s="97"/>
    </row>
    <row r="178" spans="1:15" ht="15.75" thickBot="1">
      <c r="A178" s="9"/>
      <c r="B178" s="3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11"/>
      <c r="O178" s="11"/>
    </row>
    <row r="179" spans="1:15" ht="15">
      <c r="A179" s="39" t="s">
        <v>29</v>
      </c>
      <c r="B179" s="4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 t="s">
        <v>30</v>
      </c>
      <c r="N179" s="1"/>
      <c r="O179" s="1"/>
    </row>
    <row r="180" spans="1:2" ht="15">
      <c r="A180" s="28"/>
      <c r="B180" s="37"/>
    </row>
    <row r="181" spans="1:15" ht="15">
      <c r="A181" s="1" t="s">
        <v>0</v>
      </c>
      <c r="B181" s="41" t="s">
        <v>73</v>
      </c>
      <c r="C181"/>
      <c r="D181" s="3" t="s">
        <v>2</v>
      </c>
      <c r="E181" s="1"/>
      <c r="G181" s="2"/>
      <c r="H181" s="2"/>
      <c r="I181" s="5"/>
      <c r="J181" s="2"/>
      <c r="K181" s="5"/>
      <c r="L181" s="6" t="s">
        <v>42</v>
      </c>
      <c r="M181" s="2"/>
      <c r="N181" s="6"/>
      <c r="O181" s="2"/>
    </row>
    <row r="182" spans="1:15" ht="15.75" thickBot="1">
      <c r="A182" s="9"/>
      <c r="B182" s="38"/>
      <c r="C182" s="9"/>
      <c r="D182" s="10"/>
      <c r="E182" s="10"/>
      <c r="F182" s="9"/>
      <c r="G182" s="9"/>
      <c r="H182" s="9"/>
      <c r="I182" s="9"/>
      <c r="J182" s="9"/>
      <c r="K182" s="9"/>
      <c r="L182" s="9"/>
      <c r="M182" s="9"/>
      <c r="N182" s="11"/>
      <c r="O182" s="11"/>
    </row>
    <row r="183" spans="1:15" ht="15">
      <c r="A183" s="12"/>
      <c r="B183" s="42"/>
      <c r="C183" s="12"/>
      <c r="D183" s="1"/>
      <c r="E183" s="1"/>
      <c r="F183" s="12"/>
      <c r="G183" s="12"/>
      <c r="H183" s="12"/>
      <c r="I183" s="12"/>
      <c r="J183" s="12"/>
      <c r="K183" s="12"/>
      <c r="L183" s="12"/>
      <c r="M183" s="12"/>
      <c r="N183" s="13"/>
      <c r="O183" s="13"/>
    </row>
    <row r="184" spans="1:15" ht="15">
      <c r="A184" s="6" t="s">
        <v>4</v>
      </c>
      <c r="B184" s="43"/>
      <c r="C184" s="1"/>
      <c r="D184" s="1"/>
      <c r="E184" s="14" t="s">
        <v>5</v>
      </c>
      <c r="F184" s="15" t="s">
        <v>6</v>
      </c>
      <c r="H184" s="1"/>
      <c r="I184" s="5"/>
      <c r="J184" s="1"/>
      <c r="K184" s="5"/>
      <c r="L184" s="15" t="s">
        <v>7</v>
      </c>
      <c r="M184" s="1"/>
      <c r="N184" s="1"/>
      <c r="O184" s="1"/>
    </row>
    <row r="185" spans="1:15" ht="15">
      <c r="A185" s="5"/>
      <c r="B185" s="44"/>
      <c r="C185" s="5"/>
      <c r="D185" s="1"/>
      <c r="E185" s="1"/>
      <c r="F185" s="5"/>
      <c r="G185" s="15"/>
      <c r="H185" s="6"/>
      <c r="I185" s="5"/>
      <c r="J185" s="5"/>
      <c r="K185" s="5"/>
      <c r="L185" s="15" t="s">
        <v>8</v>
      </c>
      <c r="M185" s="5"/>
      <c r="N185" s="1"/>
      <c r="O185" s="1"/>
    </row>
    <row r="186" spans="1:15" ht="15">
      <c r="A186" s="6" t="s">
        <v>9</v>
      </c>
      <c r="B186" s="95" t="s">
        <v>74</v>
      </c>
      <c r="D186" s="5"/>
      <c r="E186" s="5"/>
      <c r="F186" s="5"/>
      <c r="G186" s="5"/>
      <c r="H186" s="5"/>
      <c r="I186" s="5"/>
      <c r="J186" s="5"/>
      <c r="K186" s="5"/>
      <c r="L186" s="15" t="s">
        <v>11</v>
      </c>
      <c r="M186" s="5"/>
      <c r="N186" s="1"/>
      <c r="O186" s="1"/>
    </row>
    <row r="187" spans="1:15" ht="15.75">
      <c r="A187" s="5"/>
      <c r="B187" s="44"/>
      <c r="C187" s="16"/>
      <c r="D187" s="5"/>
      <c r="E187" s="5"/>
      <c r="F187" s="5"/>
      <c r="G187" s="46"/>
      <c r="H187" s="5"/>
      <c r="I187" s="5"/>
      <c r="J187" s="5"/>
      <c r="K187" s="5"/>
      <c r="L187" s="5"/>
      <c r="M187" s="5"/>
      <c r="N187" s="1"/>
      <c r="O187" s="1"/>
    </row>
    <row r="188" spans="1:15" ht="15">
      <c r="A188" s="6" t="s">
        <v>12</v>
      </c>
      <c r="B188" s="43" t="str">
        <f>$B$8</f>
        <v>20220067-GU</v>
      </c>
      <c r="C188" s="1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1"/>
      <c r="O188" s="1"/>
    </row>
    <row r="189" spans="1:15" ht="15.75" thickBot="1">
      <c r="A189" s="17"/>
      <c r="B189" s="47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ht="15">
      <c r="A190" s="12"/>
      <c r="B190" s="4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3"/>
      <c r="O190" s="13"/>
    </row>
    <row r="191" spans="1:15" ht="15">
      <c r="A191" s="18" t="s">
        <v>13</v>
      </c>
      <c r="B191" s="19" t="s">
        <v>14</v>
      </c>
      <c r="C191" s="20">
        <v>44927</v>
      </c>
      <c r="D191" s="20">
        <v>44958</v>
      </c>
      <c r="E191" s="20">
        <v>44986</v>
      </c>
      <c r="F191" s="20">
        <v>45017</v>
      </c>
      <c r="G191" s="20">
        <v>45047</v>
      </c>
      <c r="H191" s="20">
        <v>45078</v>
      </c>
      <c r="I191" s="20">
        <v>45108</v>
      </c>
      <c r="J191" s="20">
        <v>45139</v>
      </c>
      <c r="K191" s="20">
        <v>45170</v>
      </c>
      <c r="L191" s="20">
        <v>45200</v>
      </c>
      <c r="M191" s="20">
        <v>45231</v>
      </c>
      <c r="N191" s="20">
        <v>45261</v>
      </c>
      <c r="O191" s="21" t="s">
        <v>15</v>
      </c>
    </row>
    <row r="192" spans="1:15" ht="15.75" thickBot="1">
      <c r="A192" s="22"/>
      <c r="B192" s="48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3"/>
    </row>
    <row r="193" spans="1:2" ht="15">
      <c r="A193" s="28"/>
      <c r="B193" s="37"/>
    </row>
    <row r="194" spans="1:2" ht="15.75">
      <c r="A194" s="59" t="s">
        <v>87</v>
      </c>
      <c r="B194" s="35"/>
    </row>
    <row r="195" spans="1:15" ht="15">
      <c r="A195" s="32" t="s">
        <v>17</v>
      </c>
      <c r="B195" s="67"/>
      <c r="C195" s="8">
        <v>326</v>
      </c>
      <c r="D195" s="8">
        <f>$C195</f>
        <v>326</v>
      </c>
      <c r="E195" s="8">
        <f t="shared" si="96" ref="E195:N195">$C195</f>
        <v>326</v>
      </c>
      <c r="F195" s="8">
        <f t="shared" si="96"/>
        <v>326</v>
      </c>
      <c r="G195" s="8">
        <f t="shared" si="96"/>
        <v>326</v>
      </c>
      <c r="H195" s="8">
        <f t="shared" si="96"/>
        <v>326</v>
      </c>
      <c r="I195" s="8">
        <f t="shared" si="96"/>
        <v>326</v>
      </c>
      <c r="J195" s="8">
        <f t="shared" si="96"/>
        <v>326</v>
      </c>
      <c r="K195" s="8">
        <f t="shared" si="96"/>
        <v>326</v>
      </c>
      <c r="L195" s="8">
        <f t="shared" si="96"/>
        <v>326</v>
      </c>
      <c r="M195" s="8">
        <f t="shared" si="96"/>
        <v>326</v>
      </c>
      <c r="N195" s="8">
        <f t="shared" si="96"/>
        <v>326</v>
      </c>
      <c r="O195" s="8">
        <f>SUM(C195:N195)</f>
        <v>3912</v>
      </c>
    </row>
    <row r="196" spans="1:15" ht="15">
      <c r="A196" s="28" t="s">
        <v>18</v>
      </c>
      <c r="B196" s="37"/>
      <c r="C196" s="8">
        <f>2302095*'[2]Weather Normalization'!CQ33</f>
        <v>236437.83450763192</v>
      </c>
      <c r="D196" s="8">
        <f>2302095*'[2]Weather Normalization'!CR33</f>
        <v>205294.25898228007</v>
      </c>
      <c r="E196" s="8">
        <f>2302095*'[2]Weather Normalization'!CS33</f>
        <v>203258.7505765876</v>
      </c>
      <c r="F196" s="8">
        <f>2302095*'[2]Weather Normalization'!CT33</f>
        <v>190449.26559163482</v>
      </c>
      <c r="G196" s="8">
        <f>2302095*'[2]Weather Normalization'!CU33</f>
        <v>178781.07019196989</v>
      </c>
      <c r="H196" s="8">
        <f>2302095*'[2]Weather Normalization'!CV33</f>
        <v>184428.49223993134</v>
      </c>
      <c r="I196" s="8">
        <f>2302095*'[2]Weather Normalization'!CW33</f>
        <v>177715.08349056577</v>
      </c>
      <c r="J196" s="8">
        <f>2302095*'[2]Weather Normalization'!CX33</f>
        <v>173482.77787273811</v>
      </c>
      <c r="K196" s="8">
        <f>2302095*'[2]Weather Normalization'!CY33</f>
        <v>176610.3005789881</v>
      </c>
      <c r="L196" s="8">
        <f>2302095*'[2]Weather Normalization'!CZ33</f>
        <v>171852.06227485224</v>
      </c>
      <c r="M196" s="8">
        <f>2302095*'[2]Weather Normalization'!DA33</f>
        <v>189167.75674933248</v>
      </c>
      <c r="N196" s="8">
        <f>2302095*'[2]Weather Normalization'!DB33</f>
        <v>214617.34694348794</v>
      </c>
      <c r="O196" s="8">
        <f t="shared" si="97" ref="O196:O201">SUM(C196:N196)</f>
        <v>2302095.0000000005</v>
      </c>
    </row>
    <row r="197" spans="1:18" ht="15">
      <c r="A197" s="28" t="s">
        <v>19</v>
      </c>
      <c r="B197" s="29">
        <v>134</v>
      </c>
      <c r="C197" s="30">
        <f>C195*$B$197</f>
        <v>43684</v>
      </c>
      <c r="D197" s="30">
        <f t="shared" si="98" ref="D197:N197">D195*$B$197</f>
        <v>43684</v>
      </c>
      <c r="E197" s="30">
        <f t="shared" si="98"/>
        <v>43684</v>
      </c>
      <c r="F197" s="30">
        <f t="shared" si="98"/>
        <v>43684</v>
      </c>
      <c r="G197" s="30">
        <f t="shared" si="98"/>
        <v>43684</v>
      </c>
      <c r="H197" s="30">
        <f t="shared" si="98"/>
        <v>43684</v>
      </c>
      <c r="I197" s="30">
        <f t="shared" si="98"/>
        <v>43684</v>
      </c>
      <c r="J197" s="30">
        <f t="shared" si="98"/>
        <v>43684</v>
      </c>
      <c r="K197" s="30">
        <f t="shared" si="98"/>
        <v>43684</v>
      </c>
      <c r="L197" s="30">
        <f t="shared" si="98"/>
        <v>43684</v>
      </c>
      <c r="M197" s="30">
        <f t="shared" si="98"/>
        <v>43684</v>
      </c>
      <c r="N197" s="30">
        <f t="shared" si="98"/>
        <v>43684</v>
      </c>
      <c r="O197" s="30">
        <f t="shared" si="97"/>
        <v>524208</v>
      </c>
      <c r="Q197" s="8"/>
      <c r="R197" s="8"/>
    </row>
    <row r="198" spans="1:18" ht="15">
      <c r="A198" s="28" t="s">
        <v>27</v>
      </c>
      <c r="B198" s="31">
        <v>0.20383000000000001</v>
      </c>
      <c r="C198" s="8">
        <f>C196*$B$198</f>
        <v>48193.123807690616</v>
      </c>
      <c r="D198" s="8">
        <f t="shared" si="99" ref="D198:N198">D196*$B$198</f>
        <v>41845.128808358146</v>
      </c>
      <c r="E198" s="8">
        <f t="shared" si="99"/>
        <v>41430.231130025852</v>
      </c>
      <c r="F198" s="8">
        <f t="shared" si="99"/>
        <v>38819.273805542929</v>
      </c>
      <c r="G198" s="8">
        <f t="shared" si="99"/>
        <v>36440.945537229221</v>
      </c>
      <c r="H198" s="8">
        <f t="shared" si="99"/>
        <v>37592.059573265207</v>
      </c>
      <c r="I198" s="8">
        <f t="shared" si="99"/>
        <v>36223.66546788202</v>
      </c>
      <c r="J198" s="8">
        <f t="shared" si="99"/>
        <v>35360.994613800212</v>
      </c>
      <c r="K198" s="8">
        <f t="shared" si="99"/>
        <v>35998.477567015143</v>
      </c>
      <c r="L198" s="8">
        <f t="shared" si="99"/>
        <v>35028.605853483132</v>
      </c>
      <c r="M198" s="8">
        <f t="shared" si="99"/>
        <v>38558.063858216439</v>
      </c>
      <c r="N198" s="8">
        <f t="shared" si="99"/>
        <v>43745.453827491147</v>
      </c>
      <c r="O198" s="8">
        <f t="shared" si="97"/>
        <v>469236.02385000006</v>
      </c>
      <c r="Q198" s="8"/>
      <c r="R198" s="8"/>
    </row>
    <row r="199" spans="1:18" ht="15">
      <c r="A199" s="28" t="s">
        <v>21</v>
      </c>
      <c r="B199" s="31">
        <v>0.07553</v>
      </c>
      <c r="C199" s="8">
        <f>C196*$B$199</f>
        <v>17858.14964036144</v>
      </c>
      <c r="D199" s="8">
        <f t="shared" si="100" ref="D199:N199">D196*$B$199</f>
        <v>15505.875380931613</v>
      </c>
      <c r="E199" s="8">
        <f t="shared" si="100"/>
        <v>15352.13343104966</v>
      </c>
      <c r="F199" s="8">
        <f t="shared" si="100"/>
        <v>14384.633030136178</v>
      </c>
      <c r="G199" s="8">
        <f t="shared" si="100"/>
        <v>13503.334231599485</v>
      </c>
      <c r="H199" s="8">
        <f t="shared" si="100"/>
        <v>13929.884018882014</v>
      </c>
      <c r="I199" s="8">
        <f t="shared" si="100"/>
        <v>13422.820256042432</v>
      </c>
      <c r="J199" s="8">
        <f t="shared" si="100"/>
        <v>13103.15421272791</v>
      </c>
      <c r="K199" s="8">
        <f t="shared" si="100"/>
        <v>13339.376002730971</v>
      </c>
      <c r="L199" s="8">
        <f t="shared" si="100"/>
        <v>12979.98626361959</v>
      </c>
      <c r="M199" s="8">
        <f t="shared" si="100"/>
        <v>14287.840667277082</v>
      </c>
      <c r="N199" s="8">
        <f t="shared" si="100"/>
        <v>16210.048214641643</v>
      </c>
      <c r="O199" s="8">
        <f t="shared" si="97"/>
        <v>173877.23535</v>
      </c>
      <c r="Q199" s="8"/>
      <c r="R199" s="8"/>
    </row>
    <row r="200" spans="1:18" ht="15">
      <c r="A200" s="28" t="s">
        <v>22</v>
      </c>
      <c r="B200" s="31">
        <v>0.036720000000000003</v>
      </c>
      <c r="C200" s="8">
        <f>C196*$B$200</f>
        <v>8681.9972831202449</v>
      </c>
      <c r="D200" s="8">
        <f t="shared" si="101" ref="D200:N200">D196*$B$200</f>
        <v>7538.4051898293246</v>
      </c>
      <c r="E200" s="8">
        <f t="shared" si="101"/>
        <v>7463.661321172297</v>
      </c>
      <c r="F200" s="8">
        <f t="shared" si="101"/>
        <v>6993.2970325248307</v>
      </c>
      <c r="G200" s="8">
        <f t="shared" si="101"/>
        <v>6564.8408974491349</v>
      </c>
      <c r="H200" s="8">
        <f t="shared" si="101"/>
        <v>6772.2142350502791</v>
      </c>
      <c r="I200" s="8">
        <f t="shared" si="101"/>
        <v>6525.6978657735754</v>
      </c>
      <c r="J200" s="8">
        <f t="shared" si="101"/>
        <v>6370.2876034869441</v>
      </c>
      <c r="K200" s="8">
        <f t="shared" si="101"/>
        <v>6485.1302372604432</v>
      </c>
      <c r="L200" s="8">
        <f t="shared" si="101"/>
        <v>6310.4077267325747</v>
      </c>
      <c r="M200" s="8">
        <f t="shared" si="101"/>
        <v>6946.2400278354889</v>
      </c>
      <c r="N200" s="8">
        <f t="shared" si="101"/>
        <v>7880.7489797648777</v>
      </c>
      <c r="O200" s="8">
        <f t="shared" si="97"/>
        <v>84532.928400000004</v>
      </c>
      <c r="Q200" s="8"/>
      <c r="R200" s="8"/>
    </row>
    <row r="201" spans="1:18" ht="15">
      <c r="A201" s="32" t="s">
        <v>28</v>
      </c>
      <c r="B201" s="31">
        <v>0.15890000000000001</v>
      </c>
      <c r="C201" s="8">
        <f>C196*$B$201</f>
        <v>37569.971903262718</v>
      </c>
      <c r="D201" s="8">
        <f t="shared" si="102" ref="D201:N201">D196*$B$201</f>
        <v>32621.257752284306</v>
      </c>
      <c r="E201" s="8">
        <f t="shared" si="102"/>
        <v>32297.815466619773</v>
      </c>
      <c r="F201" s="8">
        <f t="shared" si="102"/>
        <v>30262.388302510775</v>
      </c>
      <c r="G201" s="8">
        <f t="shared" si="102"/>
        <v>28408.312053504018</v>
      </c>
      <c r="H201" s="8">
        <f t="shared" si="102"/>
        <v>29305.687416925091</v>
      </c>
      <c r="I201" s="8">
        <f t="shared" si="102"/>
        <v>28238.926766650904</v>
      </c>
      <c r="J201" s="8">
        <f t="shared" si="102"/>
        <v>27566.413403978087</v>
      </c>
      <c r="K201" s="8">
        <f t="shared" si="102"/>
        <v>28063.376762001211</v>
      </c>
      <c r="L201" s="8">
        <f t="shared" si="102"/>
        <v>27307.292695474025</v>
      </c>
      <c r="M201" s="8">
        <f t="shared" si="102"/>
        <v>30058.756547468933</v>
      </c>
      <c r="N201" s="8">
        <f t="shared" si="102"/>
        <v>34102.696429320233</v>
      </c>
      <c r="O201" s="8">
        <f t="shared" si="97"/>
        <v>365802.8955000001</v>
      </c>
      <c r="Q201" s="8"/>
      <c r="R201" s="8"/>
    </row>
    <row r="202" spans="1:15" ht="15">
      <c r="A202" s="33"/>
      <c r="B202" s="68"/>
      <c r="O202" s="8"/>
    </row>
    <row r="203" spans="1:15" ht="15">
      <c r="A203" s="28" t="s">
        <v>15</v>
      </c>
      <c r="B203" s="37"/>
      <c r="C203" s="34">
        <f>SUM(C197:C201)</f>
        <v>155987.24263443501</v>
      </c>
      <c r="D203" s="34">
        <f t="shared" si="103" ref="D203:O203">SUM(D197:D201)</f>
        <v>141194.6671314034</v>
      </c>
      <c r="E203" s="34">
        <f t="shared" si="103"/>
        <v>140227.84134886757</v>
      </c>
      <c r="F203" s="34">
        <f t="shared" si="103"/>
        <v>134143.59217071472</v>
      </c>
      <c r="G203" s="34">
        <f t="shared" si="103"/>
        <v>128601.43271978185</v>
      </c>
      <c r="H203" s="34">
        <f t="shared" si="103"/>
        <v>131283.84524412258</v>
      </c>
      <c r="I203" s="34">
        <f t="shared" si="103"/>
        <v>128095.11035634892</v>
      </c>
      <c r="J203" s="34">
        <f t="shared" si="103"/>
        <v>126084.84983399315</v>
      </c>
      <c r="K203" s="34">
        <f t="shared" si="103"/>
        <v>127570.36056900777</v>
      </c>
      <c r="L203" s="34">
        <f t="shared" si="103"/>
        <v>125310.29253930933</v>
      </c>
      <c r="M203" s="34">
        <f t="shared" si="103"/>
        <v>133534.90110079793</v>
      </c>
      <c r="N203" s="34">
        <f t="shared" si="103"/>
        <v>145622.94745121791</v>
      </c>
      <c r="O203" s="34">
        <f t="shared" si="103"/>
        <v>1617657.0831000002</v>
      </c>
    </row>
    <row r="204" spans="1:2" ht="15">
      <c r="A204" s="98"/>
      <c r="B204" s="99"/>
    </row>
    <row r="205" spans="1:2" ht="15.75">
      <c r="A205" s="59" t="s">
        <v>88</v>
      </c>
      <c r="B205" s="35"/>
    </row>
    <row r="206" spans="1:15" ht="15">
      <c r="A206" s="32" t="s">
        <v>17</v>
      </c>
      <c r="B206" s="67"/>
      <c r="C206" s="8">
        <v>7</v>
      </c>
      <c r="D206" s="8">
        <f>$C206</f>
        <v>7</v>
      </c>
      <c r="E206" s="8">
        <f t="shared" si="104" ref="E206:N206">$C206</f>
        <v>7</v>
      </c>
      <c r="F206" s="8">
        <f t="shared" si="104"/>
        <v>7</v>
      </c>
      <c r="G206" s="8">
        <f t="shared" si="104"/>
        <v>7</v>
      </c>
      <c r="H206" s="8">
        <f t="shared" si="104"/>
        <v>7</v>
      </c>
      <c r="I206" s="8">
        <f t="shared" si="104"/>
        <v>7</v>
      </c>
      <c r="J206" s="8">
        <f t="shared" si="104"/>
        <v>7</v>
      </c>
      <c r="K206" s="8">
        <f t="shared" si="104"/>
        <v>7</v>
      </c>
      <c r="L206" s="8">
        <f t="shared" si="104"/>
        <v>7</v>
      </c>
      <c r="M206" s="8">
        <f t="shared" si="104"/>
        <v>7</v>
      </c>
      <c r="N206" s="8">
        <f t="shared" si="104"/>
        <v>7</v>
      </c>
      <c r="O206" s="8">
        <f>SUM(C206:N206)</f>
        <v>84</v>
      </c>
    </row>
    <row r="207" spans="1:15" ht="15">
      <c r="A207" s="28" t="s">
        <v>18</v>
      </c>
      <c r="B207" s="37"/>
      <c r="C207" s="8">
        <f>46047*'[2]Weather Normalization'!CQ33</f>
        <v>4729.2804882391592</v>
      </c>
      <c r="D207" s="8">
        <f>46047*'[2]Weather Normalization'!CR33</f>
        <v>4106.3399830836915</v>
      </c>
      <c r="E207" s="8">
        <f>46047*'[2]Weather Normalization'!CS33</f>
        <v>4065.6253055586885</v>
      </c>
      <c r="F207" s="8">
        <f>46047*'[2]Weather Normalization'!CT33</f>
        <v>3809.4072280674814</v>
      </c>
      <c r="G207" s="8">
        <f>46047*'[2]Weather Normalization'!CU33</f>
        <v>3576.0174706646071</v>
      </c>
      <c r="H207" s="8">
        <f>46047*'[2]Weather Normalization'!CV33</f>
        <v>3688.9784227723526</v>
      </c>
      <c r="I207" s="8">
        <f>46047*'[2]Weather Normalization'!CW33</f>
        <v>3554.6953750779535</v>
      </c>
      <c r="J207" s="8">
        <f>46047*'[2]Weather Normalization'!CX33</f>
        <v>3470.0398865841644</v>
      </c>
      <c r="K207" s="8">
        <f>46047*'[2]Weather Normalization'!CY33</f>
        <v>3532.5972693397384</v>
      </c>
      <c r="L207" s="8">
        <f>46047*'[2]Weather Normalization'!CZ33</f>
        <v>3437.4219619825076</v>
      </c>
      <c r="M207" s="8">
        <f>46047*'[2]Weather Normalization'!DA33</f>
        <v>3783.7742122008485</v>
      </c>
      <c r="N207" s="8">
        <f>46047*'[2]Weather Normalization'!DB33</f>
        <v>4292.8223964288136</v>
      </c>
      <c r="O207" s="8">
        <f t="shared" si="105" ref="O207:O212">SUM(C207:N207)</f>
        <v>46047.000000000007</v>
      </c>
    </row>
    <row r="208" spans="1:18" ht="15">
      <c r="A208" s="28" t="s">
        <v>19</v>
      </c>
      <c r="B208" s="29">
        <v>263</v>
      </c>
      <c r="C208" s="30">
        <f>C206*$B$208</f>
        <v>1841</v>
      </c>
      <c r="D208" s="30">
        <f t="shared" si="106" ref="D208:N208">D206*$B$208</f>
        <v>1841</v>
      </c>
      <c r="E208" s="30">
        <f t="shared" si="106"/>
        <v>1841</v>
      </c>
      <c r="F208" s="30">
        <f t="shared" si="106"/>
        <v>1841</v>
      </c>
      <c r="G208" s="30">
        <f t="shared" si="106"/>
        <v>1841</v>
      </c>
      <c r="H208" s="30">
        <f t="shared" si="106"/>
        <v>1841</v>
      </c>
      <c r="I208" s="30">
        <f t="shared" si="106"/>
        <v>1841</v>
      </c>
      <c r="J208" s="30">
        <f t="shared" si="106"/>
        <v>1841</v>
      </c>
      <c r="K208" s="30">
        <f t="shared" si="106"/>
        <v>1841</v>
      </c>
      <c r="L208" s="30">
        <f t="shared" si="106"/>
        <v>1841</v>
      </c>
      <c r="M208" s="30">
        <f t="shared" si="106"/>
        <v>1841</v>
      </c>
      <c r="N208" s="30">
        <f t="shared" si="106"/>
        <v>1841</v>
      </c>
      <c r="O208" s="30">
        <f t="shared" si="105"/>
        <v>22092</v>
      </c>
      <c r="Q208" s="8"/>
      <c r="R208" s="8"/>
    </row>
    <row r="209" spans="1:18" ht="15">
      <c r="A209" s="28" t="s">
        <v>27</v>
      </c>
      <c r="B209" s="31">
        <v>0</v>
      </c>
      <c r="C209" s="8">
        <f>C207*$B$209</f>
        <v>0</v>
      </c>
      <c r="D209" s="8">
        <f t="shared" si="107" ref="D209:N209">D207*$B$209</f>
        <v>0</v>
      </c>
      <c r="E209" s="8">
        <f t="shared" si="107"/>
        <v>0</v>
      </c>
      <c r="F209" s="8">
        <f t="shared" si="107"/>
        <v>0</v>
      </c>
      <c r="G209" s="8">
        <f t="shared" si="107"/>
        <v>0</v>
      </c>
      <c r="H209" s="8">
        <f t="shared" si="107"/>
        <v>0</v>
      </c>
      <c r="I209" s="8">
        <f t="shared" si="107"/>
        <v>0</v>
      </c>
      <c r="J209" s="8">
        <f t="shared" si="107"/>
        <v>0</v>
      </c>
      <c r="K209" s="8">
        <f t="shared" si="107"/>
        <v>0</v>
      </c>
      <c r="L209" s="8">
        <f t="shared" si="107"/>
        <v>0</v>
      </c>
      <c r="M209" s="8">
        <f t="shared" si="107"/>
        <v>0</v>
      </c>
      <c r="N209" s="8">
        <f t="shared" si="107"/>
        <v>0</v>
      </c>
      <c r="O209" s="8">
        <f t="shared" si="105"/>
        <v>0</v>
      </c>
      <c r="Q209" s="8"/>
      <c r="R209" s="8"/>
    </row>
    <row r="210" spans="1:18" ht="15">
      <c r="A210" s="28" t="s">
        <v>21</v>
      </c>
      <c r="B210" s="31">
        <v>0.07553</v>
      </c>
      <c r="C210" s="8">
        <f>C207*$B$210</f>
        <v>357.20255527670372</v>
      </c>
      <c r="D210" s="8">
        <f t="shared" si="108" ref="D210:N210">D207*$B$210</f>
        <v>310.15185892231125</v>
      </c>
      <c r="E210" s="8">
        <f t="shared" si="108"/>
        <v>307.07667932884772</v>
      </c>
      <c r="F210" s="8">
        <f t="shared" si="108"/>
        <v>287.72452793593686</v>
      </c>
      <c r="G210" s="8">
        <f t="shared" si="108"/>
        <v>270.09659955929777</v>
      </c>
      <c r="H210" s="8">
        <f t="shared" si="108"/>
        <v>278.6285402719958</v>
      </c>
      <c r="I210" s="8">
        <f t="shared" si="108"/>
        <v>268.48614167963785</v>
      </c>
      <c r="J210" s="8">
        <f t="shared" si="108"/>
        <v>262.09211263370196</v>
      </c>
      <c r="K210" s="8">
        <f t="shared" si="108"/>
        <v>266.81707175323044</v>
      </c>
      <c r="L210" s="8">
        <f t="shared" si="108"/>
        <v>259.62848078853881</v>
      </c>
      <c r="M210" s="8">
        <f t="shared" si="108"/>
        <v>285.7884662475301</v>
      </c>
      <c r="N210" s="8">
        <f t="shared" si="108"/>
        <v>324.2368756022683</v>
      </c>
      <c r="O210" s="8">
        <f t="shared" si="105"/>
        <v>3477.9299100000003</v>
      </c>
      <c r="Q210" s="8"/>
      <c r="R210" s="8"/>
    </row>
    <row r="211" spans="1:18" ht="15">
      <c r="A211" s="28" t="s">
        <v>22</v>
      </c>
      <c r="B211" s="31">
        <v>0.036720000000000003</v>
      </c>
      <c r="C211" s="8">
        <f>C207*$B$211</f>
        <v>173.65917952814195</v>
      </c>
      <c r="D211" s="8">
        <f t="shared" si="109" ref="D211:N211">D207*$B$211</f>
        <v>150.78480417883316</v>
      </c>
      <c r="E211" s="8">
        <f t="shared" si="109"/>
        <v>149.28976122011505</v>
      </c>
      <c r="F211" s="8">
        <f t="shared" si="109"/>
        <v>139.88143341463794</v>
      </c>
      <c r="G211" s="8">
        <f t="shared" si="109"/>
        <v>131.31136152280439</v>
      </c>
      <c r="H211" s="8">
        <f t="shared" si="109"/>
        <v>135.4592876842008</v>
      </c>
      <c r="I211" s="8">
        <f t="shared" si="109"/>
        <v>130.52841417286245</v>
      </c>
      <c r="J211" s="8">
        <f t="shared" si="109"/>
        <v>127.41986463537053</v>
      </c>
      <c r="K211" s="8">
        <f t="shared" si="109"/>
        <v>129.71697173015519</v>
      </c>
      <c r="L211" s="8">
        <f t="shared" si="109"/>
        <v>126.22213444399769</v>
      </c>
      <c r="M211" s="8">
        <f t="shared" si="109"/>
        <v>138.94018907201516</v>
      </c>
      <c r="N211" s="8">
        <f t="shared" si="109"/>
        <v>157.63243839686604</v>
      </c>
      <c r="O211" s="8">
        <f t="shared" si="105"/>
        <v>1690.8458400000002</v>
      </c>
      <c r="Q211" s="8"/>
      <c r="R211" s="8"/>
    </row>
    <row r="212" spans="1:18" ht="15">
      <c r="A212" s="32" t="s">
        <v>28</v>
      </c>
      <c r="B212" s="31">
        <v>0.15890000000000001</v>
      </c>
      <c r="C212" s="8">
        <f>C207*$B$212</f>
        <v>751.48266958120246</v>
      </c>
      <c r="D212" s="8">
        <f t="shared" si="110" ref="D212:N212">D207*$B$212</f>
        <v>652.49742331199866</v>
      </c>
      <c r="E212" s="8">
        <f t="shared" si="110"/>
        <v>646.02786105327561</v>
      </c>
      <c r="F212" s="8">
        <f t="shared" si="110"/>
        <v>605.31480853992286</v>
      </c>
      <c r="G212" s="8">
        <f t="shared" si="110"/>
        <v>568.2291760886061</v>
      </c>
      <c r="H212" s="8">
        <f t="shared" si="110"/>
        <v>586.17867137852693</v>
      </c>
      <c r="I212" s="8">
        <f t="shared" si="110"/>
        <v>564.84109509988684</v>
      </c>
      <c r="J212" s="8">
        <f t="shared" si="110"/>
        <v>551.38933797822381</v>
      </c>
      <c r="K212" s="8">
        <f t="shared" si="110"/>
        <v>561.32970609808444</v>
      </c>
      <c r="L212" s="8">
        <f t="shared" si="110"/>
        <v>546.20634975902055</v>
      </c>
      <c r="M212" s="8">
        <f t="shared" si="110"/>
        <v>601.24172231871489</v>
      </c>
      <c r="N212" s="8">
        <f t="shared" si="110"/>
        <v>682.12947879253852</v>
      </c>
      <c r="O212" s="8">
        <f t="shared" si="105"/>
        <v>7316.8683000000019</v>
      </c>
      <c r="Q212" s="8"/>
      <c r="R212" s="8"/>
    </row>
    <row r="213" spans="1:15" ht="15">
      <c r="A213" s="33"/>
      <c r="B213" s="68"/>
      <c r="O213" s="8"/>
    </row>
    <row r="214" spans="1:15" ht="15">
      <c r="A214" s="28" t="s">
        <v>15</v>
      </c>
      <c r="B214" s="37"/>
      <c r="C214" s="34">
        <f>SUM(C208:C212)</f>
        <v>3123.3444043860482</v>
      </c>
      <c r="D214" s="34">
        <f t="shared" si="111" ref="D214:O214">SUM(D208:D212)</f>
        <v>2954.4340864131432</v>
      </c>
      <c r="E214" s="34">
        <f t="shared" si="111"/>
        <v>2943.3943016022381</v>
      </c>
      <c r="F214" s="34">
        <f t="shared" si="111"/>
        <v>2873.9207698904975</v>
      </c>
      <c r="G214" s="34">
        <f t="shared" si="111"/>
        <v>2810.6371371707082</v>
      </c>
      <c r="H214" s="34">
        <f t="shared" si="111"/>
        <v>2841.2664993347234</v>
      </c>
      <c r="I214" s="34">
        <f t="shared" si="111"/>
        <v>2804.8556509523874</v>
      </c>
      <c r="J214" s="34">
        <f t="shared" si="111"/>
        <v>2781.9013152472967</v>
      </c>
      <c r="K214" s="34">
        <f t="shared" si="111"/>
        <v>2798.8637495814701</v>
      </c>
      <c r="L214" s="34">
        <f t="shared" si="111"/>
        <v>2773.0569649915569</v>
      </c>
      <c r="M214" s="34">
        <f t="shared" si="111"/>
        <v>2866.9703776382598</v>
      </c>
      <c r="N214" s="34">
        <f t="shared" si="111"/>
        <v>3004.9987927916727</v>
      </c>
      <c r="O214" s="34">
        <f t="shared" si="111"/>
        <v>34577.644050000003</v>
      </c>
    </row>
    <row r="215" spans="1:2" ht="15">
      <c r="A215" s="98"/>
      <c r="B215" s="99"/>
    </row>
    <row r="216" spans="1:2" ht="15.75">
      <c r="A216" s="25" t="s">
        <v>89</v>
      </c>
      <c r="B216" s="24"/>
    </row>
    <row r="217" spans="1:15" ht="15">
      <c r="A217" s="26" t="s">
        <v>17</v>
      </c>
      <c r="B217" s="87"/>
      <c r="C217" s="8">
        <v>221</v>
      </c>
      <c r="D217" s="8">
        <f>$C217</f>
        <v>221</v>
      </c>
      <c r="E217" s="8">
        <f t="shared" si="112" ref="E217:N217">$C217</f>
        <v>221</v>
      </c>
      <c r="F217" s="8">
        <f t="shared" si="112"/>
        <v>221</v>
      </c>
      <c r="G217" s="8">
        <f t="shared" si="112"/>
        <v>221</v>
      </c>
      <c r="H217" s="8">
        <f t="shared" si="112"/>
        <v>221</v>
      </c>
      <c r="I217" s="8">
        <f t="shared" si="112"/>
        <v>221</v>
      </c>
      <c r="J217" s="8">
        <f t="shared" si="112"/>
        <v>221</v>
      </c>
      <c r="K217" s="8">
        <f t="shared" si="112"/>
        <v>221</v>
      </c>
      <c r="L217" s="8">
        <f t="shared" si="112"/>
        <v>221</v>
      </c>
      <c r="M217" s="8">
        <f t="shared" si="112"/>
        <v>221</v>
      </c>
      <c r="N217" s="8">
        <f t="shared" si="112"/>
        <v>221</v>
      </c>
      <c r="O217" s="8">
        <f>SUM(C217:N217)</f>
        <v>2652</v>
      </c>
    </row>
    <row r="218" spans="1:15" ht="15">
      <c r="A218" s="28" t="s">
        <v>18</v>
      </c>
      <c r="B218" s="37"/>
      <c r="C218" s="8">
        <f>3150447*'[2]Weather Normalization'!CQ34</f>
        <v>334856.70922447334</v>
      </c>
      <c r="D218" s="8">
        <f>3150447*'[2]Weather Normalization'!CR34</f>
        <v>304526.21599864046</v>
      </c>
      <c r="E218" s="8">
        <f>3150447*'[2]Weather Normalization'!CS34</f>
        <v>281103.65610813349</v>
      </c>
      <c r="F218" s="8">
        <f>3150447*'[2]Weather Normalization'!CT34</f>
        <v>259038.96359726519</v>
      </c>
      <c r="G218" s="8">
        <f>3150447*'[2]Weather Normalization'!CU34</f>
        <v>227656.62362378268</v>
      </c>
      <c r="H218" s="8">
        <f>3150447*'[2]Weather Normalization'!CV34</f>
        <v>232931.94250954277</v>
      </c>
      <c r="I218" s="8">
        <f>3150447*'[2]Weather Normalization'!CW34</f>
        <v>225993.57980217048</v>
      </c>
      <c r="J218" s="8">
        <f>3150447*'[2]Weather Normalization'!CX34</f>
        <v>208397.9136379798</v>
      </c>
      <c r="K218" s="8">
        <f>3150447*'[2]Weather Normalization'!CY34</f>
        <v>227349.29129044444</v>
      </c>
      <c r="L218" s="8">
        <f>3150447*'[2]Weather Normalization'!CZ34</f>
        <v>232758.86158084142</v>
      </c>
      <c r="M218" s="8">
        <f>3150447*'[2]Weather Normalization'!DA34</f>
        <v>275607.09139975219</v>
      </c>
      <c r="N218" s="8">
        <f>3150447*'[2]Weather Normalization'!DB34</f>
        <v>340226.15122697363</v>
      </c>
      <c r="O218" s="8">
        <f t="shared" si="113" ref="O218:O223">SUM(C218:N218)</f>
        <v>3150446.9999999995</v>
      </c>
    </row>
    <row r="219" spans="1:18" ht="15">
      <c r="A219" s="28" t="s">
        <v>19</v>
      </c>
      <c r="B219" s="29">
        <v>210</v>
      </c>
      <c r="C219" s="30">
        <f>C217*$B$219</f>
        <v>46410</v>
      </c>
      <c r="D219" s="30">
        <f t="shared" si="114" ref="D219:N219">D217*$B$219</f>
        <v>46410</v>
      </c>
      <c r="E219" s="30">
        <f t="shared" si="114"/>
        <v>46410</v>
      </c>
      <c r="F219" s="30">
        <f t="shared" si="114"/>
        <v>46410</v>
      </c>
      <c r="G219" s="30">
        <f t="shared" si="114"/>
        <v>46410</v>
      </c>
      <c r="H219" s="30">
        <f t="shared" si="114"/>
        <v>46410</v>
      </c>
      <c r="I219" s="30">
        <f t="shared" si="114"/>
        <v>46410</v>
      </c>
      <c r="J219" s="30">
        <f t="shared" si="114"/>
        <v>46410</v>
      </c>
      <c r="K219" s="30">
        <f t="shared" si="114"/>
        <v>46410</v>
      </c>
      <c r="L219" s="30">
        <f t="shared" si="114"/>
        <v>46410</v>
      </c>
      <c r="M219" s="30">
        <f t="shared" si="114"/>
        <v>46410</v>
      </c>
      <c r="N219" s="30">
        <f t="shared" si="114"/>
        <v>46410</v>
      </c>
      <c r="O219" s="30">
        <f t="shared" si="113"/>
        <v>556920</v>
      </c>
      <c r="Q219" s="8"/>
      <c r="R219" s="8"/>
    </row>
    <row r="220" spans="1:18" ht="15">
      <c r="A220" s="28" t="s">
        <v>27</v>
      </c>
      <c r="B220" s="31">
        <v>0.189</v>
      </c>
      <c r="C220" s="8">
        <f>C218*$B$220</f>
        <v>63287.918043425459</v>
      </c>
      <c r="D220" s="8">
        <f t="shared" si="115" ref="D220:N220">D218*$B$220</f>
        <v>57555.45482374305</v>
      </c>
      <c r="E220" s="8">
        <f t="shared" si="115"/>
        <v>53128.591004437229</v>
      </c>
      <c r="F220" s="8">
        <f t="shared" si="115"/>
        <v>48958.364119883117</v>
      </c>
      <c r="G220" s="8">
        <f t="shared" si="115"/>
        <v>43027.101864894925</v>
      </c>
      <c r="H220" s="8">
        <f t="shared" si="115"/>
        <v>44024.137134303586</v>
      </c>
      <c r="I220" s="8">
        <f t="shared" si="115"/>
        <v>42712.786582610221</v>
      </c>
      <c r="J220" s="8">
        <f t="shared" si="115"/>
        <v>39387.205677578182</v>
      </c>
      <c r="K220" s="8">
        <f t="shared" si="115"/>
        <v>42969.016053893996</v>
      </c>
      <c r="L220" s="8">
        <f t="shared" si="115"/>
        <v>43991.424838779029</v>
      </c>
      <c r="M220" s="8">
        <f t="shared" si="115"/>
        <v>52089.740274553165</v>
      </c>
      <c r="N220" s="8">
        <f t="shared" si="115"/>
        <v>64302.742581898019</v>
      </c>
      <c r="O220" s="8">
        <f t="shared" si="113"/>
        <v>595434.48299999989</v>
      </c>
      <c r="Q220" s="8"/>
      <c r="R220" s="8"/>
    </row>
    <row r="221" spans="1:18" ht="15">
      <c r="A221" s="28" t="s">
        <v>21</v>
      </c>
      <c r="B221" s="31">
        <v>0.083809999999999996</v>
      </c>
      <c r="C221" s="8">
        <f>C218*$B$221</f>
        <v>28064.340800103109</v>
      </c>
      <c r="D221" s="8">
        <f t="shared" si="116" ref="D221:N221">D218*$B$221</f>
        <v>25522.342162846056</v>
      </c>
      <c r="E221" s="8">
        <f t="shared" si="116"/>
        <v>23559.297418422666</v>
      </c>
      <c r="F221" s="8">
        <f t="shared" si="116"/>
        <v>21710.055539086796</v>
      </c>
      <c r="G221" s="8">
        <f t="shared" si="116"/>
        <v>19079.901625909224</v>
      </c>
      <c r="H221" s="8">
        <f t="shared" si="116"/>
        <v>19522.026101724779</v>
      </c>
      <c r="I221" s="8">
        <f t="shared" si="116"/>
        <v>18940.521923219909</v>
      </c>
      <c r="J221" s="8">
        <f t="shared" si="116"/>
        <v>17465.829141999086</v>
      </c>
      <c r="K221" s="8">
        <f t="shared" si="116"/>
        <v>19054.144103052149</v>
      </c>
      <c r="L221" s="8">
        <f t="shared" si="116"/>
        <v>19507.520189090319</v>
      </c>
      <c r="M221" s="8">
        <f t="shared" si="116"/>
        <v>23098.630330213229</v>
      </c>
      <c r="N221" s="8">
        <f t="shared" si="116"/>
        <v>28514.353734332657</v>
      </c>
      <c r="O221" s="8">
        <f t="shared" si="113"/>
        <v>264038.96306999994</v>
      </c>
      <c r="Q221" s="8"/>
      <c r="R221" s="8"/>
    </row>
    <row r="222" spans="1:18" ht="15">
      <c r="A222" s="28" t="s">
        <v>22</v>
      </c>
      <c r="B222" s="31">
        <v>0.030700000000000002</v>
      </c>
      <c r="C222" s="8">
        <f>C218*$B$222</f>
        <v>10280.100973191333</v>
      </c>
      <c r="D222" s="8">
        <f t="shared" si="117" ref="D222:N222">D218*$B$222</f>
        <v>9348.9548311582621</v>
      </c>
      <c r="E222" s="8">
        <f t="shared" si="117"/>
        <v>8629.8822425196995</v>
      </c>
      <c r="F222" s="8">
        <f t="shared" si="117"/>
        <v>7952.4961824360416</v>
      </c>
      <c r="G222" s="8">
        <f t="shared" si="117"/>
        <v>6989.0583452501287</v>
      </c>
      <c r="H222" s="8">
        <f t="shared" si="117"/>
        <v>7151.0106350429633</v>
      </c>
      <c r="I222" s="8">
        <f t="shared" si="117"/>
        <v>6938.0028999266342</v>
      </c>
      <c r="J222" s="8">
        <f t="shared" si="117"/>
        <v>6397.8159486859804</v>
      </c>
      <c r="K222" s="8">
        <f t="shared" si="117"/>
        <v>6979.6232426166443</v>
      </c>
      <c r="L222" s="8">
        <f t="shared" si="117"/>
        <v>7145.6970505318322</v>
      </c>
      <c r="M222" s="8">
        <f t="shared" si="117"/>
        <v>8461.1377059723927</v>
      </c>
      <c r="N222" s="8">
        <f t="shared" si="117"/>
        <v>10444.942842668092</v>
      </c>
      <c r="O222" s="8">
        <f t="shared" si="113"/>
        <v>96718.722900000008</v>
      </c>
      <c r="Q222" s="8"/>
      <c r="R222" s="8"/>
    </row>
    <row r="223" spans="1:18" ht="15">
      <c r="A223" s="32" t="s">
        <v>28</v>
      </c>
      <c r="B223" s="31">
        <v>0.1646</v>
      </c>
      <c r="C223" s="8">
        <f>C218*$B$223</f>
        <v>55117.41433834831</v>
      </c>
      <c r="D223" s="8">
        <f t="shared" si="118" ref="D223:N223">D218*$B$223</f>
        <v>50125.015153376218</v>
      </c>
      <c r="E223" s="8">
        <f t="shared" si="118"/>
        <v>46269.661795398773</v>
      </c>
      <c r="F223" s="8">
        <f t="shared" si="118"/>
        <v>42637.813408109847</v>
      </c>
      <c r="G223" s="8">
        <f t="shared" si="118"/>
        <v>37472.280248474628</v>
      </c>
      <c r="H223" s="8">
        <f t="shared" si="118"/>
        <v>38340.597737070741</v>
      </c>
      <c r="I223" s="8">
        <f t="shared" si="118"/>
        <v>37198.543235437261</v>
      </c>
      <c r="J223" s="8">
        <f t="shared" si="118"/>
        <v>34302.296584811476</v>
      </c>
      <c r="K223" s="8">
        <f t="shared" si="118"/>
        <v>37421.693346407155</v>
      </c>
      <c r="L223" s="8">
        <f t="shared" si="118"/>
        <v>38312.108616206497</v>
      </c>
      <c r="M223" s="8">
        <f t="shared" si="118"/>
        <v>45364.927244399209</v>
      </c>
      <c r="N223" s="8">
        <f t="shared" si="118"/>
        <v>56001.22449195986</v>
      </c>
      <c r="O223" s="8">
        <f t="shared" si="113"/>
        <v>518563.57619999995</v>
      </c>
      <c r="Q223" s="8"/>
      <c r="R223" s="8"/>
    </row>
    <row r="224" spans="1:15" ht="15">
      <c r="A224" s="33"/>
      <c r="B224" s="68"/>
      <c r="O224" s="8"/>
    </row>
    <row r="225" spans="1:15" ht="15">
      <c r="A225" s="28" t="s">
        <v>15</v>
      </c>
      <c r="B225" s="37"/>
      <c r="C225" s="34">
        <f>SUM(C219:C223)</f>
        <v>203159.77415506821</v>
      </c>
      <c r="D225" s="34">
        <f t="shared" si="119" ref="D225:O225">SUM(D219:D223)</f>
        <v>188961.76697112358</v>
      </c>
      <c r="E225" s="34">
        <f t="shared" si="119"/>
        <v>177997.43246077836</v>
      </c>
      <c r="F225" s="34">
        <f t="shared" si="119"/>
        <v>167668.7292495158</v>
      </c>
      <c r="G225" s="34">
        <f t="shared" si="119"/>
        <v>152978.34208452891</v>
      </c>
      <c r="H225" s="34">
        <f t="shared" si="119"/>
        <v>155447.77160814207</v>
      </c>
      <c r="I225" s="34">
        <f t="shared" si="119"/>
        <v>152199.85464119402</v>
      </c>
      <c r="J225" s="34">
        <f t="shared" si="119"/>
        <v>143963.14735307472</v>
      </c>
      <c r="K225" s="34">
        <f t="shared" si="119"/>
        <v>152834.47674596994</v>
      </c>
      <c r="L225" s="34">
        <f t="shared" si="119"/>
        <v>155366.75069460768</v>
      </c>
      <c r="M225" s="34">
        <f t="shared" si="119"/>
        <v>175424.43555513798</v>
      </c>
      <c r="N225" s="34">
        <f t="shared" si="119"/>
        <v>205673.26365085866</v>
      </c>
      <c r="O225" s="34">
        <f t="shared" si="119"/>
        <v>2031675.74517</v>
      </c>
    </row>
    <row r="226" spans="2:2" ht="15">
      <c r="B226" s="62"/>
    </row>
    <row r="227" spans="1:2" ht="15.75">
      <c r="A227" s="59" t="s">
        <v>90</v>
      </c>
      <c r="B227" s="35"/>
    </row>
    <row r="228" spans="1:15" ht="15">
      <c r="A228" s="32" t="s">
        <v>17</v>
      </c>
      <c r="B228" s="67"/>
      <c r="C228" s="8">
        <v>36</v>
      </c>
      <c r="D228" s="8">
        <f t="shared" si="120" ref="D228:N228">$C228</f>
        <v>36</v>
      </c>
      <c r="E228" s="8">
        <f t="shared" si="120"/>
        <v>36</v>
      </c>
      <c r="F228" s="8">
        <f t="shared" si="120"/>
        <v>36</v>
      </c>
      <c r="G228" s="8">
        <f t="shared" si="120"/>
        <v>36</v>
      </c>
      <c r="H228" s="8">
        <f t="shared" si="120"/>
        <v>36</v>
      </c>
      <c r="I228" s="8">
        <f t="shared" si="120"/>
        <v>36</v>
      </c>
      <c r="J228" s="8">
        <f t="shared" si="120"/>
        <v>36</v>
      </c>
      <c r="K228" s="8">
        <f t="shared" si="120"/>
        <v>36</v>
      </c>
      <c r="L228" s="8">
        <f t="shared" si="120"/>
        <v>36</v>
      </c>
      <c r="M228" s="8">
        <f t="shared" si="120"/>
        <v>36</v>
      </c>
      <c r="N228" s="8">
        <f t="shared" si="120"/>
        <v>36</v>
      </c>
      <c r="O228" s="8">
        <f>SUM(C228:N228)</f>
        <v>432</v>
      </c>
    </row>
    <row r="229" spans="1:15" ht="15">
      <c r="A229" s="28" t="s">
        <v>18</v>
      </c>
      <c r="B229" s="37"/>
      <c r="C229" s="8">
        <f>1046614*'[2]Weather Normalization'!CQ35</f>
        <v>105760.58028384918</v>
      </c>
      <c r="D229" s="8">
        <f>1046614*'[2]Weather Normalization'!CR35</f>
        <v>97950.857497191013</v>
      </c>
      <c r="E229" s="8">
        <f>1046614*'[2]Weather Normalization'!CS35</f>
        <v>107415.07966025706</v>
      </c>
      <c r="F229" s="8">
        <f>1046614*'[2]Weather Normalization'!CT35</f>
        <v>96240.053625572968</v>
      </c>
      <c r="G229" s="8">
        <f>1046614*'[2]Weather Normalization'!CU35</f>
        <v>83096.917182647201</v>
      </c>
      <c r="H229" s="8">
        <f>1046614*'[2]Weather Normalization'!CV35</f>
        <v>73629.912891393891</v>
      </c>
      <c r="I229" s="8">
        <f>1046614*'[2]Weather Normalization'!CW35</f>
        <v>73896.980397080362</v>
      </c>
      <c r="J229" s="8">
        <f>1046614*'[2]Weather Normalization'!CX35</f>
        <v>73323.042136303629</v>
      </c>
      <c r="K229" s="8">
        <f>1046614*'[2]Weather Normalization'!CY35</f>
        <v>79984.199320673273</v>
      </c>
      <c r="L229" s="8">
        <f>1046614*'[2]Weather Normalization'!CZ35</f>
        <v>72732.304452226614</v>
      </c>
      <c r="M229" s="8">
        <f>1046614*'[2]Weather Normalization'!DA35</f>
        <v>85817.780417979069</v>
      </c>
      <c r="N229" s="8">
        <f>1046614*'[2]Weather Normalization'!DB35</f>
        <v>96766.292134825635</v>
      </c>
      <c r="O229" s="8">
        <f t="shared" si="121" ref="O229:O235">SUM(C229:N229)</f>
        <v>1046614</v>
      </c>
    </row>
    <row r="230" spans="1:18" ht="15">
      <c r="A230" s="28" t="s">
        <v>19</v>
      </c>
      <c r="B230" s="29">
        <v>380</v>
      </c>
      <c r="C230" s="30">
        <f t="shared" si="122" ref="C230:N230">C228*$B$230</f>
        <v>13680</v>
      </c>
      <c r="D230" s="30">
        <f t="shared" si="122"/>
        <v>13680</v>
      </c>
      <c r="E230" s="30">
        <f t="shared" si="122"/>
        <v>13680</v>
      </c>
      <c r="F230" s="30">
        <f t="shared" si="122"/>
        <v>13680</v>
      </c>
      <c r="G230" s="30">
        <f t="shared" si="122"/>
        <v>13680</v>
      </c>
      <c r="H230" s="30">
        <f t="shared" si="122"/>
        <v>13680</v>
      </c>
      <c r="I230" s="30">
        <f t="shared" si="122"/>
        <v>13680</v>
      </c>
      <c r="J230" s="30">
        <f t="shared" si="122"/>
        <v>13680</v>
      </c>
      <c r="K230" s="30">
        <f t="shared" si="122"/>
        <v>13680</v>
      </c>
      <c r="L230" s="30">
        <f t="shared" si="122"/>
        <v>13680</v>
      </c>
      <c r="M230" s="30">
        <f t="shared" si="122"/>
        <v>13680</v>
      </c>
      <c r="N230" s="30">
        <f t="shared" si="122"/>
        <v>13680</v>
      </c>
      <c r="O230" s="30">
        <f t="shared" si="121"/>
        <v>164160</v>
      </c>
      <c r="Q230" s="8"/>
      <c r="R230" s="8"/>
    </row>
    <row r="231" spans="1:18" ht="15">
      <c r="A231" s="28" t="s">
        <v>27</v>
      </c>
      <c r="B231" s="31">
        <v>0.1658</v>
      </c>
      <c r="C231" s="8">
        <f t="shared" si="123" ref="C231:N231">C229*$B$231</f>
        <v>17535.104211062193</v>
      </c>
      <c r="D231" s="8">
        <f t="shared" si="123"/>
        <v>16240.252173034271</v>
      </c>
      <c r="E231" s="8">
        <f t="shared" si="123"/>
        <v>17809.420207670621</v>
      </c>
      <c r="F231" s="8">
        <f t="shared" si="123"/>
        <v>15956.600891119999</v>
      </c>
      <c r="G231" s="8">
        <f t="shared" si="123"/>
        <v>13777.468868882906</v>
      </c>
      <c r="H231" s="8">
        <f t="shared" si="123"/>
        <v>12207.839557393107</v>
      </c>
      <c r="I231" s="8">
        <f t="shared" si="123"/>
        <v>12252.119349835924</v>
      </c>
      <c r="J231" s="8">
        <f t="shared" si="123"/>
        <v>12156.960386199142</v>
      </c>
      <c r="K231" s="8">
        <f t="shared" si="123"/>
        <v>13261.38024736763</v>
      </c>
      <c r="L231" s="8">
        <f t="shared" si="123"/>
        <v>12059.016078179173</v>
      </c>
      <c r="M231" s="8">
        <f t="shared" si="123"/>
        <v>14228.587993300929</v>
      </c>
      <c r="N231" s="8">
        <f t="shared" si="123"/>
        <v>16043.851235954091</v>
      </c>
      <c r="O231" s="8">
        <f t="shared" si="121"/>
        <v>173528.60119999998</v>
      </c>
      <c r="Q231" s="8"/>
      <c r="R231" s="8"/>
    </row>
    <row r="232" spans="1:18" ht="15">
      <c r="A232" s="28" t="s">
        <v>21</v>
      </c>
      <c r="B232" s="31">
        <v>0.089870000000000005</v>
      </c>
      <c r="C232" s="8">
        <f t="shared" si="124" ref="C232:N232">C229*$B$232</f>
        <v>9504.7033501095266</v>
      </c>
      <c r="D232" s="8">
        <f t="shared" si="124"/>
        <v>8802.8435632725577</v>
      </c>
      <c r="E232" s="8">
        <f t="shared" si="124"/>
        <v>9653.3932090673025</v>
      </c>
      <c r="F232" s="8">
        <f t="shared" si="124"/>
        <v>8649.0936193302423</v>
      </c>
      <c r="G232" s="8">
        <f t="shared" si="124"/>
        <v>7467.9199472045048</v>
      </c>
      <c r="H232" s="8">
        <f t="shared" si="124"/>
        <v>6617.1202715495692</v>
      </c>
      <c r="I232" s="8">
        <f t="shared" si="124"/>
        <v>6641.1216282856121</v>
      </c>
      <c r="J232" s="8">
        <f t="shared" si="124"/>
        <v>6589.5417967896074</v>
      </c>
      <c r="K232" s="8">
        <f t="shared" si="124"/>
        <v>7188.1799929489071</v>
      </c>
      <c r="L232" s="8">
        <f t="shared" si="124"/>
        <v>6536.4522011216059</v>
      </c>
      <c r="M232" s="8">
        <f t="shared" si="124"/>
        <v>7712.443926163779</v>
      </c>
      <c r="N232" s="8">
        <f t="shared" si="124"/>
        <v>8696.3866741567799</v>
      </c>
      <c r="O232" s="8">
        <f t="shared" si="121"/>
        <v>94059.200179999985</v>
      </c>
      <c r="Q232" s="8"/>
      <c r="R232" s="8"/>
    </row>
    <row r="233" spans="1:18" ht="15">
      <c r="A233" s="28" t="s">
        <v>22</v>
      </c>
      <c r="B233" s="31">
        <v>0.02681</v>
      </c>
      <c r="C233" s="8">
        <f t="shared" si="125" ref="C233:N233">C229*$B$233</f>
        <v>2835.4411574099968</v>
      </c>
      <c r="D233" s="8">
        <f t="shared" si="125"/>
        <v>2626.0624894996913</v>
      </c>
      <c r="E233" s="8">
        <f t="shared" si="125"/>
        <v>2879.7982856914919</v>
      </c>
      <c r="F233" s="8">
        <f t="shared" si="125"/>
        <v>2580.1958377016113</v>
      </c>
      <c r="G233" s="8">
        <f t="shared" si="125"/>
        <v>2227.8283496667714</v>
      </c>
      <c r="H233" s="8">
        <f t="shared" si="125"/>
        <v>1974.0179646182703</v>
      </c>
      <c r="I233" s="8">
        <f t="shared" si="125"/>
        <v>1981.1780444457245</v>
      </c>
      <c r="J233" s="8">
        <f t="shared" si="125"/>
        <v>1965.7907596743003</v>
      </c>
      <c r="K233" s="8">
        <f t="shared" si="125"/>
        <v>2144.3763837872507</v>
      </c>
      <c r="L233" s="8">
        <f t="shared" si="125"/>
        <v>1949.9530823641956</v>
      </c>
      <c r="M233" s="8">
        <f t="shared" si="125"/>
        <v>2300.7746930060189</v>
      </c>
      <c r="N233" s="8">
        <f t="shared" si="125"/>
        <v>2594.3042921346755</v>
      </c>
      <c r="O233" s="8">
        <f t="shared" si="121"/>
        <v>28059.721339999996</v>
      </c>
      <c r="Q233" s="8"/>
      <c r="R233" s="8"/>
    </row>
    <row r="234" spans="1:18" ht="15">
      <c r="A234" s="32" t="s">
        <v>28</v>
      </c>
      <c r="B234" s="31">
        <v>0.1588</v>
      </c>
      <c r="C234" s="8">
        <f t="shared" si="126" ref="C234:N234">C229*$B$234</f>
        <v>16794.78014907525</v>
      </c>
      <c r="D234" s="8">
        <f t="shared" si="126"/>
        <v>15554.596170553932</v>
      </c>
      <c r="E234" s="8">
        <f t="shared" si="126"/>
        <v>17057.514650048823</v>
      </c>
      <c r="F234" s="8">
        <f t="shared" si="126"/>
        <v>15282.920515740987</v>
      </c>
      <c r="G234" s="8">
        <f t="shared" si="126"/>
        <v>13195.790448604375</v>
      </c>
      <c r="H234" s="8">
        <f t="shared" si="126"/>
        <v>11692.43016715335</v>
      </c>
      <c r="I234" s="8">
        <f t="shared" si="126"/>
        <v>11734.840487056361</v>
      </c>
      <c r="J234" s="8">
        <f t="shared" si="126"/>
        <v>11643.699091245016</v>
      </c>
      <c r="K234" s="8">
        <f t="shared" si="126"/>
        <v>12701.490852122915</v>
      </c>
      <c r="L234" s="8">
        <f t="shared" si="126"/>
        <v>11549.889947013586</v>
      </c>
      <c r="M234" s="8">
        <f t="shared" si="126"/>
        <v>13627.863530375076</v>
      </c>
      <c r="N234" s="8">
        <f t="shared" si="126"/>
        <v>15366.48719101031</v>
      </c>
      <c r="O234" s="8">
        <f t="shared" si="121"/>
        <v>166202.30319999997</v>
      </c>
      <c r="Q234" s="8"/>
      <c r="R234" s="8"/>
    </row>
    <row r="235" spans="1:15" ht="15">
      <c r="A235" s="33"/>
      <c r="B235" s="68"/>
      <c r="O235" s="8">
        <f t="shared" si="121"/>
        <v>0</v>
      </c>
    </row>
    <row r="236" spans="1:15" ht="15">
      <c r="A236" s="28" t="s">
        <v>15</v>
      </c>
      <c r="B236" s="37"/>
      <c r="C236" s="34">
        <f>SUM(C230:C234)</f>
        <v>60350.028867656962</v>
      </c>
      <c r="D236" s="34">
        <f t="shared" si="127" ref="D236:O236">SUM(D230:D234)</f>
        <v>56903.754396360455</v>
      </c>
      <c r="E236" s="34">
        <f t="shared" si="127"/>
        <v>61080.126352478241</v>
      </c>
      <c r="F236" s="34">
        <f t="shared" si="127"/>
        <v>56148.810863892839</v>
      </c>
      <c r="G236" s="34">
        <f t="shared" si="127"/>
        <v>50349.007614358561</v>
      </c>
      <c r="H236" s="34">
        <f t="shared" si="127"/>
        <v>46171.407960714292</v>
      </c>
      <c r="I236" s="34">
        <f t="shared" si="127"/>
        <v>46289.259509623618</v>
      </c>
      <c r="J236" s="34">
        <f t="shared" si="127"/>
        <v>46035.992033908071</v>
      </c>
      <c r="K236" s="34">
        <f t="shared" si="127"/>
        <v>48975.427476226709</v>
      </c>
      <c r="L236" s="34">
        <f t="shared" si="127"/>
        <v>45775.31130867856</v>
      </c>
      <c r="M236" s="34">
        <f t="shared" si="127"/>
        <v>51549.670142845804</v>
      </c>
      <c r="N236" s="34">
        <f t="shared" si="127"/>
        <v>56381.029393255856</v>
      </c>
      <c r="O236" s="34">
        <f t="shared" si="127"/>
        <v>626009.82591999997</v>
      </c>
    </row>
    <row r="237" spans="1:2" ht="15">
      <c r="A237" s="28"/>
      <c r="B237" s="37"/>
    </row>
    <row r="238" spans="1:15" ht="15.75" thickBot="1">
      <c r="A238" s="9"/>
      <c r="B238" s="38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11"/>
      <c r="O238" s="11"/>
    </row>
    <row r="239" spans="1:15" ht="15">
      <c r="A239" s="39" t="s">
        <v>29</v>
      </c>
      <c r="B239" s="4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 t="s">
        <v>30</v>
      </c>
      <c r="N239" s="1"/>
      <c r="O239" s="1"/>
    </row>
    <row r="240" spans="1:2" ht="15">
      <c r="A240" s="28"/>
      <c r="B240" s="37"/>
    </row>
    <row r="241" spans="1:15" ht="15">
      <c r="A241" s="1" t="s">
        <v>0</v>
      </c>
      <c r="B241" s="41" t="s">
        <v>73</v>
      </c>
      <c r="C241"/>
      <c r="D241" s="3" t="s">
        <v>2</v>
      </c>
      <c r="E241" s="1"/>
      <c r="G241" s="2"/>
      <c r="H241" s="2"/>
      <c r="I241" s="5"/>
      <c r="J241" s="2"/>
      <c r="K241" s="5"/>
      <c r="L241" s="6" t="s">
        <v>50</v>
      </c>
      <c r="M241" s="2"/>
      <c r="N241" s="6"/>
      <c r="O241" s="2"/>
    </row>
    <row r="242" spans="1:15" ht="15.75" thickBot="1">
      <c r="A242" s="9"/>
      <c r="B242" s="38"/>
      <c r="C242" s="9"/>
      <c r="D242" s="10"/>
      <c r="E242" s="10"/>
      <c r="F242" s="9"/>
      <c r="G242" s="9"/>
      <c r="H242" s="9"/>
      <c r="I242" s="9"/>
      <c r="J242" s="9"/>
      <c r="K242" s="9"/>
      <c r="L242" s="9"/>
      <c r="M242" s="9"/>
      <c r="N242" s="11"/>
      <c r="O242" s="11"/>
    </row>
    <row r="243" spans="1:15" ht="15">
      <c r="A243" s="12"/>
      <c r="B243" s="42"/>
      <c r="C243" s="12"/>
      <c r="D243" s="1"/>
      <c r="E243" s="1"/>
      <c r="F243" s="12"/>
      <c r="G243" s="12"/>
      <c r="H243" s="12"/>
      <c r="I243" s="12"/>
      <c r="J243" s="12"/>
      <c r="K243" s="12"/>
      <c r="L243" s="12"/>
      <c r="M243" s="12"/>
      <c r="N243" s="13"/>
      <c r="O243" s="13"/>
    </row>
    <row r="244" spans="1:15" ht="15">
      <c r="A244" s="6" t="s">
        <v>4</v>
      </c>
      <c r="B244" s="43"/>
      <c r="C244" s="1"/>
      <c r="D244" s="1"/>
      <c r="E244" s="14" t="s">
        <v>5</v>
      </c>
      <c r="F244" s="15" t="s">
        <v>6</v>
      </c>
      <c r="H244" s="1"/>
      <c r="I244" s="5"/>
      <c r="J244" s="1"/>
      <c r="K244" s="5"/>
      <c r="L244" s="15" t="s">
        <v>7</v>
      </c>
      <c r="M244" s="1"/>
      <c r="N244" s="1"/>
      <c r="O244" s="1"/>
    </row>
    <row r="245" spans="1:15" ht="15">
      <c r="A245" s="5"/>
      <c r="B245" s="44"/>
      <c r="C245" s="5"/>
      <c r="D245" s="1"/>
      <c r="E245" s="1"/>
      <c r="F245" s="5"/>
      <c r="G245" s="15"/>
      <c r="H245" s="6"/>
      <c r="I245" s="5"/>
      <c r="J245" s="5"/>
      <c r="K245" s="5"/>
      <c r="L245" s="15" t="s">
        <v>8</v>
      </c>
      <c r="M245" s="5"/>
      <c r="N245" s="1"/>
      <c r="O245" s="1"/>
    </row>
    <row r="246" spans="1:15" ht="15">
      <c r="A246" s="6" t="s">
        <v>9</v>
      </c>
      <c r="B246" s="95" t="s">
        <v>74</v>
      </c>
      <c r="D246" s="5"/>
      <c r="E246" s="5"/>
      <c r="F246" s="5"/>
      <c r="G246" s="5"/>
      <c r="H246" s="5"/>
      <c r="I246" s="5"/>
      <c r="J246" s="5"/>
      <c r="K246" s="5"/>
      <c r="L246" s="15" t="s">
        <v>11</v>
      </c>
      <c r="M246" s="5"/>
      <c r="N246" s="1"/>
      <c r="O246" s="1"/>
    </row>
    <row r="247" spans="1:15" ht="15.75">
      <c r="A247" s="5"/>
      <c r="B247" s="44"/>
      <c r="C247" s="16"/>
      <c r="D247" s="5"/>
      <c r="E247" s="5"/>
      <c r="F247" s="5"/>
      <c r="G247" s="46"/>
      <c r="H247" s="5"/>
      <c r="I247" s="5"/>
      <c r="J247" s="5"/>
      <c r="K247" s="5"/>
      <c r="L247" s="5"/>
      <c r="M247" s="5"/>
      <c r="N247" s="1"/>
      <c r="O247" s="1"/>
    </row>
    <row r="248" spans="1:15" ht="15">
      <c r="A248" s="6" t="s">
        <v>12</v>
      </c>
      <c r="B248" s="43" t="str">
        <f>$B$8</f>
        <v>20220067-GU</v>
      </c>
      <c r="C248" s="1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1"/>
      <c r="O248" s="1"/>
    </row>
    <row r="249" spans="1:15" ht="15.75" thickBot="1">
      <c r="A249" s="17"/>
      <c r="B249" s="47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ht="15">
      <c r="A250" s="12"/>
      <c r="B250" s="4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3"/>
      <c r="O250" s="13"/>
    </row>
    <row r="251" spans="1:15" ht="15">
      <c r="A251" s="18" t="s">
        <v>13</v>
      </c>
      <c r="B251" s="19" t="s">
        <v>14</v>
      </c>
      <c r="C251" s="20">
        <v>44927</v>
      </c>
      <c r="D251" s="20">
        <v>44958</v>
      </c>
      <c r="E251" s="20">
        <v>44986</v>
      </c>
      <c r="F251" s="20">
        <v>45017</v>
      </c>
      <c r="G251" s="20">
        <v>45047</v>
      </c>
      <c r="H251" s="20">
        <v>45078</v>
      </c>
      <c r="I251" s="20">
        <v>45108</v>
      </c>
      <c r="J251" s="20">
        <v>45139</v>
      </c>
      <c r="K251" s="20">
        <v>45170</v>
      </c>
      <c r="L251" s="20">
        <v>45200</v>
      </c>
      <c r="M251" s="20">
        <v>45231</v>
      </c>
      <c r="N251" s="20">
        <v>45261</v>
      </c>
      <c r="O251" s="21" t="s">
        <v>15</v>
      </c>
    </row>
    <row r="252" spans="1:15" ht="15.75" thickBot="1">
      <c r="A252" s="22"/>
      <c r="B252" s="48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3"/>
    </row>
    <row r="253" spans="1:15" ht="15">
      <c r="A253" s="18"/>
      <c r="B253" s="49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50"/>
    </row>
    <row r="254" spans="1:2" ht="15.75">
      <c r="A254" s="59" t="s">
        <v>91</v>
      </c>
      <c r="B254" s="35"/>
    </row>
    <row r="255" spans="1:15" ht="15">
      <c r="A255" s="32" t="s">
        <v>17</v>
      </c>
      <c r="B255" s="67"/>
      <c r="C255" s="8">
        <v>30</v>
      </c>
      <c r="D255" s="8">
        <f>$C255</f>
        <v>30</v>
      </c>
      <c r="E255" s="8">
        <f t="shared" si="128" ref="E255:N255">$C255</f>
        <v>30</v>
      </c>
      <c r="F255" s="8">
        <f t="shared" si="128"/>
        <v>30</v>
      </c>
      <c r="G255" s="8">
        <f t="shared" si="128"/>
        <v>30</v>
      </c>
      <c r="H255" s="8">
        <f t="shared" si="128"/>
        <v>30</v>
      </c>
      <c r="I255" s="8">
        <f t="shared" si="128"/>
        <v>30</v>
      </c>
      <c r="J255" s="8">
        <f t="shared" si="128"/>
        <v>30</v>
      </c>
      <c r="K255" s="8">
        <f t="shared" si="128"/>
        <v>30</v>
      </c>
      <c r="L255" s="8">
        <f t="shared" si="128"/>
        <v>30</v>
      </c>
      <c r="M255" s="8">
        <f t="shared" si="128"/>
        <v>30</v>
      </c>
      <c r="N255" s="8">
        <f t="shared" si="128"/>
        <v>30</v>
      </c>
      <c r="O255" s="8">
        <f>SUM(C255:N255)</f>
        <v>360</v>
      </c>
    </row>
    <row r="256" spans="1:15" ht="15">
      <c r="A256" s="28" t="s">
        <v>18</v>
      </c>
      <c r="B256" s="37"/>
      <c r="C256" s="8">
        <f>2481663*'[2]Weather Normalization'!CQ36</f>
        <v>245149.96542165044</v>
      </c>
      <c r="D256" s="8">
        <f>2481663*'[2]Weather Normalization'!CR36</f>
        <v>223149.88383796051</v>
      </c>
      <c r="E256" s="8">
        <f>2481663*'[2]Weather Normalization'!CS36</f>
        <v>203476.94612332643</v>
      </c>
      <c r="F256" s="8">
        <f>2481663*'[2]Weather Normalization'!CT36</f>
        <v>211586.57217719508</v>
      </c>
      <c r="G256" s="8">
        <f>2481663*'[2]Weather Normalization'!CU36</f>
        <v>190458.41998468901</v>
      </c>
      <c r="H256" s="8">
        <f>2481663*'[2]Weather Normalization'!CV36</f>
        <v>191466.17435481847</v>
      </c>
      <c r="I256" s="8">
        <f>2481663*'[2]Weather Normalization'!CW36</f>
        <v>194022.43472416175</v>
      </c>
      <c r="J256" s="8">
        <f>2481663*'[2]Weather Normalization'!CX36</f>
        <v>209588.10970109643</v>
      </c>
      <c r="K256" s="8">
        <f>2481663*'[2]Weather Normalization'!CY36</f>
        <v>199292.1595070076</v>
      </c>
      <c r="L256" s="8">
        <f>2481663*'[2]Weather Normalization'!CZ36</f>
        <v>199635.16526879286</v>
      </c>
      <c r="M256" s="8">
        <f>2481663*'[2]Weather Normalization'!DA36</f>
        <v>188353.64511136594</v>
      </c>
      <c r="N256" s="8">
        <f>2481663*'[2]Weather Normalization'!DB36</f>
        <v>225483.52378793541</v>
      </c>
      <c r="O256" s="8">
        <f t="shared" si="129" ref="O256:O261">SUM(C256:N256)</f>
        <v>2481663</v>
      </c>
    </row>
    <row r="257" spans="1:18" ht="15">
      <c r="A257" s="28" t="s">
        <v>19</v>
      </c>
      <c r="B257" s="29">
        <v>600</v>
      </c>
      <c r="C257" s="30">
        <f>C255*$B$257</f>
        <v>18000</v>
      </c>
      <c r="D257" s="30">
        <f t="shared" si="130" ref="D257:N257">D255*$B$257</f>
        <v>18000</v>
      </c>
      <c r="E257" s="30">
        <f t="shared" si="130"/>
        <v>18000</v>
      </c>
      <c r="F257" s="30">
        <f t="shared" si="130"/>
        <v>18000</v>
      </c>
      <c r="G257" s="30">
        <f t="shared" si="130"/>
        <v>18000</v>
      </c>
      <c r="H257" s="30">
        <f t="shared" si="130"/>
        <v>18000</v>
      </c>
      <c r="I257" s="30">
        <f t="shared" si="130"/>
        <v>18000</v>
      </c>
      <c r="J257" s="30">
        <f t="shared" si="130"/>
        <v>18000</v>
      </c>
      <c r="K257" s="30">
        <f t="shared" si="130"/>
        <v>18000</v>
      </c>
      <c r="L257" s="30">
        <f t="shared" si="130"/>
        <v>18000</v>
      </c>
      <c r="M257" s="30">
        <f t="shared" si="130"/>
        <v>18000</v>
      </c>
      <c r="N257" s="30">
        <f t="shared" si="130"/>
        <v>18000</v>
      </c>
      <c r="O257" s="30">
        <f t="shared" si="129"/>
        <v>216000</v>
      </c>
      <c r="Q257" s="8"/>
      <c r="R257" s="8"/>
    </row>
    <row r="258" spans="1:18" ht="15">
      <c r="A258" s="28" t="s">
        <v>27</v>
      </c>
      <c r="B258" s="31">
        <v>0.15137</v>
      </c>
      <c r="C258" s="8">
        <f>C256*$B$258</f>
        <v>37108.350265875226</v>
      </c>
      <c r="D258" s="8">
        <f t="shared" si="131" ref="D258:N258">D256*$B$258</f>
        <v>33778.197916552082</v>
      </c>
      <c r="E258" s="8">
        <f t="shared" si="131"/>
        <v>30800.305334687924</v>
      </c>
      <c r="F258" s="8">
        <f t="shared" si="131"/>
        <v>32027.85943046202</v>
      </c>
      <c r="G258" s="8">
        <f t="shared" si="131"/>
        <v>28829.691033082378</v>
      </c>
      <c r="H258" s="8">
        <f t="shared" si="131"/>
        <v>28982.234812088875</v>
      </c>
      <c r="I258" s="8">
        <f t="shared" si="131"/>
        <v>29369.175944196366</v>
      </c>
      <c r="J258" s="8">
        <f t="shared" si="131"/>
        <v>31725.352165454966</v>
      </c>
      <c r="K258" s="8">
        <f t="shared" si="131"/>
        <v>30166.854184575743</v>
      </c>
      <c r="L258" s="8">
        <f t="shared" si="131"/>
        <v>30218.774966737175</v>
      </c>
      <c r="M258" s="8">
        <f t="shared" si="131"/>
        <v>28511.091260507463</v>
      </c>
      <c r="N258" s="8">
        <f t="shared" si="131"/>
        <v>34131.440995779783</v>
      </c>
      <c r="O258" s="8">
        <f t="shared" si="129"/>
        <v>375649.32831000001</v>
      </c>
      <c r="Q258" s="8"/>
      <c r="R258" s="8"/>
    </row>
    <row r="259" spans="1:18" ht="15">
      <c r="A259" s="28" t="s">
        <v>21</v>
      </c>
      <c r="B259" s="31">
        <v>0.057680000000000002</v>
      </c>
      <c r="C259" s="8">
        <f>C256*$B$259</f>
        <v>14140.250005520798</v>
      </c>
      <c r="D259" s="8">
        <f t="shared" si="132" ref="D259:N259">D256*$B$259</f>
        <v>12871.285299773563</v>
      </c>
      <c r="E259" s="8">
        <f t="shared" si="132"/>
        <v>11736.550252393468</v>
      </c>
      <c r="F259" s="8">
        <f t="shared" si="132"/>
        <v>12204.313483180613</v>
      </c>
      <c r="G259" s="8">
        <f t="shared" si="132"/>
        <v>10985.641664716863</v>
      </c>
      <c r="H259" s="8">
        <f t="shared" si="132"/>
        <v>11043.768936785929</v>
      </c>
      <c r="I259" s="8">
        <f t="shared" si="132"/>
        <v>11191.21403488965</v>
      </c>
      <c r="J259" s="8">
        <f t="shared" si="132"/>
        <v>12089.042167559242</v>
      </c>
      <c r="K259" s="8">
        <f t="shared" si="132"/>
        <v>11495.171760364199</v>
      </c>
      <c r="L259" s="8">
        <f t="shared" si="132"/>
        <v>11514.956332703972</v>
      </c>
      <c r="M259" s="8">
        <f t="shared" si="132"/>
        <v>10864.238250023587</v>
      </c>
      <c r="N259" s="8">
        <f t="shared" si="132"/>
        <v>13005.889652088115</v>
      </c>
      <c r="O259" s="8">
        <f t="shared" si="129"/>
        <v>143142.32184000002</v>
      </c>
      <c r="Q259" s="8"/>
      <c r="R259" s="8"/>
    </row>
    <row r="260" spans="1:18" ht="15">
      <c r="A260" s="28" t="s">
        <v>22</v>
      </c>
      <c r="B260" s="31">
        <v>0.021649999999999999</v>
      </c>
      <c r="C260" s="8">
        <f>C256*$B$260</f>
        <v>5307.4967513787315</v>
      </c>
      <c r="D260" s="8">
        <f t="shared" si="133" ref="D260:N260">D256*$B$260</f>
        <v>4831.1949850918445</v>
      </c>
      <c r="E260" s="8">
        <f t="shared" si="133"/>
        <v>4405.275883570017</v>
      </c>
      <c r="F260" s="8">
        <f t="shared" si="133"/>
        <v>4580.8492876362734</v>
      </c>
      <c r="G260" s="8">
        <f t="shared" si="133"/>
        <v>4123.4247926685166</v>
      </c>
      <c r="H260" s="8">
        <f t="shared" si="133"/>
        <v>4145.2426747818199</v>
      </c>
      <c r="I260" s="8">
        <f t="shared" si="133"/>
        <v>4200.5857117781015</v>
      </c>
      <c r="J260" s="8">
        <f t="shared" si="133"/>
        <v>4537.5825750287377</v>
      </c>
      <c r="K260" s="8">
        <f t="shared" si="133"/>
        <v>4314.6752533267145</v>
      </c>
      <c r="L260" s="8">
        <f t="shared" si="133"/>
        <v>4322.1013280693651</v>
      </c>
      <c r="M260" s="8">
        <f t="shared" si="133"/>
        <v>4077.8564166610727</v>
      </c>
      <c r="N260" s="8">
        <f t="shared" si="133"/>
        <v>4881.718290008801</v>
      </c>
      <c r="O260" s="8">
        <f t="shared" si="129"/>
        <v>53728.003949999998</v>
      </c>
      <c r="Q260" s="8"/>
      <c r="R260" s="8"/>
    </row>
    <row r="261" spans="1:18" ht="15">
      <c r="A261" s="32" t="s">
        <v>28</v>
      </c>
      <c r="B261" s="31">
        <v>0.15920000000000001</v>
      </c>
      <c r="C261" s="8">
        <f>C256*$B$261</f>
        <v>39027.874495126751</v>
      </c>
      <c r="D261" s="8">
        <f t="shared" si="134" ref="D261:N261">D256*$B$261</f>
        <v>35525.461507003318</v>
      </c>
      <c r="E261" s="8">
        <f t="shared" si="134"/>
        <v>32393.529822833571</v>
      </c>
      <c r="F261" s="8">
        <f t="shared" si="134"/>
        <v>33684.582290609455</v>
      </c>
      <c r="G261" s="8">
        <f t="shared" si="134"/>
        <v>30320.980461562493</v>
      </c>
      <c r="H261" s="8">
        <f t="shared" si="134"/>
        <v>30481.414957287103</v>
      </c>
      <c r="I261" s="8">
        <f t="shared" si="134"/>
        <v>30888.371608086552</v>
      </c>
      <c r="J261" s="8">
        <f t="shared" si="134"/>
        <v>33366.427064414551</v>
      </c>
      <c r="K261" s="8">
        <f t="shared" si="134"/>
        <v>31727.311793515611</v>
      </c>
      <c r="L261" s="8">
        <f t="shared" si="134"/>
        <v>31781.918310791825</v>
      </c>
      <c r="M261" s="8">
        <f t="shared" si="134"/>
        <v>29985.90030172946</v>
      </c>
      <c r="N261" s="8">
        <f t="shared" si="134"/>
        <v>35896.976987039321</v>
      </c>
      <c r="O261" s="8">
        <f t="shared" si="129"/>
        <v>395080.74960000004</v>
      </c>
      <c r="Q261" s="8"/>
      <c r="R261" s="8"/>
    </row>
    <row r="262" spans="1:15" ht="15">
      <c r="A262" s="33"/>
      <c r="B262" s="68"/>
      <c r="O262" s="8"/>
    </row>
    <row r="263" spans="1:15" ht="15">
      <c r="A263" s="28" t="s">
        <v>15</v>
      </c>
      <c r="B263" s="37"/>
      <c r="C263" s="34">
        <f>SUM(C257:C261)</f>
        <v>113583.97151790149</v>
      </c>
      <c r="D263" s="34">
        <f t="shared" si="135" ref="D263:O263">SUM(D257:D261)</f>
        <v>105006.1397084208</v>
      </c>
      <c r="E263" s="34">
        <f t="shared" si="135"/>
        <v>97335.661293484984</v>
      </c>
      <c r="F263" s="34">
        <f t="shared" si="135"/>
        <v>100497.60449188836</v>
      </c>
      <c r="G263" s="34">
        <f t="shared" si="135"/>
        <v>92259.737952030249</v>
      </c>
      <c r="H263" s="34">
        <f t="shared" si="135"/>
        <v>92652.661380943726</v>
      </c>
      <c r="I263" s="34">
        <f t="shared" si="135"/>
        <v>93649.34729895067</v>
      </c>
      <c r="J263" s="34">
        <f t="shared" si="135"/>
        <v>99718.403972457512</v>
      </c>
      <c r="K263" s="34">
        <f t="shared" si="135"/>
        <v>95704.012991782278</v>
      </c>
      <c r="L263" s="34">
        <f t="shared" si="135"/>
        <v>95837.750938302343</v>
      </c>
      <c r="M263" s="34">
        <f t="shared" si="135"/>
        <v>91439.086228921587</v>
      </c>
      <c r="N263" s="34">
        <f t="shared" si="135"/>
        <v>105916.02592491603</v>
      </c>
      <c r="O263" s="34">
        <f t="shared" si="135"/>
        <v>1183600.4037000001</v>
      </c>
    </row>
    <row r="264" spans="1:2" ht="15">
      <c r="A264" s="28"/>
      <c r="B264" s="37"/>
    </row>
    <row r="265" spans="1:2" ht="15.75">
      <c r="A265" s="59" t="s">
        <v>92</v>
      </c>
      <c r="B265" s="35"/>
    </row>
    <row r="266" spans="1:15" ht="15">
      <c r="A266" s="32" t="s">
        <v>17</v>
      </c>
      <c r="B266" s="67"/>
      <c r="C266" s="8">
        <v>26</v>
      </c>
      <c r="D266" s="8">
        <f>$C266</f>
        <v>26</v>
      </c>
      <c r="E266" s="8">
        <f t="shared" si="136" ref="E266:N266">$C266</f>
        <v>26</v>
      </c>
      <c r="F266" s="8">
        <f t="shared" si="136"/>
        <v>26</v>
      </c>
      <c r="G266" s="8">
        <f t="shared" si="136"/>
        <v>26</v>
      </c>
      <c r="H266" s="8">
        <f t="shared" si="136"/>
        <v>26</v>
      </c>
      <c r="I266" s="8">
        <f t="shared" si="136"/>
        <v>26</v>
      </c>
      <c r="J266" s="8">
        <f t="shared" si="136"/>
        <v>26</v>
      </c>
      <c r="K266" s="8">
        <f t="shared" si="136"/>
        <v>26</v>
      </c>
      <c r="L266" s="8">
        <f t="shared" si="136"/>
        <v>26</v>
      </c>
      <c r="M266" s="8">
        <f t="shared" si="136"/>
        <v>26</v>
      </c>
      <c r="N266" s="8">
        <f t="shared" si="136"/>
        <v>26</v>
      </c>
      <c r="O266" s="8">
        <f>SUM(C266:N266)</f>
        <v>312</v>
      </c>
    </row>
    <row r="267" spans="1:15" ht="15">
      <c r="A267" s="28" t="s">
        <v>18</v>
      </c>
      <c r="B267" s="37"/>
      <c r="C267" s="8">
        <f>4294439*'[2]Weather Normalization'!CQ37</f>
        <v>409053.05070049496</v>
      </c>
      <c r="D267" s="8">
        <f>4294439*'[2]Weather Normalization'!CR37</f>
        <v>368395.1595085591</v>
      </c>
      <c r="E267" s="8">
        <f>4294439*'[2]Weather Normalization'!CS37</f>
        <v>390520.56112150836</v>
      </c>
      <c r="F267" s="8">
        <f>4294439*'[2]Weather Normalization'!CT37</f>
        <v>339374.47777781752</v>
      </c>
      <c r="G267" s="8">
        <f>4294439*'[2]Weather Normalization'!CU37</f>
        <v>342950.02134800737</v>
      </c>
      <c r="H267" s="8">
        <f>4294439*'[2]Weather Normalization'!CV37</f>
        <v>342357.3122853114</v>
      </c>
      <c r="I267" s="8">
        <f>4294439*'[2]Weather Normalization'!CW37</f>
        <v>334884.70383613679</v>
      </c>
      <c r="J267" s="8">
        <f>4294439*'[2]Weather Normalization'!CX37</f>
        <v>345626.7934472739</v>
      </c>
      <c r="K267" s="8">
        <f>4294439*'[2]Weather Normalization'!CY37</f>
        <v>316646.1952253129</v>
      </c>
      <c r="L267" s="8">
        <f>4294439*'[2]Weather Normalization'!CZ37</f>
        <v>356621.0245967349</v>
      </c>
      <c r="M267" s="8">
        <f>4294439*'[2]Weather Normalization'!DA37</f>
        <v>359277.55027438432</v>
      </c>
      <c r="N267" s="8">
        <f>4294439*'[2]Weather Normalization'!DB37</f>
        <v>388732.14987845864</v>
      </c>
      <c r="O267" s="8">
        <f t="shared" si="137" ref="O267:O272">SUM(C267:N267)</f>
        <v>4294439</v>
      </c>
    </row>
    <row r="268" spans="1:18" ht="15">
      <c r="A268" s="28" t="s">
        <v>19</v>
      </c>
      <c r="B268" s="29">
        <v>700</v>
      </c>
      <c r="C268" s="30">
        <f>C266*$B$268</f>
        <v>18200</v>
      </c>
      <c r="D268" s="30">
        <f t="shared" si="138" ref="D268:N268">D266*$B$268</f>
        <v>18200</v>
      </c>
      <c r="E268" s="30">
        <f t="shared" si="138"/>
        <v>18200</v>
      </c>
      <c r="F268" s="30">
        <f t="shared" si="138"/>
        <v>18200</v>
      </c>
      <c r="G268" s="30">
        <f t="shared" si="138"/>
        <v>18200</v>
      </c>
      <c r="H268" s="30">
        <f t="shared" si="138"/>
        <v>18200</v>
      </c>
      <c r="I268" s="30">
        <f t="shared" si="138"/>
        <v>18200</v>
      </c>
      <c r="J268" s="30">
        <f t="shared" si="138"/>
        <v>18200</v>
      </c>
      <c r="K268" s="30">
        <f t="shared" si="138"/>
        <v>18200</v>
      </c>
      <c r="L268" s="30">
        <f t="shared" si="138"/>
        <v>18200</v>
      </c>
      <c r="M268" s="30">
        <f t="shared" si="138"/>
        <v>18200</v>
      </c>
      <c r="N268" s="30">
        <f t="shared" si="138"/>
        <v>18200</v>
      </c>
      <c r="O268" s="30">
        <f t="shared" si="137"/>
        <v>218400</v>
      </c>
      <c r="Q268" s="8"/>
      <c r="R268" s="8"/>
    </row>
    <row r="269" spans="1:18" ht="15">
      <c r="A269" s="28" t="s">
        <v>27</v>
      </c>
      <c r="B269" s="31">
        <v>0.123</v>
      </c>
      <c r="C269" s="8">
        <f>C267*$B$269</f>
        <v>50313.52523616088</v>
      </c>
      <c r="D269" s="8">
        <f t="shared" si="139" ref="D269:N269">D267*$B$269</f>
        <v>45312.604619552767</v>
      </c>
      <c r="E269" s="8">
        <f t="shared" si="139"/>
        <v>48034.029017945526</v>
      </c>
      <c r="F269" s="8">
        <f t="shared" si="139"/>
        <v>41743.060766671551</v>
      </c>
      <c r="G269" s="8">
        <f t="shared" si="139"/>
        <v>42182.85262580491</v>
      </c>
      <c r="H269" s="8">
        <f t="shared" si="139"/>
        <v>42109.949411093301</v>
      </c>
      <c r="I269" s="8">
        <f t="shared" si="139"/>
        <v>41190.818571844822</v>
      </c>
      <c r="J269" s="8">
        <f t="shared" si="139"/>
        <v>42512.095594014689</v>
      </c>
      <c r="K269" s="8">
        <f t="shared" si="139"/>
        <v>38947.482012713488</v>
      </c>
      <c r="L269" s="8">
        <f t="shared" si="139"/>
        <v>43864.386025398395</v>
      </c>
      <c r="M269" s="8">
        <f t="shared" si="139"/>
        <v>44191.138683749268</v>
      </c>
      <c r="N269" s="8">
        <f t="shared" si="139"/>
        <v>47814.054435050413</v>
      </c>
      <c r="O269" s="8">
        <f t="shared" si="137"/>
        <v>528215.99700000009</v>
      </c>
      <c r="Q269" s="8"/>
      <c r="R269" s="8"/>
    </row>
    <row r="270" spans="1:18" ht="15">
      <c r="A270" s="28" t="s">
        <v>21</v>
      </c>
      <c r="B270" s="31">
        <v>0.077160000000000006</v>
      </c>
      <c r="C270" s="8">
        <f>C267*$B$270</f>
        <v>31562.533392050194</v>
      </c>
      <c r="D270" s="8">
        <f t="shared" si="140" ref="D270:N270">D267*$B$270</f>
        <v>28425.370507680422</v>
      </c>
      <c r="E270" s="8">
        <f t="shared" si="140"/>
        <v>30132.566496135587</v>
      </c>
      <c r="F270" s="8">
        <f t="shared" si="140"/>
        <v>26186.134705336401</v>
      </c>
      <c r="G270" s="8">
        <f t="shared" si="140"/>
        <v>26462.023647212252</v>
      </c>
      <c r="H270" s="8">
        <f t="shared" si="140"/>
        <v>26416.29021593463</v>
      </c>
      <c r="I270" s="8">
        <f t="shared" si="140"/>
        <v>25839.703747996318</v>
      </c>
      <c r="J270" s="8">
        <f t="shared" si="140"/>
        <v>26668.563382391658</v>
      </c>
      <c r="K270" s="8">
        <f t="shared" si="140"/>
        <v>24432.420423585147</v>
      </c>
      <c r="L270" s="8">
        <f t="shared" si="140"/>
        <v>27516.878257884069</v>
      </c>
      <c r="M270" s="8">
        <f t="shared" si="140"/>
        <v>27721.855779171496</v>
      </c>
      <c r="N270" s="8">
        <f t="shared" si="140"/>
        <v>29994.572684621871</v>
      </c>
      <c r="O270" s="8">
        <f t="shared" si="137"/>
        <v>331358.91324000002</v>
      </c>
      <c r="Q270" s="8"/>
      <c r="R270" s="8"/>
    </row>
    <row r="271" spans="1:18" ht="15">
      <c r="A271" s="28" t="s">
        <v>22</v>
      </c>
      <c r="B271" s="31">
        <v>0.01486</v>
      </c>
      <c r="C271" s="8">
        <f>C267*$B$271</f>
        <v>6078.5283334093547</v>
      </c>
      <c r="D271" s="8">
        <f t="shared" si="141" ref="D271:N271">D267*$B$271</f>
        <v>5474.3520702971882</v>
      </c>
      <c r="E271" s="8">
        <f t="shared" si="141"/>
        <v>5803.1355382656138</v>
      </c>
      <c r="F271" s="8">
        <f t="shared" si="141"/>
        <v>5043.1047397783686</v>
      </c>
      <c r="G271" s="8">
        <f t="shared" si="141"/>
        <v>5096.2373172313892</v>
      </c>
      <c r="H271" s="8">
        <f t="shared" si="141"/>
        <v>5087.4296605597274</v>
      </c>
      <c r="I271" s="8">
        <f t="shared" si="141"/>
        <v>4976.3866990049928</v>
      </c>
      <c r="J271" s="8">
        <f t="shared" si="141"/>
        <v>5136.0141506264899</v>
      </c>
      <c r="K271" s="8">
        <f t="shared" si="141"/>
        <v>4705.3624610481493</v>
      </c>
      <c r="L271" s="8">
        <f t="shared" si="141"/>
        <v>5299.3884255074809</v>
      </c>
      <c r="M271" s="8">
        <f t="shared" si="141"/>
        <v>5338.864397077351</v>
      </c>
      <c r="N271" s="8">
        <f t="shared" si="141"/>
        <v>5776.5597471938954</v>
      </c>
      <c r="O271" s="8">
        <f t="shared" si="137"/>
        <v>63815.363539999998</v>
      </c>
      <c r="Q271" s="8"/>
      <c r="R271" s="8"/>
    </row>
    <row r="272" spans="1:18" ht="15">
      <c r="A272" s="32" t="s">
        <v>28</v>
      </c>
      <c r="B272" s="31">
        <v>0.15570000000000001</v>
      </c>
      <c r="C272" s="8">
        <f>C267*$B$272</f>
        <v>63689.559994067065</v>
      </c>
      <c r="D272" s="8">
        <f t="shared" si="142" ref="D272:N272">D267*$B$272</f>
        <v>57359.126335482651</v>
      </c>
      <c r="E272" s="8">
        <f t="shared" si="142"/>
        <v>60804.051366618856</v>
      </c>
      <c r="F272" s="8">
        <f t="shared" si="142"/>
        <v>52840.60619000619</v>
      </c>
      <c r="G272" s="8">
        <f t="shared" si="142"/>
        <v>53397.318323884749</v>
      </c>
      <c r="H272" s="8">
        <f t="shared" si="142"/>
        <v>53305.033522822989</v>
      </c>
      <c r="I272" s="8">
        <f t="shared" si="142"/>
        <v>52141.548387286501</v>
      </c>
      <c r="J272" s="8">
        <f t="shared" si="142"/>
        <v>53814.09173974055</v>
      </c>
      <c r="K272" s="8">
        <f t="shared" si="142"/>
        <v>49301.812596581221</v>
      </c>
      <c r="L272" s="8">
        <f t="shared" si="142"/>
        <v>55525.893529711626</v>
      </c>
      <c r="M272" s="8">
        <f t="shared" si="142"/>
        <v>55939.514577721638</v>
      </c>
      <c r="N272" s="8">
        <f t="shared" si="142"/>
        <v>60525.595736076015</v>
      </c>
      <c r="O272" s="8">
        <f t="shared" si="137"/>
        <v>668644.15230000007</v>
      </c>
      <c r="Q272" s="8"/>
      <c r="R272" s="8"/>
    </row>
    <row r="273" spans="1:15" ht="15">
      <c r="A273" s="33"/>
      <c r="B273" s="68"/>
      <c r="O273" s="8"/>
    </row>
    <row r="274" spans="1:15" ht="15">
      <c r="A274" s="28" t="s">
        <v>15</v>
      </c>
      <c r="B274" s="37"/>
      <c r="C274" s="34">
        <f>SUM(C268:C272)</f>
        <v>169844.14695568749</v>
      </c>
      <c r="D274" s="34">
        <f t="shared" si="143" ref="D274:O274">SUM(D268:D272)</f>
        <v>154771.45353301303</v>
      </c>
      <c r="E274" s="34">
        <f t="shared" si="143"/>
        <v>162973.78241896557</v>
      </c>
      <c r="F274" s="34">
        <f t="shared" si="143"/>
        <v>144012.90640179251</v>
      </c>
      <c r="G274" s="34">
        <f t="shared" si="143"/>
        <v>145338.43191413328</v>
      </c>
      <c r="H274" s="34">
        <f t="shared" si="143"/>
        <v>145118.70281041064</v>
      </c>
      <c r="I274" s="34">
        <f t="shared" si="143"/>
        <v>142348.45740613263</v>
      </c>
      <c r="J274" s="34">
        <f t="shared" si="143"/>
        <v>146330.76486677339</v>
      </c>
      <c r="K274" s="34">
        <f t="shared" si="143"/>
        <v>135587.07749392802</v>
      </c>
      <c r="L274" s="34">
        <f t="shared" si="143"/>
        <v>150406.54623850156</v>
      </c>
      <c r="M274" s="34">
        <f t="shared" si="143"/>
        <v>151391.37343771977</v>
      </c>
      <c r="N274" s="34">
        <f t="shared" si="143"/>
        <v>162310.7826029422</v>
      </c>
      <c r="O274" s="34">
        <f t="shared" si="143"/>
        <v>1810434.4260800001</v>
      </c>
    </row>
    <row r="275" spans="1:2" ht="15">
      <c r="A275" s="28"/>
      <c r="B275" s="37"/>
    </row>
    <row r="276" spans="1:2" ht="15.75">
      <c r="A276" s="66" t="s">
        <v>93</v>
      </c>
      <c r="B276" s="51"/>
    </row>
    <row r="277" spans="1:15" ht="15">
      <c r="A277" s="32" t="s">
        <v>33</v>
      </c>
      <c r="B277" s="67"/>
      <c r="C277" s="8">
        <f>17+2</f>
        <v>19</v>
      </c>
      <c r="D277" s="8">
        <f>$C277</f>
        <v>19</v>
      </c>
      <c r="E277" s="8">
        <f t="shared" si="144" ref="E277:N277">$C277</f>
        <v>19</v>
      </c>
      <c r="F277" s="8">
        <f t="shared" si="144"/>
        <v>19</v>
      </c>
      <c r="G277" s="8">
        <f t="shared" si="144"/>
        <v>19</v>
      </c>
      <c r="H277" s="8">
        <f t="shared" si="144"/>
        <v>19</v>
      </c>
      <c r="I277" s="8">
        <f t="shared" si="144"/>
        <v>19</v>
      </c>
      <c r="J277" s="8">
        <f t="shared" si="144"/>
        <v>19</v>
      </c>
      <c r="K277" s="8">
        <f t="shared" si="144"/>
        <v>19</v>
      </c>
      <c r="L277" s="8">
        <f t="shared" si="144"/>
        <v>19</v>
      </c>
      <c r="M277" s="8">
        <f t="shared" si="144"/>
        <v>19</v>
      </c>
      <c r="N277" s="8">
        <f t="shared" si="144"/>
        <v>19</v>
      </c>
      <c r="O277" s="8">
        <f>SUM(C277:N277)</f>
        <v>228</v>
      </c>
    </row>
    <row r="278" spans="1:25" ht="15">
      <c r="A278" s="28" t="s">
        <v>18</v>
      </c>
      <c r="B278" s="37"/>
      <c r="C278" s="8">
        <f>(4981990+320869+195237)*'[2]Weather Normalization'!CQ38</f>
        <v>578920.16577779641</v>
      </c>
      <c r="D278" s="8">
        <f>(4981990+320869+195237)*'[2]Weather Normalization'!CR38</f>
        <v>496126.19505819026</v>
      </c>
      <c r="E278" s="8">
        <f>(4981990+320869+195237)*'[2]Weather Normalization'!CS38</f>
        <v>524505.30491568381</v>
      </c>
      <c r="F278" s="8">
        <f>(4981990+320869+195237)*'[2]Weather Normalization'!CT38</f>
        <v>418871.55510784296</v>
      </c>
      <c r="G278" s="8">
        <f>(4981990+320869+195237)*'[2]Weather Normalization'!CU38</f>
        <v>414694.30527452077</v>
      </c>
      <c r="H278" s="8">
        <f>(4981990+320869+195237)*'[2]Weather Normalization'!CV38</f>
        <v>417226.43849184021</v>
      </c>
      <c r="I278" s="8">
        <f>(4981990+320869+195237)*'[2]Weather Normalization'!CW38</f>
        <v>412030.25656197272</v>
      </c>
      <c r="J278" s="8">
        <f>(4981990+320869+195237)*'[2]Weather Normalization'!CX38</f>
        <v>412647.75811006437</v>
      </c>
      <c r="K278" s="8">
        <f>(4981990+320869+195237)*'[2]Weather Normalization'!CY38</f>
        <v>390283.67657490546</v>
      </c>
      <c r="L278" s="8">
        <f>(4981990+320869+195237)*'[2]Weather Normalization'!CZ38</f>
        <v>453794.68004669377</v>
      </c>
      <c r="M278" s="8">
        <f>(4981990+320869+195237)*'[2]Weather Normalization'!DA38</f>
        <v>470893.87587468437</v>
      </c>
      <c r="N278" s="8">
        <f>(4981990+320869+195237)*'[2]Weather Normalization'!DB38</f>
        <v>508101.78820580471</v>
      </c>
      <c r="O278" s="8">
        <f t="shared" si="145" ref="O278:O283">SUM(C278:N278)</f>
        <v>5498095.9999999991</v>
      </c>
      <c r="W278" s="8"/>
      <c r="X278" s="8"/>
      <c r="Y278" s="72"/>
    </row>
    <row r="279" spans="1:18" ht="15">
      <c r="A279" s="28" t="s">
        <v>19</v>
      </c>
      <c r="B279" s="29">
        <v>1200</v>
      </c>
      <c r="C279" s="30">
        <f>C277*$B$279</f>
        <v>22800</v>
      </c>
      <c r="D279" s="30">
        <f t="shared" si="146" ref="D279:N279">D277*$B$279</f>
        <v>22800</v>
      </c>
      <c r="E279" s="30">
        <f t="shared" si="146"/>
        <v>22800</v>
      </c>
      <c r="F279" s="30">
        <f t="shared" si="146"/>
        <v>22800</v>
      </c>
      <c r="G279" s="30">
        <f t="shared" si="146"/>
        <v>22800</v>
      </c>
      <c r="H279" s="30">
        <f t="shared" si="146"/>
        <v>22800</v>
      </c>
      <c r="I279" s="30">
        <f t="shared" si="146"/>
        <v>22800</v>
      </c>
      <c r="J279" s="30">
        <f t="shared" si="146"/>
        <v>22800</v>
      </c>
      <c r="K279" s="30">
        <f t="shared" si="146"/>
        <v>22800</v>
      </c>
      <c r="L279" s="30">
        <f t="shared" si="146"/>
        <v>22800</v>
      </c>
      <c r="M279" s="30">
        <f t="shared" si="146"/>
        <v>22800</v>
      </c>
      <c r="N279" s="30">
        <f t="shared" si="146"/>
        <v>22800</v>
      </c>
      <c r="O279" s="30">
        <f t="shared" si="145"/>
        <v>273600</v>
      </c>
      <c r="Q279" s="8"/>
      <c r="R279" s="8"/>
    </row>
    <row r="280" spans="1:18" ht="15">
      <c r="A280" s="28" t="s">
        <v>27</v>
      </c>
      <c r="B280" s="31">
        <v>0.11024</v>
      </c>
      <c r="C280" s="8">
        <f>C278*$B$280</f>
        <v>63820.15907534428</v>
      </c>
      <c r="D280" s="8">
        <f t="shared" si="147" ref="D280:N280">D278*$B$280</f>
        <v>54692.9517432149</v>
      </c>
      <c r="E280" s="8">
        <f t="shared" si="147"/>
        <v>57821.464813904982</v>
      </c>
      <c r="F280" s="8">
        <f t="shared" si="147"/>
        <v>46176.400235088608</v>
      </c>
      <c r="G280" s="8">
        <f t="shared" si="147"/>
        <v>45715.900213463174</v>
      </c>
      <c r="H280" s="8">
        <f t="shared" si="147"/>
        <v>45995.042579340465</v>
      </c>
      <c r="I280" s="8">
        <f t="shared" si="147"/>
        <v>45422.215483391876</v>
      </c>
      <c r="J280" s="8">
        <f t="shared" si="147"/>
        <v>45490.288854053499</v>
      </c>
      <c r="K280" s="8">
        <f t="shared" si="147"/>
        <v>43024.872505617583</v>
      </c>
      <c r="L280" s="8">
        <f t="shared" si="147"/>
        <v>50026.325528347523</v>
      </c>
      <c r="M280" s="8">
        <f t="shared" si="147"/>
        <v>51911.340876425209</v>
      </c>
      <c r="N280" s="8">
        <f t="shared" si="147"/>
        <v>56013.141131807912</v>
      </c>
      <c r="O280" s="8">
        <f t="shared" si="145"/>
        <v>606110.10303999996</v>
      </c>
      <c r="Q280" s="8"/>
      <c r="R280" s="8"/>
    </row>
    <row r="281" spans="1:18" ht="15">
      <c r="A281" s="28" t="s">
        <v>21</v>
      </c>
      <c r="B281" s="31">
        <v>0.083180000000000004</v>
      </c>
      <c r="C281" s="8">
        <f>C278*$B$281</f>
        <v>48154.579389397106</v>
      </c>
      <c r="D281" s="8">
        <f t="shared" si="148" ref="D281:N281">D278*$B$281</f>
        <v>41267.77690494027</v>
      </c>
      <c r="E281" s="8">
        <f t="shared" si="148"/>
        <v>43628.351262886579</v>
      </c>
      <c r="F281" s="8">
        <f t="shared" si="148"/>
        <v>34841.735953870382</v>
      </c>
      <c r="G281" s="8">
        <f t="shared" si="148"/>
        <v>34494.27231273464</v>
      </c>
      <c r="H281" s="8">
        <f t="shared" si="148"/>
        <v>34704.895153751269</v>
      </c>
      <c r="I281" s="8">
        <f t="shared" si="148"/>
        <v>34272.676740824892</v>
      </c>
      <c r="J281" s="8">
        <f t="shared" si="148"/>
        <v>34324.040519595153</v>
      </c>
      <c r="K281" s="8">
        <f t="shared" si="148"/>
        <v>32463.79621750064</v>
      </c>
      <c r="L281" s="8">
        <f t="shared" si="148"/>
        <v>37746.641486283988</v>
      </c>
      <c r="M281" s="8">
        <f t="shared" si="148"/>
        <v>39168.952595256247</v>
      </c>
      <c r="N281" s="8">
        <f t="shared" si="148"/>
        <v>42263.906742958839</v>
      </c>
      <c r="O281" s="8">
        <f t="shared" si="145"/>
        <v>457331.62527999998</v>
      </c>
      <c r="Q281" s="8"/>
      <c r="R281" s="8"/>
    </row>
    <row r="282" spans="1:18" ht="15">
      <c r="A282" s="28" t="s">
        <v>22</v>
      </c>
      <c r="B282" s="31">
        <v>0.01337</v>
      </c>
      <c r="C282" s="8">
        <f>C278*$B$282</f>
        <v>7740.1626164491381</v>
      </c>
      <c r="D282" s="8">
        <f t="shared" si="149" ref="D282:N282">D278*$B$282</f>
        <v>6633.2072279280037</v>
      </c>
      <c r="E282" s="8">
        <f t="shared" si="149"/>
        <v>7012.6359267226926</v>
      </c>
      <c r="F282" s="8">
        <f t="shared" si="149"/>
        <v>5600.3126917918607</v>
      </c>
      <c r="G282" s="8">
        <f t="shared" si="149"/>
        <v>5544.4628615203428</v>
      </c>
      <c r="H282" s="8">
        <f t="shared" si="149"/>
        <v>5578.3174826359036</v>
      </c>
      <c r="I282" s="8">
        <f t="shared" si="149"/>
        <v>5508.8445302335749</v>
      </c>
      <c r="J282" s="8">
        <f t="shared" si="149"/>
        <v>5517.1005259315607</v>
      </c>
      <c r="K282" s="8">
        <f t="shared" si="149"/>
        <v>5218.0927558064859</v>
      </c>
      <c r="L282" s="8">
        <f t="shared" si="149"/>
        <v>6067.2348722242959</v>
      </c>
      <c r="M282" s="8">
        <f t="shared" si="149"/>
        <v>6295.8511204445304</v>
      </c>
      <c r="N282" s="8">
        <f t="shared" si="149"/>
        <v>6793.3209083116089</v>
      </c>
      <c r="O282" s="8">
        <f t="shared" si="145"/>
        <v>73509.543520000007</v>
      </c>
      <c r="Q282" s="8"/>
      <c r="R282" s="8"/>
    </row>
    <row r="283" spans="1:18" ht="15">
      <c r="A283" s="32" t="s">
        <v>28</v>
      </c>
      <c r="B283" s="31">
        <v>0.1525</v>
      </c>
      <c r="C283" s="8">
        <f>C278*$B$283</f>
        <v>88285.325281113954</v>
      </c>
      <c r="D283" s="8">
        <f t="shared" si="150" ref="D283:N283">D278*$B$283</f>
        <v>75659.24474637401</v>
      </c>
      <c r="E283" s="8">
        <f t="shared" si="150"/>
        <v>79987.058999641784</v>
      </c>
      <c r="F283" s="8">
        <f t="shared" si="150"/>
        <v>63877.912153946047</v>
      </c>
      <c r="G283" s="8">
        <f t="shared" si="150"/>
        <v>63240.881554364416</v>
      </c>
      <c r="H283" s="8">
        <f t="shared" si="150"/>
        <v>63627.03187000563</v>
      </c>
      <c r="I283" s="8">
        <f t="shared" si="150"/>
        <v>62834.614125700842</v>
      </c>
      <c r="J283" s="8">
        <f t="shared" si="150"/>
        <v>62928.783111784818</v>
      </c>
      <c r="K283" s="8">
        <f t="shared" si="150"/>
        <v>59518.260677673083</v>
      </c>
      <c r="L283" s="8">
        <f t="shared" si="150"/>
        <v>69203.688707120804</v>
      </c>
      <c r="M283" s="8">
        <f t="shared" si="150"/>
        <v>71811.31607088937</v>
      </c>
      <c r="N283" s="8">
        <f t="shared" si="150"/>
        <v>77485.522701385213</v>
      </c>
      <c r="O283" s="8">
        <f t="shared" si="145"/>
        <v>838459.6399999999</v>
      </c>
      <c r="Q283" s="8"/>
      <c r="R283" s="8"/>
    </row>
    <row r="284" spans="1:15" ht="15">
      <c r="A284" s="33"/>
      <c r="B284" s="68"/>
      <c r="O284" s="8"/>
    </row>
    <row r="285" spans="1:15" ht="15">
      <c r="A285" s="28" t="s">
        <v>15</v>
      </c>
      <c r="B285" s="37"/>
      <c r="C285" s="34">
        <f>SUM(C279:C283)</f>
        <v>230800.22636230447</v>
      </c>
      <c r="D285" s="34">
        <f t="shared" si="151" ref="D285:O285">SUM(D279:D283)</f>
        <v>201053.18062245718</v>
      </c>
      <c r="E285" s="34">
        <f t="shared" si="151"/>
        <v>211249.51100315602</v>
      </c>
      <c r="F285" s="34">
        <f t="shared" si="151"/>
        <v>173296.36103469686</v>
      </c>
      <c r="G285" s="34">
        <f t="shared" si="151"/>
        <v>171795.51694208256</v>
      </c>
      <c r="H285" s="34">
        <f t="shared" si="151"/>
        <v>172705.28708573326</v>
      </c>
      <c r="I285" s="34">
        <f t="shared" si="151"/>
        <v>170838.35088015121</v>
      </c>
      <c r="J285" s="34">
        <f t="shared" si="151"/>
        <v>171060.21301136503</v>
      </c>
      <c r="K285" s="34">
        <f t="shared" si="151"/>
        <v>163025.02215659781</v>
      </c>
      <c r="L285" s="34">
        <f t="shared" si="151"/>
        <v>185843.8905939766</v>
      </c>
      <c r="M285" s="34">
        <f t="shared" si="151"/>
        <v>191987.46066301534</v>
      </c>
      <c r="N285" s="34">
        <f t="shared" si="151"/>
        <v>205355.89148446359</v>
      </c>
      <c r="O285" s="34">
        <f t="shared" si="151"/>
        <v>2249010.9118400002</v>
      </c>
    </row>
    <row r="286" spans="1:2" ht="15">
      <c r="A286" s="28"/>
      <c r="B286" s="37"/>
    </row>
    <row r="287" spans="1:2" ht="15.75">
      <c r="A287" s="59" t="s">
        <v>94</v>
      </c>
      <c r="B287" s="35"/>
    </row>
    <row r="288" spans="1:15" ht="15">
      <c r="A288" s="32" t="s">
        <v>17</v>
      </c>
      <c r="B288" s="67"/>
      <c r="C288" s="8">
        <v>7</v>
      </c>
      <c r="D288" s="8">
        <f t="shared" si="152" ref="D288:N288">$C288</f>
        <v>7</v>
      </c>
      <c r="E288" s="8">
        <f t="shared" si="152"/>
        <v>7</v>
      </c>
      <c r="F288" s="8">
        <f t="shared" si="152"/>
        <v>7</v>
      </c>
      <c r="G288" s="8">
        <f t="shared" si="152"/>
        <v>7</v>
      </c>
      <c r="H288" s="8">
        <f t="shared" si="152"/>
        <v>7</v>
      </c>
      <c r="I288" s="8">
        <f t="shared" si="152"/>
        <v>7</v>
      </c>
      <c r="J288" s="8">
        <f t="shared" si="152"/>
        <v>7</v>
      </c>
      <c r="K288" s="8">
        <f t="shared" si="152"/>
        <v>7</v>
      </c>
      <c r="L288" s="8">
        <f t="shared" si="152"/>
        <v>7</v>
      </c>
      <c r="M288" s="8">
        <f t="shared" si="152"/>
        <v>7</v>
      </c>
      <c r="N288" s="8">
        <f t="shared" si="152"/>
        <v>7</v>
      </c>
      <c r="O288" s="8">
        <f>SUM(C288:N288)</f>
        <v>84</v>
      </c>
    </row>
    <row r="289" spans="1:15" ht="15">
      <c r="A289" s="28" t="s">
        <v>18</v>
      </c>
      <c r="B289" s="37"/>
      <c r="C289" s="8">
        <f>3703323*'[2]Weather Normalization'!CQ39</f>
        <v>330425.08115843171</v>
      </c>
      <c r="D289" s="8">
        <f>3703323*'[2]Weather Normalization'!CR39</f>
        <v>306054.37687096634</v>
      </c>
      <c r="E289" s="8">
        <f>3703323*'[2]Weather Normalization'!CS39</f>
        <v>319414.6611801812</v>
      </c>
      <c r="F289" s="8">
        <f>3703323*'[2]Weather Normalization'!CT39</f>
        <v>289172.05673378665</v>
      </c>
      <c r="G289" s="8">
        <f>3703323*'[2]Weather Normalization'!CU39</f>
        <v>290374.01342499343</v>
      </c>
      <c r="H289" s="8">
        <f>3703323*'[2]Weather Normalization'!CV39</f>
        <v>298681.72061067034</v>
      </c>
      <c r="I289" s="8">
        <f>3703323*'[2]Weather Normalization'!CW39</f>
        <v>299178.23392645892</v>
      </c>
      <c r="J289" s="8">
        <f>3703323*'[2]Weather Normalization'!CX39</f>
        <v>292634.43209714629</v>
      </c>
      <c r="K289" s="8">
        <f>3703323*'[2]Weather Normalization'!CY39</f>
        <v>301596.68513350573</v>
      </c>
      <c r="L289" s="8">
        <f>3703323*'[2]Weather Normalization'!CZ39</f>
        <v>324367.80312593264</v>
      </c>
      <c r="M289" s="8">
        <f>3703323*'[2]Weather Normalization'!DA39</f>
        <v>308505.98821870948</v>
      </c>
      <c r="N289" s="8">
        <f>3703323*'[2]Weather Normalization'!DB39</f>
        <v>342917.94751921791</v>
      </c>
      <c r="O289" s="8">
        <f t="shared" si="153" ref="O289:O294">SUM(C289:N289)</f>
        <v>3703323.0000000005</v>
      </c>
    </row>
    <row r="290" spans="1:18" ht="15">
      <c r="A290" s="28" t="s">
        <v>19</v>
      </c>
      <c r="B290" s="29">
        <v>2000</v>
      </c>
      <c r="C290" s="30">
        <f t="shared" si="154" ref="C290:N290">C288*$B$290</f>
        <v>14000</v>
      </c>
      <c r="D290" s="30">
        <f t="shared" si="154"/>
        <v>14000</v>
      </c>
      <c r="E290" s="30">
        <f t="shared" si="154"/>
        <v>14000</v>
      </c>
      <c r="F290" s="30">
        <f t="shared" si="154"/>
        <v>14000</v>
      </c>
      <c r="G290" s="30">
        <f t="shared" si="154"/>
        <v>14000</v>
      </c>
      <c r="H290" s="30">
        <f t="shared" si="154"/>
        <v>14000</v>
      </c>
      <c r="I290" s="30">
        <f t="shared" si="154"/>
        <v>14000</v>
      </c>
      <c r="J290" s="30">
        <f t="shared" si="154"/>
        <v>14000</v>
      </c>
      <c r="K290" s="30">
        <f t="shared" si="154"/>
        <v>14000</v>
      </c>
      <c r="L290" s="30">
        <f t="shared" si="154"/>
        <v>14000</v>
      </c>
      <c r="M290" s="30">
        <f t="shared" si="154"/>
        <v>14000</v>
      </c>
      <c r="N290" s="30">
        <f t="shared" si="154"/>
        <v>14000</v>
      </c>
      <c r="O290" s="30">
        <f t="shared" si="153"/>
        <v>168000</v>
      </c>
      <c r="Q290" s="8"/>
      <c r="R290" s="8"/>
    </row>
    <row r="291" spans="1:18" ht="15">
      <c r="A291" s="28" t="s">
        <v>27</v>
      </c>
      <c r="B291" s="31">
        <v>0.091329999999999995</v>
      </c>
      <c r="C291" s="8">
        <f t="shared" si="155" ref="C291:N291">C289*$B$291</f>
        <v>30177.722662199565</v>
      </c>
      <c r="D291" s="8">
        <f t="shared" si="155"/>
        <v>27951.946239625355</v>
      </c>
      <c r="E291" s="8">
        <f t="shared" si="155"/>
        <v>29172.141005585945</v>
      </c>
      <c r="F291" s="8">
        <f t="shared" si="155"/>
        <v>26410.083941496734</v>
      </c>
      <c r="G291" s="8">
        <f t="shared" si="155"/>
        <v>26519.858646104647</v>
      </c>
      <c r="H291" s="8">
        <f t="shared" si="155"/>
        <v>27278.601543372519</v>
      </c>
      <c r="I291" s="8">
        <f t="shared" si="155"/>
        <v>27323.948104503492</v>
      </c>
      <c r="J291" s="8">
        <f t="shared" si="155"/>
        <v>26726.302683432368</v>
      </c>
      <c r="K291" s="8">
        <f t="shared" si="155"/>
        <v>27544.825253243078</v>
      </c>
      <c r="L291" s="8">
        <f t="shared" si="155"/>
        <v>29624.511459491427</v>
      </c>
      <c r="M291" s="8">
        <f t="shared" si="155"/>
        <v>28175.851904014737</v>
      </c>
      <c r="N291" s="8">
        <f t="shared" si="155"/>
        <v>31318.696146930171</v>
      </c>
      <c r="O291" s="8">
        <f t="shared" si="153"/>
        <v>338224.48959000007</v>
      </c>
      <c r="Q291" s="8"/>
      <c r="R291" s="8"/>
    </row>
    <row r="292" spans="1:18" ht="15">
      <c r="A292" s="28" t="s">
        <v>21</v>
      </c>
      <c r="B292" s="31">
        <v>0.129</v>
      </c>
      <c r="C292" s="8">
        <f t="shared" si="156" ref="C292:N292">C289*$B$292</f>
        <v>42624.83546943769</v>
      </c>
      <c r="D292" s="8">
        <f t="shared" si="156"/>
        <v>39481.01461635466</v>
      </c>
      <c r="E292" s="8">
        <f t="shared" si="156"/>
        <v>41204.491292243372</v>
      </c>
      <c r="F292" s="8">
        <f t="shared" si="156"/>
        <v>37303.19531865848</v>
      </c>
      <c r="G292" s="8">
        <f t="shared" si="156"/>
        <v>37458.247731824151</v>
      </c>
      <c r="H292" s="8">
        <f t="shared" si="156"/>
        <v>38529.941958776471</v>
      </c>
      <c r="I292" s="8">
        <f t="shared" si="156"/>
        <v>38593.992176513202</v>
      </c>
      <c r="J292" s="8">
        <f t="shared" si="156"/>
        <v>37749.841740531869</v>
      </c>
      <c r="K292" s="8">
        <f t="shared" si="156"/>
        <v>38905.972382222237</v>
      </c>
      <c r="L292" s="8">
        <f t="shared" si="156"/>
        <v>41843.446603245313</v>
      </c>
      <c r="M292" s="8">
        <f t="shared" si="156"/>
        <v>39797.272480213527</v>
      </c>
      <c r="N292" s="8">
        <f t="shared" si="156"/>
        <v>44236.415229979109</v>
      </c>
      <c r="O292" s="8">
        <f t="shared" si="153"/>
        <v>477728.66700000007</v>
      </c>
      <c r="Q292" s="8"/>
      <c r="R292" s="8"/>
    </row>
    <row r="293" spans="1:18" ht="15">
      <c r="A293" s="28" t="s">
        <v>22</v>
      </c>
      <c r="B293" s="31">
        <v>0.011220000000000001</v>
      </c>
      <c r="C293" s="8">
        <f t="shared" si="157" ref="C293:N293">C289*$B$293</f>
        <v>3707.3694105976042</v>
      </c>
      <c r="D293" s="8">
        <f t="shared" si="157"/>
        <v>3433.9301084922427</v>
      </c>
      <c r="E293" s="8">
        <f t="shared" si="157"/>
        <v>3583.8324984416331</v>
      </c>
      <c r="F293" s="8">
        <f t="shared" si="157"/>
        <v>3244.5104765530864</v>
      </c>
      <c r="G293" s="8">
        <f t="shared" si="157"/>
        <v>3257.9964306284264</v>
      </c>
      <c r="H293" s="8">
        <f t="shared" si="157"/>
        <v>3351.2089052517213</v>
      </c>
      <c r="I293" s="8">
        <f t="shared" si="157"/>
        <v>3356.7797846548692</v>
      </c>
      <c r="J293" s="8">
        <f t="shared" si="157"/>
        <v>3283.3583281299816</v>
      </c>
      <c r="K293" s="8">
        <f t="shared" si="157"/>
        <v>3383.9148071979344</v>
      </c>
      <c r="L293" s="8">
        <f t="shared" si="157"/>
        <v>3639.4067510729647</v>
      </c>
      <c r="M293" s="8">
        <f t="shared" si="157"/>
        <v>3461.4371878139204</v>
      </c>
      <c r="N293" s="8">
        <f t="shared" si="157"/>
        <v>3847.5393711656252</v>
      </c>
      <c r="O293" s="8">
        <f t="shared" si="153"/>
        <v>41551.284060000005</v>
      </c>
      <c r="Q293" s="8"/>
      <c r="R293" s="8"/>
    </row>
    <row r="294" spans="1:18" ht="15">
      <c r="A294" s="32" t="s">
        <v>28</v>
      </c>
      <c r="B294" s="31">
        <v>0.14910000000000001</v>
      </c>
      <c r="C294" s="8">
        <f t="shared" si="158" ref="C294:N294">C289*$B$294</f>
        <v>49266.379600722168</v>
      </c>
      <c r="D294" s="8">
        <f t="shared" si="158"/>
        <v>45632.707591461083</v>
      </c>
      <c r="E294" s="8">
        <f t="shared" si="158"/>
        <v>47624.725981965021</v>
      </c>
      <c r="F294" s="8">
        <f t="shared" si="158"/>
        <v>43115.553659007594</v>
      </c>
      <c r="G294" s="8">
        <f t="shared" si="158"/>
        <v>43294.765401666526</v>
      </c>
      <c r="H294" s="8">
        <f t="shared" si="158"/>
        <v>44533.444543050951</v>
      </c>
      <c r="I294" s="8">
        <f t="shared" si="158"/>
        <v>44607.474678435028</v>
      </c>
      <c r="J294" s="8">
        <f t="shared" si="158"/>
        <v>43631.793825684515</v>
      </c>
      <c r="K294" s="8">
        <f t="shared" si="158"/>
        <v>44968.06575340571</v>
      </c>
      <c r="L294" s="8">
        <f t="shared" si="158"/>
        <v>48363.239446076557</v>
      </c>
      <c r="M294" s="8">
        <f t="shared" si="158"/>
        <v>45998.242843409585</v>
      </c>
      <c r="N294" s="8">
        <f t="shared" si="158"/>
        <v>51129.065975115394</v>
      </c>
      <c r="O294" s="8">
        <f t="shared" si="153"/>
        <v>552165.4593000001</v>
      </c>
      <c r="Q294" s="8"/>
      <c r="R294" s="8"/>
    </row>
    <row r="295" spans="1:15" ht="15">
      <c r="A295" s="33"/>
      <c r="B295" s="68"/>
      <c r="O295" s="8"/>
    </row>
    <row r="296" spans="1:15" ht="15">
      <c r="A296" s="28" t="s">
        <v>15</v>
      </c>
      <c r="B296" s="37"/>
      <c r="C296" s="34">
        <f>SUM(C290:C294)</f>
        <v>139776.30714295703</v>
      </c>
      <c r="D296" s="34">
        <f t="shared" si="159" ref="D296:O296">SUM(D290:D294)</f>
        <v>130499.59855593333</v>
      </c>
      <c r="E296" s="34">
        <f t="shared" si="159"/>
        <v>135585.19077823596</v>
      </c>
      <c r="F296" s="34">
        <f t="shared" si="159"/>
        <v>124073.3433957159</v>
      </c>
      <c r="G296" s="34">
        <f t="shared" si="159"/>
        <v>124530.86821022377</v>
      </c>
      <c r="H296" s="34">
        <f t="shared" si="159"/>
        <v>127693.19695045167</v>
      </c>
      <c r="I296" s="34">
        <f t="shared" si="159"/>
        <v>127882.19474410659</v>
      </c>
      <c r="J296" s="34">
        <f t="shared" si="159"/>
        <v>125391.29657777873</v>
      </c>
      <c r="K296" s="34">
        <f t="shared" si="159"/>
        <v>128802.77819606895</v>
      </c>
      <c r="L296" s="34">
        <f t="shared" si="159"/>
        <v>137470.60425988626</v>
      </c>
      <c r="M296" s="34">
        <f t="shared" si="159"/>
        <v>131432.80441545177</v>
      </c>
      <c r="N296" s="34">
        <f t="shared" si="159"/>
        <v>144531.7167231903</v>
      </c>
      <c r="O296" s="34">
        <f t="shared" si="159"/>
        <v>1577669.8999500002</v>
      </c>
    </row>
    <row r="297" spans="1:15" ht="15">
      <c r="A297" s="28"/>
      <c r="B297" s="37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</row>
    <row r="298" spans="1:15" ht="15.75" thickBot="1">
      <c r="A298" s="9"/>
      <c r="B298" s="38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11"/>
      <c r="O298" s="11"/>
    </row>
    <row r="299" spans="1:15" ht="15">
      <c r="A299" s="39" t="s">
        <v>29</v>
      </c>
      <c r="B299" s="4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 t="s">
        <v>30</v>
      </c>
      <c r="N299" s="1"/>
      <c r="O299" s="1"/>
    </row>
    <row r="300" spans="1:2" ht="15">
      <c r="A300" s="28"/>
      <c r="B300" s="37"/>
    </row>
    <row r="301" spans="1:15" ht="15">
      <c r="A301" s="1" t="s">
        <v>0</v>
      </c>
      <c r="B301" s="41" t="s">
        <v>73</v>
      </c>
      <c r="C301"/>
      <c r="D301" s="3" t="s">
        <v>2</v>
      </c>
      <c r="E301" s="1"/>
      <c r="G301" s="2"/>
      <c r="H301" s="2"/>
      <c r="I301" s="5"/>
      <c r="J301" s="2"/>
      <c r="K301" s="5"/>
      <c r="L301" s="6" t="s">
        <v>95</v>
      </c>
      <c r="M301" s="2"/>
      <c r="N301" s="6"/>
      <c r="O301" s="2"/>
    </row>
    <row r="302" spans="1:15" ht="15.75" thickBot="1">
      <c r="A302" s="9"/>
      <c r="B302" s="38"/>
      <c r="C302" s="9"/>
      <c r="D302" s="10"/>
      <c r="E302" s="10"/>
      <c r="F302" s="9"/>
      <c r="G302" s="9"/>
      <c r="H302" s="9"/>
      <c r="I302" s="9"/>
      <c r="J302" s="9"/>
      <c r="K302" s="9"/>
      <c r="L302" s="9"/>
      <c r="M302" s="9"/>
      <c r="N302" s="11"/>
      <c r="O302" s="11"/>
    </row>
    <row r="303" spans="1:15" ht="15">
      <c r="A303" s="12"/>
      <c r="B303" s="42"/>
      <c r="C303" s="12"/>
      <c r="D303" s="1"/>
      <c r="E303" s="1"/>
      <c r="F303" s="12"/>
      <c r="G303" s="12"/>
      <c r="H303" s="12"/>
      <c r="I303" s="12"/>
      <c r="J303" s="12"/>
      <c r="K303" s="12"/>
      <c r="L303" s="12"/>
      <c r="M303" s="12"/>
      <c r="N303" s="13"/>
      <c r="O303" s="13"/>
    </row>
    <row r="304" spans="1:15" ht="15">
      <c r="A304" s="6" t="s">
        <v>4</v>
      </c>
      <c r="B304" s="43"/>
      <c r="C304" s="1"/>
      <c r="D304" s="1"/>
      <c r="E304" s="14" t="s">
        <v>5</v>
      </c>
      <c r="F304" s="15" t="s">
        <v>6</v>
      </c>
      <c r="H304" s="1"/>
      <c r="I304" s="5"/>
      <c r="J304" s="1"/>
      <c r="K304" s="5"/>
      <c r="L304" s="15" t="s">
        <v>7</v>
      </c>
      <c r="M304" s="1"/>
      <c r="N304" s="1"/>
      <c r="O304" s="1"/>
    </row>
    <row r="305" spans="1:15" ht="15">
      <c r="A305" s="5"/>
      <c r="B305" s="44"/>
      <c r="C305" s="5"/>
      <c r="D305" s="1"/>
      <c r="E305" s="1"/>
      <c r="F305" s="5"/>
      <c r="G305" s="15"/>
      <c r="H305" s="6"/>
      <c r="I305" s="5"/>
      <c r="J305" s="5"/>
      <c r="K305" s="5"/>
      <c r="L305" s="15" t="s">
        <v>8</v>
      </c>
      <c r="M305" s="5"/>
      <c r="N305" s="1"/>
      <c r="O305" s="1"/>
    </row>
    <row r="306" spans="1:15" ht="15">
      <c r="A306" s="6" t="s">
        <v>9</v>
      </c>
      <c r="B306" s="95" t="s">
        <v>74</v>
      </c>
      <c r="D306" s="5"/>
      <c r="E306" s="5"/>
      <c r="F306" s="5"/>
      <c r="G306" s="5"/>
      <c r="H306" s="5"/>
      <c r="I306" s="5"/>
      <c r="J306" s="5"/>
      <c r="K306" s="5"/>
      <c r="L306" s="15" t="s">
        <v>11</v>
      </c>
      <c r="M306" s="5"/>
      <c r="N306" s="1"/>
      <c r="O306" s="1"/>
    </row>
    <row r="307" spans="1:15" ht="15.75">
      <c r="A307" s="5"/>
      <c r="B307" s="44"/>
      <c r="C307" s="16"/>
      <c r="D307" s="5"/>
      <c r="E307" s="5"/>
      <c r="F307" s="5"/>
      <c r="G307" s="46"/>
      <c r="H307" s="5"/>
      <c r="I307" s="5"/>
      <c r="J307" s="5"/>
      <c r="K307" s="5"/>
      <c r="L307" s="5"/>
      <c r="M307" s="5"/>
      <c r="N307" s="1"/>
      <c r="O307" s="1"/>
    </row>
    <row r="308" spans="1:15" ht="15">
      <c r="A308" s="6" t="s">
        <v>12</v>
      </c>
      <c r="B308" s="43" t="str">
        <f>$B$8</f>
        <v>20220067-GU</v>
      </c>
      <c r="C308" s="1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"/>
      <c r="O308" s="1"/>
    </row>
    <row r="309" spans="1:15" ht="15.75" thickBot="1">
      <c r="A309" s="17"/>
      <c r="B309" s="47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ht="15">
      <c r="A310" s="12"/>
      <c r="B310" s="4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3"/>
      <c r="O310" s="13"/>
    </row>
    <row r="311" spans="1:15" ht="15">
      <c r="A311" s="18" t="s">
        <v>13</v>
      </c>
      <c r="B311" s="19" t="s">
        <v>14</v>
      </c>
      <c r="C311" s="20">
        <v>44927</v>
      </c>
      <c r="D311" s="20">
        <v>44958</v>
      </c>
      <c r="E311" s="20">
        <v>44986</v>
      </c>
      <c r="F311" s="20">
        <v>45017</v>
      </c>
      <c r="G311" s="20">
        <v>45047</v>
      </c>
      <c r="H311" s="20">
        <v>45078</v>
      </c>
      <c r="I311" s="20">
        <v>45108</v>
      </c>
      <c r="J311" s="20">
        <v>45139</v>
      </c>
      <c r="K311" s="20">
        <v>45170</v>
      </c>
      <c r="L311" s="20">
        <v>45200</v>
      </c>
      <c r="M311" s="20">
        <v>45231</v>
      </c>
      <c r="N311" s="20">
        <v>45261</v>
      </c>
      <c r="O311" s="21" t="s">
        <v>15</v>
      </c>
    </row>
    <row r="312" spans="1:15" ht="15.75" thickBot="1">
      <c r="A312" s="22"/>
      <c r="B312" s="48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3"/>
    </row>
    <row r="313" spans="1:2" ht="15">
      <c r="A313" s="28"/>
      <c r="B313" s="37"/>
    </row>
    <row r="314" spans="1:2" ht="15.75">
      <c r="A314" s="59" t="s">
        <v>96</v>
      </c>
      <c r="B314" s="35"/>
    </row>
    <row r="315" spans="1:15" ht="15">
      <c r="A315" s="32" t="s">
        <v>17</v>
      </c>
      <c r="B315" s="67"/>
      <c r="C315" s="8">
        <v>3</v>
      </c>
      <c r="D315" s="8">
        <f>$C315</f>
        <v>3</v>
      </c>
      <c r="E315" s="8">
        <f t="shared" si="160" ref="E315:N315">$C315</f>
        <v>3</v>
      </c>
      <c r="F315" s="8">
        <f t="shared" si="160"/>
        <v>3</v>
      </c>
      <c r="G315" s="8">
        <f t="shared" si="160"/>
        <v>3</v>
      </c>
      <c r="H315" s="8">
        <f t="shared" si="160"/>
        <v>3</v>
      </c>
      <c r="I315" s="8">
        <f t="shared" si="160"/>
        <v>3</v>
      </c>
      <c r="J315" s="8">
        <f t="shared" si="160"/>
        <v>3</v>
      </c>
      <c r="K315" s="8">
        <f t="shared" si="160"/>
        <v>3</v>
      </c>
      <c r="L315" s="8">
        <f t="shared" si="160"/>
        <v>3</v>
      </c>
      <c r="M315" s="8">
        <f t="shared" si="160"/>
        <v>3</v>
      </c>
      <c r="N315" s="8">
        <f t="shared" si="160"/>
        <v>3</v>
      </c>
      <c r="O315" s="8">
        <f>SUM(C315:N315)</f>
        <v>36</v>
      </c>
    </row>
    <row r="316" spans="1:15" ht="15">
      <c r="A316" s="28" t="s">
        <v>18</v>
      </c>
      <c r="B316" s="37"/>
      <c r="C316" s="8">
        <f>3630889*'[2]Weather Normalization'!CQ40</f>
        <v>358826.26375067647</v>
      </c>
      <c r="D316" s="8">
        <f>3630889*'[2]Weather Normalization'!CR40</f>
        <v>304083.78832618962</v>
      </c>
      <c r="E316" s="8">
        <f>3630889*'[2]Weather Normalization'!CS40</f>
        <v>332630.6585932204</v>
      </c>
      <c r="F316" s="8">
        <f>3630889*'[2]Weather Normalization'!CT40</f>
        <v>329550.38857250387</v>
      </c>
      <c r="G316" s="8">
        <f>3630889*'[2]Weather Normalization'!CU40</f>
        <v>309528.91095321649</v>
      </c>
      <c r="H316" s="8">
        <f>3630889*'[2]Weather Normalization'!CV40</f>
        <v>304584.74874652177</v>
      </c>
      <c r="I316" s="8">
        <f>3630889*'[2]Weather Normalization'!CW40</f>
        <v>291050.5995005414</v>
      </c>
      <c r="J316" s="8">
        <f>3630889*'[2]Weather Normalization'!CX40</f>
        <v>302114.76299178443</v>
      </c>
      <c r="K316" s="8">
        <f>3630889*'[2]Weather Normalization'!CY40</f>
        <v>256925.66124842095</v>
      </c>
      <c r="L316" s="8">
        <f>3630889*'[2]Weather Normalization'!CZ40</f>
        <v>280518.5212735518</v>
      </c>
      <c r="M316" s="8">
        <f>3630889*'[2]Weather Normalization'!DA40</f>
        <v>286087.19405537704</v>
      </c>
      <c r="N316" s="8">
        <f>3630889*'[2]Weather Normalization'!DB40</f>
        <v>274987.5019879961</v>
      </c>
      <c r="O316" s="8">
        <f t="shared" si="161" ref="O316:O321">SUM(C316:N316)</f>
        <v>3630889.0000000005</v>
      </c>
    </row>
    <row r="317" spans="1:18" ht="15">
      <c r="A317" s="28" t="s">
        <v>19</v>
      </c>
      <c r="B317" s="29">
        <v>3000</v>
      </c>
      <c r="C317" s="30">
        <f>C315*$B$317</f>
        <v>9000</v>
      </c>
      <c r="D317" s="30">
        <f t="shared" si="162" ref="D317:N317">D315*$B$317</f>
        <v>9000</v>
      </c>
      <c r="E317" s="30">
        <f t="shared" si="162"/>
        <v>9000</v>
      </c>
      <c r="F317" s="30">
        <f t="shared" si="162"/>
        <v>9000</v>
      </c>
      <c r="G317" s="30">
        <f t="shared" si="162"/>
        <v>9000</v>
      </c>
      <c r="H317" s="30">
        <f t="shared" si="162"/>
        <v>9000</v>
      </c>
      <c r="I317" s="30">
        <f t="shared" si="162"/>
        <v>9000</v>
      </c>
      <c r="J317" s="30">
        <f t="shared" si="162"/>
        <v>9000</v>
      </c>
      <c r="K317" s="30">
        <f t="shared" si="162"/>
        <v>9000</v>
      </c>
      <c r="L317" s="30">
        <f t="shared" si="162"/>
        <v>9000</v>
      </c>
      <c r="M317" s="30">
        <f t="shared" si="162"/>
        <v>9000</v>
      </c>
      <c r="N317" s="30">
        <f t="shared" si="162"/>
        <v>9000</v>
      </c>
      <c r="O317" s="30">
        <f t="shared" si="161"/>
        <v>108000</v>
      </c>
      <c r="Q317" s="8"/>
      <c r="R317" s="8"/>
    </row>
    <row r="318" spans="1:18" ht="15">
      <c r="A318" s="28" t="s">
        <v>27</v>
      </c>
      <c r="B318" s="31">
        <v>0.083180000000000004</v>
      </c>
      <c r="C318" s="8">
        <f>C316*$B$318</f>
        <v>29847.16861878127</v>
      </c>
      <c r="D318" s="8">
        <f t="shared" si="163" ref="D318:N318">D316*$B$318</f>
        <v>25293.689512972454</v>
      </c>
      <c r="E318" s="8">
        <f t="shared" si="163"/>
        <v>27668.218181784076</v>
      </c>
      <c r="F318" s="8">
        <f t="shared" si="163"/>
        <v>27412.001321460873</v>
      </c>
      <c r="G318" s="8">
        <f t="shared" si="163"/>
        <v>25746.614813088549</v>
      </c>
      <c r="H318" s="8">
        <f t="shared" si="163"/>
        <v>25335.359400735681</v>
      </c>
      <c r="I318" s="8">
        <f t="shared" si="163"/>
        <v>24209.588866455037</v>
      </c>
      <c r="J318" s="8">
        <f t="shared" si="163"/>
        <v>25129.905985656631</v>
      </c>
      <c r="K318" s="8">
        <f t="shared" si="163"/>
        <v>21371.076502643657</v>
      </c>
      <c r="L318" s="8">
        <f t="shared" si="163"/>
        <v>23333.530599534039</v>
      </c>
      <c r="M318" s="8">
        <f t="shared" si="163"/>
        <v>23796.732801526265</v>
      </c>
      <c r="N318" s="8">
        <f t="shared" si="163"/>
        <v>22873.460415361518</v>
      </c>
      <c r="O318" s="8">
        <f t="shared" si="161"/>
        <v>302017.34702000004</v>
      </c>
      <c r="Q318" s="8"/>
      <c r="R318" s="8"/>
    </row>
    <row r="319" spans="1:18" ht="15">
      <c r="A319" s="28" t="s">
        <v>21</v>
      </c>
      <c r="B319" s="31">
        <v>0.073929999999999996</v>
      </c>
      <c r="C319" s="8">
        <f>C316*$B$319</f>
        <v>26528.02567908751</v>
      </c>
      <c r="D319" s="8">
        <f t="shared" si="164" ref="D319:N319">D316*$B$319</f>
        <v>22480.914470955198</v>
      </c>
      <c r="E319" s="8">
        <f t="shared" si="164"/>
        <v>24591.384589796784</v>
      </c>
      <c r="F319" s="8">
        <f t="shared" si="164"/>
        <v>24363.660227165208</v>
      </c>
      <c r="G319" s="8">
        <f t="shared" si="164"/>
        <v>22883.472386771293</v>
      </c>
      <c r="H319" s="8">
        <f t="shared" si="164"/>
        <v>22517.950474830352</v>
      </c>
      <c r="I319" s="8">
        <f t="shared" si="164"/>
        <v>21517.370821075023</v>
      </c>
      <c r="J319" s="8">
        <f t="shared" si="164"/>
        <v>22335.344427982622</v>
      </c>
      <c r="K319" s="8">
        <f t="shared" si="164"/>
        <v>18994.51413609576</v>
      </c>
      <c r="L319" s="8">
        <f t="shared" si="164"/>
        <v>20738.734277753683</v>
      </c>
      <c r="M319" s="8">
        <f t="shared" si="164"/>
        <v>21150.426256514023</v>
      </c>
      <c r="N319" s="8">
        <f t="shared" si="164"/>
        <v>20329.826021972553</v>
      </c>
      <c r="O319" s="8">
        <f t="shared" si="161"/>
        <v>268431.62377000006</v>
      </c>
      <c r="Q319" s="8"/>
      <c r="R319" s="8"/>
    </row>
    <row r="320" spans="1:18" ht="15">
      <c r="A320" s="28" t="s">
        <v>22</v>
      </c>
      <c r="B320" s="31">
        <v>0.010319999999999999</v>
      </c>
      <c r="C320" s="8">
        <f>C316*$B$320</f>
        <v>3703.0870419069811</v>
      </c>
      <c r="D320" s="8">
        <f t="shared" si="165" ref="D320:N320">D316*$B$320</f>
        <v>3138.1446955262768</v>
      </c>
      <c r="E320" s="8">
        <f t="shared" si="165"/>
        <v>3432.7483966820341</v>
      </c>
      <c r="F320" s="8">
        <f t="shared" si="165"/>
        <v>3400.9600100682396</v>
      </c>
      <c r="G320" s="8">
        <f t="shared" si="165"/>
        <v>3194.3383610371939</v>
      </c>
      <c r="H320" s="8">
        <f t="shared" si="165"/>
        <v>3143.3146070641046</v>
      </c>
      <c r="I320" s="8">
        <f t="shared" si="165"/>
        <v>3003.6421868455873</v>
      </c>
      <c r="J320" s="8">
        <f t="shared" si="165"/>
        <v>3117.8243540752151</v>
      </c>
      <c r="K320" s="8">
        <f t="shared" si="165"/>
        <v>2651.4728240837039</v>
      </c>
      <c r="L320" s="8">
        <f t="shared" si="165"/>
        <v>2894.9511395430545</v>
      </c>
      <c r="M320" s="8">
        <f t="shared" si="165"/>
        <v>2952.4198426514909</v>
      </c>
      <c r="N320" s="8">
        <f t="shared" si="165"/>
        <v>2837.8710205161196</v>
      </c>
      <c r="O320" s="8">
        <f t="shared" si="161"/>
        <v>37470.77448</v>
      </c>
      <c r="Q320" s="8"/>
      <c r="R320" s="8"/>
    </row>
    <row r="321" spans="1:18" ht="15">
      <c r="A321" s="32" t="s">
        <v>28</v>
      </c>
      <c r="B321" s="31">
        <v>0.1681</v>
      </c>
      <c r="C321" s="8">
        <f>C316*$B$321</f>
        <v>60318.694936488711</v>
      </c>
      <c r="D321" s="8">
        <f t="shared" si="166" ref="D321:N321">D316*$B$321</f>
        <v>51116.484817632474</v>
      </c>
      <c r="E321" s="8">
        <f t="shared" si="166"/>
        <v>55915.213709520351</v>
      </c>
      <c r="F321" s="8">
        <f t="shared" si="166"/>
        <v>55397.420319037898</v>
      </c>
      <c r="G321" s="8">
        <f t="shared" si="166"/>
        <v>52031.809931235694</v>
      </c>
      <c r="H321" s="8">
        <f t="shared" si="166"/>
        <v>51200.696264290309</v>
      </c>
      <c r="I321" s="8">
        <f t="shared" si="166"/>
        <v>48925.605776041011</v>
      </c>
      <c r="J321" s="8">
        <f t="shared" si="166"/>
        <v>50785.49165891896</v>
      </c>
      <c r="K321" s="8">
        <f t="shared" si="166"/>
        <v>43189.203655859565</v>
      </c>
      <c r="L321" s="8">
        <f t="shared" si="166"/>
        <v>47155.163426084058</v>
      </c>
      <c r="M321" s="8">
        <f t="shared" si="166"/>
        <v>48091.257320708879</v>
      </c>
      <c r="N321" s="8">
        <f t="shared" si="166"/>
        <v>46225.399084182143</v>
      </c>
      <c r="O321" s="8">
        <f t="shared" si="161"/>
        <v>610352.44089999993</v>
      </c>
      <c r="Q321" s="8"/>
      <c r="R321" s="8"/>
    </row>
    <row r="322" spans="1:15" ht="15">
      <c r="A322" s="33"/>
      <c r="B322" s="68"/>
      <c r="O322" s="8"/>
    </row>
    <row r="323" spans="1:15" ht="15">
      <c r="A323" s="28" t="s">
        <v>15</v>
      </c>
      <c r="B323" s="37"/>
      <c r="C323" s="34">
        <f>SUM(C317:C321)</f>
        <v>129396.97627626448</v>
      </c>
      <c r="D323" s="34">
        <f t="shared" si="167" ref="D323:O323">SUM(D317:D321)</f>
        <v>111029.23349708642</v>
      </c>
      <c r="E323" s="34">
        <f t="shared" si="167"/>
        <v>120607.56487778324</v>
      </c>
      <c r="F323" s="34">
        <f t="shared" si="167"/>
        <v>119574.04187773222</v>
      </c>
      <c r="G323" s="34">
        <f t="shared" si="167"/>
        <v>112856.23549213274</v>
      </c>
      <c r="H323" s="34">
        <f t="shared" si="167"/>
        <v>111197.32074692045</v>
      </c>
      <c r="I323" s="34">
        <f t="shared" si="167"/>
        <v>106656.20765041666</v>
      </c>
      <c r="J323" s="34">
        <f t="shared" si="167"/>
        <v>110368.56642663342</v>
      </c>
      <c r="K323" s="34">
        <f t="shared" si="167"/>
        <v>95206.267118682692</v>
      </c>
      <c r="L323" s="34">
        <f t="shared" si="167"/>
        <v>103122.37944291483</v>
      </c>
      <c r="M323" s="34">
        <f t="shared" si="167"/>
        <v>104990.83622140065</v>
      </c>
      <c r="N323" s="34">
        <f t="shared" si="167"/>
        <v>101266.55654203234</v>
      </c>
      <c r="O323" s="34">
        <f t="shared" si="167"/>
        <v>1326272.1861700001</v>
      </c>
    </row>
    <row r="324" spans="1:2" ht="15">
      <c r="A324" s="98"/>
      <c r="B324" s="99"/>
    </row>
    <row r="325" spans="1:2" ht="15.75">
      <c r="A325" s="25" t="s">
        <v>97</v>
      </c>
      <c r="B325" s="24"/>
    </row>
    <row r="326" spans="1:15" ht="15">
      <c r="A326" s="26" t="s">
        <v>17</v>
      </c>
      <c r="B326" s="87"/>
      <c r="C326" s="8">
        <v>1</v>
      </c>
      <c r="D326" s="8">
        <f>$C326</f>
        <v>1</v>
      </c>
      <c r="E326" s="8">
        <f t="shared" si="168" ref="E326:N326">$C326</f>
        <v>1</v>
      </c>
      <c r="F326" s="8">
        <f t="shared" si="168"/>
        <v>1</v>
      </c>
      <c r="G326" s="8">
        <f t="shared" si="168"/>
        <v>1</v>
      </c>
      <c r="H326" s="8">
        <f t="shared" si="168"/>
        <v>1</v>
      </c>
      <c r="I326" s="8">
        <f t="shared" si="168"/>
        <v>1</v>
      </c>
      <c r="J326" s="8">
        <f t="shared" si="168"/>
        <v>1</v>
      </c>
      <c r="K326" s="8">
        <f t="shared" si="168"/>
        <v>1</v>
      </c>
      <c r="L326" s="8">
        <f t="shared" si="168"/>
        <v>1</v>
      </c>
      <c r="M326" s="8">
        <f t="shared" si="168"/>
        <v>1</v>
      </c>
      <c r="N326" s="8">
        <f t="shared" si="168"/>
        <v>1</v>
      </c>
      <c r="O326" s="8">
        <f>SUM(C326:N326)</f>
        <v>12</v>
      </c>
    </row>
    <row r="327" spans="1:15" ht="15">
      <c r="A327" s="28" t="s">
        <v>18</v>
      </c>
      <c r="B327" s="37"/>
      <c r="C327" s="8">
        <f>1527249*'[2]Weather Normalization'!CQ41</f>
        <v>167218.21305883132</v>
      </c>
      <c r="D327" s="8">
        <f>1527249*'[2]Weather Normalization'!CR41</f>
        <v>149243.50126788285</v>
      </c>
      <c r="E327" s="8">
        <f>1527249*'[2]Weather Normalization'!CS41</f>
        <v>159896.91839278769</v>
      </c>
      <c r="F327" s="8">
        <f>1527249*'[2]Weather Normalization'!CT41</f>
        <v>116769.7056452962</v>
      </c>
      <c r="G327" s="8">
        <f>1527249*'[2]Weather Normalization'!CU41</f>
        <v>102752.15955480347</v>
      </c>
      <c r="H327" s="8">
        <f>1527249*'[2]Weather Normalization'!CV41</f>
        <v>78260.465322617514</v>
      </c>
      <c r="I327" s="8">
        <f>1527249*'[2]Weather Normalization'!CW41</f>
        <v>98021.496155782574</v>
      </c>
      <c r="J327" s="8">
        <f>1527249*'[2]Weather Normalization'!CX41</f>
        <v>100170.4132208206</v>
      </c>
      <c r="K327" s="8">
        <f>1527249*'[2]Weather Normalization'!CY41</f>
        <v>113749.95172876568</v>
      </c>
      <c r="L327" s="8">
        <f>1527249*'[2]Weather Normalization'!CZ41</f>
        <v>146594.66333488142</v>
      </c>
      <c r="M327" s="8">
        <f>1527249*'[2]Weather Normalization'!DA41</f>
        <v>156604.44316371431</v>
      </c>
      <c r="N327" s="8">
        <f>1527249*'[2]Weather Normalization'!DB41</f>
        <v>137967.06915381641</v>
      </c>
      <c r="O327" s="8">
        <f t="shared" si="169" ref="O327:O332">SUM(C327:N327)</f>
        <v>1527249.0000000002</v>
      </c>
    </row>
    <row r="328" spans="1:18" ht="15">
      <c r="A328" s="28" t="s">
        <v>19</v>
      </c>
      <c r="B328" s="29">
        <v>5500</v>
      </c>
      <c r="C328" s="30">
        <f>C326*$B$328</f>
        <v>5500</v>
      </c>
      <c r="D328" s="30">
        <f t="shared" si="170" ref="D328:N328">D326*$B$328</f>
        <v>5500</v>
      </c>
      <c r="E328" s="30">
        <f t="shared" si="170"/>
        <v>5500</v>
      </c>
      <c r="F328" s="30">
        <f t="shared" si="170"/>
        <v>5500</v>
      </c>
      <c r="G328" s="30">
        <f t="shared" si="170"/>
        <v>5500</v>
      </c>
      <c r="H328" s="30">
        <f t="shared" si="170"/>
        <v>5500</v>
      </c>
      <c r="I328" s="30">
        <f t="shared" si="170"/>
        <v>5500</v>
      </c>
      <c r="J328" s="30">
        <f t="shared" si="170"/>
        <v>5500</v>
      </c>
      <c r="K328" s="30">
        <f t="shared" si="170"/>
        <v>5500</v>
      </c>
      <c r="L328" s="30">
        <f t="shared" si="170"/>
        <v>5500</v>
      </c>
      <c r="M328" s="30">
        <f t="shared" si="170"/>
        <v>5500</v>
      </c>
      <c r="N328" s="30">
        <f t="shared" si="170"/>
        <v>5500</v>
      </c>
      <c r="O328" s="30">
        <f t="shared" si="169"/>
        <v>66000</v>
      </c>
      <c r="Q328" s="8"/>
      <c r="R328" s="8"/>
    </row>
    <row r="329" spans="1:18" ht="15">
      <c r="A329" s="28" t="s">
        <v>27</v>
      </c>
      <c r="B329" s="31">
        <v>0.069769999999999999</v>
      </c>
      <c r="C329" s="8">
        <f>C327*$B$329</f>
        <v>11666.81472511466</v>
      </c>
      <c r="D329" s="8">
        <f t="shared" si="171" ref="D329:N329">D327*$B$329</f>
        <v>10412.719083460186</v>
      </c>
      <c r="E329" s="8">
        <f t="shared" si="171"/>
        <v>11156.007996264796</v>
      </c>
      <c r="F329" s="8">
        <f t="shared" si="171"/>
        <v>8147.0223628723161</v>
      </c>
      <c r="G329" s="8">
        <f t="shared" si="171"/>
        <v>7169.018172138638</v>
      </c>
      <c r="H329" s="8">
        <f t="shared" si="171"/>
        <v>5460.2326655590241</v>
      </c>
      <c r="I329" s="8">
        <f t="shared" si="171"/>
        <v>6838.9597867889497</v>
      </c>
      <c r="J329" s="8">
        <f t="shared" si="171"/>
        <v>6988.889730416653</v>
      </c>
      <c r="K329" s="8">
        <f t="shared" si="171"/>
        <v>7936.3341321159814</v>
      </c>
      <c r="L329" s="8">
        <f t="shared" si="171"/>
        <v>10227.909660874677</v>
      </c>
      <c r="M329" s="8">
        <f t="shared" si="171"/>
        <v>10926.291999532348</v>
      </c>
      <c r="N329" s="8">
        <f t="shared" si="171"/>
        <v>9625.9624148617713</v>
      </c>
      <c r="O329" s="8">
        <f t="shared" si="169"/>
        <v>106556.16273000001</v>
      </c>
      <c r="Q329" s="8"/>
      <c r="R329" s="8"/>
    </row>
    <row r="330" spans="1:18" ht="15">
      <c r="A330" s="28" t="s">
        <v>21</v>
      </c>
      <c r="B330" s="31">
        <v>0.053280000000000001</v>
      </c>
      <c r="C330" s="8">
        <f>C327*$B$330</f>
        <v>8909.386391774533</v>
      </c>
      <c r="D330" s="8">
        <f t="shared" si="172" ref="D330:N330">D327*$B$330</f>
        <v>7951.6937475527984</v>
      </c>
      <c r="E330" s="8">
        <f t="shared" si="172"/>
        <v>8519.3078119677284</v>
      </c>
      <c r="F330" s="8">
        <f t="shared" si="172"/>
        <v>6221.4899167813819</v>
      </c>
      <c r="G330" s="8">
        <f t="shared" si="172"/>
        <v>5474.6350610799291</v>
      </c>
      <c r="H330" s="8">
        <f t="shared" si="172"/>
        <v>4169.7175923890609</v>
      </c>
      <c r="I330" s="8">
        <f t="shared" si="172"/>
        <v>5222.5853151800957</v>
      </c>
      <c r="J330" s="8">
        <f t="shared" si="172"/>
        <v>5337.0796164053218</v>
      </c>
      <c r="K330" s="8">
        <f t="shared" si="172"/>
        <v>6060.5974281086355</v>
      </c>
      <c r="L330" s="8">
        <f t="shared" si="172"/>
        <v>7810.563662482482</v>
      </c>
      <c r="M330" s="8">
        <f t="shared" si="172"/>
        <v>8343.8847317626987</v>
      </c>
      <c r="N330" s="8">
        <f t="shared" si="172"/>
        <v>7350.8854445153383</v>
      </c>
      <c r="O330" s="8">
        <f t="shared" si="169"/>
        <v>81371.826720000012</v>
      </c>
      <c r="Q330" s="8"/>
      <c r="R330" s="8"/>
    </row>
    <row r="331" spans="1:18" ht="15">
      <c r="A331" s="28" t="s">
        <v>22</v>
      </c>
      <c r="B331" s="31">
        <v>0.0074400000000000004</v>
      </c>
      <c r="C331" s="8">
        <f>C327*$B$331</f>
        <v>1244.1035051577051</v>
      </c>
      <c r="D331" s="8">
        <f t="shared" si="173" ref="D331:N331">D327*$B$331</f>
        <v>1110.3716494330486</v>
      </c>
      <c r="E331" s="8">
        <f t="shared" si="173"/>
        <v>1189.6330728423404</v>
      </c>
      <c r="F331" s="8">
        <f t="shared" si="173"/>
        <v>868.76661000100376</v>
      </c>
      <c r="G331" s="8">
        <f t="shared" si="173"/>
        <v>764.47606708773787</v>
      </c>
      <c r="H331" s="8">
        <f t="shared" si="173"/>
        <v>582.25786200027437</v>
      </c>
      <c r="I331" s="8">
        <f t="shared" si="173"/>
        <v>729.27993139902242</v>
      </c>
      <c r="J331" s="8">
        <f t="shared" si="173"/>
        <v>745.26787436290533</v>
      </c>
      <c r="K331" s="8">
        <f t="shared" si="173"/>
        <v>846.29964086201664</v>
      </c>
      <c r="L331" s="8">
        <f t="shared" si="173"/>
        <v>1090.6642952115178</v>
      </c>
      <c r="M331" s="8">
        <f t="shared" si="173"/>
        <v>1165.1370571380346</v>
      </c>
      <c r="N331" s="8">
        <f t="shared" si="173"/>
        <v>1026.4749945043941</v>
      </c>
      <c r="O331" s="8">
        <f t="shared" si="169"/>
        <v>11362.73256</v>
      </c>
      <c r="Q331" s="8"/>
      <c r="R331" s="8"/>
    </row>
    <row r="332" spans="1:18" ht="15">
      <c r="A332" s="32" t="s">
        <v>28</v>
      </c>
      <c r="B332" s="31">
        <v>0.15229999999999999</v>
      </c>
      <c r="C332" s="8">
        <f>C327*$B$332</f>
        <v>25467.333848860009</v>
      </c>
      <c r="D332" s="8">
        <f t="shared" si="174" ref="D332:N332">D327*$B$332</f>
        <v>22729.785243098555</v>
      </c>
      <c r="E332" s="8">
        <f t="shared" si="174"/>
        <v>24352.300671221565</v>
      </c>
      <c r="F332" s="8">
        <f t="shared" si="174"/>
        <v>17784.026169778612</v>
      </c>
      <c r="G332" s="8">
        <f t="shared" si="174"/>
        <v>15649.153900196567</v>
      </c>
      <c r="H332" s="8">
        <f t="shared" si="174"/>
        <v>11919.068868634648</v>
      </c>
      <c r="I332" s="8">
        <f t="shared" si="174"/>
        <v>14928.673864525685</v>
      </c>
      <c r="J332" s="8">
        <f t="shared" si="174"/>
        <v>15255.953933530976</v>
      </c>
      <c r="K332" s="8">
        <f t="shared" si="174"/>
        <v>17324.117648291012</v>
      </c>
      <c r="L332" s="8">
        <f t="shared" si="174"/>
        <v>22326.367225902439</v>
      </c>
      <c r="M332" s="8">
        <f t="shared" si="174"/>
        <v>23850.856693833688</v>
      </c>
      <c r="N332" s="8">
        <f t="shared" si="174"/>
        <v>21012.384632126239</v>
      </c>
      <c r="O332" s="8">
        <f t="shared" si="169"/>
        <v>232600.02270000003</v>
      </c>
      <c r="Q332" s="8"/>
      <c r="R332" s="8"/>
    </row>
    <row r="333" spans="1:15" ht="15">
      <c r="A333" s="33"/>
      <c r="B333" s="68"/>
      <c r="O333" s="8"/>
    </row>
    <row r="334" spans="1:15" ht="15">
      <c r="A334" s="28" t="s">
        <v>15</v>
      </c>
      <c r="B334" s="37"/>
      <c r="C334" s="34">
        <f>SUM(C328:C332)</f>
        <v>52787.63847090691</v>
      </c>
      <c r="D334" s="34">
        <f t="shared" si="175" ref="D334:O334">SUM(D328:D332)</f>
        <v>47704.569723544584</v>
      </c>
      <c r="E334" s="34">
        <f t="shared" si="175"/>
        <v>50717.249552296431</v>
      </c>
      <c r="F334" s="34">
        <f t="shared" si="175"/>
        <v>38521.305059433311</v>
      </c>
      <c r="G334" s="34">
        <f t="shared" si="175"/>
        <v>34557.283200502869</v>
      </c>
      <c r="H334" s="34">
        <f t="shared" si="175"/>
        <v>27631.276988583006</v>
      </c>
      <c r="I334" s="34">
        <f t="shared" si="175"/>
        <v>33219.498897893747</v>
      </c>
      <c r="J334" s="34">
        <f t="shared" si="175"/>
        <v>33827.191154715852</v>
      </c>
      <c r="K334" s="34">
        <f t="shared" si="175"/>
        <v>37667.348849377646</v>
      </c>
      <c r="L334" s="34">
        <f t="shared" si="175"/>
        <v>46955.504844471114</v>
      </c>
      <c r="M334" s="34">
        <f t="shared" si="175"/>
        <v>49786.170482266767</v>
      </c>
      <c r="N334" s="34">
        <f t="shared" si="175"/>
        <v>44515.707486007741</v>
      </c>
      <c r="O334" s="34">
        <f t="shared" si="175"/>
        <v>497890.74471000006</v>
      </c>
    </row>
    <row r="335" spans="1:2" ht="15">
      <c r="A335" s="28"/>
      <c r="B335" s="37"/>
    </row>
    <row r="336" spans="1:2" ht="15.75">
      <c r="A336" s="25" t="s">
        <v>98</v>
      </c>
      <c r="B336" s="24"/>
    </row>
    <row r="337" spans="1:15" ht="15">
      <c r="A337" s="26" t="s">
        <v>17</v>
      </c>
      <c r="B337" s="87"/>
      <c r="C337" s="8">
        <v>5</v>
      </c>
      <c r="D337" s="8">
        <f>$C337</f>
        <v>5</v>
      </c>
      <c r="E337" s="8">
        <f t="shared" si="176" ref="E337:N337">$C337</f>
        <v>5</v>
      </c>
      <c r="F337" s="8">
        <f t="shared" si="176"/>
        <v>5</v>
      </c>
      <c r="G337" s="8">
        <f t="shared" si="176"/>
        <v>5</v>
      </c>
      <c r="H337" s="8">
        <f t="shared" si="176"/>
        <v>5</v>
      </c>
      <c r="I337" s="8">
        <f t="shared" si="176"/>
        <v>5</v>
      </c>
      <c r="J337" s="8">
        <f t="shared" si="176"/>
        <v>5</v>
      </c>
      <c r="K337" s="8">
        <f t="shared" si="176"/>
        <v>5</v>
      </c>
      <c r="L337" s="8">
        <f t="shared" si="176"/>
        <v>5</v>
      </c>
      <c r="M337" s="8">
        <f t="shared" si="176"/>
        <v>5</v>
      </c>
      <c r="N337" s="8">
        <f t="shared" si="176"/>
        <v>5</v>
      </c>
      <c r="O337" s="8">
        <f>SUM(C337:N337)</f>
        <v>60</v>
      </c>
    </row>
    <row r="338" spans="1:15" ht="15">
      <c r="A338" s="28" t="s">
        <v>18</v>
      </c>
      <c r="B338" s="37"/>
      <c r="C338" s="8">
        <f>17027034*'[2]Weather Normalization'!CQ42</f>
        <v>1376484.1477216999</v>
      </c>
      <c r="D338" s="8">
        <f>17027034*'[2]Weather Normalization'!CR42</f>
        <v>1367889.6612995148</v>
      </c>
      <c r="E338" s="8">
        <f>17027034*'[2]Weather Normalization'!CS42</f>
        <v>1557671.6678466129</v>
      </c>
      <c r="F338" s="8">
        <f>17027034*'[2]Weather Normalization'!CT42</f>
        <v>1411990.523796963</v>
      </c>
      <c r="G338" s="8">
        <f>17027034*'[2]Weather Normalization'!CU42</f>
        <v>1523794.6334963168</v>
      </c>
      <c r="H338" s="8">
        <f>17027034*'[2]Weather Normalization'!CV42</f>
        <v>1260867.463383551</v>
      </c>
      <c r="I338" s="8">
        <f>17027034*'[2]Weather Normalization'!CW42</f>
        <v>1334920.7250398772</v>
      </c>
      <c r="J338" s="8">
        <f>17027034*'[2]Weather Normalization'!CX42</f>
        <v>1490408.7778550743</v>
      </c>
      <c r="K338" s="8">
        <f>17027034*'[2]Weather Normalization'!CY42</f>
        <v>1339766.3420066321</v>
      </c>
      <c r="L338" s="8">
        <f>17027034*'[2]Weather Normalization'!CZ42</f>
        <v>1464303.3845804408</v>
      </c>
      <c r="M338" s="8">
        <f>17027034*'[2]Weather Normalization'!DA42</f>
        <v>1417557.5038850128</v>
      </c>
      <c r="N338" s="8">
        <f>17027034*'[2]Weather Normalization'!DB42</f>
        <v>1481379.169088305</v>
      </c>
      <c r="O338" s="8">
        <f t="shared" si="177" ref="O338:O343">SUM(C338:N338)</f>
        <v>17027034</v>
      </c>
    </row>
    <row r="339" spans="1:18" ht="15">
      <c r="A339" s="28" t="s">
        <v>19</v>
      </c>
      <c r="B339" s="29">
        <v>9000</v>
      </c>
      <c r="C339" s="30">
        <f t="shared" si="178" ref="C339:N339">C337*$B$339</f>
        <v>45000</v>
      </c>
      <c r="D339" s="30">
        <f t="shared" si="178"/>
        <v>45000</v>
      </c>
      <c r="E339" s="30">
        <f t="shared" si="178"/>
        <v>45000</v>
      </c>
      <c r="F339" s="30">
        <f t="shared" si="178"/>
        <v>45000</v>
      </c>
      <c r="G339" s="30">
        <f t="shared" si="178"/>
        <v>45000</v>
      </c>
      <c r="H339" s="30">
        <f t="shared" si="178"/>
        <v>45000</v>
      </c>
      <c r="I339" s="30">
        <f t="shared" si="178"/>
        <v>45000</v>
      </c>
      <c r="J339" s="30">
        <f t="shared" si="178"/>
        <v>45000</v>
      </c>
      <c r="K339" s="30">
        <f t="shared" si="178"/>
        <v>45000</v>
      </c>
      <c r="L339" s="30">
        <f t="shared" si="178"/>
        <v>45000</v>
      </c>
      <c r="M339" s="30">
        <f t="shared" si="178"/>
        <v>45000</v>
      </c>
      <c r="N339" s="30">
        <f t="shared" si="178"/>
        <v>45000</v>
      </c>
      <c r="O339" s="30">
        <f t="shared" si="177"/>
        <v>540000</v>
      </c>
      <c r="Q339" s="8"/>
      <c r="R339" s="8"/>
    </row>
    <row r="340" spans="1:18" ht="15">
      <c r="A340" s="28" t="s">
        <v>27</v>
      </c>
      <c r="B340" s="100">
        <v>0.061238000000000001</v>
      </c>
      <c r="C340" s="8">
        <f t="shared" si="179" ref="C340:N340">C338*$B$340</f>
        <v>84293.136238181454</v>
      </c>
      <c r="D340" s="8">
        <f t="shared" si="179"/>
        <v>83766.827078659684</v>
      </c>
      <c r="E340" s="8">
        <f t="shared" si="179"/>
        <v>95388.697595590886</v>
      </c>
      <c r="F340" s="8">
        <f t="shared" si="179"/>
        <v>86467.47569627843</v>
      </c>
      <c r="G340" s="8">
        <f t="shared" si="179"/>
        <v>93314.135766047446</v>
      </c>
      <c r="H340" s="8">
        <f t="shared" si="179"/>
        <v>77213.001722681904</v>
      </c>
      <c r="I340" s="8">
        <f t="shared" si="179"/>
        <v>81747.875359992002</v>
      </c>
      <c r="J340" s="8">
        <f t="shared" si="179"/>
        <v>91269.652738289034</v>
      </c>
      <c r="K340" s="8">
        <f t="shared" si="179"/>
        <v>82044.61125180214</v>
      </c>
      <c r="L340" s="8">
        <f t="shared" si="179"/>
        <v>89671.010664937043</v>
      </c>
      <c r="M340" s="8">
        <f t="shared" si="179"/>
        <v>86808.386422910422</v>
      </c>
      <c r="N340" s="8">
        <f t="shared" si="179"/>
        <v>90716.697556629617</v>
      </c>
      <c r="O340" s="8">
        <f t="shared" si="177"/>
        <v>1042701.5080920001</v>
      </c>
      <c r="Q340" s="8"/>
      <c r="R340" s="8"/>
    </row>
    <row r="341" spans="1:18" ht="15">
      <c r="A341" s="28" t="s">
        <v>21</v>
      </c>
      <c r="B341" s="31">
        <v>0.037080000000000002</v>
      </c>
      <c r="C341" s="8">
        <f t="shared" si="180" ref="C341:N341">C338*$B$341</f>
        <v>51040.032197520632</v>
      </c>
      <c r="D341" s="8">
        <f t="shared" si="180"/>
        <v>50721.348640986012</v>
      </c>
      <c r="E341" s="8">
        <f t="shared" si="180"/>
        <v>57758.465443752408</v>
      </c>
      <c r="F341" s="8">
        <f t="shared" si="180"/>
        <v>52356.608622391395</v>
      </c>
      <c r="G341" s="8">
        <f t="shared" si="180"/>
        <v>56502.305010043434</v>
      </c>
      <c r="H341" s="8">
        <f t="shared" si="180"/>
        <v>46752.965542262071</v>
      </c>
      <c r="I341" s="8">
        <f t="shared" si="180"/>
        <v>49498.860484478653</v>
      </c>
      <c r="J341" s="8">
        <f t="shared" si="180"/>
        <v>55264.357482866159</v>
      </c>
      <c r="K341" s="8">
        <f t="shared" si="180"/>
        <v>49678.535961605921</v>
      </c>
      <c r="L341" s="8">
        <f t="shared" si="180"/>
        <v>54296.369500242748</v>
      </c>
      <c r="M341" s="8">
        <f t="shared" si="180"/>
        <v>52563.032244056281</v>
      </c>
      <c r="N341" s="8">
        <f t="shared" si="180"/>
        <v>54929.539589794353</v>
      </c>
      <c r="O341" s="8">
        <f t="shared" si="177"/>
        <v>631362.42072000005</v>
      </c>
      <c r="Q341" s="8"/>
      <c r="R341" s="8"/>
    </row>
    <row r="342" spans="1:18" ht="15">
      <c r="A342" s="28" t="s">
        <v>22</v>
      </c>
      <c r="B342" s="31">
        <v>0.0076600000000000001</v>
      </c>
      <c r="C342" s="8">
        <f t="shared" si="181" ref="C342:N342">C338*$B$342</f>
        <v>10543.868571548221</v>
      </c>
      <c r="D342" s="8">
        <f t="shared" si="181"/>
        <v>10478.034805554284</v>
      </c>
      <c r="E342" s="8">
        <f t="shared" si="181"/>
        <v>11931.764975705055</v>
      </c>
      <c r="F342" s="8">
        <f t="shared" si="181"/>
        <v>10815.847412284736</v>
      </c>
      <c r="G342" s="8">
        <f t="shared" si="181"/>
        <v>11672.266892581787</v>
      </c>
      <c r="H342" s="8">
        <f t="shared" si="181"/>
        <v>9658.2447695179999</v>
      </c>
      <c r="I342" s="8">
        <f t="shared" si="181"/>
        <v>10225.49275380546</v>
      </c>
      <c r="J342" s="8">
        <f t="shared" si="181"/>
        <v>11416.531238369869</v>
      </c>
      <c r="K342" s="8">
        <f t="shared" si="181"/>
        <v>10262.610179770802</v>
      </c>
      <c r="L342" s="8">
        <f t="shared" si="181"/>
        <v>11216.563925886177</v>
      </c>
      <c r="M342" s="8">
        <f t="shared" si="181"/>
        <v>10858.490479759199</v>
      </c>
      <c r="N342" s="8">
        <f t="shared" si="181"/>
        <v>11347.364435216416</v>
      </c>
      <c r="O342" s="8">
        <f t="shared" si="177"/>
        <v>130427.08043999999</v>
      </c>
      <c r="Q342" s="8"/>
      <c r="R342" s="8"/>
    </row>
    <row r="343" spans="1:18" ht="15">
      <c r="A343" s="32" t="s">
        <v>28</v>
      </c>
      <c r="B343" s="31">
        <v>0.14990000000000001</v>
      </c>
      <c r="C343" s="8">
        <f t="shared" si="182" ref="C343:N343">C338*$B$343</f>
        <v>206334.97374348281</v>
      </c>
      <c r="D343" s="8">
        <f t="shared" si="182"/>
        <v>205046.66022879729</v>
      </c>
      <c r="E343" s="8">
        <f t="shared" si="182"/>
        <v>233494.98301020727</v>
      </c>
      <c r="F343" s="8">
        <f t="shared" si="182"/>
        <v>211657.37951716478</v>
      </c>
      <c r="G343" s="8">
        <f t="shared" si="182"/>
        <v>228416.8155610979</v>
      </c>
      <c r="H343" s="8">
        <f t="shared" si="182"/>
        <v>189004.03276119431</v>
      </c>
      <c r="I343" s="8">
        <f t="shared" si="182"/>
        <v>200104.61668347759</v>
      </c>
      <c r="J343" s="8">
        <f t="shared" si="182"/>
        <v>223412.27580047565</v>
      </c>
      <c r="K343" s="8">
        <f t="shared" si="182"/>
        <v>200830.97466679415</v>
      </c>
      <c r="L343" s="8">
        <f t="shared" si="182"/>
        <v>219499.07734860809</v>
      </c>
      <c r="M343" s="8">
        <f t="shared" si="182"/>
        <v>212491.86983236342</v>
      </c>
      <c r="N343" s="8">
        <f t="shared" si="182"/>
        <v>222058.73744633692</v>
      </c>
      <c r="O343" s="8">
        <f t="shared" si="177"/>
        <v>2552352.3966000001</v>
      </c>
      <c r="Q343" s="8"/>
      <c r="R343" s="8"/>
    </row>
    <row r="344" spans="1:15" ht="15">
      <c r="A344" s="33"/>
      <c r="B344" s="68"/>
      <c r="O344" s="8"/>
    </row>
    <row r="345" spans="1:15" ht="15">
      <c r="A345" s="28" t="s">
        <v>15</v>
      </c>
      <c r="B345" s="37"/>
      <c r="C345" s="34">
        <f>SUM(C339:C343)</f>
        <v>397212.01075073314</v>
      </c>
      <c r="D345" s="34">
        <f t="shared" si="183" ref="D345:O345">SUM(D339:D343)</f>
        <v>395012.87075399724</v>
      </c>
      <c r="E345" s="34">
        <f t="shared" si="183"/>
        <v>443573.91102525569</v>
      </c>
      <c r="F345" s="34">
        <f t="shared" si="183"/>
        <v>406297.31124811934</v>
      </c>
      <c r="G345" s="34">
        <f t="shared" si="183"/>
        <v>434905.5232297706</v>
      </c>
      <c r="H345" s="34">
        <f t="shared" si="183"/>
        <v>367628.2447956563</v>
      </c>
      <c r="I345" s="34">
        <f t="shared" si="183"/>
        <v>386576.84528175369</v>
      </c>
      <c r="J345" s="34">
        <f t="shared" si="183"/>
        <v>426362.81726000074</v>
      </c>
      <c r="K345" s="34">
        <f t="shared" si="183"/>
        <v>387816.732059973</v>
      </c>
      <c r="L345" s="34">
        <f t="shared" si="183"/>
        <v>419683.02143967408</v>
      </c>
      <c r="M345" s="34">
        <f t="shared" si="183"/>
        <v>407721.77897908934</v>
      </c>
      <c r="N345" s="34">
        <f t="shared" si="183"/>
        <v>424052.33902797732</v>
      </c>
      <c r="O345" s="34">
        <f t="shared" si="183"/>
        <v>4896843.4058520002</v>
      </c>
    </row>
    <row r="346" spans="2:2" ht="15">
      <c r="B346" s="62"/>
    </row>
    <row r="347" spans="1:14" ht="15.75">
      <c r="A347" s="25" t="s">
        <v>99</v>
      </c>
      <c r="B347" s="24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</row>
    <row r="348" spans="1:15" ht="15">
      <c r="A348" s="26" t="s">
        <v>17</v>
      </c>
      <c r="B348" s="87"/>
      <c r="C348" s="8">
        <v>1</v>
      </c>
      <c r="D348" s="8">
        <f t="shared" si="184" ref="D348:N348">$C348</f>
        <v>1</v>
      </c>
      <c r="E348" s="8">
        <f t="shared" si="184"/>
        <v>1</v>
      </c>
      <c r="F348" s="8">
        <f t="shared" si="184"/>
        <v>1</v>
      </c>
      <c r="G348" s="8">
        <f t="shared" si="184"/>
        <v>1</v>
      </c>
      <c r="H348" s="8">
        <f t="shared" si="184"/>
        <v>1</v>
      </c>
      <c r="I348" s="8">
        <f t="shared" si="184"/>
        <v>1</v>
      </c>
      <c r="J348" s="8">
        <f t="shared" si="184"/>
        <v>1</v>
      </c>
      <c r="K348" s="8">
        <f t="shared" si="184"/>
        <v>1</v>
      </c>
      <c r="L348" s="8">
        <f t="shared" si="184"/>
        <v>1</v>
      </c>
      <c r="M348" s="8">
        <f t="shared" si="184"/>
        <v>1</v>
      </c>
      <c r="N348" s="8">
        <f t="shared" si="184"/>
        <v>1</v>
      </c>
      <c r="O348" s="8">
        <f>SUM(C348:N348)</f>
        <v>12</v>
      </c>
    </row>
    <row r="349" spans="1:15" ht="15">
      <c r="A349" s="28" t="s">
        <v>18</v>
      </c>
      <c r="B349" s="37"/>
      <c r="C349" s="8">
        <f>100131*'[2]Weather Normalization'!CQ43</f>
        <v>5693.3179219971889</v>
      </c>
      <c r="D349" s="8">
        <f>100131*'[2]Weather Normalization'!CR43</f>
        <v>5276.2149898528669</v>
      </c>
      <c r="E349" s="8">
        <f>100131*'[2]Weather Normalization'!CS43</f>
        <v>6109.5535663582796</v>
      </c>
      <c r="F349" s="8">
        <f>100131*'[2]Weather Normalization'!CT43</f>
        <v>9950.0564107317259</v>
      </c>
      <c r="G349" s="8">
        <f>100131*'[2]Weather Normalization'!CU43</f>
        <v>10379.884192703343</v>
      </c>
      <c r="H349" s="8">
        <f>100131*'[2]Weather Normalization'!CV43</f>
        <v>8994.5209563889948</v>
      </c>
      <c r="I349" s="8">
        <f>100131*'[2]Weather Normalization'!CW43</f>
        <v>9390.2784541826422</v>
      </c>
      <c r="J349" s="8">
        <f>100131*'[2]Weather Normalization'!CX43</f>
        <v>9245.3736951618012</v>
      </c>
      <c r="K349" s="8">
        <f>100131*'[2]Weather Normalization'!CY43</f>
        <v>9795.8806621057993</v>
      </c>
      <c r="L349" s="8">
        <f>100131*'[2]Weather Normalization'!CZ43</f>
        <v>9402.8253725545819</v>
      </c>
      <c r="M349" s="8">
        <f>100131*'[2]Weather Normalization'!DA43</f>
        <v>8107.5475095562842</v>
      </c>
      <c r="N349" s="8">
        <f>100131*'[2]Weather Normalization'!DB43</f>
        <v>7785.5462684064969</v>
      </c>
      <c r="O349" s="8">
        <f t="shared" si="185" ref="O349:O354">SUM(C349:N349)</f>
        <v>100131.00000000001</v>
      </c>
    </row>
    <row r="350" spans="1:18" ht="15">
      <c r="A350" s="28" t="s">
        <v>19</v>
      </c>
      <c r="B350" s="29">
        <v>100</v>
      </c>
      <c r="C350" s="30">
        <f t="shared" si="186" ref="C350:N350">C348*$B$350</f>
        <v>100</v>
      </c>
      <c r="D350" s="30">
        <f t="shared" si="186"/>
        <v>100</v>
      </c>
      <c r="E350" s="30">
        <f t="shared" si="186"/>
        <v>100</v>
      </c>
      <c r="F350" s="30">
        <f t="shared" si="186"/>
        <v>100</v>
      </c>
      <c r="G350" s="30">
        <f t="shared" si="186"/>
        <v>100</v>
      </c>
      <c r="H350" s="30">
        <f t="shared" si="186"/>
        <v>100</v>
      </c>
      <c r="I350" s="30">
        <f t="shared" si="186"/>
        <v>100</v>
      </c>
      <c r="J350" s="30">
        <f t="shared" si="186"/>
        <v>100</v>
      </c>
      <c r="K350" s="30">
        <f t="shared" si="186"/>
        <v>100</v>
      </c>
      <c r="L350" s="30">
        <f t="shared" si="186"/>
        <v>100</v>
      </c>
      <c r="M350" s="30">
        <f t="shared" si="186"/>
        <v>100</v>
      </c>
      <c r="N350" s="30">
        <f t="shared" si="186"/>
        <v>100</v>
      </c>
      <c r="O350" s="30">
        <f t="shared" si="185"/>
        <v>1200</v>
      </c>
      <c r="Q350" s="8"/>
      <c r="R350" s="8"/>
    </row>
    <row r="351" spans="1:18" ht="15">
      <c r="A351" s="28" t="s">
        <v>27</v>
      </c>
      <c r="B351" s="31">
        <v>0.17111000000000001</v>
      </c>
      <c r="C351" s="8">
        <f t="shared" si="187" ref="C351:N351">C349*$B$351</f>
        <v>974.18362963293907</v>
      </c>
      <c r="D351" s="8">
        <f t="shared" si="187"/>
        <v>902.81314691372415</v>
      </c>
      <c r="E351" s="8">
        <f t="shared" si="187"/>
        <v>1045.4057107395654</v>
      </c>
      <c r="F351" s="8">
        <f t="shared" si="187"/>
        <v>1702.5541524403056</v>
      </c>
      <c r="G351" s="8">
        <f t="shared" si="187"/>
        <v>1776.101984213469</v>
      </c>
      <c r="H351" s="8">
        <f t="shared" si="187"/>
        <v>1539.052480847721</v>
      </c>
      <c r="I351" s="8">
        <f t="shared" si="187"/>
        <v>1606.7705462951919</v>
      </c>
      <c r="J351" s="8">
        <f t="shared" si="187"/>
        <v>1581.975892979136</v>
      </c>
      <c r="K351" s="8">
        <f t="shared" si="187"/>
        <v>1676.1731400929234</v>
      </c>
      <c r="L351" s="8">
        <f t="shared" si="187"/>
        <v>1608.9174494978147</v>
      </c>
      <c r="M351" s="8">
        <f t="shared" si="187"/>
        <v>1387.282454360176</v>
      </c>
      <c r="N351" s="8">
        <f t="shared" si="187"/>
        <v>1332.1848219870358</v>
      </c>
      <c r="O351" s="8">
        <f t="shared" si="185"/>
        <v>17133.415410000001</v>
      </c>
      <c r="Q351" s="8"/>
      <c r="R351" s="8"/>
    </row>
    <row r="352" spans="1:18" ht="15">
      <c r="A352" s="28" t="s">
        <v>21</v>
      </c>
      <c r="B352" s="31">
        <v>0.053289999999999997</v>
      </c>
      <c r="C352" s="8">
        <f t="shared" si="188" ref="C352:N352">C349*$B$352</f>
        <v>303.39691206323016</v>
      </c>
      <c r="D352" s="8">
        <f t="shared" si="188"/>
        <v>281.16949680925927</v>
      </c>
      <c r="E352" s="8">
        <f t="shared" si="188"/>
        <v>325.57810955123273</v>
      </c>
      <c r="F352" s="8">
        <f t="shared" si="188"/>
        <v>530.23850612789363</v>
      </c>
      <c r="G352" s="8">
        <f t="shared" si="188"/>
        <v>553.14402862916108</v>
      </c>
      <c r="H352" s="8">
        <f t="shared" si="188"/>
        <v>479.31802176596949</v>
      </c>
      <c r="I352" s="8">
        <f t="shared" si="188"/>
        <v>500.40793882339295</v>
      </c>
      <c r="J352" s="8">
        <f t="shared" si="188"/>
        <v>492.68596421517236</v>
      </c>
      <c r="K352" s="8">
        <f t="shared" si="188"/>
        <v>522.02248048361798</v>
      </c>
      <c r="L352" s="8">
        <f t="shared" si="188"/>
        <v>501.07656410343367</v>
      </c>
      <c r="M352" s="8">
        <f t="shared" si="188"/>
        <v>432.05120678425436</v>
      </c>
      <c r="N352" s="8">
        <f t="shared" si="188"/>
        <v>414.89176064338221</v>
      </c>
      <c r="O352" s="8">
        <f t="shared" si="185"/>
        <v>5335.9809900000009</v>
      </c>
      <c r="Q352" s="8"/>
      <c r="R352" s="8"/>
    </row>
    <row r="353" spans="1:18" ht="15">
      <c r="A353" s="28" t="s">
        <v>22</v>
      </c>
      <c r="B353" s="31">
        <v>0.01443</v>
      </c>
      <c r="C353" s="8">
        <f t="shared" si="189" ref="C353:N353">C349*$B$353</f>
        <v>82.154577614419438</v>
      </c>
      <c r="D353" s="8">
        <f t="shared" si="189"/>
        <v>76.135782303576875</v>
      </c>
      <c r="E353" s="8">
        <f t="shared" si="189"/>
        <v>88.160857962549969</v>
      </c>
      <c r="F353" s="8">
        <f t="shared" si="189"/>
        <v>143.57931400685879</v>
      </c>
      <c r="G353" s="8">
        <f t="shared" si="189"/>
        <v>149.78172890070923</v>
      </c>
      <c r="H353" s="8">
        <f t="shared" si="189"/>
        <v>129.7909374006932</v>
      </c>
      <c r="I353" s="8">
        <f t="shared" si="189"/>
        <v>135.50171809385552</v>
      </c>
      <c r="J353" s="8">
        <f t="shared" si="189"/>
        <v>133.41074242118478</v>
      </c>
      <c r="K353" s="8">
        <f t="shared" si="189"/>
        <v>141.35455795418667</v>
      </c>
      <c r="L353" s="8">
        <f t="shared" si="189"/>
        <v>135.68277012596261</v>
      </c>
      <c r="M353" s="8">
        <f t="shared" si="189"/>
        <v>116.99191056289719</v>
      </c>
      <c r="N353" s="8">
        <f t="shared" si="189"/>
        <v>112.34543265310575</v>
      </c>
      <c r="O353" s="8">
        <f t="shared" si="185"/>
        <v>1444.8903299999999</v>
      </c>
      <c r="Q353" s="8"/>
      <c r="R353" s="8"/>
    </row>
    <row r="354" spans="1:18" ht="15">
      <c r="A354" s="32" t="s">
        <v>28</v>
      </c>
      <c r="B354" s="31">
        <v>0</v>
      </c>
      <c r="C354" s="8">
        <f t="shared" si="190" ref="C354:N354">C349*$B$354</f>
        <v>0</v>
      </c>
      <c r="D354" s="8">
        <f t="shared" si="190"/>
        <v>0</v>
      </c>
      <c r="E354" s="8">
        <f t="shared" si="190"/>
        <v>0</v>
      </c>
      <c r="F354" s="8">
        <f t="shared" si="190"/>
        <v>0</v>
      </c>
      <c r="G354" s="8">
        <f t="shared" si="190"/>
        <v>0</v>
      </c>
      <c r="H354" s="8">
        <f t="shared" si="190"/>
        <v>0</v>
      </c>
      <c r="I354" s="8">
        <f t="shared" si="190"/>
        <v>0</v>
      </c>
      <c r="J354" s="8">
        <f t="shared" si="190"/>
        <v>0</v>
      </c>
      <c r="K354" s="8">
        <f t="shared" si="190"/>
        <v>0</v>
      </c>
      <c r="L354" s="8">
        <f t="shared" si="190"/>
        <v>0</v>
      </c>
      <c r="M354" s="8">
        <f t="shared" si="190"/>
        <v>0</v>
      </c>
      <c r="N354" s="8">
        <f t="shared" si="190"/>
        <v>0</v>
      </c>
      <c r="O354" s="8">
        <f t="shared" si="185"/>
        <v>0</v>
      </c>
      <c r="Q354" s="8"/>
      <c r="R354" s="8"/>
    </row>
    <row r="355" spans="1:15" ht="15">
      <c r="A355" s="33"/>
      <c r="B355" s="68"/>
      <c r="O355" s="8"/>
    </row>
    <row r="356" spans="1:15" ht="15">
      <c r="A356" s="28" t="s">
        <v>15</v>
      </c>
      <c r="B356" s="37"/>
      <c r="C356" s="34">
        <f>SUM(C350:C354)</f>
        <v>1459.7351193105887</v>
      </c>
      <c r="D356" s="34">
        <f t="shared" si="191" ref="D356:O356">SUM(D350:D354)</f>
        <v>1360.1184260265604</v>
      </c>
      <c r="E356" s="34">
        <f t="shared" si="191"/>
        <v>1559.144678253348</v>
      </c>
      <c r="F356" s="34">
        <f t="shared" si="191"/>
        <v>2476.371972575058</v>
      </c>
      <c r="G356" s="34">
        <f t="shared" si="191"/>
        <v>2579.0277417433394</v>
      </c>
      <c r="H356" s="34">
        <f t="shared" si="191"/>
        <v>2248.1614400143835</v>
      </c>
      <c r="I356" s="34">
        <f t="shared" si="191"/>
        <v>2342.6802032124406</v>
      </c>
      <c r="J356" s="34">
        <f t="shared" si="191"/>
        <v>2308.0725996154929</v>
      </c>
      <c r="K356" s="34">
        <f t="shared" si="191"/>
        <v>2439.5501785307279</v>
      </c>
      <c r="L356" s="34">
        <f t="shared" si="191"/>
        <v>2345.6767837272109</v>
      </c>
      <c r="M356" s="34">
        <f t="shared" si="191"/>
        <v>2036.3255717073275</v>
      </c>
      <c r="N356" s="34">
        <f t="shared" si="191"/>
        <v>1959.4220152835237</v>
      </c>
      <c r="O356" s="34">
        <f t="shared" si="191"/>
        <v>25114.28673</v>
      </c>
    </row>
    <row r="357" spans="1:15" ht="15">
      <c r="A357" s="28"/>
      <c r="B357" s="37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</row>
    <row r="358" spans="1:15" ht="15.75" thickBo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11"/>
      <c r="O358" s="11"/>
    </row>
    <row r="359" spans="1:15" ht="15">
      <c r="A359" s="39" t="s">
        <v>29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 t="s">
        <v>30</v>
      </c>
      <c r="N359" s="1"/>
      <c r="O359" s="1"/>
    </row>
    <row r="360" spans="1:2" ht="15">
      <c r="A360" s="28"/>
      <c r="B360" s="28"/>
    </row>
    <row r="361" spans="1:15" ht="15">
      <c r="A361" s="1" t="s">
        <v>0</v>
      </c>
      <c r="B361" s="2" t="s">
        <v>73</v>
      </c>
      <c r="C361"/>
      <c r="D361" s="3" t="s">
        <v>2</v>
      </c>
      <c r="E361" s="1"/>
      <c r="G361" s="2"/>
      <c r="H361" s="2"/>
      <c r="I361" s="5"/>
      <c r="J361" s="2"/>
      <c r="K361" s="5"/>
      <c r="L361" s="6" t="s">
        <v>100</v>
      </c>
      <c r="M361" s="2"/>
      <c r="N361" s="6"/>
      <c r="O361" s="2"/>
    </row>
    <row r="362" spans="1:15" ht="15.75" thickBot="1">
      <c r="A362" s="9"/>
      <c r="B362" s="9"/>
      <c r="C362" s="9"/>
      <c r="D362" s="10"/>
      <c r="E362" s="10"/>
      <c r="F362" s="9"/>
      <c r="G362" s="9"/>
      <c r="H362" s="9"/>
      <c r="I362" s="9"/>
      <c r="J362" s="9"/>
      <c r="K362" s="9"/>
      <c r="L362" s="9"/>
      <c r="M362" s="9"/>
      <c r="N362" s="11"/>
      <c r="O362" s="11"/>
    </row>
    <row r="363" spans="1:15" ht="15">
      <c r="A363" s="12"/>
      <c r="B363" s="12"/>
      <c r="C363" s="12"/>
      <c r="D363" s="1"/>
      <c r="E363" s="1"/>
      <c r="F363" s="12"/>
      <c r="G363" s="12"/>
      <c r="H363" s="12"/>
      <c r="I363" s="12"/>
      <c r="J363" s="12"/>
      <c r="K363" s="12"/>
      <c r="L363" s="12"/>
      <c r="M363" s="12"/>
      <c r="N363" s="13"/>
      <c r="O363" s="13"/>
    </row>
    <row r="364" spans="1:15" ht="15">
      <c r="A364" s="6" t="s">
        <v>4</v>
      </c>
      <c r="B364" s="6"/>
      <c r="C364" s="1"/>
      <c r="D364" s="1"/>
      <c r="E364" s="14" t="s">
        <v>5</v>
      </c>
      <c r="F364" s="15" t="s">
        <v>6</v>
      </c>
      <c r="H364" s="1"/>
      <c r="I364" s="5"/>
      <c r="J364" s="1"/>
      <c r="K364" s="5"/>
      <c r="L364" s="15" t="s">
        <v>7</v>
      </c>
      <c r="M364" s="1"/>
      <c r="N364" s="1"/>
      <c r="O364" s="1"/>
    </row>
    <row r="365" spans="1:15" ht="15">
      <c r="A365" s="5"/>
      <c r="B365" s="5"/>
      <c r="C365" s="5"/>
      <c r="D365" s="1"/>
      <c r="E365" s="1"/>
      <c r="F365" s="5"/>
      <c r="G365" s="15"/>
      <c r="H365" s="6"/>
      <c r="I365" s="5"/>
      <c r="J365" s="5"/>
      <c r="K365" s="5"/>
      <c r="L365" s="15" t="s">
        <v>8</v>
      </c>
      <c r="M365" s="5"/>
      <c r="N365" s="1"/>
      <c r="O365" s="1"/>
    </row>
    <row r="366" spans="1:15" ht="15">
      <c r="A366" s="6" t="s">
        <v>9</v>
      </c>
      <c r="B366" s="93" t="s">
        <v>74</v>
      </c>
      <c r="D366" s="5"/>
      <c r="E366" s="5"/>
      <c r="F366" s="5"/>
      <c r="G366" s="5"/>
      <c r="H366" s="5"/>
      <c r="I366" s="5"/>
      <c r="J366" s="5"/>
      <c r="K366" s="5"/>
      <c r="L366" s="15" t="s">
        <v>11</v>
      </c>
      <c r="M366" s="5"/>
      <c r="N366" s="1"/>
      <c r="O366" s="1"/>
    </row>
    <row r="367" spans="1:15" ht="15.75">
      <c r="A367" s="5"/>
      <c r="B367" s="5"/>
      <c r="C367" s="16"/>
      <c r="D367" s="5"/>
      <c r="E367" s="5"/>
      <c r="F367" s="5"/>
      <c r="G367" s="46"/>
      <c r="H367" s="5"/>
      <c r="I367" s="5"/>
      <c r="J367" s="5"/>
      <c r="K367" s="5"/>
      <c r="L367" s="5"/>
      <c r="M367" s="5"/>
      <c r="N367" s="1"/>
      <c r="O367" s="1"/>
    </row>
    <row r="368" spans="1:15" ht="15">
      <c r="A368" s="6" t="s">
        <v>12</v>
      </c>
      <c r="B368" s="6" t="str">
        <f>$B$8</f>
        <v>20220067-GU</v>
      </c>
      <c r="C368" s="1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1"/>
      <c r="O368" s="1"/>
    </row>
    <row r="369" spans="1:15" ht="15.75" thickBot="1">
      <c r="A369" s="17"/>
      <c r="B369" s="17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 spans="1:15" ht="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3"/>
      <c r="O370" s="13"/>
    </row>
    <row r="371" spans="1:15" ht="15">
      <c r="A371" s="18" t="s">
        <v>13</v>
      </c>
      <c r="B371" s="19" t="s">
        <v>14</v>
      </c>
      <c r="C371" s="20">
        <v>44927</v>
      </c>
      <c r="D371" s="20">
        <v>44958</v>
      </c>
      <c r="E371" s="20">
        <v>44986</v>
      </c>
      <c r="F371" s="20">
        <v>45017</v>
      </c>
      <c r="G371" s="20">
        <v>45047</v>
      </c>
      <c r="H371" s="20">
        <v>45078</v>
      </c>
      <c r="I371" s="20">
        <v>45108</v>
      </c>
      <c r="J371" s="20">
        <v>45139</v>
      </c>
      <c r="K371" s="20">
        <v>45170</v>
      </c>
      <c r="L371" s="20">
        <v>45200</v>
      </c>
      <c r="M371" s="20">
        <v>45231</v>
      </c>
      <c r="N371" s="20">
        <v>45261</v>
      </c>
      <c r="O371" s="21" t="s">
        <v>15</v>
      </c>
    </row>
    <row r="372" spans="1:15" ht="15.75" thickBo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3"/>
    </row>
    <row r="373" spans="1:2" ht="15">
      <c r="A373" s="28"/>
      <c r="B373" s="28"/>
    </row>
    <row r="374" spans="1:2" ht="15.75">
      <c r="A374" s="59" t="s">
        <v>46</v>
      </c>
      <c r="B374" s="59"/>
    </row>
    <row r="375" spans="1:15" ht="15">
      <c r="A375" s="32" t="s">
        <v>17</v>
      </c>
      <c r="B375" s="32"/>
      <c r="C375" s="8">
        <v>11</v>
      </c>
      <c r="D375" s="8">
        <f>$C$375</f>
        <v>11</v>
      </c>
      <c r="E375" s="8">
        <f t="shared" si="192" ref="E375:N375">$C$375</f>
        <v>11</v>
      </c>
      <c r="F375" s="8">
        <f t="shared" si="192"/>
        <v>11</v>
      </c>
      <c r="G375" s="8">
        <f t="shared" si="192"/>
        <v>11</v>
      </c>
      <c r="H375" s="8">
        <f t="shared" si="192"/>
        <v>11</v>
      </c>
      <c r="I375" s="8">
        <f t="shared" si="192"/>
        <v>11</v>
      </c>
      <c r="J375" s="8">
        <f t="shared" si="192"/>
        <v>11</v>
      </c>
      <c r="K375" s="8">
        <f t="shared" si="192"/>
        <v>11</v>
      </c>
      <c r="L375" s="8">
        <f t="shared" si="192"/>
        <v>11</v>
      </c>
      <c r="M375" s="8">
        <f t="shared" si="192"/>
        <v>11</v>
      </c>
      <c r="N375" s="8">
        <f t="shared" si="192"/>
        <v>11</v>
      </c>
      <c r="O375" s="8">
        <f t="shared" si="193" ref="O375:O380">SUM(C375:N375)</f>
        <v>132</v>
      </c>
    </row>
    <row r="376" spans="1:15" ht="15">
      <c r="A376" s="28" t="s">
        <v>18</v>
      </c>
      <c r="B376" s="28"/>
      <c r="C376" s="8">
        <f>242265015*'[2]Weather Normalization'!CQ281</f>
        <v>28853002.81419009</v>
      </c>
      <c r="D376" s="8">
        <f>242265015*'[2]Weather Normalization'!CR281</f>
        <v>22871072.323605727</v>
      </c>
      <c r="E376" s="8">
        <f>242265015*'[2]Weather Normalization'!CS281</f>
        <v>21741148.348842587</v>
      </c>
      <c r="F376" s="8">
        <f>242265015*'[2]Weather Normalization'!CT281</f>
        <v>20269338.922982905</v>
      </c>
      <c r="G376" s="8">
        <f>242265015*'[2]Weather Normalization'!CU281</f>
        <v>20273111.492722757</v>
      </c>
      <c r="H376" s="8">
        <f>242265015*'[2]Weather Normalization'!CV281</f>
        <v>24563850.409467593</v>
      </c>
      <c r="I376" s="8">
        <f>242265015*'[2]Weather Normalization'!CW281</f>
        <v>17267214.924058739</v>
      </c>
      <c r="J376" s="8">
        <f>242265015*'[2]Weather Normalization'!CX281</f>
        <v>17412508.189865455</v>
      </c>
      <c r="K376" s="8">
        <f>242265015*'[2]Weather Normalization'!CY281</f>
        <v>14645676.317921091</v>
      </c>
      <c r="L376" s="8">
        <f>242265015*'[2]Weather Normalization'!CZ281</f>
        <v>16315636.983335268</v>
      </c>
      <c r="M376" s="8">
        <f>242265015*'[2]Weather Normalization'!DA281</f>
        <v>16207782.003470637</v>
      </c>
      <c r="N376" s="8">
        <f>242265015*'[2]Weather Normalization'!DB281</f>
        <v>21844672.269537147</v>
      </c>
      <c r="O376" s="8">
        <f t="shared" si="193"/>
        <v>242265015.00000003</v>
      </c>
    </row>
    <row r="377" spans="1:22" s="62" customFormat="1" ht="15">
      <c r="A377" s="37" t="s">
        <v>47</v>
      </c>
      <c r="B377" s="29"/>
      <c r="C377" s="61">
        <f>2720106*'[2]Weather Normalization'!CQ281</f>
        <v>323956.08616000682</v>
      </c>
      <c r="D377" s="61">
        <f>2720106*'[2]Weather Normalization'!CR281</f>
        <v>256792.09626645382</v>
      </c>
      <c r="E377" s="61">
        <f>2720106*'[2]Weather Normalization'!CS281</f>
        <v>244105.52250219378</v>
      </c>
      <c r="F377" s="61">
        <f>2720106*'[2]Weather Normalization'!CT281</f>
        <v>227580.3232275999</v>
      </c>
      <c r="G377" s="61">
        <f>2720106*'[2]Weather Normalization'!CU281</f>
        <v>227622.68093073252</v>
      </c>
      <c r="H377" s="61">
        <f>2720106*'[2]Weather Normalization'!CV281</f>
        <v>275798.29007459152</v>
      </c>
      <c r="I377" s="61">
        <f>2720106*'[2]Weather Normalization'!CW281</f>
        <v>193873.03989485116</v>
      </c>
      <c r="J377" s="61">
        <f>2720106*'[2]Weather Normalization'!CX281</f>
        <v>195504.36534264829</v>
      </c>
      <c r="K377" s="61">
        <f>2720106*'[2]Weather Normalization'!CY281</f>
        <v>164438.89773533776</v>
      </c>
      <c r="L377" s="61">
        <f>2720106*'[2]Weather Normalization'!CZ281</f>
        <v>183188.90184037577</v>
      </c>
      <c r="M377" s="61">
        <f>2720106*'[2]Weather Normalization'!DA281</f>
        <v>181977.92642215593</v>
      </c>
      <c r="N377" s="61">
        <f>2720106*'[2]Weather Normalization'!DB281</f>
        <v>245267.86960305271</v>
      </c>
      <c r="O377" s="61">
        <f t="shared" si="193"/>
        <v>2720106</v>
      </c>
      <c r="V377" s="36"/>
    </row>
    <row r="378" spans="1:15" ht="15">
      <c r="A378" s="28" t="s">
        <v>27</v>
      </c>
      <c r="B378" s="31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>
        <f t="shared" si="193"/>
        <v>0</v>
      </c>
    </row>
    <row r="379" spans="1:15" ht="15">
      <c r="A379" s="28" t="s">
        <v>22</v>
      </c>
      <c r="B379" s="31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>
        <f t="shared" si="193"/>
        <v>0</v>
      </c>
    </row>
    <row r="380" spans="1:15" ht="15">
      <c r="A380" s="32" t="s">
        <v>28</v>
      </c>
      <c r="B380" s="31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>
        <f t="shared" si="193"/>
        <v>0</v>
      </c>
    </row>
    <row r="381" spans="1:15" ht="15">
      <c r="A381" s="33"/>
      <c r="B381" s="101"/>
      <c r="O381" s="8"/>
    </row>
    <row r="382" spans="1:15" ht="15">
      <c r="A382" s="28" t="s">
        <v>15</v>
      </c>
      <c r="B382" s="28"/>
      <c r="C382" s="34">
        <f>SUM(C377:C380)</f>
        <v>323956.08616000682</v>
      </c>
      <c r="D382" s="34">
        <f t="shared" si="194" ref="D382:O382">SUM(D377:D380)</f>
        <v>256792.09626645382</v>
      </c>
      <c r="E382" s="34">
        <f t="shared" si="194"/>
        <v>244105.52250219378</v>
      </c>
      <c r="F382" s="34">
        <f t="shared" si="194"/>
        <v>227580.3232275999</v>
      </c>
      <c r="G382" s="34">
        <f t="shared" si="194"/>
        <v>227622.68093073252</v>
      </c>
      <c r="H382" s="34">
        <f t="shared" si="194"/>
        <v>275798.29007459152</v>
      </c>
      <c r="I382" s="34">
        <f t="shared" si="194"/>
        <v>193873.03989485116</v>
      </c>
      <c r="J382" s="34">
        <f t="shared" si="194"/>
        <v>195504.36534264829</v>
      </c>
      <c r="K382" s="34">
        <f t="shared" si="194"/>
        <v>164438.89773533776</v>
      </c>
      <c r="L382" s="34">
        <f t="shared" si="194"/>
        <v>183188.90184037577</v>
      </c>
      <c r="M382" s="34">
        <f t="shared" si="194"/>
        <v>181977.92642215593</v>
      </c>
      <c r="N382" s="34">
        <f t="shared" si="194"/>
        <v>245267.86960305271</v>
      </c>
      <c r="O382" s="34">
        <f t="shared" si="194"/>
        <v>2720106</v>
      </c>
    </row>
    <row r="383" spans="1:2" ht="15">
      <c r="A383" s="28"/>
      <c r="B383" s="28"/>
    </row>
    <row r="384" spans="1:2" ht="15.75">
      <c r="A384" s="59" t="s">
        <v>101</v>
      </c>
      <c r="B384" s="59"/>
    </row>
    <row r="385" spans="1:15" ht="15">
      <c r="A385" s="32" t="s">
        <v>52</v>
      </c>
      <c r="B385" s="32"/>
      <c r="C385" s="8">
        <v>12</v>
      </c>
      <c r="D385" s="8">
        <v>12</v>
      </c>
      <c r="E385" s="8">
        <v>12</v>
      </c>
      <c r="F385" s="8">
        <v>12</v>
      </c>
      <c r="G385" s="8">
        <v>12</v>
      </c>
      <c r="H385" s="8">
        <v>12</v>
      </c>
      <c r="I385" s="8">
        <v>12</v>
      </c>
      <c r="J385" s="8">
        <v>12</v>
      </c>
      <c r="K385" s="8">
        <v>12</v>
      </c>
      <c r="L385" s="8">
        <v>12</v>
      </c>
      <c r="M385" s="8">
        <v>12</v>
      </c>
      <c r="N385" s="8">
        <v>12</v>
      </c>
      <c r="O385" s="8">
        <f>SUM(C385:N385)</f>
        <v>144</v>
      </c>
    </row>
    <row r="386" spans="1:15" ht="15">
      <c r="A386" s="28" t="s">
        <v>53</v>
      </c>
      <c r="B386" s="28"/>
      <c r="C386" s="8">
        <v>1621</v>
      </c>
      <c r="D386" s="8">
        <v>1621</v>
      </c>
      <c r="E386" s="8">
        <v>1621</v>
      </c>
      <c r="F386" s="8">
        <v>1621</v>
      </c>
      <c r="G386" s="8">
        <v>1621</v>
      </c>
      <c r="H386" s="8">
        <v>1621</v>
      </c>
      <c r="I386" s="8">
        <v>1621</v>
      </c>
      <c r="J386" s="8">
        <v>1621</v>
      </c>
      <c r="K386" s="8">
        <v>1621</v>
      </c>
      <c r="L386" s="8">
        <v>1621</v>
      </c>
      <c r="M386" s="8">
        <v>1621</v>
      </c>
      <c r="N386" s="8">
        <v>1621</v>
      </c>
      <c r="O386" s="8">
        <f>SUM(C386:N386)</f>
        <v>19452</v>
      </c>
    </row>
    <row r="387" spans="1:22" s="62" customFormat="1" ht="15">
      <c r="A387" s="4" t="s">
        <v>102</v>
      </c>
      <c r="B387" s="29">
        <v>7.5</v>
      </c>
      <c r="C387" s="61">
        <f>C386*$B387</f>
        <v>12157.5</v>
      </c>
      <c r="D387" s="61">
        <f t="shared" si="195" ref="D387:N387">D386*$B387</f>
        <v>12157.5</v>
      </c>
      <c r="E387" s="61">
        <f t="shared" si="195"/>
        <v>12157.5</v>
      </c>
      <c r="F387" s="61">
        <f t="shared" si="195"/>
        <v>12157.5</v>
      </c>
      <c r="G387" s="61">
        <f t="shared" si="195"/>
        <v>12157.5</v>
      </c>
      <c r="H387" s="61">
        <f t="shared" si="195"/>
        <v>12157.5</v>
      </c>
      <c r="I387" s="61">
        <f t="shared" si="195"/>
        <v>12157.5</v>
      </c>
      <c r="J387" s="61">
        <f t="shared" si="195"/>
        <v>12157.5</v>
      </c>
      <c r="K387" s="61">
        <f t="shared" si="195"/>
        <v>12157.5</v>
      </c>
      <c r="L387" s="61">
        <f t="shared" si="195"/>
        <v>12157.5</v>
      </c>
      <c r="M387" s="61">
        <f t="shared" si="195"/>
        <v>12157.5</v>
      </c>
      <c r="N387" s="61">
        <f t="shared" si="195"/>
        <v>12157.5</v>
      </c>
      <c r="O387" s="61">
        <f>SUM(C387:N387)</f>
        <v>145890</v>
      </c>
      <c r="V387" s="36"/>
    </row>
    <row r="388" spans="1:15" ht="15">
      <c r="A388" s="28" t="s">
        <v>55</v>
      </c>
      <c r="B388" s="28"/>
      <c r="C388" s="72">
        <f>C386*$B$388</f>
        <v>0</v>
      </c>
      <c r="D388" s="72">
        <f t="shared" si="196" ref="D388:N388">D386*$B$388</f>
        <v>0</v>
      </c>
      <c r="E388" s="72">
        <f t="shared" si="196"/>
        <v>0</v>
      </c>
      <c r="F388" s="72">
        <f t="shared" si="196"/>
        <v>0</v>
      </c>
      <c r="G388" s="72">
        <f t="shared" si="196"/>
        <v>0</v>
      </c>
      <c r="H388" s="72">
        <f t="shared" si="196"/>
        <v>0</v>
      </c>
      <c r="I388" s="72">
        <f t="shared" si="196"/>
        <v>0</v>
      </c>
      <c r="J388" s="72">
        <f t="shared" si="196"/>
        <v>0</v>
      </c>
      <c r="K388" s="72">
        <f t="shared" si="196"/>
        <v>0</v>
      </c>
      <c r="L388" s="72">
        <f t="shared" si="196"/>
        <v>0</v>
      </c>
      <c r="M388" s="72">
        <f t="shared" si="196"/>
        <v>0</v>
      </c>
      <c r="N388" s="72">
        <f t="shared" si="196"/>
        <v>0</v>
      </c>
      <c r="O388" s="8">
        <f>SUM(C388:N388)</f>
        <v>0</v>
      </c>
    </row>
    <row r="389" spans="1:2" ht="15">
      <c r="A389" s="33"/>
      <c r="B389" s="33"/>
    </row>
    <row r="390" spans="1:15" ht="15">
      <c r="A390" s="28" t="s">
        <v>15</v>
      </c>
      <c r="B390" s="28"/>
      <c r="C390" s="34">
        <f>SUM(C387:C388)</f>
        <v>12157.5</v>
      </c>
      <c r="D390" s="34">
        <f t="shared" si="197" ref="D390:O390">SUM(D387:D388)</f>
        <v>12157.5</v>
      </c>
      <c r="E390" s="34">
        <f t="shared" si="197"/>
        <v>12157.5</v>
      </c>
      <c r="F390" s="34">
        <f t="shared" si="197"/>
        <v>12157.5</v>
      </c>
      <c r="G390" s="34">
        <f t="shared" si="197"/>
        <v>12157.5</v>
      </c>
      <c r="H390" s="34">
        <f t="shared" si="197"/>
        <v>12157.5</v>
      </c>
      <c r="I390" s="34">
        <f t="shared" si="197"/>
        <v>12157.5</v>
      </c>
      <c r="J390" s="34">
        <f t="shared" si="197"/>
        <v>12157.5</v>
      </c>
      <c r="K390" s="34">
        <f t="shared" si="197"/>
        <v>12157.5</v>
      </c>
      <c r="L390" s="34">
        <f t="shared" si="197"/>
        <v>12157.5</v>
      </c>
      <c r="M390" s="34">
        <f t="shared" si="197"/>
        <v>12157.5</v>
      </c>
      <c r="N390" s="34">
        <f t="shared" si="197"/>
        <v>12157.5</v>
      </c>
      <c r="O390" s="34">
        <f t="shared" si="197"/>
        <v>145890</v>
      </c>
    </row>
    <row r="391" spans="1:2" ht="15">
      <c r="A391" s="28"/>
      <c r="B391" s="28"/>
    </row>
    <row r="392" spans="1:2" ht="15.75">
      <c r="A392" s="59" t="s">
        <v>103</v>
      </c>
      <c r="B392" s="59"/>
    </row>
    <row r="393" spans="1:15" ht="15">
      <c r="A393" s="32" t="s">
        <v>52</v>
      </c>
      <c r="B393" s="32"/>
      <c r="C393" s="8">
        <v>12</v>
      </c>
      <c r="D393" s="8">
        <v>12</v>
      </c>
      <c r="E393" s="8">
        <v>12</v>
      </c>
      <c r="F393" s="8">
        <v>12</v>
      </c>
      <c r="G393" s="8">
        <v>12</v>
      </c>
      <c r="H393" s="8">
        <v>12</v>
      </c>
      <c r="I393" s="8">
        <v>12</v>
      </c>
      <c r="J393" s="8">
        <v>12</v>
      </c>
      <c r="K393" s="8">
        <v>12</v>
      </c>
      <c r="L393" s="8">
        <v>12</v>
      </c>
      <c r="M393" s="8">
        <v>12</v>
      </c>
      <c r="N393" s="8">
        <v>12</v>
      </c>
      <c r="O393" s="8">
        <f>SUM(C393:N393)</f>
        <v>144</v>
      </c>
    </row>
    <row r="394" spans="1:15" ht="15">
      <c r="A394" s="28" t="s">
        <v>53</v>
      </c>
      <c r="C394" s="8">
        <v>19525</v>
      </c>
      <c r="D394" s="8">
        <v>19525</v>
      </c>
      <c r="E394" s="8">
        <v>19525</v>
      </c>
      <c r="F394" s="8">
        <v>19525</v>
      </c>
      <c r="G394" s="8">
        <v>19525</v>
      </c>
      <c r="H394" s="8">
        <v>19525</v>
      </c>
      <c r="I394" s="8">
        <v>19525</v>
      </c>
      <c r="J394" s="8">
        <v>19525</v>
      </c>
      <c r="K394" s="8">
        <v>19525</v>
      </c>
      <c r="L394" s="8">
        <v>19525</v>
      </c>
      <c r="M394" s="8">
        <v>19525</v>
      </c>
      <c r="N394" s="8">
        <v>19525</v>
      </c>
      <c r="O394" s="8">
        <f>SUM(C394:N394)</f>
        <v>234300</v>
      </c>
    </row>
    <row r="395" spans="1:16" ht="15">
      <c r="A395" s="4" t="s">
        <v>102</v>
      </c>
      <c r="B395" s="29">
        <v>5.5</v>
      </c>
      <c r="C395" s="30">
        <f>C394*$B395</f>
        <v>107387.5</v>
      </c>
      <c r="D395" s="30">
        <f t="shared" si="198" ref="D395:N395">D394*$B395</f>
        <v>107387.5</v>
      </c>
      <c r="E395" s="30">
        <f t="shared" si="198"/>
        <v>107387.5</v>
      </c>
      <c r="F395" s="30">
        <f t="shared" si="198"/>
        <v>107387.5</v>
      </c>
      <c r="G395" s="30">
        <f t="shared" si="198"/>
        <v>107387.5</v>
      </c>
      <c r="H395" s="30">
        <f t="shared" si="198"/>
        <v>107387.5</v>
      </c>
      <c r="I395" s="30">
        <f t="shared" si="198"/>
        <v>107387.5</v>
      </c>
      <c r="J395" s="30">
        <f t="shared" si="198"/>
        <v>107387.5</v>
      </c>
      <c r="K395" s="30">
        <f t="shared" si="198"/>
        <v>107387.5</v>
      </c>
      <c r="L395" s="30">
        <f t="shared" si="198"/>
        <v>107387.5</v>
      </c>
      <c r="M395" s="30">
        <f t="shared" si="198"/>
        <v>107387.5</v>
      </c>
      <c r="N395" s="30">
        <f t="shared" si="198"/>
        <v>107387.5</v>
      </c>
      <c r="O395" s="30">
        <f>SUM(C395:N395)</f>
        <v>1288650</v>
      </c>
      <c r="P395" s="62"/>
    </row>
    <row r="396" spans="1:2" ht="15">
      <c r="A396" s="33"/>
      <c r="B396" s="33"/>
    </row>
    <row r="397" spans="1:15" ht="15">
      <c r="A397" s="28" t="s">
        <v>15</v>
      </c>
      <c r="B397" s="28"/>
      <c r="C397" s="34">
        <f>C395</f>
        <v>107387.5</v>
      </c>
      <c r="D397" s="34">
        <f>D395</f>
        <v>107387.5</v>
      </c>
      <c r="E397" s="34">
        <f t="shared" si="199" ref="E397:O397">E395</f>
        <v>107387.5</v>
      </c>
      <c r="F397" s="34">
        <f t="shared" si="199"/>
        <v>107387.5</v>
      </c>
      <c r="G397" s="34">
        <f t="shared" si="199"/>
        <v>107387.5</v>
      </c>
      <c r="H397" s="34">
        <f t="shared" si="199"/>
        <v>107387.5</v>
      </c>
      <c r="I397" s="34">
        <f t="shared" si="199"/>
        <v>107387.5</v>
      </c>
      <c r="J397" s="34">
        <f t="shared" si="199"/>
        <v>107387.5</v>
      </c>
      <c r="K397" s="34">
        <f t="shared" si="199"/>
        <v>107387.5</v>
      </c>
      <c r="L397" s="34">
        <f t="shared" si="199"/>
        <v>107387.5</v>
      </c>
      <c r="M397" s="34">
        <f t="shared" si="199"/>
        <v>107387.5</v>
      </c>
      <c r="N397" s="34">
        <f t="shared" si="199"/>
        <v>107387.5</v>
      </c>
      <c r="O397" s="34">
        <f t="shared" si="199"/>
        <v>1288650</v>
      </c>
    </row>
    <row r="398" spans="1:2" ht="15">
      <c r="A398" s="28"/>
      <c r="B398" s="28"/>
    </row>
    <row r="399" spans="1:2" ht="15.75">
      <c r="A399" s="59" t="s">
        <v>104</v>
      </c>
      <c r="B399" s="66"/>
    </row>
    <row r="400" spans="1:15" ht="15">
      <c r="A400" s="32" t="s">
        <v>52</v>
      </c>
      <c r="B400" s="32"/>
      <c r="C400" s="8">
        <v>12</v>
      </c>
      <c r="D400" s="8">
        <v>12</v>
      </c>
      <c r="E400" s="8">
        <v>12</v>
      </c>
      <c r="F400" s="8">
        <v>12</v>
      </c>
      <c r="G400" s="8">
        <v>12</v>
      </c>
      <c r="H400" s="8">
        <v>12</v>
      </c>
      <c r="I400" s="8">
        <v>12</v>
      </c>
      <c r="J400" s="8">
        <v>12</v>
      </c>
      <c r="K400" s="8">
        <v>12</v>
      </c>
      <c r="L400" s="8">
        <v>12</v>
      </c>
      <c r="M400" s="8">
        <v>12</v>
      </c>
      <c r="N400" s="8">
        <v>12</v>
      </c>
      <c r="O400" s="8">
        <f>SUM(C400:N400)</f>
        <v>144</v>
      </c>
    </row>
    <row r="401" spans="1:18" ht="15">
      <c r="A401" s="28" t="s">
        <v>105</v>
      </c>
      <c r="B401" s="28"/>
      <c r="C401" s="30">
        <v>300</v>
      </c>
      <c r="D401" s="30">
        <v>300</v>
      </c>
      <c r="E401" s="30">
        <v>300</v>
      </c>
      <c r="F401" s="30">
        <v>300</v>
      </c>
      <c r="G401" s="30">
        <v>300</v>
      </c>
      <c r="H401" s="30">
        <v>300</v>
      </c>
      <c r="I401" s="30">
        <v>300</v>
      </c>
      <c r="J401" s="30">
        <v>300</v>
      </c>
      <c r="K401" s="30">
        <v>300</v>
      </c>
      <c r="L401" s="30">
        <v>300</v>
      </c>
      <c r="M401" s="30">
        <v>300</v>
      </c>
      <c r="N401" s="30">
        <v>300</v>
      </c>
      <c r="O401" s="30">
        <v>300</v>
      </c>
      <c r="R401" s="63"/>
    </row>
    <row r="402" spans="1:2" ht="15">
      <c r="A402" s="33"/>
      <c r="B402" s="33"/>
    </row>
    <row r="403" spans="1:18" ht="15">
      <c r="A403" s="28" t="s">
        <v>15</v>
      </c>
      <c r="B403" s="28"/>
      <c r="C403" s="34">
        <f>C401*C400</f>
        <v>3600</v>
      </c>
      <c r="D403" s="34">
        <f t="shared" si="200" ref="D403:O403">D401*D400</f>
        <v>3600</v>
      </c>
      <c r="E403" s="34">
        <f t="shared" si="200"/>
        <v>3600</v>
      </c>
      <c r="F403" s="34">
        <f t="shared" si="200"/>
        <v>3600</v>
      </c>
      <c r="G403" s="34">
        <f t="shared" si="200"/>
        <v>3600</v>
      </c>
      <c r="H403" s="34">
        <f t="shared" si="200"/>
        <v>3600</v>
      </c>
      <c r="I403" s="34">
        <f t="shared" si="200"/>
        <v>3600</v>
      </c>
      <c r="J403" s="34">
        <f t="shared" si="200"/>
        <v>3600</v>
      </c>
      <c r="K403" s="34">
        <f t="shared" si="200"/>
        <v>3600</v>
      </c>
      <c r="L403" s="34">
        <f t="shared" si="200"/>
        <v>3600</v>
      </c>
      <c r="M403" s="34">
        <f t="shared" si="200"/>
        <v>3600</v>
      </c>
      <c r="N403" s="34">
        <f t="shared" si="200"/>
        <v>3600</v>
      </c>
      <c r="O403" s="34">
        <f t="shared" si="200"/>
        <v>43200</v>
      </c>
      <c r="R403" s="63"/>
    </row>
    <row r="404" spans="1:2" ht="15">
      <c r="A404" s="28"/>
      <c r="B404" s="28"/>
    </row>
    <row r="405" spans="1:22" s="62" customFormat="1" ht="15.75">
      <c r="A405" s="71" t="s">
        <v>59</v>
      </c>
      <c r="B405" s="71"/>
      <c r="C405" s="36">
        <f>259822*'[2]Weather Normalization'!CQ285</f>
        <v>29886.551246383584</v>
      </c>
      <c r="D405" s="36">
        <f>259822*'[2]Weather Normalization'!CR285</f>
        <v>26127.6165665353</v>
      </c>
      <c r="E405" s="36">
        <f>259822*'[2]Weather Normalization'!CS285</f>
        <v>25047.357999601747</v>
      </c>
      <c r="F405" s="36">
        <f>259822*'[2]Weather Normalization'!CT285</f>
        <v>22235.249664169394</v>
      </c>
      <c r="G405" s="36">
        <f>259822*'[2]Weather Normalization'!CU285</f>
        <v>19475.624415354385</v>
      </c>
      <c r="H405" s="36">
        <f>259822*'[2]Weather Normalization'!CV285</f>
        <v>17707.448824902916</v>
      </c>
      <c r="I405" s="36">
        <f>259822*'[2]Weather Normalization'!CW285</f>
        <v>17584.271486897309</v>
      </c>
      <c r="J405" s="36">
        <f>259822*'[2]Weather Normalization'!CX285</f>
        <v>17601.873927908411</v>
      </c>
      <c r="K405" s="36">
        <f>259822*'[2]Weather Normalization'!CY285</f>
        <v>17755.627578536671</v>
      </c>
      <c r="L405" s="36">
        <f>259822*'[2]Weather Normalization'!CZ285</f>
        <v>18465.930239496443</v>
      </c>
      <c r="M405" s="36">
        <f>259822*'[2]Weather Normalization'!DA285</f>
        <v>21288.574065846111</v>
      </c>
      <c r="N405" s="36">
        <f>259822*'[2]Weather Normalization'!DB285</f>
        <v>26645.873984367714</v>
      </c>
      <c r="O405" s="36">
        <f>SUM(C405:N405)</f>
        <v>259821.99999999994</v>
      </c>
      <c r="P405" s="4"/>
      <c r="V405" s="36"/>
    </row>
    <row r="406" spans="1:2" ht="15">
      <c r="A406" s="73"/>
      <c r="B406" s="73"/>
    </row>
    <row r="407" spans="1:16" ht="15.75">
      <c r="A407" s="75" t="s">
        <v>106</v>
      </c>
      <c r="B407" s="75"/>
      <c r="C407" s="36">
        <v>0</v>
      </c>
      <c r="D407" s="36">
        <v>0</v>
      </c>
      <c r="E407" s="36">
        <v>0</v>
      </c>
      <c r="F407" s="36">
        <v>0</v>
      </c>
      <c r="G407" s="36">
        <v>0</v>
      </c>
      <c r="H407" s="36">
        <v>0</v>
      </c>
      <c r="I407" s="36">
        <v>0</v>
      </c>
      <c r="J407" s="36">
        <v>0</v>
      </c>
      <c r="K407" s="36">
        <v>0</v>
      </c>
      <c r="L407" s="36">
        <v>0</v>
      </c>
      <c r="M407" s="36">
        <v>0</v>
      </c>
      <c r="N407" s="36">
        <v>0</v>
      </c>
      <c r="O407" s="36">
        <f>SUM(C407:N407)</f>
        <v>0</v>
      </c>
      <c r="P407" s="4"/>
    </row>
    <row r="408" spans="1:2" ht="15">
      <c r="A408" s="77"/>
      <c r="B408" s="77"/>
    </row>
    <row r="409" spans="1:15" ht="15.75">
      <c r="A409" s="75" t="s">
        <v>61</v>
      </c>
      <c r="B409" s="75"/>
      <c r="C409" s="34">
        <f>C405+C407</f>
        <v>29886.551246383584</v>
      </c>
      <c r="D409" s="34">
        <f t="shared" si="201" ref="D409:O409">D405+D407</f>
        <v>26127.6165665353</v>
      </c>
      <c r="E409" s="34">
        <f t="shared" si="201"/>
        <v>25047.357999601747</v>
      </c>
      <c r="F409" s="34">
        <f t="shared" si="201"/>
        <v>22235.249664169394</v>
      </c>
      <c r="G409" s="34">
        <f t="shared" si="201"/>
        <v>19475.624415354385</v>
      </c>
      <c r="H409" s="34">
        <f t="shared" si="201"/>
        <v>17707.448824902916</v>
      </c>
      <c r="I409" s="34">
        <f t="shared" si="201"/>
        <v>17584.271486897309</v>
      </c>
      <c r="J409" s="34">
        <f t="shared" si="201"/>
        <v>17601.873927908411</v>
      </c>
      <c r="K409" s="34">
        <f t="shared" si="201"/>
        <v>17755.627578536671</v>
      </c>
      <c r="L409" s="34">
        <f t="shared" si="201"/>
        <v>18465.930239496443</v>
      </c>
      <c r="M409" s="34">
        <f t="shared" si="201"/>
        <v>21288.574065846111</v>
      </c>
      <c r="N409" s="34">
        <f t="shared" si="201"/>
        <v>26645.873984367714</v>
      </c>
      <c r="O409" s="34">
        <f t="shared" si="201"/>
        <v>259821.99999999994</v>
      </c>
    </row>
    <row r="410" spans="1:15" ht="15.75">
      <c r="A410" s="75"/>
      <c r="B410" s="7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</row>
    <row r="411" spans="1:15" ht="15.75">
      <c r="A411" s="75" t="s">
        <v>62</v>
      </c>
      <c r="B411" s="75"/>
      <c r="C411" s="36">
        <f>'[3]G7 2of2 CF'!$K$27*'[2]Weather Normalization'!CQ285</f>
        <v>87095.027143153173</v>
      </c>
      <c r="D411" s="36">
        <f>'[3]G7 2of2 CF'!$K$27*'[2]Weather Normalization'!CR285</f>
        <v>76140.785040349787</v>
      </c>
      <c r="E411" s="36">
        <f>'[3]G7 2of2 CF'!$K$27*'[2]Weather Normalization'!CS285</f>
        <v>72992.708554941113</v>
      </c>
      <c r="F411" s="36">
        <f>'[3]G7 2of2 CF'!$K$27*'[2]Weather Normalization'!CT285</f>
        <v>64797.696364178395</v>
      </c>
      <c r="G411" s="36">
        <f>'[3]G7 2of2 CF'!$K$27*'[2]Weather Normalization'!CU285</f>
        <v>56755.629751371831</v>
      </c>
      <c r="H411" s="36">
        <f>'[3]G7 2of2 CF'!$K$27*'[2]Weather Normalization'!CV285</f>
        <v>51602.833773854472</v>
      </c>
      <c r="I411" s="36">
        <f>'[3]G7 2of2 CF'!$K$27*'[2]Weather Normalization'!CW285</f>
        <v>51243.871861234402</v>
      </c>
      <c r="J411" s="36">
        <f>'[3]G7 2of2 CF'!$K$27*'[2]Weather Normalization'!CX285</f>
        <v>51295.168682503907</v>
      </c>
      <c r="K411" s="36">
        <f>'[3]G7 2of2 CF'!$K$27*'[2]Weather Normalization'!CY285</f>
        <v>51743.235716549774</v>
      </c>
      <c r="L411" s="36">
        <f>'[3]G7 2of2 CF'!$K$27*'[2]Weather Normalization'!CZ285</f>
        <v>53813.191163270363</v>
      </c>
      <c r="M411" s="36">
        <f>'[3]G7 2of2 CF'!$K$27*'[2]Weather Normalization'!DA285</f>
        <v>62038.905754582578</v>
      </c>
      <c r="N411" s="36">
        <f>'[3]G7 2of2 CF'!$K$27*'[2]Weather Normalization'!DB285</f>
        <v>77651.084556046379</v>
      </c>
      <c r="O411" s="36">
        <f>SUM(C411:N411)</f>
        <v>757170.13836203632</v>
      </c>
    </row>
    <row r="412" spans="1:2" ht="15">
      <c r="A412" s="77"/>
      <c r="B412" s="77"/>
    </row>
    <row r="413" spans="1:16" ht="16.5" thickBot="1">
      <c r="A413" s="79" t="s">
        <v>63</v>
      </c>
      <c r="B413" s="79"/>
      <c r="C413" s="81">
        <f>C23+C34+C45+C56+C83+C94+C105+C116+C143+C154+C165+C176+C203+C214+C225+C236+C263+C274+C285+C296+C323+C334+C345+C356+C382+C390+C397+C403+C409+C411</f>
        <v>3341780.651779965</v>
      </c>
      <c r="D413" s="81">
        <f t="shared" si="202" ref="D413:O413">D23+D34+D45+D56+D83+D94+D105+D116+D143+D154+D165+D176+D203+D214+D225+D236+D263+D274+D285+D296+D323+D334+D345+D356+D382+D390+D397+D403+D409+D411</f>
        <v>3021383.6472351342</v>
      </c>
      <c r="E413" s="81">
        <f t="shared" si="202"/>
        <v>3024707.0607442013</v>
      </c>
      <c r="F413" s="81">
        <f t="shared" si="202"/>
        <v>2784014.5105073536</v>
      </c>
      <c r="G413" s="81">
        <f t="shared" si="202"/>
        <v>2627895.3769360697</v>
      </c>
      <c r="H413" s="81">
        <f t="shared" si="202"/>
        <v>2540805.3836494829</v>
      </c>
      <c r="I413" s="81">
        <f t="shared" si="202"/>
        <v>2450797.9645624799</v>
      </c>
      <c r="J413" s="81">
        <f t="shared" si="202"/>
        <v>2475869.3128048452</v>
      </c>
      <c r="K413" s="81">
        <f t="shared" si="202"/>
        <v>2386988.3333543274</v>
      </c>
      <c r="L413" s="81">
        <f t="shared" si="202"/>
        <v>2533374.563994172</v>
      </c>
      <c r="M413" s="81">
        <f t="shared" si="202"/>
        <v>2689655.1517867511</v>
      </c>
      <c r="N413" s="81">
        <f t="shared" si="202"/>
        <v>3122278.5776992552</v>
      </c>
      <c r="O413" s="81">
        <f t="shared" si="202"/>
        <v>32999550.535054035</v>
      </c>
      <c r="P413" s="102"/>
    </row>
    <row r="414" spans="1:16" ht="16.5" thickTop="1">
      <c r="A414" s="79"/>
      <c r="B414" s="79"/>
      <c r="P414" s="103"/>
    </row>
    <row r="415" spans="1:16" ht="15">
      <c r="A415" s="32" t="s">
        <v>64</v>
      </c>
      <c r="B415" s="32"/>
      <c r="C415" s="8">
        <f t="shared" si="203" ref="C415:N416">C15+C26+C37+C48+C75+C86+C97+C108+C135+C146+C157+C168+C195+C206+C217+C228+C255+C266+C277+C288+C315+C326+C337+C348+C375</f>
        <v>21159</v>
      </c>
      <c r="D415" s="8">
        <f t="shared" si="203"/>
        <v>21159</v>
      </c>
      <c r="E415" s="8">
        <f t="shared" si="203"/>
        <v>21159</v>
      </c>
      <c r="F415" s="8">
        <f t="shared" si="203"/>
        <v>21159</v>
      </c>
      <c r="G415" s="8">
        <f t="shared" si="203"/>
        <v>21159</v>
      </c>
      <c r="H415" s="8">
        <f t="shared" si="203"/>
        <v>21159</v>
      </c>
      <c r="I415" s="8">
        <f t="shared" si="203"/>
        <v>21159</v>
      </c>
      <c r="J415" s="8">
        <f t="shared" si="203"/>
        <v>21159</v>
      </c>
      <c r="K415" s="8">
        <f t="shared" si="203"/>
        <v>21159</v>
      </c>
      <c r="L415" s="8">
        <f t="shared" si="203"/>
        <v>21159</v>
      </c>
      <c r="M415" s="8">
        <f t="shared" si="203"/>
        <v>21159</v>
      </c>
      <c r="N415" s="8">
        <f t="shared" si="203"/>
        <v>21159</v>
      </c>
      <c r="O415" s="8">
        <f>SUM(C415:N415)</f>
        <v>253908</v>
      </c>
      <c r="P415" s="103"/>
    </row>
    <row r="416" spans="1:16" ht="15">
      <c r="A416" s="32" t="s">
        <v>65</v>
      </c>
      <c r="B416" s="32"/>
      <c r="C416" s="8">
        <f t="shared" si="203"/>
        <v>33897948.487744495</v>
      </c>
      <c r="D416" s="8">
        <f t="shared" si="203"/>
        <v>27432570.258113071</v>
      </c>
      <c r="E416" s="8">
        <f t="shared" si="203"/>
        <v>26498507.170411855</v>
      </c>
      <c r="F416" s="8">
        <f t="shared" si="203"/>
        <v>24496664.842977159</v>
      </c>
      <c r="G416" s="8">
        <f t="shared" si="203"/>
        <v>24328156.539945897</v>
      </c>
      <c r="H416" s="8">
        <f t="shared" si="203"/>
        <v>28262180.09096716</v>
      </c>
      <c r="I416" s="8">
        <f t="shared" si="203"/>
        <v>20997788.786645353</v>
      </c>
      <c r="J416" s="8">
        <f t="shared" si="203"/>
        <v>21285556.825710788</v>
      </c>
      <c r="K416" s="8">
        <f t="shared" si="203"/>
        <v>18310388.464900415</v>
      </c>
      <c r="L416" s="8">
        <f t="shared" si="203"/>
        <v>20331262.827572342</v>
      </c>
      <c r="M416" s="8">
        <f t="shared" si="203"/>
        <v>20430445.279206842</v>
      </c>
      <c r="N416" s="8">
        <f t="shared" si="203"/>
        <v>26669330.425804622</v>
      </c>
      <c r="O416" s="8">
        <f>SUM(C416:N416)</f>
        <v>292940800</v>
      </c>
      <c r="P416" s="103"/>
    </row>
    <row r="417" spans="1:16" ht="15">
      <c r="A417" s="32"/>
      <c r="B417" s="3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103"/>
    </row>
    <row r="418" spans="1:16" ht="15">
      <c r="A418" s="32"/>
      <c r="B418" s="3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103"/>
    </row>
    <row r="419" spans="1:16" ht="15">
      <c r="A419" s="1" t="s">
        <v>66</v>
      </c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103"/>
    </row>
    <row r="420" spans="1:16" ht="15">
      <c r="A420" s="1" t="s">
        <v>67</v>
      </c>
      <c r="C420" s="83">
        <f>C416</f>
        <v>33897948.487744495</v>
      </c>
      <c r="D420" s="83">
        <f t="shared" si="204" ref="D420:N420">D416</f>
        <v>27432570.258113071</v>
      </c>
      <c r="E420" s="83">
        <f t="shared" si="204"/>
        <v>26498507.170411855</v>
      </c>
      <c r="F420" s="83">
        <f t="shared" si="204"/>
        <v>24496664.842977159</v>
      </c>
      <c r="G420" s="83">
        <f t="shared" si="204"/>
        <v>24328156.539945897</v>
      </c>
      <c r="H420" s="83">
        <f t="shared" si="204"/>
        <v>28262180.09096716</v>
      </c>
      <c r="I420" s="83">
        <f t="shared" si="204"/>
        <v>20997788.786645353</v>
      </c>
      <c r="J420" s="83">
        <f t="shared" si="204"/>
        <v>21285556.825710788</v>
      </c>
      <c r="K420" s="83">
        <f t="shared" si="204"/>
        <v>18310388.464900415</v>
      </c>
      <c r="L420" s="83">
        <f t="shared" si="204"/>
        <v>20331262.827572342</v>
      </c>
      <c r="M420" s="83">
        <f t="shared" si="204"/>
        <v>20430445.279206842</v>
      </c>
      <c r="N420" s="83">
        <f t="shared" si="204"/>
        <v>26669330.425804622</v>
      </c>
      <c r="O420" s="83">
        <f>SUM(C420:N420)</f>
        <v>292940800</v>
      </c>
      <c r="P420" s="103"/>
    </row>
    <row r="421" spans="1:16" ht="15">
      <c r="A421" s="1" t="s">
        <v>68</v>
      </c>
      <c r="C421" s="84">
        <f>C436/1.00503</f>
        <v>802930.10900227644</v>
      </c>
      <c r="D421" s="84">
        <f t="shared" si="205" ref="D421:N421">D436/1.00503</f>
        <v>723535.33642848011</v>
      </c>
      <c r="E421" s="84">
        <f t="shared" si="205"/>
        <v>750987.49778679758</v>
      </c>
      <c r="F421" s="84">
        <f t="shared" si="205"/>
        <v>666800.54243833304</v>
      </c>
      <c r="G421" s="84">
        <f t="shared" si="205"/>
        <v>633674.45514788013</v>
      </c>
      <c r="H421" s="84">
        <f t="shared" si="205"/>
        <v>577848.76345286926</v>
      </c>
      <c r="I421" s="84">
        <f t="shared" si="205"/>
        <v>581474.84505141119</v>
      </c>
      <c r="J421" s="84">
        <f t="shared" si="205"/>
        <v>602079.26982839277</v>
      </c>
      <c r="K421" s="84">
        <f t="shared" si="205"/>
        <v>569955.91970382177</v>
      </c>
      <c r="L421" s="84">
        <f t="shared" si="205"/>
        <v>624559.83119744819</v>
      </c>
      <c r="M421" s="84">
        <f t="shared" si="205"/>
        <v>661902.66122016474</v>
      </c>
      <c r="N421" s="84">
        <f t="shared" si="205"/>
        <v>763698.44592589047</v>
      </c>
      <c r="O421" s="84">
        <f>SUM(C421:N421)</f>
        <v>7959447.6771837659</v>
      </c>
      <c r="P421" s="103"/>
    </row>
    <row r="422" spans="1:16" ht="15">
      <c r="A422" s="2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103"/>
    </row>
    <row r="423" spans="1:16" ht="15">
      <c r="A423" s="1" t="s">
        <v>69</v>
      </c>
      <c r="C423" s="84">
        <f>C421</f>
        <v>802930.10900227644</v>
      </c>
      <c r="D423" s="84">
        <f t="shared" si="206" ref="D423:O423">D421</f>
        <v>723535.33642848011</v>
      </c>
      <c r="E423" s="84">
        <f t="shared" si="206"/>
        <v>750987.49778679758</v>
      </c>
      <c r="F423" s="84">
        <f t="shared" si="206"/>
        <v>666800.54243833304</v>
      </c>
      <c r="G423" s="84">
        <f t="shared" si="206"/>
        <v>633674.45514788013</v>
      </c>
      <c r="H423" s="84">
        <f t="shared" si="206"/>
        <v>577848.76345286926</v>
      </c>
      <c r="I423" s="84">
        <f t="shared" si="206"/>
        <v>581474.84505141119</v>
      </c>
      <c r="J423" s="84">
        <f t="shared" si="206"/>
        <v>602079.26982839277</v>
      </c>
      <c r="K423" s="84">
        <f t="shared" si="206"/>
        <v>569955.91970382177</v>
      </c>
      <c r="L423" s="84">
        <f t="shared" si="206"/>
        <v>624559.83119744819</v>
      </c>
      <c r="M423" s="84">
        <f t="shared" si="206"/>
        <v>661902.66122016474</v>
      </c>
      <c r="N423" s="84">
        <f t="shared" si="206"/>
        <v>763698.44592589047</v>
      </c>
      <c r="O423" s="84">
        <f t="shared" si="206"/>
        <v>7959447.6771837659</v>
      </c>
      <c r="P423" s="103"/>
    </row>
    <row r="424" spans="1:16" ht="15">
      <c r="A424" s="2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103"/>
    </row>
    <row r="425" spans="1:16" ht="15">
      <c r="A425" s="1" t="s">
        <v>70</v>
      </c>
      <c r="C425" s="84">
        <f>C413-C423</f>
        <v>2538850.5427776887</v>
      </c>
      <c r="D425" s="84">
        <f t="shared" si="207" ref="D425:O425">D413-D423</f>
        <v>2297848.3108066539</v>
      </c>
      <c r="E425" s="84">
        <f t="shared" si="207"/>
        <v>2273719.5629574037</v>
      </c>
      <c r="F425" s="84">
        <f t="shared" si="207"/>
        <v>2117213.9680690207</v>
      </c>
      <c r="G425" s="84">
        <f t="shared" si="207"/>
        <v>1994220.9217881896</v>
      </c>
      <c r="H425" s="84">
        <f t="shared" si="207"/>
        <v>1962956.6201966135</v>
      </c>
      <c r="I425" s="84">
        <f t="shared" si="207"/>
        <v>1869323.1195110688</v>
      </c>
      <c r="J425" s="84">
        <f t="shared" si="207"/>
        <v>1873790.0429764525</v>
      </c>
      <c r="K425" s="84">
        <f t="shared" si="207"/>
        <v>1817032.4136505057</v>
      </c>
      <c r="L425" s="84">
        <f t="shared" si="207"/>
        <v>1908814.732796724</v>
      </c>
      <c r="M425" s="84">
        <f t="shared" si="207"/>
        <v>2027752.4905665864</v>
      </c>
      <c r="N425" s="84">
        <f t="shared" si="207"/>
        <v>2358580.1317733647</v>
      </c>
      <c r="O425" s="84">
        <f t="shared" si="207"/>
        <v>25040102.85787027</v>
      </c>
      <c r="P425" s="103"/>
    </row>
    <row r="426" spans="1:16" ht="15.75" thickBot="1">
      <c r="A426" s="2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103"/>
    </row>
    <row r="427" spans="1:16" ht="15.75" thickTop="1">
      <c r="A427" s="32"/>
      <c r="B427" s="3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103"/>
    </row>
    <row r="428" spans="1:15" ht="15.75" thickBo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11"/>
      <c r="O428" s="11"/>
    </row>
    <row r="429" spans="1:15" ht="15">
      <c r="A429" s="39" t="s">
        <v>29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 t="s">
        <v>30</v>
      </c>
      <c r="N429" s="1"/>
      <c r="O429" s="1"/>
    </row>
    <row r="430" spans="1:15" ht="15">
      <c r="A430" s="39"/>
      <c r="B430" s="1"/>
      <c r="C430" s="1"/>
      <c r="D430" s="1"/>
      <c r="E430" s="1"/>
      <c r="F430" s="1"/>
      <c r="G430" s="1"/>
      <c r="H430" s="1"/>
      <c r="I430" s="1"/>
      <c r="J430" s="104"/>
      <c r="K430" s="1"/>
      <c r="L430" s="1"/>
      <c r="M430" s="1"/>
      <c r="N430" s="1"/>
      <c r="O430" s="1"/>
    </row>
    <row r="431" spans="1:17" ht="15">
      <c r="A431" s="39"/>
      <c r="B431" s="91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6"/>
      <c r="Q431" s="63"/>
    </row>
    <row r="432" spans="1:15" ht="15">
      <c r="A432" s="39"/>
      <c r="B432" s="1"/>
      <c r="C432" s="1"/>
      <c r="D432" s="1"/>
      <c r="E432" s="1"/>
      <c r="F432" s="1"/>
      <c r="G432" s="1"/>
      <c r="H432" s="1"/>
      <c r="I432" s="1"/>
      <c r="J432" s="104"/>
      <c r="K432" s="1"/>
      <c r="L432" s="1"/>
      <c r="M432" s="1"/>
      <c r="N432" s="1"/>
      <c r="O432" s="1"/>
    </row>
    <row r="433" spans="14:15" ht="15">
      <c r="N433" s="8">
        <v>21146</v>
      </c>
      <c r="O433" s="8">
        <v>50159679</v>
      </c>
    </row>
    <row r="434" spans="14:15" ht="15">
      <c r="N434" s="8">
        <f>N415-N433-N375</f>
        <v>2</v>
      </c>
      <c r="O434" s="8">
        <f>O416-O433-O376</f>
        <v>516105.9999999702</v>
      </c>
    </row>
    <row r="436" spans="1:15" ht="15">
      <c r="A436" s="90" t="s">
        <v>28</v>
      </c>
      <c r="C436" s="72">
        <f t="shared" si="208" ref="C436:O436">C21+C32+C43+C54+C81+C92+C103+C114+C141+C152+C163+C174+C201+C212+C223+C234+C261+C272+C283+C294+C321+C332+C343+C354</f>
        <v>806968.84745055798</v>
      </c>
      <c r="D436" s="72">
        <f t="shared" si="208"/>
        <v>727174.71917071543</v>
      </c>
      <c r="E436" s="72">
        <f t="shared" si="208"/>
        <v>754764.96490066522</v>
      </c>
      <c r="F436" s="72">
        <f t="shared" si="208"/>
        <v>670154.54916679789</v>
      </c>
      <c r="G436" s="72">
        <f t="shared" si="208"/>
        <v>636861.83765727398</v>
      </c>
      <c r="H436" s="72">
        <f t="shared" si="208"/>
        <v>580755.34273303719</v>
      </c>
      <c r="I436" s="72">
        <f t="shared" si="208"/>
        <v>584399.66352201987</v>
      </c>
      <c r="J436" s="72">
        <f t="shared" si="208"/>
        <v>605107.72855562961</v>
      </c>
      <c r="K436" s="72">
        <f t="shared" si="208"/>
        <v>572822.79797993205</v>
      </c>
      <c r="L436" s="72">
        <f t="shared" si="208"/>
        <v>627701.36714837141</v>
      </c>
      <c r="M436" s="72">
        <f t="shared" si="208"/>
        <v>665232.03160610225</v>
      </c>
      <c r="N436" s="72">
        <f t="shared" si="208"/>
        <v>767539.84910889773</v>
      </c>
      <c r="O436" s="72">
        <f t="shared" si="208"/>
        <v>7999483.699000001</v>
      </c>
    </row>
    <row r="437" spans="1:15" ht="15">
      <c r="A437" s="91" t="s">
        <v>22</v>
      </c>
      <c r="C437" s="72">
        <f t="shared" si="209" ref="C437:O437">C20+C31+C42+C53+C80+C91+C102+C140+C151+C162+C173+C200+C211+C222+C233+C260+C271+C282+C293+C320+C331+C342+C353+C113</f>
        <v>150496.08355390851</v>
      </c>
      <c r="D437" s="72">
        <f t="shared" si="209"/>
        <v>129851.13046087261</v>
      </c>
      <c r="E437" s="72">
        <f t="shared" si="209"/>
        <v>124443.93032001227</v>
      </c>
      <c r="F437" s="72">
        <f t="shared" si="209"/>
        <v>110955.20239900066</v>
      </c>
      <c r="G437" s="72">
        <f t="shared" si="209"/>
        <v>93619.134640289325</v>
      </c>
      <c r="H437" s="72">
        <f t="shared" si="209"/>
        <v>84297.357608347244</v>
      </c>
      <c r="I437" s="72">
        <f t="shared" si="209"/>
        <v>82025.951849045712</v>
      </c>
      <c r="J437" s="72">
        <f t="shared" si="209"/>
        <v>80745.557831801998</v>
      </c>
      <c r="K437" s="72">
        <f t="shared" si="209"/>
        <v>79040.506931827083</v>
      </c>
      <c r="L437" s="72">
        <f t="shared" si="209"/>
        <v>85425.499404210132</v>
      </c>
      <c r="M437" s="72">
        <f t="shared" si="209"/>
        <v>102438.5734541017</v>
      </c>
      <c r="N437" s="72">
        <f t="shared" si="209"/>
        <v>139068.37492658297</v>
      </c>
      <c r="O437" s="72">
        <f t="shared" si="209"/>
        <v>1262407.3033799999</v>
      </c>
    </row>
    <row r="438" spans="1:15" ht="15">
      <c r="A438" s="91" t="s">
        <v>21</v>
      </c>
      <c r="C438" s="72">
        <f t="shared" si="210" ref="C438:O438">C19+C30+C41+C52+C79+C90+C101+C112+C139+C150+C161+C172+C199+C210+C221+C232+C259+C270+C281+C292+C319+C330+C341+C352</f>
        <v>387889.25797143311</v>
      </c>
      <c r="D438" s="72">
        <f t="shared" si="210"/>
        <v>344686.03082040104</v>
      </c>
      <c r="E438" s="72">
        <f t="shared" si="210"/>
        <v>350814.43771519413</v>
      </c>
      <c r="F438" s="72">
        <f t="shared" si="210"/>
        <v>310346.94168774853</v>
      </c>
      <c r="G438" s="72">
        <f t="shared" si="210"/>
        <v>284915.03196006338</v>
      </c>
      <c r="H438" s="72">
        <f t="shared" si="210"/>
        <v>265240.74399722536</v>
      </c>
      <c r="I438" s="72">
        <f t="shared" si="210"/>
        <v>263624.33835215273</v>
      </c>
      <c r="J438" s="72">
        <f t="shared" si="210"/>
        <v>266634.74037770822</v>
      </c>
      <c r="K438" s="72">
        <f t="shared" si="210"/>
        <v>256815.81528453121</v>
      </c>
      <c r="L438" s="72">
        <f t="shared" si="210"/>
        <v>280650.3684181791</v>
      </c>
      <c r="M438" s="72">
        <f t="shared" si="210"/>
        <v>304267.93404185021</v>
      </c>
      <c r="N438" s="72">
        <f t="shared" si="210"/>
        <v>362416.92072351306</v>
      </c>
      <c r="O438" s="72">
        <f t="shared" si="210"/>
        <v>3678302.5613499992</v>
      </c>
    </row>
    <row r="441" spans="1:22" s="129" customFormat="1" ht="15">
      <c r="A441" s="107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103"/>
      <c r="V441" s="54"/>
    </row>
    <row r="442" spans="1:22" s="129" customFormat="1" ht="15">
      <c r="A442" s="107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103"/>
      <c r="V442" s="54"/>
    </row>
    <row r="443" spans="3:22" s="129" customFormat="1" ht="15"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03"/>
      <c r="V443" s="54"/>
    </row>
    <row r="444" spans="16:22" s="129" customFormat="1" ht="15">
      <c r="P444" s="103"/>
      <c r="V444" s="54"/>
    </row>
    <row r="445" spans="16:22" s="129" customFormat="1" ht="15">
      <c r="P445" s="103"/>
      <c r="V445" s="54"/>
    </row>
    <row r="446" spans="1:22" s="129" customFormat="1" ht="15">
      <c r="A446" s="107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103"/>
      <c r="V446" s="54"/>
    </row>
    <row r="447" spans="16:22" s="129" customFormat="1" ht="15">
      <c r="P447" s="103"/>
      <c r="V447" s="54"/>
    </row>
    <row r="448" spans="16:22" s="129" customFormat="1" ht="15">
      <c r="P448" s="103"/>
      <c r="V448" s="54"/>
    </row>
    <row r="449" spans="16:22" s="129" customFormat="1" ht="15">
      <c r="P449" s="103"/>
      <c r="V449" s="54"/>
    </row>
    <row r="450" spans="1:22" s="129" customFormat="1" ht="15">
      <c r="A450" s="107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03"/>
      <c r="V450" s="54"/>
    </row>
    <row r="451" spans="16:22" s="129" customFormat="1" ht="15">
      <c r="P451" s="103"/>
      <c r="V451" s="54"/>
    </row>
    <row r="452" spans="16:22" s="129" customFormat="1" ht="15">
      <c r="P452" s="103"/>
      <c r="V452" s="54"/>
    </row>
    <row r="453" spans="16:22" s="129" customFormat="1" ht="15">
      <c r="P453" s="103"/>
      <c r="V453" s="54"/>
    </row>
    <row r="454" spans="2:22" s="129" customFormat="1" ht="15">
      <c r="B454" s="131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03"/>
      <c r="V454" s="54"/>
    </row>
    <row r="455" spans="2:22" s="129" customFormat="1" ht="15">
      <c r="B455" s="136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102"/>
      <c r="Q455" s="130"/>
      <c r="V455" s="54"/>
    </row>
    <row r="456" spans="2:22" s="129" customFormat="1" ht="15">
      <c r="B456" s="136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102"/>
      <c r="Q456" s="130"/>
      <c r="V456" s="54"/>
    </row>
    <row r="457" spans="2:22" s="129" customFormat="1" ht="15">
      <c r="B457" s="136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02"/>
      <c r="Q457" s="130"/>
      <c r="V457" s="54"/>
    </row>
    <row r="458" spans="2:22" s="129" customFormat="1" ht="15">
      <c r="B458" s="107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02"/>
      <c r="Q458" s="130"/>
      <c r="V458" s="54"/>
    </row>
    <row r="459" spans="2:22" s="129" customFormat="1" ht="15">
      <c r="B459" s="107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02"/>
      <c r="Q459" s="130"/>
      <c r="V459" s="54"/>
    </row>
    <row r="460" spans="2:22" s="129" customFormat="1" ht="15">
      <c r="B460" s="136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02"/>
      <c r="Q460" s="130"/>
      <c r="V460" s="54"/>
    </row>
    <row r="461" spans="16:22" s="129" customFormat="1" ht="15">
      <c r="P461" s="103"/>
      <c r="V461" s="54"/>
    </row>
    <row r="462" spans="3:22" s="129" customFormat="1" ht="15"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03"/>
      <c r="V462" s="54"/>
    </row>
    <row r="463" spans="16:22" s="129" customFormat="1" ht="15">
      <c r="P463" s="103"/>
      <c r="V463" s="54"/>
    </row>
    <row r="464" spans="2:22" s="129" customFormat="1" ht="15">
      <c r="B464" s="107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03"/>
      <c r="V464" s="54"/>
    </row>
    <row r="465" spans="16:22" s="129" customFormat="1" ht="15">
      <c r="P465" s="103"/>
      <c r="V465" s="54"/>
    </row>
    <row r="466" spans="1:22" s="129" customFormat="1" ht="15">
      <c r="A466" s="133"/>
      <c r="B466" s="137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03"/>
      <c r="V466" s="54"/>
    </row>
    <row r="467" spans="16:22" s="129" customFormat="1" ht="15">
      <c r="P467" s="103"/>
      <c r="V467" s="54"/>
    </row>
    <row r="468" spans="16:22" s="129" customFormat="1" ht="15">
      <c r="P468" s="103"/>
      <c r="V468" s="54"/>
    </row>
    <row r="469" spans="3:22" s="129" customFormat="1" ht="15"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03"/>
      <c r="V469" s="54"/>
    </row>
    <row r="470" spans="3:22" s="129" customFormat="1" ht="15"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03"/>
      <c r="V470" s="54"/>
    </row>
    <row r="471" spans="3:22" s="129" customFormat="1" ht="15"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03"/>
      <c r="V471" s="54"/>
    </row>
    <row r="472" spans="16:22" s="129" customFormat="1" ht="15">
      <c r="P472" s="103"/>
      <c r="V472" s="54"/>
    </row>
    <row r="473" spans="16:22" s="129" customFormat="1" ht="15">
      <c r="P473" s="103"/>
      <c r="V473" s="54"/>
    </row>
    <row r="474" spans="16:22" s="129" customFormat="1" ht="15">
      <c r="P474" s="103"/>
      <c r="V474" s="54"/>
    </row>
    <row r="475" spans="4:22" s="129" customFormat="1" ht="15">
      <c r="D475" s="54"/>
      <c r="P475" s="103"/>
      <c r="V475" s="54"/>
    </row>
    <row r="476" spans="4:22" s="129" customFormat="1" ht="15">
      <c r="D476" s="54"/>
      <c r="P476" s="103"/>
      <c r="V476" s="54"/>
    </row>
    <row r="477" spans="4:22" s="129" customFormat="1" ht="15">
      <c r="D477" s="54"/>
      <c r="P477" s="103"/>
      <c r="V477" s="54"/>
    </row>
    <row r="478" spans="4:22" s="129" customFormat="1" ht="15">
      <c r="D478" s="54"/>
      <c r="P478" s="103"/>
      <c r="V478" s="54"/>
    </row>
    <row r="479" spans="4:22" s="129" customFormat="1" ht="15">
      <c r="D479" s="54"/>
      <c r="O479" s="54"/>
      <c r="P479" s="103"/>
      <c r="V479" s="54"/>
    </row>
    <row r="480" spans="15:22" s="129" customFormat="1" ht="15">
      <c r="O480" s="54"/>
      <c r="P480" s="103"/>
      <c r="V480" s="54"/>
    </row>
    <row r="481" spans="2:22" s="103" customFormat="1" ht="15">
      <c r="B481" s="129"/>
      <c r="C481" s="129"/>
      <c r="D481" s="130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30"/>
      <c r="Q481" s="129"/>
      <c r="R481" s="129"/>
      <c r="S481" s="129"/>
      <c r="T481" s="129"/>
      <c r="U481" s="129"/>
      <c r="V481" s="54"/>
    </row>
    <row r="482" spans="2:22" s="103" customFormat="1" ht="15">
      <c r="B482" s="129"/>
      <c r="C482" s="129"/>
      <c r="D482" s="128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Q482" s="129"/>
      <c r="R482" s="129"/>
      <c r="S482" s="129"/>
      <c r="T482" s="129"/>
      <c r="U482" s="129"/>
      <c r="V482" s="54"/>
    </row>
    <row r="483" spans="2:22" s="103" customFormat="1" ht="15">
      <c r="B483" s="129"/>
      <c r="C483" s="129"/>
      <c r="D483" s="130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Q483" s="129"/>
      <c r="R483" s="129"/>
      <c r="S483" s="129"/>
      <c r="T483" s="129"/>
      <c r="U483" s="129"/>
      <c r="V483" s="54"/>
    </row>
    <row r="484" spans="16:22" s="129" customFormat="1" ht="15">
      <c r="P484" s="103"/>
      <c r="V484" s="54"/>
    </row>
    <row r="485" spans="16:22" s="129" customFormat="1" ht="15">
      <c r="P485" s="103"/>
      <c r="V485" s="54"/>
    </row>
    <row r="486" spans="16:22" s="129" customFormat="1" ht="15">
      <c r="P486" s="103"/>
      <c r="V486" s="54"/>
    </row>
    <row r="487" spans="16:22" s="129" customFormat="1" ht="15">
      <c r="P487" s="103"/>
      <c r="V487" s="54"/>
    </row>
    <row r="488" spans="16:22" s="129" customFormat="1" ht="15">
      <c r="P488" s="103"/>
      <c r="V488" s="54"/>
    </row>
    <row r="489" spans="2:22" s="103" customFormat="1" ht="15">
      <c r="B489" s="136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Q489" s="129"/>
      <c r="R489" s="129"/>
      <c r="S489" s="129"/>
      <c r="T489" s="129"/>
      <c r="U489" s="129"/>
      <c r="V489" s="54"/>
    </row>
    <row r="490" spans="2:22" s="103" customFormat="1" ht="15">
      <c r="B490" s="136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Q490" s="129"/>
      <c r="R490" s="129"/>
      <c r="S490" s="129"/>
      <c r="T490" s="129"/>
      <c r="U490" s="129"/>
      <c r="V490" s="54"/>
    </row>
    <row r="491" spans="2:22" s="103" customFormat="1" ht="15"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30"/>
      <c r="Q491" s="129"/>
      <c r="R491" s="129"/>
      <c r="S491" s="129"/>
      <c r="T491" s="129"/>
      <c r="U491" s="129"/>
      <c r="V491" s="54"/>
    </row>
    <row r="492" spans="2:22" s="103" customFormat="1" ht="15"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30"/>
      <c r="Q492" s="129"/>
      <c r="R492" s="129"/>
      <c r="S492" s="129"/>
      <c r="T492" s="129"/>
      <c r="U492" s="129"/>
      <c r="V492" s="54"/>
    </row>
    <row r="493" spans="16:22" s="129" customFormat="1" ht="15">
      <c r="P493" s="103"/>
      <c r="V493" s="54"/>
    </row>
    <row r="494" spans="16:22" s="129" customFormat="1" ht="15">
      <c r="P494" s="103"/>
      <c r="V494" s="54"/>
    </row>
    <row r="495" spans="16:22" s="129" customFormat="1" ht="15">
      <c r="P495" s="103"/>
      <c r="V495" s="54"/>
    </row>
    <row r="496" spans="16:22" s="129" customFormat="1" ht="15">
      <c r="P496" s="103"/>
      <c r="V496" s="54"/>
    </row>
    <row r="497" spans="16:22" s="129" customFormat="1" ht="15">
      <c r="P497" s="103"/>
      <c r="V497" s="54"/>
    </row>
    <row r="498" spans="16:22" s="129" customFormat="1" ht="15">
      <c r="P498" s="103"/>
      <c r="V498" s="54"/>
    </row>
    <row r="499" spans="16:22" s="129" customFormat="1" ht="15">
      <c r="P499" s="103"/>
      <c r="V499" s="54"/>
    </row>
    <row r="500" spans="16:22" s="129" customFormat="1" ht="15">
      <c r="P500" s="103"/>
      <c r="V500" s="54"/>
    </row>
    <row r="501" spans="16:22" s="129" customFormat="1" ht="15">
      <c r="P501" s="103"/>
      <c r="V501" s="54"/>
    </row>
    <row r="502" spans="16:22" s="129" customFormat="1" ht="15">
      <c r="P502" s="103"/>
      <c r="V502" s="54"/>
    </row>
    <row r="503" spans="16:22" s="129" customFormat="1" ht="15">
      <c r="P503" s="103"/>
      <c r="V503" s="54"/>
    </row>
    <row r="504" spans="16:22" s="129" customFormat="1" ht="15">
      <c r="P504" s="103"/>
      <c r="V504" s="54"/>
    </row>
    <row r="505" spans="16:22" s="129" customFormat="1" ht="15">
      <c r="P505" s="103"/>
      <c r="V505" s="54"/>
    </row>
    <row r="506" spans="16:22" s="129" customFormat="1" ht="15">
      <c r="P506" s="103"/>
      <c r="V506" s="54"/>
    </row>
    <row r="507" spans="16:22" s="129" customFormat="1" ht="15">
      <c r="P507" s="103"/>
      <c r="V507" s="54"/>
    </row>
    <row r="508" spans="16:22" s="129" customFormat="1" ht="15">
      <c r="P508" s="103"/>
      <c r="V508" s="54"/>
    </row>
    <row r="509" spans="16:22" s="129" customFormat="1" ht="15">
      <c r="P509" s="103"/>
      <c r="V509" s="54"/>
    </row>
    <row r="510" spans="16:22" s="129" customFormat="1" ht="15">
      <c r="P510" s="103"/>
      <c r="V510" s="54"/>
    </row>
    <row r="511" spans="16:22" s="129" customFormat="1" ht="15">
      <c r="P511" s="103"/>
      <c r="V511" s="54"/>
    </row>
    <row r="512" spans="16:22" s="129" customFormat="1" ht="15">
      <c r="P512" s="103"/>
      <c r="V512" s="54"/>
    </row>
    <row r="513" spans="16:22" s="129" customFormat="1" ht="15">
      <c r="P513" s="103"/>
      <c r="V513" s="54"/>
    </row>
    <row r="514" spans="16:22" s="129" customFormat="1" ht="15">
      <c r="P514" s="103"/>
      <c r="V514" s="54"/>
    </row>
    <row r="515" spans="16:22" s="129" customFormat="1" ht="15">
      <c r="P515" s="103"/>
      <c r="V515" s="54"/>
    </row>
    <row r="516" spans="16:22" s="129" customFormat="1" ht="15">
      <c r="P516" s="103"/>
      <c r="V516" s="54"/>
    </row>
    <row r="517" spans="16:22" s="129" customFormat="1" ht="15">
      <c r="P517" s="103"/>
      <c r="V517" s="54"/>
    </row>
    <row r="518" spans="16:22" s="129" customFormat="1" ht="15">
      <c r="P518" s="103"/>
      <c r="V518" s="54"/>
    </row>
    <row r="519" spans="16:22" s="129" customFormat="1" ht="15">
      <c r="P519" s="103"/>
      <c r="V519" s="54"/>
    </row>
    <row r="520" spans="16:22" s="129" customFormat="1" ht="15">
      <c r="P520" s="103"/>
      <c r="V520" s="54"/>
    </row>
    <row r="521" spans="16:22" s="129" customFormat="1" ht="15">
      <c r="P521" s="103"/>
      <c r="V521" s="54"/>
    </row>
    <row r="522" spans="16:22" s="129" customFormat="1" ht="15">
      <c r="P522" s="103"/>
      <c r="V522" s="54"/>
    </row>
    <row r="523" spans="16:22" s="129" customFormat="1" ht="15">
      <c r="P523" s="103"/>
      <c r="V523" s="54"/>
    </row>
    <row r="524" spans="16:22" s="129" customFormat="1" ht="15">
      <c r="P524" s="103"/>
      <c r="V524" s="54"/>
    </row>
    <row r="525" spans="16:22" s="129" customFormat="1" ht="15">
      <c r="P525" s="103"/>
      <c r="V525" s="54"/>
    </row>
    <row r="526" spans="16:22" s="129" customFormat="1" ht="15">
      <c r="P526" s="103"/>
      <c r="V526" s="54"/>
    </row>
    <row r="527" spans="16:22" s="129" customFormat="1" ht="15">
      <c r="P527" s="103"/>
      <c r="V527" s="54"/>
    </row>
    <row r="528" spans="16:22" s="129" customFormat="1" ht="15">
      <c r="P528" s="103"/>
      <c r="V528" s="54"/>
    </row>
    <row r="529" spans="16:22" s="129" customFormat="1" ht="15">
      <c r="P529" s="103"/>
      <c r="V529" s="54"/>
    </row>
    <row r="530" spans="16:22" s="129" customFormat="1" ht="15">
      <c r="P530" s="103"/>
      <c r="V530" s="54"/>
    </row>
    <row r="531" spans="16:22" s="129" customFormat="1" ht="15">
      <c r="P531" s="103"/>
      <c r="V531" s="54"/>
    </row>
  </sheetData>
  <autoFilter ref="A11:O429"/>
  <printOptions horizontalCentered="1"/>
  <pageMargins left="0.45" right="0.45" top="1" bottom="0.75" header="0.3" footer="0.3"/>
  <pageSetup orientation="landscape" scale="46" r:id="rId3"/>
  <headerFooter alignWithMargins="0"/>
  <rowBreaks count="7" manualBreakCount="7">
    <brk id="59" max="14" man="1"/>
    <brk id="119" max="14" man="1"/>
    <brk id="179" max="14" man="1"/>
    <brk id="239" max="14" man="1"/>
    <brk id="299" max="14" man="1"/>
    <brk id="359" max="14" man="1"/>
    <brk id="432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78"/>
  <sheetViews>
    <sheetView view="pageBreakPreview" zoomScale="60" zoomScaleNormal="75" workbookViewId="0" topLeftCell="A54">
      <selection pane="topLeft" activeCell="A82" sqref="A82:IV106"/>
    </sheetView>
  </sheetViews>
  <sheetFormatPr defaultRowHeight="15"/>
  <cols>
    <col min="1" max="1" width="26.6666666666667" customWidth="1"/>
    <col min="2" max="2" width="12" customWidth="1"/>
    <col min="3" max="15" width="10.8888888888889" customWidth="1"/>
    <col min="22" max="22" width="11" style="108" bestFit="1" customWidth="1"/>
  </cols>
  <sheetData>
    <row r="1" spans="1:17" ht="15.75">
      <c r="A1" s="1" t="s">
        <v>0</v>
      </c>
      <c r="B1" s="2" t="s">
        <v>107</v>
      </c>
      <c r="D1" s="3" t="s">
        <v>2</v>
      </c>
      <c r="E1" s="1"/>
      <c r="G1" s="2"/>
      <c r="H1" s="2"/>
      <c r="I1" s="5"/>
      <c r="J1" s="2"/>
      <c r="K1" s="5"/>
      <c r="L1" s="6" t="s">
        <v>3</v>
      </c>
      <c r="M1" s="2"/>
      <c r="N1" s="6"/>
      <c r="O1" s="2"/>
      <c r="P1" s="7"/>
      <c r="Q1" s="7"/>
    </row>
    <row r="2" spans="1:15" ht="15.75" thickBot="1">
      <c r="A2" s="9"/>
      <c r="B2" s="9"/>
      <c r="C2" s="9"/>
      <c r="D2" s="10"/>
      <c r="E2" s="10"/>
      <c r="F2" s="9"/>
      <c r="G2" s="9"/>
      <c r="H2" s="9"/>
      <c r="I2" s="9"/>
      <c r="J2" s="9"/>
      <c r="K2" s="9"/>
      <c r="L2" s="9"/>
      <c r="M2" s="9"/>
      <c r="N2" s="11"/>
      <c r="O2" s="11"/>
    </row>
    <row r="3" spans="1:15" ht="15">
      <c r="A3" s="12"/>
      <c r="B3" s="12"/>
      <c r="C3" s="12"/>
      <c r="D3" s="1"/>
      <c r="E3" s="1"/>
      <c r="F3" s="12"/>
      <c r="G3" s="12"/>
      <c r="H3" s="12"/>
      <c r="I3" s="12"/>
      <c r="J3" s="12"/>
      <c r="K3" s="12"/>
      <c r="L3" s="12"/>
      <c r="M3" s="12"/>
      <c r="N3" s="13"/>
      <c r="O3" s="13"/>
    </row>
    <row r="4" spans="1:15" ht="15">
      <c r="A4" s="6" t="s">
        <v>4</v>
      </c>
      <c r="B4" s="6"/>
      <c r="C4" s="1"/>
      <c r="D4" s="1"/>
      <c r="E4" s="14" t="s">
        <v>5</v>
      </c>
      <c r="F4" s="15" t="s">
        <v>6</v>
      </c>
      <c r="H4" s="1"/>
      <c r="I4" s="5"/>
      <c r="J4" s="1"/>
      <c r="K4" s="5"/>
      <c r="L4" s="15" t="s">
        <v>7</v>
      </c>
      <c r="M4" s="1"/>
      <c r="N4" s="1"/>
      <c r="O4" s="1"/>
    </row>
    <row r="5" spans="1:15" ht="15">
      <c r="A5" s="5"/>
      <c r="B5" s="5"/>
      <c r="C5" s="5"/>
      <c r="D5" s="1"/>
      <c r="E5" s="1"/>
      <c r="F5" s="5"/>
      <c r="G5" s="15"/>
      <c r="H5" s="6"/>
      <c r="I5" s="5"/>
      <c r="J5" s="5"/>
      <c r="K5" s="5"/>
      <c r="L5" s="15" t="s">
        <v>8</v>
      </c>
      <c r="M5" s="5"/>
      <c r="N5" s="1"/>
      <c r="O5" s="1"/>
    </row>
    <row r="6" spans="1:15" ht="15">
      <c r="A6" s="6" t="s">
        <v>9</v>
      </c>
      <c r="B6" s="93" t="s">
        <v>108</v>
      </c>
      <c r="D6" s="5"/>
      <c r="E6" s="5"/>
      <c r="F6" s="5"/>
      <c r="G6" s="5"/>
      <c r="H6" s="5"/>
      <c r="I6" s="5"/>
      <c r="J6" s="5"/>
      <c r="K6" s="5"/>
      <c r="L6" s="15" t="s">
        <v>11</v>
      </c>
      <c r="M6" s="5"/>
      <c r="N6" s="1"/>
      <c r="O6" s="1"/>
    </row>
    <row r="7" spans="1:15" ht="15">
      <c r="A7" s="5"/>
      <c r="B7" s="5"/>
      <c r="C7" s="16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1"/>
    </row>
    <row r="8" spans="1:15" ht="15">
      <c r="A8" s="6" t="s">
        <v>12</v>
      </c>
      <c r="B8" s="6" t="str">
        <f>'[2]G2-1'!B8</f>
        <v>20220067-GU</v>
      </c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1"/>
    </row>
    <row r="9" spans="1:15" ht="15.75" thickBot="1">
      <c r="A9" s="17"/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</row>
    <row r="11" spans="1:15" ht="15">
      <c r="A11" s="18" t="s">
        <v>13</v>
      </c>
      <c r="B11" s="19" t="s">
        <v>14</v>
      </c>
      <c r="C11" s="20">
        <v>44927</v>
      </c>
      <c r="D11" s="20">
        <v>44958</v>
      </c>
      <c r="E11" s="20">
        <v>44986</v>
      </c>
      <c r="F11" s="20">
        <v>45017</v>
      </c>
      <c r="G11" s="20">
        <v>45047</v>
      </c>
      <c r="H11" s="20">
        <v>45078</v>
      </c>
      <c r="I11" s="20">
        <v>45108</v>
      </c>
      <c r="J11" s="20">
        <v>45139</v>
      </c>
      <c r="K11" s="20">
        <v>45170</v>
      </c>
      <c r="L11" s="20">
        <v>45200</v>
      </c>
      <c r="M11" s="20">
        <v>45231</v>
      </c>
      <c r="N11" s="20">
        <v>45261</v>
      </c>
      <c r="O11" s="21" t="s">
        <v>15</v>
      </c>
    </row>
    <row r="12" spans="1:15" ht="15.75" thickBo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15" ht="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50"/>
    </row>
    <row r="14" spans="1:18" ht="15.75">
      <c r="A14" s="109" t="s">
        <v>109</v>
      </c>
      <c r="B14" s="109"/>
      <c r="Q14" s="4"/>
      <c r="R14" s="4"/>
    </row>
    <row r="15" spans="1:18" ht="15">
      <c r="A15" s="1" t="s">
        <v>17</v>
      </c>
      <c r="B15" s="1"/>
      <c r="C15" s="8">
        <v>678</v>
      </c>
      <c r="D15" s="8">
        <f>$C15</f>
        <v>678</v>
      </c>
      <c r="E15" s="8">
        <f t="shared" si="0" ref="E15:N15">$C15</f>
        <v>678</v>
      </c>
      <c r="F15" s="8">
        <f t="shared" si="0"/>
        <v>678</v>
      </c>
      <c r="G15" s="8">
        <f t="shared" si="0"/>
        <v>678</v>
      </c>
      <c r="H15" s="8">
        <f t="shared" si="0"/>
        <v>678</v>
      </c>
      <c r="I15" s="8">
        <f t="shared" si="0"/>
        <v>678</v>
      </c>
      <c r="J15" s="8">
        <f t="shared" si="0"/>
        <v>678</v>
      </c>
      <c r="K15" s="8">
        <f t="shared" si="0"/>
        <v>678</v>
      </c>
      <c r="L15" s="8">
        <f t="shared" si="0"/>
        <v>678</v>
      </c>
      <c r="M15" s="8">
        <f t="shared" si="0"/>
        <v>678</v>
      </c>
      <c r="N15" s="8">
        <f t="shared" si="0"/>
        <v>678</v>
      </c>
      <c r="O15" s="83">
        <f>SUM(C15:N15)</f>
        <v>8136</v>
      </c>
      <c r="Q15" s="4"/>
      <c r="R15" s="4"/>
    </row>
    <row r="16" spans="1:18" ht="15">
      <c r="A16" s="6" t="s">
        <v>18</v>
      </c>
      <c r="B16" s="6"/>
      <c r="C16" s="8">
        <f>100249*'[2]Weather Normalization'!CQ15</f>
        <v>10016.2429963376</v>
      </c>
      <c r="D16" s="8">
        <f>100249*'[2]Weather Normalization'!CR15</f>
        <v>8560.6407006793615</v>
      </c>
      <c r="E16" s="8">
        <f>100249*'[2]Weather Normalization'!CS15</f>
        <v>8813.0164936442579</v>
      </c>
      <c r="F16" s="8">
        <f>100249*'[2]Weather Normalization'!CT15</f>
        <v>8699.3241589523695</v>
      </c>
      <c r="G16" s="8">
        <f>100249*'[2]Weather Normalization'!CU15</f>
        <v>8311.6661679344616</v>
      </c>
      <c r="H16" s="8">
        <f>100249*'[2]Weather Normalization'!CV15</f>
        <v>7647.0496400610755</v>
      </c>
      <c r="I16" s="8">
        <f>100249*'[2]Weather Normalization'!CW15</f>
        <v>7942.5737459259117</v>
      </c>
      <c r="J16" s="8">
        <f>100249*'[2]Weather Normalization'!CX15</f>
        <v>7126.6282683822892</v>
      </c>
      <c r="K16" s="8">
        <f>100249*'[2]Weather Normalization'!CY15</f>
        <v>7415.2365816253177</v>
      </c>
      <c r="L16" s="8">
        <f>100249*'[2]Weather Normalization'!CZ15</f>
        <v>7777.6661908524538</v>
      </c>
      <c r="M16" s="8">
        <f>100249*'[2]Weather Normalization'!DA15</f>
        <v>8353.7704565341592</v>
      </c>
      <c r="N16" s="8">
        <f>100249*'[2]Weather Normalization'!DB15</f>
        <v>9585.184599070737</v>
      </c>
      <c r="O16" s="83">
        <f t="shared" si="1" ref="O16:O21">SUM(C16:N16)</f>
        <v>100248.99999999999</v>
      </c>
      <c r="Q16" s="4"/>
      <c r="R16" s="4"/>
    </row>
    <row r="17" spans="1:18" ht="15">
      <c r="A17" s="6" t="s">
        <v>19</v>
      </c>
      <c r="B17" s="110">
        <v>9</v>
      </c>
      <c r="C17" s="30">
        <f>C15*$B$17</f>
        <v>6102</v>
      </c>
      <c r="D17" s="30">
        <f t="shared" si="2" ref="D17:N17">D15*$B$17</f>
        <v>6102</v>
      </c>
      <c r="E17" s="30">
        <f t="shared" si="2"/>
        <v>6102</v>
      </c>
      <c r="F17" s="30">
        <f t="shared" si="2"/>
        <v>6102</v>
      </c>
      <c r="G17" s="30">
        <f t="shared" si="2"/>
        <v>6102</v>
      </c>
      <c r="H17" s="30">
        <f t="shared" si="2"/>
        <v>6102</v>
      </c>
      <c r="I17" s="30">
        <f t="shared" si="2"/>
        <v>6102</v>
      </c>
      <c r="J17" s="30">
        <f t="shared" si="2"/>
        <v>6102</v>
      </c>
      <c r="K17" s="30">
        <f t="shared" si="2"/>
        <v>6102</v>
      </c>
      <c r="L17" s="30">
        <f t="shared" si="2"/>
        <v>6102</v>
      </c>
      <c r="M17" s="30">
        <f t="shared" si="2"/>
        <v>6102</v>
      </c>
      <c r="N17" s="30">
        <f t="shared" si="2"/>
        <v>6102</v>
      </c>
      <c r="O17" s="84">
        <f t="shared" si="1"/>
        <v>73224</v>
      </c>
      <c r="Q17" s="8"/>
      <c r="R17" s="8"/>
    </row>
    <row r="18" spans="1:18" ht="15">
      <c r="A18" s="6" t="s">
        <v>27</v>
      </c>
      <c r="B18" s="101">
        <v>0.37835000000000002</v>
      </c>
      <c r="C18" s="8">
        <f>C16*$B$18</f>
        <v>3789.6455376643312</v>
      </c>
      <c r="D18" s="8">
        <f t="shared" si="3" ref="D18:N18">D16*$B$18</f>
        <v>3238.9184091020365</v>
      </c>
      <c r="E18" s="8">
        <f t="shared" si="3"/>
        <v>3334.4047903703054</v>
      </c>
      <c r="F18" s="8">
        <f t="shared" si="3"/>
        <v>3291.3892955396291</v>
      </c>
      <c r="G18" s="8">
        <f t="shared" si="3"/>
        <v>3144.7188946380038</v>
      </c>
      <c r="H18" s="8">
        <f t="shared" si="3"/>
        <v>2893.261231317108</v>
      </c>
      <c r="I18" s="8">
        <f t="shared" si="3"/>
        <v>3005.0727767710687</v>
      </c>
      <c r="J18" s="8">
        <f t="shared" si="3"/>
        <v>2696.3598053424394</v>
      </c>
      <c r="K18" s="8">
        <f t="shared" si="3"/>
        <v>2805.5547606579389</v>
      </c>
      <c r="L18" s="8">
        <f t="shared" si="3"/>
        <v>2942.6800033090262</v>
      </c>
      <c r="M18" s="8">
        <f t="shared" si="3"/>
        <v>3160.6490522296995</v>
      </c>
      <c r="N18" s="8">
        <f t="shared" si="3"/>
        <v>3626.5545930584135</v>
      </c>
      <c r="O18" s="83">
        <f t="shared" si="1"/>
        <v>37929.209150000002</v>
      </c>
      <c r="Q18" s="8"/>
      <c r="R18" s="8"/>
    </row>
    <row r="19" spans="1:18" ht="15">
      <c r="A19" s="6" t="s">
        <v>22</v>
      </c>
      <c r="B19" s="101">
        <v>0.083949999999999997</v>
      </c>
      <c r="C19" s="8">
        <f>C16*$B$19</f>
        <v>840.86359954254146</v>
      </c>
      <c r="D19" s="8">
        <f t="shared" si="4" ref="D19:N19">D16*$B$19</f>
        <v>718.66578682203237</v>
      </c>
      <c r="E19" s="8">
        <f t="shared" si="4"/>
        <v>739.8527346414354</v>
      </c>
      <c r="F19" s="8">
        <f t="shared" si="4"/>
        <v>730.30826314405135</v>
      </c>
      <c r="G19" s="8">
        <f t="shared" si="4"/>
        <v>697.76437479809806</v>
      </c>
      <c r="H19" s="8">
        <f t="shared" si="4"/>
        <v>641.96981728312721</v>
      </c>
      <c r="I19" s="8">
        <f t="shared" si="4"/>
        <v>666.77906597048025</v>
      </c>
      <c r="J19" s="8">
        <f t="shared" si="4"/>
        <v>598.28044313069313</v>
      </c>
      <c r="K19" s="8">
        <f t="shared" si="4"/>
        <v>622.50911102744544</v>
      </c>
      <c r="L19" s="8">
        <f t="shared" si="4"/>
        <v>652.93507672206351</v>
      </c>
      <c r="M19" s="8">
        <f t="shared" si="4"/>
        <v>701.29902982604267</v>
      </c>
      <c r="N19" s="8">
        <f t="shared" si="4"/>
        <v>804.67624709198833</v>
      </c>
      <c r="O19" s="83">
        <f t="shared" si="1"/>
        <v>8415.9035499999991</v>
      </c>
      <c r="Q19" s="8"/>
      <c r="R19" s="8"/>
    </row>
    <row r="20" spans="1:18" ht="15">
      <c r="A20" s="6" t="s">
        <v>28</v>
      </c>
      <c r="B20" s="101">
        <v>0.1573</v>
      </c>
      <c r="C20" s="83">
        <f>C16*$B$20</f>
        <v>1575.5550233239044</v>
      </c>
      <c r="D20" s="83">
        <f t="shared" si="5" ref="D20:N20">D16*$B$20</f>
        <v>1346.5887822168636</v>
      </c>
      <c r="E20" s="83">
        <f t="shared" si="5"/>
        <v>1386.2874944502416</v>
      </c>
      <c r="F20" s="83">
        <f t="shared" si="5"/>
        <v>1368.4036902032076</v>
      </c>
      <c r="G20" s="83">
        <f t="shared" si="5"/>
        <v>1307.4250882160907</v>
      </c>
      <c r="H20" s="83">
        <f t="shared" si="5"/>
        <v>1202.8809083816072</v>
      </c>
      <c r="I20" s="83">
        <f t="shared" si="5"/>
        <v>1249.3668502341459</v>
      </c>
      <c r="J20" s="83">
        <f t="shared" si="5"/>
        <v>1121.018626616534</v>
      </c>
      <c r="K20" s="83">
        <f t="shared" si="5"/>
        <v>1166.4167142896624</v>
      </c>
      <c r="L20" s="83">
        <f t="shared" si="5"/>
        <v>1223.426891821091</v>
      </c>
      <c r="M20" s="83">
        <f t="shared" si="5"/>
        <v>1314.0480928128231</v>
      </c>
      <c r="N20" s="83">
        <f t="shared" si="5"/>
        <v>1507.7495374338268</v>
      </c>
      <c r="O20" s="83">
        <f t="shared" si="1"/>
        <v>15769.1677</v>
      </c>
      <c r="Q20" s="8"/>
      <c r="R20" s="8"/>
    </row>
    <row r="21" spans="1:18" ht="15">
      <c r="A21" s="5"/>
      <c r="B21" s="5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85">
        <f t="shared" si="1"/>
        <v>0</v>
      </c>
      <c r="Q21" s="8"/>
      <c r="R21" s="8"/>
    </row>
    <row r="22" spans="1:15" ht="15">
      <c r="A22" s="6" t="s">
        <v>15</v>
      </c>
      <c r="B22" s="6"/>
      <c r="C22" s="34">
        <f>SUM(C17:C20)</f>
        <v>12308.064160530777</v>
      </c>
      <c r="D22" s="34">
        <f t="shared" si="6" ref="D22:O22">SUM(D17:D20)</f>
        <v>11406.172978140932</v>
      </c>
      <c r="E22" s="34">
        <f t="shared" si="6"/>
        <v>11562.545019461983</v>
      </c>
      <c r="F22" s="34">
        <f t="shared" si="6"/>
        <v>11492.101248886889</v>
      </c>
      <c r="G22" s="34">
        <f t="shared" si="6"/>
        <v>11251.908357652193</v>
      </c>
      <c r="H22" s="34">
        <f t="shared" si="6"/>
        <v>10840.111956981842</v>
      </c>
      <c r="I22" s="34">
        <f t="shared" si="6"/>
        <v>11023.218692975695</v>
      </c>
      <c r="J22" s="34">
        <f t="shared" si="6"/>
        <v>10517.658875089668</v>
      </c>
      <c r="K22" s="34">
        <f t="shared" si="6"/>
        <v>10696.480585975047</v>
      </c>
      <c r="L22" s="34">
        <f t="shared" si="6"/>
        <v>10921.041971852181</v>
      </c>
      <c r="M22" s="34">
        <f t="shared" si="6"/>
        <v>11277.996174868566</v>
      </c>
      <c r="N22" s="34">
        <f t="shared" si="6"/>
        <v>12040.980377584228</v>
      </c>
      <c r="O22" s="34">
        <f t="shared" si="6"/>
        <v>135338.28040000002</v>
      </c>
    </row>
    <row r="23" spans="1:15" ht="15">
      <c r="A23" s="2"/>
      <c r="B23" s="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</row>
    <row r="24" spans="1:15" ht="15.75">
      <c r="A24" s="113" t="s">
        <v>110</v>
      </c>
      <c r="B24" s="113"/>
      <c r="C24" s="114"/>
      <c r="D24" s="11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114"/>
    </row>
    <row r="25" spans="1:15" ht="15">
      <c r="A25" s="1" t="s">
        <v>17</v>
      </c>
      <c r="B25" s="1"/>
      <c r="C25" s="8">
        <v>22</v>
      </c>
      <c r="D25" s="8">
        <f>$C25</f>
        <v>22</v>
      </c>
      <c r="E25" s="8">
        <f t="shared" si="7" ref="E25:N25">$C25</f>
        <v>22</v>
      </c>
      <c r="F25" s="8">
        <f t="shared" si="7"/>
        <v>22</v>
      </c>
      <c r="G25" s="8">
        <f t="shared" si="7"/>
        <v>22</v>
      </c>
      <c r="H25" s="8">
        <f t="shared" si="7"/>
        <v>22</v>
      </c>
      <c r="I25" s="8">
        <f t="shared" si="7"/>
        <v>22</v>
      </c>
      <c r="J25" s="8">
        <f t="shared" si="7"/>
        <v>22</v>
      </c>
      <c r="K25" s="8">
        <f t="shared" si="7"/>
        <v>22</v>
      </c>
      <c r="L25" s="8">
        <f t="shared" si="7"/>
        <v>22</v>
      </c>
      <c r="M25" s="8">
        <f t="shared" si="7"/>
        <v>22</v>
      </c>
      <c r="N25" s="8">
        <f t="shared" si="7"/>
        <v>22</v>
      </c>
      <c r="O25" s="83">
        <f t="shared" si="8" ref="O25:O30">SUM(C25:N25)</f>
        <v>264</v>
      </c>
    </row>
    <row r="26" spans="1:15" ht="15">
      <c r="A26" s="6" t="s">
        <v>18</v>
      </c>
      <c r="B26" s="6"/>
      <c r="C26" s="8">
        <f>80957*'[2]Weather Normalization'!CQ63</f>
        <v>7012.1258556919047</v>
      </c>
      <c r="D26" s="8">
        <f>80957*'[2]Weather Normalization'!CR63</f>
        <v>6844.8263311595829</v>
      </c>
      <c r="E26" s="8">
        <f>80957*'[2]Weather Normalization'!CS63</f>
        <v>7072.842014684381</v>
      </c>
      <c r="F26" s="8">
        <f>80957*'[2]Weather Normalization'!CT63</f>
        <v>6845.6623311631947</v>
      </c>
      <c r="G26" s="8">
        <f>80957*'[2]Weather Normalization'!CU63</f>
        <v>6828.637124740434</v>
      </c>
      <c r="H26" s="8">
        <f>80957*'[2]Weather Normalization'!CV63</f>
        <v>6505.6956312817101</v>
      </c>
      <c r="I26" s="8">
        <f>80957*'[2]Weather Normalization'!CW63</f>
        <v>6786.3859499547189</v>
      </c>
      <c r="J26" s="8">
        <f>80957*'[2]Weather Normalization'!CX63</f>
        <v>6135.440518570952</v>
      </c>
      <c r="K26" s="8">
        <f>80957*'[2]Weather Normalization'!CY63</f>
        <v>6435.4929433006973</v>
      </c>
      <c r="L26" s="8">
        <f>80957*'[2]Weather Normalization'!CZ63</f>
        <v>6581.5259869164347</v>
      </c>
      <c r="M26" s="8">
        <f>80957*'[2]Weather Normalization'!DA63</f>
        <v>6645.2547288825881</v>
      </c>
      <c r="N26" s="8">
        <f>80957*'[2]Weather Normalization'!DB63</f>
        <v>7263.1105836534116</v>
      </c>
      <c r="O26" s="83">
        <f t="shared" si="8"/>
        <v>80957.000000000015</v>
      </c>
    </row>
    <row r="27" spans="1:18" ht="15">
      <c r="A27" s="6" t="s">
        <v>19</v>
      </c>
      <c r="B27" s="110">
        <v>25</v>
      </c>
      <c r="C27" s="30">
        <f>C25*$B$27</f>
        <v>550</v>
      </c>
      <c r="D27" s="30">
        <f t="shared" si="9" ref="D27:N27">D25*$B$27</f>
        <v>550</v>
      </c>
      <c r="E27" s="30">
        <f t="shared" si="9"/>
        <v>550</v>
      </c>
      <c r="F27" s="30">
        <f t="shared" si="9"/>
        <v>550</v>
      </c>
      <c r="G27" s="30">
        <f t="shared" si="9"/>
        <v>550</v>
      </c>
      <c r="H27" s="30">
        <f t="shared" si="9"/>
        <v>550</v>
      </c>
      <c r="I27" s="30">
        <f t="shared" si="9"/>
        <v>550</v>
      </c>
      <c r="J27" s="30">
        <f t="shared" si="9"/>
        <v>550</v>
      </c>
      <c r="K27" s="30">
        <f t="shared" si="9"/>
        <v>550</v>
      </c>
      <c r="L27" s="30">
        <f t="shared" si="9"/>
        <v>550</v>
      </c>
      <c r="M27" s="30">
        <f t="shared" si="9"/>
        <v>550</v>
      </c>
      <c r="N27" s="30">
        <f t="shared" si="9"/>
        <v>550</v>
      </c>
      <c r="O27" s="84">
        <f t="shared" si="8"/>
        <v>6600</v>
      </c>
      <c r="Q27" s="8"/>
      <c r="R27" s="8"/>
    </row>
    <row r="28" spans="1:18" ht="15">
      <c r="A28" s="6" t="s">
        <v>27</v>
      </c>
      <c r="B28" s="101">
        <v>0.057619999999999998</v>
      </c>
      <c r="C28" s="8">
        <f>C26*$B$28</f>
        <v>404.03869180496753</v>
      </c>
      <c r="D28" s="8">
        <f t="shared" si="10" ref="D28:N28">D26*$B$28</f>
        <v>394.39889320141515</v>
      </c>
      <c r="E28" s="8">
        <f t="shared" si="10"/>
        <v>407.53715688611402</v>
      </c>
      <c r="F28" s="8">
        <f t="shared" si="10"/>
        <v>394.44706352162325</v>
      </c>
      <c r="G28" s="8">
        <f t="shared" si="10"/>
        <v>393.46607112754378</v>
      </c>
      <c r="H28" s="8">
        <f t="shared" si="10"/>
        <v>374.85818227445213</v>
      </c>
      <c r="I28" s="8">
        <f t="shared" si="10"/>
        <v>391.03155843639087</v>
      </c>
      <c r="J28" s="8">
        <f t="shared" si="10"/>
        <v>353.52408268005826</v>
      </c>
      <c r="K28" s="8">
        <f t="shared" si="10"/>
        <v>370.81310339298619</v>
      </c>
      <c r="L28" s="8">
        <f t="shared" si="10"/>
        <v>379.22752736612495</v>
      </c>
      <c r="M28" s="8">
        <f t="shared" si="10"/>
        <v>382.89957747821472</v>
      </c>
      <c r="N28" s="8">
        <f t="shared" si="10"/>
        <v>418.50043183010956</v>
      </c>
      <c r="O28" s="83">
        <f t="shared" si="8"/>
        <v>4664.7423399999998</v>
      </c>
      <c r="Q28" s="8"/>
      <c r="R28" s="8"/>
    </row>
    <row r="29" spans="1:18" ht="15">
      <c r="A29" s="6" t="s">
        <v>22</v>
      </c>
      <c r="B29" s="101">
        <v>0.01167</v>
      </c>
      <c r="C29" s="8">
        <f>C26*$B$29</f>
        <v>81.83150873592453</v>
      </c>
      <c r="D29" s="8">
        <f t="shared" si="11" ref="D29:N29">D26*$B$29</f>
        <v>79.879123284632328</v>
      </c>
      <c r="E29" s="8">
        <f t="shared" si="11"/>
        <v>82.540066311366729</v>
      </c>
      <c r="F29" s="8">
        <f t="shared" si="11"/>
        <v>79.888879404674483</v>
      </c>
      <c r="G29" s="8">
        <f t="shared" si="11"/>
        <v>79.690195245720858</v>
      </c>
      <c r="H29" s="8">
        <f t="shared" si="11"/>
        <v>75.921468017057549</v>
      </c>
      <c r="I29" s="8">
        <f t="shared" si="11"/>
        <v>79.197124035971569</v>
      </c>
      <c r="J29" s="8">
        <f t="shared" si="11"/>
        <v>71.600590851723013</v>
      </c>
      <c r="K29" s="8">
        <f t="shared" si="11"/>
        <v>75.102202648319135</v>
      </c>
      <c r="L29" s="8">
        <f t="shared" si="11"/>
        <v>76.806408267314794</v>
      </c>
      <c r="M29" s="8">
        <f t="shared" si="11"/>
        <v>77.550122686059808</v>
      </c>
      <c r="N29" s="8">
        <f t="shared" si="11"/>
        <v>84.760500511235307</v>
      </c>
      <c r="O29" s="83">
        <f t="shared" si="8"/>
        <v>944.76819000000023</v>
      </c>
      <c r="Q29" s="8"/>
      <c r="R29" s="8"/>
    </row>
    <row r="30" spans="1:18" ht="15">
      <c r="A30" s="6" t="s">
        <v>28</v>
      </c>
      <c r="B30" s="101">
        <v>0.14460000000000001</v>
      </c>
      <c r="C30" s="114">
        <f>C26*$B$30</f>
        <v>1013.9533987330494</v>
      </c>
      <c r="D30" s="114">
        <f t="shared" si="12" ref="D30:N30">D26*$B$30</f>
        <v>989.76188748567574</v>
      </c>
      <c r="E30" s="114">
        <f t="shared" si="12"/>
        <v>1022.7329553233616</v>
      </c>
      <c r="F30" s="114">
        <f t="shared" si="12"/>
        <v>989.88277308619797</v>
      </c>
      <c r="G30" s="114">
        <f t="shared" si="12"/>
        <v>987.4209282374668</v>
      </c>
      <c r="H30" s="114">
        <f t="shared" si="12"/>
        <v>940.72358828333529</v>
      </c>
      <c r="I30" s="114">
        <f t="shared" si="12"/>
        <v>981.31140836345241</v>
      </c>
      <c r="J30" s="114">
        <f t="shared" si="12"/>
        <v>887.18469898535966</v>
      </c>
      <c r="K30" s="114">
        <f t="shared" si="12"/>
        <v>930.57227960128091</v>
      </c>
      <c r="L30" s="114">
        <f t="shared" si="12"/>
        <v>951.68865770811647</v>
      </c>
      <c r="M30" s="114">
        <f t="shared" si="12"/>
        <v>960.9038337964223</v>
      </c>
      <c r="N30" s="114">
        <f t="shared" si="12"/>
        <v>1050.2457903962834</v>
      </c>
      <c r="O30" s="114">
        <f t="shared" si="8"/>
        <v>11706.382200000004</v>
      </c>
      <c r="Q30" s="8"/>
      <c r="R30" s="8"/>
    </row>
    <row r="31" spans="1:15" ht="15">
      <c r="A31" s="5"/>
      <c r="B31" s="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15" ht="15">
      <c r="A32" s="6" t="s">
        <v>15</v>
      </c>
      <c r="B32" s="6"/>
      <c r="C32" s="115">
        <f>SUM(C27:C30)</f>
        <v>2049.8235992739415</v>
      </c>
      <c r="D32" s="115">
        <f t="shared" si="13" ref="D32:O32">SUM(D27:D30)</f>
        <v>2014.0399039717231</v>
      </c>
      <c r="E32" s="115">
        <f t="shared" si="13"/>
        <v>2062.8101785208423</v>
      </c>
      <c r="F32" s="115">
        <f t="shared" si="13"/>
        <v>2014.2187160124959</v>
      </c>
      <c r="G32" s="115">
        <f t="shared" si="13"/>
        <v>2010.5771946107313</v>
      </c>
      <c r="H32" s="115">
        <f t="shared" si="13"/>
        <v>1941.503238574845</v>
      </c>
      <c r="I32" s="115">
        <f t="shared" si="13"/>
        <v>2001.5400908358149</v>
      </c>
      <c r="J32" s="115">
        <f t="shared" si="13"/>
        <v>1862.3093725171409</v>
      </c>
      <c r="K32" s="115">
        <f t="shared" si="13"/>
        <v>1926.4875856425863</v>
      </c>
      <c r="L32" s="115">
        <f t="shared" si="13"/>
        <v>1957.7225933415561</v>
      </c>
      <c r="M32" s="115">
        <f t="shared" si="13"/>
        <v>1971.353533960697</v>
      </c>
      <c r="N32" s="115">
        <f t="shared" si="13"/>
        <v>2103.5067227376285</v>
      </c>
      <c r="O32" s="115">
        <f t="shared" si="13"/>
        <v>23915.892730000007</v>
      </c>
    </row>
    <row r="33" spans="1:15" ht="15">
      <c r="A33" s="2"/>
      <c r="B33" s="2"/>
      <c r="C33" s="114"/>
      <c r="D33" s="11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114"/>
    </row>
    <row r="34" spans="1:15" ht="15.75">
      <c r="A34" s="109" t="s">
        <v>111</v>
      </c>
      <c r="B34" s="109"/>
      <c r="C34" s="83"/>
      <c r="D34" s="83"/>
      <c r="E34" s="8"/>
      <c r="F34" s="8"/>
      <c r="G34" s="8"/>
      <c r="H34" s="8"/>
      <c r="I34" s="8"/>
      <c r="J34" s="8"/>
      <c r="K34" s="8"/>
      <c r="L34" s="8"/>
      <c r="M34" s="8"/>
      <c r="N34" s="8"/>
      <c r="O34" s="83"/>
    </row>
    <row r="35" spans="1:15" ht="15">
      <c r="A35" s="1" t="s">
        <v>17</v>
      </c>
      <c r="B35" s="1"/>
      <c r="C35" s="8">
        <v>1</v>
      </c>
      <c r="D35" s="8">
        <f>$C35</f>
        <v>1</v>
      </c>
      <c r="E35" s="8">
        <f t="shared" si="14" ref="E35:N35">$C35</f>
        <v>1</v>
      </c>
      <c r="F35" s="8">
        <f t="shared" si="14"/>
        <v>1</v>
      </c>
      <c r="G35" s="8">
        <f t="shared" si="14"/>
        <v>1</v>
      </c>
      <c r="H35" s="8">
        <f t="shared" si="14"/>
        <v>1</v>
      </c>
      <c r="I35" s="8">
        <f t="shared" si="14"/>
        <v>1</v>
      </c>
      <c r="J35" s="8">
        <f t="shared" si="14"/>
        <v>1</v>
      </c>
      <c r="K35" s="8">
        <f t="shared" si="14"/>
        <v>1</v>
      </c>
      <c r="L35" s="8">
        <f t="shared" si="14"/>
        <v>1</v>
      </c>
      <c r="M35" s="8">
        <f t="shared" si="14"/>
        <v>1</v>
      </c>
      <c r="N35" s="8">
        <f t="shared" si="14"/>
        <v>1</v>
      </c>
      <c r="O35" s="83">
        <f t="shared" si="15" ref="O35:O40">SUM(C35:N35)</f>
        <v>12</v>
      </c>
    </row>
    <row r="36" spans="1:15" ht="15">
      <c r="A36" s="6" t="s">
        <v>18</v>
      </c>
      <c r="B36" s="6"/>
      <c r="C36" s="8">
        <f>7986*'[2]Weather Normalization'!CQ64</f>
        <v>898.64969189643307</v>
      </c>
      <c r="D36" s="8">
        <f>7986*'[2]Weather Normalization'!CR64</f>
        <v>729.72616447744088</v>
      </c>
      <c r="E36" s="8">
        <f>7986*'[2]Weather Normalization'!CS64</f>
        <v>669.65270556560267</v>
      </c>
      <c r="F36" s="8">
        <f>7986*'[2]Weather Normalization'!CT64</f>
        <v>745.74400694525491</v>
      </c>
      <c r="G36" s="8">
        <f>7986*'[2]Weather Normalization'!CU64</f>
        <v>720.81863022971947</v>
      </c>
      <c r="H36" s="8">
        <f>7986*'[2]Weather Normalization'!CV64</f>
        <v>861.90873298759664</v>
      </c>
      <c r="I36" s="8">
        <f>7986*'[2]Weather Normalization'!CW64</f>
        <v>710.56448639278381</v>
      </c>
      <c r="J36" s="8">
        <f>7986*'[2]Weather Normalization'!CX64</f>
        <v>604.79537679013561</v>
      </c>
      <c r="K36" s="8">
        <f>7986*'[2]Weather Normalization'!CY64</f>
        <v>583.42347747231759</v>
      </c>
      <c r="L36" s="8">
        <f>7986*'[2]Weather Normalization'!CZ64</f>
        <v>367.15514799243994</v>
      </c>
      <c r="M36" s="8">
        <f>7986*'[2]Weather Normalization'!DA64</f>
        <v>459.75640690846268</v>
      </c>
      <c r="N36" s="8">
        <f>7986*'[2]Weather Normalization'!DB64</f>
        <v>633.80517234181286</v>
      </c>
      <c r="O36" s="83">
        <f t="shared" si="15"/>
        <v>7986</v>
      </c>
    </row>
    <row r="37" spans="1:18" ht="15">
      <c r="A37" s="6" t="s">
        <v>19</v>
      </c>
      <c r="B37" s="110">
        <v>60</v>
      </c>
      <c r="C37" s="30">
        <f>C35*$B$37</f>
        <v>60</v>
      </c>
      <c r="D37" s="30">
        <f t="shared" si="16" ref="D37:N37">D35*$B$37</f>
        <v>60</v>
      </c>
      <c r="E37" s="30">
        <f t="shared" si="16"/>
        <v>60</v>
      </c>
      <c r="F37" s="30">
        <f t="shared" si="16"/>
        <v>60</v>
      </c>
      <c r="G37" s="30">
        <f t="shared" si="16"/>
        <v>60</v>
      </c>
      <c r="H37" s="30">
        <f t="shared" si="16"/>
        <v>60</v>
      </c>
      <c r="I37" s="30">
        <f t="shared" si="16"/>
        <v>60</v>
      </c>
      <c r="J37" s="30">
        <f t="shared" si="16"/>
        <v>60</v>
      </c>
      <c r="K37" s="30">
        <f t="shared" si="16"/>
        <v>60</v>
      </c>
      <c r="L37" s="30">
        <f t="shared" si="16"/>
        <v>60</v>
      </c>
      <c r="M37" s="30">
        <f t="shared" si="16"/>
        <v>60</v>
      </c>
      <c r="N37" s="30">
        <f t="shared" si="16"/>
        <v>60</v>
      </c>
      <c r="O37" s="84">
        <f t="shared" si="15"/>
        <v>720</v>
      </c>
      <c r="Q37" s="8"/>
      <c r="R37" s="8"/>
    </row>
    <row r="38" spans="1:18" ht="15">
      <c r="A38" s="6" t="s">
        <v>27</v>
      </c>
      <c r="B38" s="101">
        <v>0.047849999999999997</v>
      </c>
      <c r="C38" s="8">
        <f>C36*$B$38</f>
        <v>43.000387757244319</v>
      </c>
      <c r="D38" s="8">
        <f t="shared" si="17" ref="D38:N38">D36*$B$38</f>
        <v>34.917396970245541</v>
      </c>
      <c r="E38" s="8">
        <f t="shared" si="17"/>
        <v>32.042881961314087</v>
      </c>
      <c r="F38" s="8">
        <f t="shared" si="17"/>
        <v>35.683850732330448</v>
      </c>
      <c r="G38" s="8">
        <f t="shared" si="17"/>
        <v>34.491171456492076</v>
      </c>
      <c r="H38" s="8">
        <f t="shared" si="17"/>
        <v>41.242332873456498</v>
      </c>
      <c r="I38" s="8">
        <f t="shared" si="17"/>
        <v>34.000510673894702</v>
      </c>
      <c r="J38" s="8">
        <f t="shared" si="17"/>
        <v>28.939458779407985</v>
      </c>
      <c r="K38" s="8">
        <f t="shared" si="17"/>
        <v>27.916813397050394</v>
      </c>
      <c r="L38" s="8">
        <f t="shared" si="17"/>
        <v>17.568373831438251</v>
      </c>
      <c r="M38" s="8">
        <f t="shared" si="17"/>
        <v>21.999344070569936</v>
      </c>
      <c r="N38" s="8">
        <f t="shared" si="17"/>
        <v>30.327577496555744</v>
      </c>
      <c r="O38" s="83">
        <f t="shared" si="15"/>
        <v>382.13009999999997</v>
      </c>
      <c r="Q38" s="8"/>
      <c r="R38" s="8"/>
    </row>
    <row r="39" spans="1:18" ht="15">
      <c r="A39" s="6" t="s">
        <v>22</v>
      </c>
      <c r="B39" s="101">
        <v>0.016580000000000001</v>
      </c>
      <c r="C39" s="8">
        <f>C36*$B$39</f>
        <v>14.899611891642861</v>
      </c>
      <c r="D39" s="8">
        <f t="shared" si="18" ref="D39:N39">D36*$B$39</f>
        <v>12.09885980703597</v>
      </c>
      <c r="E39" s="8">
        <f t="shared" si="18"/>
        <v>11.102841858277692</v>
      </c>
      <c r="F39" s="8">
        <f t="shared" si="18"/>
        <v>12.364435635152327</v>
      </c>
      <c r="G39" s="8">
        <f t="shared" si="18"/>
        <v>11.951172889208749</v>
      </c>
      <c r="H39" s="8">
        <f t="shared" si="18"/>
        <v>14.290446792934354</v>
      </c>
      <c r="I39" s="8">
        <f t="shared" si="18"/>
        <v>11.781159184392356</v>
      </c>
      <c r="J39" s="8">
        <f t="shared" si="18"/>
        <v>10.02750734718045</v>
      </c>
      <c r="K39" s="8">
        <f t="shared" si="18"/>
        <v>9.6731612564910261</v>
      </c>
      <c r="L39" s="8">
        <f t="shared" si="18"/>
        <v>6.0874323537146546</v>
      </c>
      <c r="M39" s="8">
        <f t="shared" si="18"/>
        <v>7.6227612265423117</v>
      </c>
      <c r="N39" s="8">
        <f t="shared" si="18"/>
        <v>10.508489757427258</v>
      </c>
      <c r="O39" s="83">
        <f t="shared" si="15"/>
        <v>132.40788000000001</v>
      </c>
      <c r="Q39" s="8"/>
      <c r="R39" s="8"/>
    </row>
    <row r="40" spans="1:18" ht="15">
      <c r="A40" s="6" t="s">
        <v>28</v>
      </c>
      <c r="B40" s="101">
        <v>0.1847</v>
      </c>
      <c r="C40" s="114">
        <f>C36*$B$40</f>
        <v>165.9805980932712</v>
      </c>
      <c r="D40" s="114">
        <f t="shared" si="19" ref="D40:N40">D36*$B$40</f>
        <v>134.78042257898332</v>
      </c>
      <c r="E40" s="114">
        <f t="shared" si="19"/>
        <v>123.68485471796681</v>
      </c>
      <c r="F40" s="114">
        <f t="shared" si="19"/>
        <v>137.73891808278859</v>
      </c>
      <c r="G40" s="114">
        <f t="shared" si="19"/>
        <v>133.13520100342919</v>
      </c>
      <c r="H40" s="114">
        <f t="shared" si="19"/>
        <v>159.19454298280911</v>
      </c>
      <c r="I40" s="114">
        <f t="shared" si="19"/>
        <v>131.24126063674717</v>
      </c>
      <c r="J40" s="114">
        <f t="shared" si="19"/>
        <v>111.70570609313805</v>
      </c>
      <c r="K40" s="114">
        <f t="shared" si="19"/>
        <v>107.75831628913706</v>
      </c>
      <c r="L40" s="114">
        <f t="shared" si="19"/>
        <v>67.813555834203655</v>
      </c>
      <c r="M40" s="114">
        <f t="shared" si="19"/>
        <v>84.917008355993062</v>
      </c>
      <c r="N40" s="114">
        <f t="shared" si="19"/>
        <v>117.06381533153284</v>
      </c>
      <c r="O40" s="114">
        <f t="shared" si="15"/>
        <v>1475.0142000000003</v>
      </c>
      <c r="Q40" s="8"/>
      <c r="R40" s="8"/>
    </row>
    <row r="41" spans="1:2" ht="15">
      <c r="A41" s="5"/>
      <c r="B41" s="5"/>
    </row>
    <row r="42" spans="1:15" ht="15">
      <c r="A42" s="6" t="s">
        <v>15</v>
      </c>
      <c r="B42" s="6"/>
      <c r="C42" s="116">
        <f t="shared" si="20" ref="C42:O42">SUM(C37:C40)</f>
        <v>283.88059774215839</v>
      </c>
      <c r="D42" s="116">
        <f t="shared" si="20"/>
        <v>241.7966793562648</v>
      </c>
      <c r="E42" s="116">
        <f t="shared" si="20"/>
        <v>226.83057853755861</v>
      </c>
      <c r="F42" s="116">
        <f t="shared" si="20"/>
        <v>245.78720445027136</v>
      </c>
      <c r="G42" s="116">
        <f t="shared" si="20"/>
        <v>239.57754534913002</v>
      </c>
      <c r="H42" s="116">
        <f t="shared" si="20"/>
        <v>274.72732264919995</v>
      </c>
      <c r="I42" s="116">
        <f t="shared" si="20"/>
        <v>237.02293049503422</v>
      </c>
      <c r="J42" s="116">
        <f t="shared" si="20"/>
        <v>210.67267221972648</v>
      </c>
      <c r="K42" s="116">
        <f t="shared" si="20"/>
        <v>205.34829094267849</v>
      </c>
      <c r="L42" s="116">
        <f t="shared" si="20"/>
        <v>151.46936201935657</v>
      </c>
      <c r="M42" s="116">
        <f t="shared" si="20"/>
        <v>174.53911365310529</v>
      </c>
      <c r="N42" s="116">
        <f t="shared" si="20"/>
        <v>217.89988258551585</v>
      </c>
      <c r="O42" s="116">
        <f t="shared" si="20"/>
        <v>2709.5521800000001</v>
      </c>
    </row>
    <row r="43" spans="1:15" ht="15">
      <c r="A43" s="2"/>
      <c r="B43" s="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</row>
    <row r="44" spans="1:15" ht="15" hidden="1">
      <c r="A44" s="2"/>
      <c r="B44" s="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</row>
    <row r="45" spans="1:22" s="118" customFormat="1" ht="15.75">
      <c r="A45" s="117" t="s">
        <v>112</v>
      </c>
      <c r="B45" s="43"/>
      <c r="C45" s="92">
        <f>2258*'[2]Weather Normalization'!CQ286</f>
        <v>225.09039847716022</v>
      </c>
      <c r="D45" s="92">
        <f>2258*'[2]Weather Normalization'!CR286</f>
        <v>196.68562443185033</v>
      </c>
      <c r="E45" s="92">
        <f>2258*'[2]Weather Normalization'!CS286</f>
        <v>195.03852372032193</v>
      </c>
      <c r="F45" s="92">
        <f>2258*'[2]Weather Normalization'!CT286</f>
        <v>199.24428222403432</v>
      </c>
      <c r="G45" s="92">
        <f>2258*'[2]Weather Normalization'!CU286</f>
        <v>193.82629804429899</v>
      </c>
      <c r="H45" s="92">
        <f>2258*'[2]Weather Normalization'!CV286</f>
        <v>199.13144896094522</v>
      </c>
      <c r="I45" s="92">
        <f>2258*'[2]Weather Normalization'!CW286</f>
        <v>189.695913150157</v>
      </c>
      <c r="J45" s="92">
        <f>2258*'[2]Weather Normalization'!CX286</f>
        <v>167.54934657329321</v>
      </c>
      <c r="K45" s="92">
        <f>2258*'[2]Weather Normalization'!CY286</f>
        <v>170.49156753659634</v>
      </c>
      <c r="L45" s="92">
        <f>2258*'[2]Weather Normalization'!CZ286</f>
        <v>154.18744962484107</v>
      </c>
      <c r="M45" s="92">
        <f>2258*'[2]Weather Normalization'!DA286</f>
        <v>167.83282600758022</v>
      </c>
      <c r="N45" s="92">
        <f>2258*'[2]Weather Normalization'!DB286</f>
        <v>199.22632124892129</v>
      </c>
      <c r="O45" s="82">
        <f>SUM(C45:N45)</f>
        <v>2258</v>
      </c>
      <c r="P45" s="4"/>
      <c r="V45" s="119"/>
    </row>
    <row r="46" spans="1:22" s="118" customFormat="1" ht="15">
      <c r="A46" s="43"/>
      <c r="B46" s="43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82"/>
      <c r="P46" s="62"/>
      <c r="V46" s="119"/>
    </row>
    <row r="47" spans="1:22" s="118" customFormat="1" ht="15.75">
      <c r="A47" s="76" t="s">
        <v>103</v>
      </c>
      <c r="B47" s="120">
        <v>2.0299999999999998</v>
      </c>
      <c r="C47" s="92">
        <f>$B47*C55</f>
        <v>1423.03</v>
      </c>
      <c r="D47" s="92">
        <f t="shared" si="21" ref="D47:N47">$B47*D55</f>
        <v>1423.03</v>
      </c>
      <c r="E47" s="92">
        <f t="shared" si="21"/>
        <v>1423.03</v>
      </c>
      <c r="F47" s="92">
        <f t="shared" si="21"/>
        <v>1423.03</v>
      </c>
      <c r="G47" s="92">
        <f t="shared" si="21"/>
        <v>1423.03</v>
      </c>
      <c r="H47" s="92">
        <f t="shared" si="21"/>
        <v>1423.03</v>
      </c>
      <c r="I47" s="92">
        <f t="shared" si="21"/>
        <v>1423.03</v>
      </c>
      <c r="J47" s="92">
        <f t="shared" si="21"/>
        <v>1423.03</v>
      </c>
      <c r="K47" s="92">
        <f t="shared" si="21"/>
        <v>1423.03</v>
      </c>
      <c r="L47" s="92">
        <f t="shared" si="21"/>
        <v>1423.03</v>
      </c>
      <c r="M47" s="92">
        <f t="shared" si="21"/>
        <v>1423.03</v>
      </c>
      <c r="N47" s="92">
        <f t="shared" si="21"/>
        <v>1423.03</v>
      </c>
      <c r="O47" s="82">
        <f>SUM(C47:N47)</f>
        <v>17076.360000000004</v>
      </c>
      <c r="P47" s="62"/>
      <c r="V47" s="119"/>
    </row>
    <row r="48" spans="1:22" s="118" customFormat="1" ht="15">
      <c r="A48" s="43"/>
      <c r="B48" s="43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82"/>
      <c r="P48" s="62"/>
      <c r="V48" s="119"/>
    </row>
    <row r="49" spans="1:16" ht="15.75">
      <c r="A49" s="75" t="s">
        <v>61</v>
      </c>
      <c r="B49" s="6"/>
      <c r="C49" s="121">
        <f>C45+C47</f>
        <v>1648.1203984771603</v>
      </c>
      <c r="D49" s="121">
        <f t="shared" si="22" ref="D49:O49">D45+D47</f>
        <v>1619.7156244318503</v>
      </c>
      <c r="E49" s="121">
        <f t="shared" si="22"/>
        <v>1618.068523720322</v>
      </c>
      <c r="F49" s="121">
        <f t="shared" si="22"/>
        <v>1622.2742822240343</v>
      </c>
      <c r="G49" s="121">
        <f t="shared" si="22"/>
        <v>1616.8562980442989</v>
      </c>
      <c r="H49" s="121">
        <f t="shared" si="22"/>
        <v>1622.1614489609451</v>
      </c>
      <c r="I49" s="121">
        <f t="shared" si="22"/>
        <v>1612.7259131501569</v>
      </c>
      <c r="J49" s="121">
        <f t="shared" si="22"/>
        <v>1590.5793465732932</v>
      </c>
      <c r="K49" s="121">
        <f t="shared" si="22"/>
        <v>1593.5215675365962</v>
      </c>
      <c r="L49" s="121">
        <f t="shared" si="22"/>
        <v>1577.217449624841</v>
      </c>
      <c r="M49" s="121">
        <f t="shared" si="22"/>
        <v>1590.8628260075802</v>
      </c>
      <c r="N49" s="121">
        <f t="shared" si="22"/>
        <v>1622.2563212489213</v>
      </c>
      <c r="O49" s="121">
        <f t="shared" si="22"/>
        <v>19334.360000000004</v>
      </c>
      <c r="P49" s="4"/>
    </row>
    <row r="50" spans="1:16" ht="15.75">
      <c r="A50" s="75"/>
      <c r="B50" s="6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82"/>
      <c r="P50" s="4"/>
    </row>
    <row r="51" spans="1:16" ht="15.75">
      <c r="A51" s="75" t="s">
        <v>62</v>
      </c>
      <c r="B51" s="6"/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82">
        <f>SUM(C51:N51)</f>
        <v>0</v>
      </c>
      <c r="P51" s="4"/>
    </row>
    <row r="52" spans="1:15" ht="15">
      <c r="A52" s="1"/>
      <c r="B52" s="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 ht="15.75" thickBot="1">
      <c r="A53" s="6" t="s">
        <v>63</v>
      </c>
      <c r="B53" s="6"/>
      <c r="C53" s="81">
        <f>C22+C32+C42+C49+C51</f>
        <v>16289.888756024036</v>
      </c>
      <c r="D53" s="81">
        <f t="shared" si="23" ref="D53:O53">D22+D32+D42+D49+D51</f>
        <v>15281.72518590077</v>
      </c>
      <c r="E53" s="81">
        <f t="shared" si="23"/>
        <v>15470.254300240704</v>
      </c>
      <c r="F53" s="81">
        <f t="shared" si="23"/>
        <v>15374.38145157369</v>
      </c>
      <c r="G53" s="81">
        <f t="shared" si="23"/>
        <v>15118.919395656352</v>
      </c>
      <c r="H53" s="81">
        <f t="shared" si="23"/>
        <v>14678.503967166833</v>
      </c>
      <c r="I53" s="81">
        <f t="shared" si="23"/>
        <v>14874.5076274567</v>
      </c>
      <c r="J53" s="81">
        <f t="shared" si="23"/>
        <v>14181.220266399829</v>
      </c>
      <c r="K53" s="81">
        <f t="shared" si="23"/>
        <v>14421.838030096907</v>
      </c>
      <c r="L53" s="81">
        <f t="shared" si="23"/>
        <v>14607.451376837933</v>
      </c>
      <c r="M53" s="81">
        <f t="shared" si="23"/>
        <v>15014.751648489948</v>
      </c>
      <c r="N53" s="81">
        <f t="shared" si="23"/>
        <v>15984.643304156296</v>
      </c>
      <c r="O53" s="81">
        <f t="shared" si="23"/>
        <v>181298.08531000002</v>
      </c>
    </row>
    <row r="54" spans="3:15" ht="15.75" thickTop="1"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</row>
    <row r="55" spans="1:15" ht="15">
      <c r="A55" s="1" t="s">
        <v>64</v>
      </c>
      <c r="B55" s="1"/>
      <c r="C55" s="83">
        <f t="shared" si="24" ref="C55:N56">C15+C25+C35</f>
        <v>701</v>
      </c>
      <c r="D55" s="83">
        <f t="shared" si="24"/>
        <v>701</v>
      </c>
      <c r="E55" s="83">
        <f t="shared" si="24"/>
        <v>701</v>
      </c>
      <c r="F55" s="83">
        <f t="shared" si="24"/>
        <v>701</v>
      </c>
      <c r="G55" s="83">
        <f t="shared" si="24"/>
        <v>701</v>
      </c>
      <c r="H55" s="83">
        <f t="shared" si="24"/>
        <v>701</v>
      </c>
      <c r="I55" s="83">
        <f t="shared" si="24"/>
        <v>701</v>
      </c>
      <c r="J55" s="83">
        <f t="shared" si="24"/>
        <v>701</v>
      </c>
      <c r="K55" s="83">
        <f t="shared" si="24"/>
        <v>701</v>
      </c>
      <c r="L55" s="83">
        <f t="shared" si="24"/>
        <v>701</v>
      </c>
      <c r="M55" s="83">
        <f t="shared" si="24"/>
        <v>701</v>
      </c>
      <c r="N55" s="83">
        <f t="shared" si="24"/>
        <v>701</v>
      </c>
      <c r="O55" s="83">
        <f>SUM(C55:N55)</f>
        <v>8412</v>
      </c>
    </row>
    <row r="56" spans="1:15" ht="15">
      <c r="A56" s="1" t="s">
        <v>65</v>
      </c>
      <c r="B56" s="1"/>
      <c r="C56" s="83">
        <f t="shared" si="24"/>
        <v>17927.018543925937</v>
      </c>
      <c r="D56" s="83">
        <f t="shared" si="24"/>
        <v>16135.193196316384</v>
      </c>
      <c r="E56" s="83">
        <f t="shared" si="24"/>
        <v>16555.511213894242</v>
      </c>
      <c r="F56" s="83">
        <f t="shared" si="24"/>
        <v>16290.730497060818</v>
      </c>
      <c r="G56" s="83">
        <f t="shared" si="24"/>
        <v>15861.121922904616</v>
      </c>
      <c r="H56" s="83">
        <f t="shared" si="24"/>
        <v>15014.654004330381</v>
      </c>
      <c r="I56" s="83">
        <f t="shared" si="24"/>
        <v>15439.524182273415</v>
      </c>
      <c r="J56" s="83">
        <f t="shared" si="24"/>
        <v>13866.864163743378</v>
      </c>
      <c r="K56" s="83">
        <f t="shared" si="24"/>
        <v>14434.153002398332</v>
      </c>
      <c r="L56" s="83">
        <f t="shared" si="24"/>
        <v>14726.347325761328</v>
      </c>
      <c r="M56" s="83">
        <f t="shared" si="24"/>
        <v>15458.781592325209</v>
      </c>
      <c r="N56" s="83">
        <f t="shared" si="24"/>
        <v>17482.100355065963</v>
      </c>
      <c r="O56" s="83">
        <f>SUM(C56:N56)</f>
        <v>189192</v>
      </c>
    </row>
    <row r="57" spans="1:15" ht="15">
      <c r="A57" s="1"/>
      <c r="B57" s="1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</row>
    <row r="58" spans="1:15" ht="15" hidden="1">
      <c r="A58" s="1"/>
      <c r="B58" s="1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</row>
    <row r="59" spans="1:15" ht="15">
      <c r="A59" s="1" t="s">
        <v>66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</row>
    <row r="60" spans="1:15" ht="15">
      <c r="A60" s="1" t="s">
        <v>67</v>
      </c>
      <c r="C60" s="83">
        <f>C56</f>
        <v>17927.018543925937</v>
      </c>
      <c r="D60" s="83">
        <f t="shared" si="25" ref="D60:N60">D56</f>
        <v>16135.193196316384</v>
      </c>
      <c r="E60" s="83">
        <f t="shared" si="25"/>
        <v>16555.511213894242</v>
      </c>
      <c r="F60" s="83">
        <f t="shared" si="25"/>
        <v>16290.730497060818</v>
      </c>
      <c r="G60" s="83">
        <f t="shared" si="25"/>
        <v>15861.121922904616</v>
      </c>
      <c r="H60" s="83">
        <f t="shared" si="25"/>
        <v>15014.654004330381</v>
      </c>
      <c r="I60" s="83">
        <f t="shared" si="25"/>
        <v>15439.524182273415</v>
      </c>
      <c r="J60" s="83">
        <f t="shared" si="25"/>
        <v>13866.864163743378</v>
      </c>
      <c r="K60" s="83">
        <f t="shared" si="25"/>
        <v>14434.153002398332</v>
      </c>
      <c r="L60" s="83">
        <f t="shared" si="25"/>
        <v>14726.347325761328</v>
      </c>
      <c r="M60" s="83">
        <f t="shared" si="25"/>
        <v>15458.781592325209</v>
      </c>
      <c r="N60" s="83">
        <f t="shared" si="25"/>
        <v>17482.100355065963</v>
      </c>
      <c r="O60" s="83">
        <f>SUM(C60:N60)</f>
        <v>189192</v>
      </c>
    </row>
    <row r="61" spans="1:15" ht="15">
      <c r="A61" s="1" t="s">
        <v>68</v>
      </c>
      <c r="C61" s="84">
        <f>C77/1.00503</f>
        <v>2741.6982778128263</v>
      </c>
      <c r="D61" s="84">
        <f t="shared" si="26" ref="D61:N61">D77/1.00503</f>
        <v>2458.7635118170829</v>
      </c>
      <c r="E61" s="84">
        <f t="shared" si="26"/>
        <v>2520.0295558257662</v>
      </c>
      <c r="F61" s="84">
        <f t="shared" si="26"/>
        <v>2483.5332093292677</v>
      </c>
      <c r="G61" s="84">
        <f t="shared" si="26"/>
        <v>2415.8295945961677</v>
      </c>
      <c r="H61" s="84">
        <f t="shared" si="26"/>
        <v>2291.2739317709438</v>
      </c>
      <c r="I61" s="84">
        <f t="shared" si="26"/>
        <v>2350.0985236603337</v>
      </c>
      <c r="J61" s="84">
        <f t="shared" si="26"/>
        <v>2109.2992564351625</v>
      </c>
      <c r="K61" s="84">
        <f t="shared" si="26"/>
        <v>2193.7129341214491</v>
      </c>
      <c r="L61" s="84">
        <f t="shared" si="26"/>
        <v>2231.7036360739589</v>
      </c>
      <c r="M61" s="84">
        <f t="shared" si="26"/>
        <v>2348.0582022081317</v>
      </c>
      <c r="N61" s="84">
        <f t="shared" si="26"/>
        <v>2661.6709383417833</v>
      </c>
      <c r="O61" s="84">
        <f>SUM(C61:N61)</f>
        <v>28805.671571992872</v>
      </c>
    </row>
    <row r="62" spans="1:15" ht="15">
      <c r="A62" s="2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</row>
    <row r="63" spans="1:15" ht="15">
      <c r="A63" s="1" t="s">
        <v>69</v>
      </c>
      <c r="C63" s="84">
        <f>C61</f>
        <v>2741.6982778128263</v>
      </c>
      <c r="D63" s="84">
        <f t="shared" si="27" ref="D63:O63">D61</f>
        <v>2458.7635118170829</v>
      </c>
      <c r="E63" s="84">
        <f t="shared" si="27"/>
        <v>2520.0295558257662</v>
      </c>
      <c r="F63" s="84">
        <f t="shared" si="27"/>
        <v>2483.5332093292677</v>
      </c>
      <c r="G63" s="84">
        <f t="shared" si="27"/>
        <v>2415.8295945961677</v>
      </c>
      <c r="H63" s="84">
        <f t="shared" si="27"/>
        <v>2291.2739317709438</v>
      </c>
      <c r="I63" s="84">
        <f t="shared" si="27"/>
        <v>2350.0985236603337</v>
      </c>
      <c r="J63" s="84">
        <f t="shared" si="27"/>
        <v>2109.2992564351625</v>
      </c>
      <c r="K63" s="84">
        <f t="shared" si="27"/>
        <v>2193.7129341214491</v>
      </c>
      <c r="L63" s="84">
        <f t="shared" si="27"/>
        <v>2231.7036360739589</v>
      </c>
      <c r="M63" s="84">
        <f t="shared" si="27"/>
        <v>2348.0582022081317</v>
      </c>
      <c r="N63" s="84">
        <f t="shared" si="27"/>
        <v>2661.6709383417833</v>
      </c>
      <c r="O63" s="84">
        <f t="shared" si="27"/>
        <v>28805.671571992872</v>
      </c>
    </row>
    <row r="64" spans="1:15" ht="15">
      <c r="A64" s="2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</row>
    <row r="65" spans="1:15" ht="15">
      <c r="A65" s="1" t="s">
        <v>70</v>
      </c>
      <c r="C65" s="84">
        <f>C53-C63</f>
        <v>13548.190478211211</v>
      </c>
      <c r="D65" s="84">
        <f t="shared" si="28" ref="D65:O65">D53-D63</f>
        <v>12822.961674083686</v>
      </c>
      <c r="E65" s="84">
        <f t="shared" si="28"/>
        <v>12950.224744414938</v>
      </c>
      <c r="F65" s="84">
        <f t="shared" si="28"/>
        <v>12890.848242244423</v>
      </c>
      <c r="G65" s="84">
        <f t="shared" si="28"/>
        <v>12703.089801060185</v>
      </c>
      <c r="H65" s="84">
        <f t="shared" si="28"/>
        <v>12387.230035395889</v>
      </c>
      <c r="I65" s="84">
        <f t="shared" si="28"/>
        <v>12524.409103796366</v>
      </c>
      <c r="J65" s="84">
        <f t="shared" si="28"/>
        <v>12071.921009964666</v>
      </c>
      <c r="K65" s="84">
        <f t="shared" si="28"/>
        <v>12228.125095975458</v>
      </c>
      <c r="L65" s="84">
        <f t="shared" si="28"/>
        <v>12375.747740763974</v>
      </c>
      <c r="M65" s="84">
        <f t="shared" si="28"/>
        <v>12666.693446281817</v>
      </c>
      <c r="N65" s="84">
        <f t="shared" si="28"/>
        <v>13322.972365814512</v>
      </c>
      <c r="O65" s="84">
        <f t="shared" si="28"/>
        <v>152492.41373800716</v>
      </c>
    </row>
    <row r="66" spans="1:15" ht="15.75" thickBot="1">
      <c r="A66" s="2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</row>
    <row r="67" spans="1:15" ht="15.75" hidden="1" thickTop="1">
      <c r="A67" s="1"/>
      <c r="B67" s="1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1:15" ht="16.5" thickBo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1"/>
      <c r="O68" s="11"/>
    </row>
    <row r="69" spans="1:15" ht="15">
      <c r="A69" s="39" t="s">
        <v>29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 t="s">
        <v>30</v>
      </c>
      <c r="M69" s="1"/>
      <c r="N69" s="1"/>
      <c r="O69" s="1"/>
    </row>
    <row r="70" spans="1:15" ht="15">
      <c r="A70" s="39"/>
      <c r="B70" s="1"/>
      <c r="C70" s="1"/>
      <c r="D70" s="1"/>
      <c r="E70" s="1"/>
      <c r="F70" s="1"/>
      <c r="G70" s="1"/>
      <c r="H70" s="1"/>
      <c r="I70" s="1"/>
      <c r="J70" s="104"/>
      <c r="K70" s="1"/>
      <c r="L70" s="1"/>
      <c r="M70" s="1"/>
      <c r="N70" s="1"/>
      <c r="O70" s="1"/>
    </row>
    <row r="71" spans="1:15" ht="15">
      <c r="A71" s="39"/>
      <c r="B71" s="91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</row>
    <row r="72" spans="1:15" ht="15">
      <c r="A72" s="39"/>
      <c r="B72" s="1"/>
      <c r="C72" s="1"/>
      <c r="D72" s="1"/>
      <c r="E72" s="1"/>
      <c r="F72" s="1"/>
      <c r="G72" s="1"/>
      <c r="H72" s="1"/>
      <c r="I72" s="1"/>
      <c r="J72" s="104"/>
      <c r="K72" s="1"/>
      <c r="L72" s="1"/>
      <c r="M72" s="1"/>
      <c r="N72" s="1"/>
      <c r="O72" s="1"/>
    </row>
    <row r="73" spans="3:16" ht="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83"/>
      <c r="P73" s="89"/>
    </row>
    <row r="74" spans="1:16" ht="15">
      <c r="A74" s="2"/>
      <c r="B74" s="2"/>
      <c r="N74" s="122"/>
      <c r="O74" s="122"/>
      <c r="P74" s="89"/>
    </row>
    <row r="75" spans="1:15" ht="15">
      <c r="A75" s="2"/>
      <c r="B75" s="2"/>
      <c r="N75" s="122"/>
      <c r="O75" s="122"/>
    </row>
    <row r="76" spans="1:15" ht="15">
      <c r="A76" s="2"/>
      <c r="B76" s="2"/>
      <c r="N76" s="122"/>
      <c r="O76" s="122"/>
    </row>
    <row r="77" spans="1:15" ht="15">
      <c r="A77" s="90" t="s">
        <v>28</v>
      </c>
      <c r="C77" s="122">
        <f t="shared" si="29" ref="C77:O77">C20+C30+C40</f>
        <v>2755.4890201502249</v>
      </c>
      <c r="D77" s="122">
        <f t="shared" si="29"/>
        <v>2471.1310922815228</v>
      </c>
      <c r="E77" s="122">
        <f t="shared" si="29"/>
        <v>2532.7053044915701</v>
      </c>
      <c r="F77" s="122">
        <f t="shared" si="29"/>
        <v>2496.0253813721943</v>
      </c>
      <c r="G77" s="122">
        <f t="shared" si="29"/>
        <v>2427.9812174569865</v>
      </c>
      <c r="H77" s="122">
        <f t="shared" si="29"/>
        <v>2302.7990396477517</v>
      </c>
      <c r="I77" s="122">
        <f t="shared" si="29"/>
        <v>2361.9195192343454</v>
      </c>
      <c r="J77" s="122">
        <f t="shared" si="29"/>
        <v>2119.9090316950314</v>
      </c>
      <c r="K77" s="122">
        <f t="shared" si="29"/>
        <v>2204.7473101800801</v>
      </c>
      <c r="L77" s="122">
        <f t="shared" si="29"/>
        <v>2242.9291053634111</v>
      </c>
      <c r="M77" s="122">
        <f t="shared" si="29"/>
        <v>2359.8689349652386</v>
      </c>
      <c r="N77" s="122">
        <f t="shared" si="29"/>
        <v>2675.0591431616426</v>
      </c>
      <c r="O77" s="122">
        <f t="shared" si="29"/>
        <v>28950.564100000007</v>
      </c>
    </row>
    <row r="78" spans="1:15" ht="15">
      <c r="A78" s="123" t="s">
        <v>22</v>
      </c>
      <c r="C78" s="122">
        <f t="shared" si="30" ref="C78:O78">C19+C29+C39</f>
        <v>937.59472017010887</v>
      </c>
      <c r="D78" s="122">
        <f t="shared" si="30"/>
        <v>810.64376991370068</v>
      </c>
      <c r="E78" s="122">
        <f t="shared" si="30"/>
        <v>833.49564281107985</v>
      </c>
      <c r="F78" s="122">
        <f t="shared" si="30"/>
        <v>822.56157818387817</v>
      </c>
      <c r="G78" s="122">
        <f t="shared" si="30"/>
        <v>789.40574293302757</v>
      </c>
      <c r="H78" s="122">
        <f t="shared" si="30"/>
        <v>732.18173209311919</v>
      </c>
      <c r="I78" s="122">
        <f t="shared" si="30"/>
        <v>757.75734919084414</v>
      </c>
      <c r="J78" s="122">
        <f t="shared" si="30"/>
        <v>679.90854132959657</v>
      </c>
      <c r="K78" s="122">
        <f t="shared" si="30"/>
        <v>707.28447493225553</v>
      </c>
      <c r="L78" s="122">
        <f t="shared" si="30"/>
        <v>735.82891734309294</v>
      </c>
      <c r="M78" s="122">
        <f t="shared" si="30"/>
        <v>786.47191373864484</v>
      </c>
      <c r="N78" s="122">
        <f t="shared" si="30"/>
        <v>899.94523736065094</v>
      </c>
      <c r="O78" s="122">
        <f t="shared" si="30"/>
        <v>9493.0796200000004</v>
      </c>
    </row>
  </sheetData>
  <printOptions horizontalCentered="1"/>
  <pageMargins left="0.45" right="0.45" top="1" bottom="0.75" header="0.3" footer="0.3"/>
  <pageSetup orientation="landscape" scale="4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19"/>
  <sheetViews>
    <sheetView view="pageBreakPreview" zoomScale="60" zoomScaleNormal="75" workbookViewId="0" topLeftCell="A93">
      <selection pane="topLeft" activeCell="E140" sqref="E140"/>
    </sheetView>
  </sheetViews>
  <sheetFormatPr defaultRowHeight="15"/>
  <cols>
    <col min="1" max="1" width="29.2222222222222" style="4" customWidth="1"/>
    <col min="2" max="2" width="12" customWidth="1"/>
    <col min="3" max="3" width="12.4444444444444" customWidth="1"/>
    <col min="4" max="15" width="12.3333333333333" customWidth="1"/>
    <col min="16" max="16" width="9.55555555555556" bestFit="1" customWidth="1"/>
    <col min="22" max="22" width="11" style="108" bestFit="1" customWidth="1"/>
  </cols>
  <sheetData>
    <row r="1" spans="1:17" ht="15.75">
      <c r="A1" s="1" t="s">
        <v>0</v>
      </c>
      <c r="B1" s="2" t="s">
        <v>113</v>
      </c>
      <c r="D1" s="3" t="s">
        <v>2</v>
      </c>
      <c r="E1" s="1"/>
      <c r="G1" s="2"/>
      <c r="H1" s="2"/>
      <c r="I1" s="5"/>
      <c r="J1" s="2"/>
      <c r="K1" s="5"/>
      <c r="L1" s="6" t="s">
        <v>3</v>
      </c>
      <c r="M1" s="2"/>
      <c r="N1" s="6"/>
      <c r="O1" s="2"/>
      <c r="P1" s="7"/>
      <c r="Q1" s="7"/>
    </row>
    <row r="2" spans="1:15" ht="15.75" thickBot="1">
      <c r="A2" s="9"/>
      <c r="B2" s="9"/>
      <c r="C2" s="9"/>
      <c r="D2" s="10"/>
      <c r="E2" s="10"/>
      <c r="F2" s="9"/>
      <c r="G2" s="9"/>
      <c r="H2" s="9"/>
      <c r="I2" s="9"/>
      <c r="J2" s="9"/>
      <c r="K2" s="9"/>
      <c r="L2" s="9"/>
      <c r="M2" s="9"/>
      <c r="N2" s="11"/>
      <c r="O2" s="11"/>
    </row>
    <row r="3" spans="1:15" ht="15">
      <c r="A3" s="12"/>
      <c r="B3" s="12"/>
      <c r="C3" s="12"/>
      <c r="D3" s="1"/>
      <c r="E3" s="1"/>
      <c r="F3" s="12"/>
      <c r="G3" s="12"/>
      <c r="H3" s="12"/>
      <c r="I3" s="12"/>
      <c r="J3" s="12"/>
      <c r="K3" s="12"/>
      <c r="L3" s="12"/>
      <c r="M3" s="12"/>
      <c r="N3" s="13"/>
      <c r="O3" s="13"/>
    </row>
    <row r="4" spans="1:15" ht="15">
      <c r="A4" s="6" t="s">
        <v>4</v>
      </c>
      <c r="B4" s="6"/>
      <c r="C4" s="1"/>
      <c r="D4" s="1"/>
      <c r="E4" s="14" t="s">
        <v>5</v>
      </c>
      <c r="F4" s="15" t="s">
        <v>6</v>
      </c>
      <c r="H4" s="1"/>
      <c r="I4" s="5"/>
      <c r="J4" s="1"/>
      <c r="K4" s="5"/>
      <c r="L4" s="15" t="s">
        <v>7</v>
      </c>
      <c r="M4" s="1"/>
      <c r="N4" s="1"/>
      <c r="O4" s="1"/>
    </row>
    <row r="5" spans="1:15" ht="15">
      <c r="A5" s="5"/>
      <c r="B5" s="5"/>
      <c r="C5" s="5"/>
      <c r="D5" s="1"/>
      <c r="E5" s="1"/>
      <c r="F5" s="5"/>
      <c r="G5" s="15"/>
      <c r="H5" s="6"/>
      <c r="I5" s="5"/>
      <c r="J5" s="5"/>
      <c r="K5" s="5"/>
      <c r="L5" s="15" t="s">
        <v>8</v>
      </c>
      <c r="M5" s="5"/>
      <c r="N5" s="5"/>
      <c r="O5" s="1"/>
    </row>
    <row r="6" spans="1:15" ht="15">
      <c r="A6" s="6" t="s">
        <v>9</v>
      </c>
      <c r="B6" s="93" t="s">
        <v>114</v>
      </c>
      <c r="D6" s="5"/>
      <c r="E6" s="5"/>
      <c r="F6" s="5"/>
      <c r="G6" s="5"/>
      <c r="H6" s="5"/>
      <c r="I6" s="5"/>
      <c r="J6" s="5"/>
      <c r="K6" s="5"/>
      <c r="L6" s="15" t="s">
        <v>11</v>
      </c>
      <c r="M6" s="5"/>
      <c r="N6" s="1"/>
      <c r="O6" s="1"/>
    </row>
    <row r="7" spans="1:15" ht="15">
      <c r="A7" s="5"/>
      <c r="B7" s="5"/>
      <c r="C7" s="16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1"/>
    </row>
    <row r="8" spans="1:15" ht="15">
      <c r="A8" s="6" t="s">
        <v>12</v>
      </c>
      <c r="B8" s="6" t="str">
        <f>'[2]G2-1'!B8</f>
        <v>20220067-GU</v>
      </c>
      <c r="C8" s="16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1"/>
    </row>
    <row r="9" spans="1:15" ht="15.75" thickBot="1">
      <c r="A9" s="17"/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</row>
    <row r="11" spans="1:15" ht="15">
      <c r="A11" s="18" t="s">
        <v>13</v>
      </c>
      <c r="B11" s="19" t="s">
        <v>14</v>
      </c>
      <c r="C11" s="20">
        <v>44927</v>
      </c>
      <c r="D11" s="20">
        <v>44958</v>
      </c>
      <c r="E11" s="20">
        <v>44986</v>
      </c>
      <c r="F11" s="20">
        <v>45017</v>
      </c>
      <c r="G11" s="20">
        <v>45047</v>
      </c>
      <c r="H11" s="20">
        <v>45078</v>
      </c>
      <c r="I11" s="20">
        <v>45108</v>
      </c>
      <c r="J11" s="20">
        <v>45139</v>
      </c>
      <c r="K11" s="20">
        <v>45170</v>
      </c>
      <c r="L11" s="20">
        <v>45200</v>
      </c>
      <c r="M11" s="20">
        <v>45231</v>
      </c>
      <c r="N11" s="20">
        <v>45261</v>
      </c>
      <c r="O11" s="21" t="s">
        <v>15</v>
      </c>
    </row>
    <row r="12" spans="1:15" ht="15.75" thickBo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15" ht="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50"/>
    </row>
    <row r="14" spans="1:18" ht="15.75">
      <c r="A14" s="109" t="s">
        <v>16</v>
      </c>
      <c r="B14" s="109"/>
      <c r="Q14" s="4"/>
      <c r="R14" s="4"/>
    </row>
    <row r="15" spans="1:18" ht="15">
      <c r="A15" s="1" t="s">
        <v>17</v>
      </c>
      <c r="B15" s="1"/>
      <c r="C15" s="8">
        <v>496</v>
      </c>
      <c r="D15" s="8">
        <f>$C15</f>
        <v>496</v>
      </c>
      <c r="E15" s="8">
        <f t="shared" si="0" ref="E15:N15">$C15</f>
        <v>496</v>
      </c>
      <c r="F15" s="8">
        <f t="shared" si="0"/>
        <v>496</v>
      </c>
      <c r="G15" s="8">
        <f t="shared" si="0"/>
        <v>496</v>
      </c>
      <c r="H15" s="8">
        <f t="shared" si="0"/>
        <v>496</v>
      </c>
      <c r="I15" s="8">
        <f t="shared" si="0"/>
        <v>496</v>
      </c>
      <c r="J15" s="8">
        <f t="shared" si="0"/>
        <v>496</v>
      </c>
      <c r="K15" s="8">
        <f t="shared" si="0"/>
        <v>496</v>
      </c>
      <c r="L15" s="8">
        <f t="shared" si="0"/>
        <v>496</v>
      </c>
      <c r="M15" s="8">
        <f t="shared" si="0"/>
        <v>496</v>
      </c>
      <c r="N15" s="8">
        <f t="shared" si="0"/>
        <v>496</v>
      </c>
      <c r="O15" s="83">
        <f>SUM(C15:N15)</f>
        <v>5952</v>
      </c>
      <c r="Q15" s="4"/>
      <c r="R15" s="4"/>
    </row>
    <row r="16" spans="1:18" ht="15">
      <c r="A16" s="6" t="s">
        <v>18</v>
      </c>
      <c r="B16" s="6"/>
      <c r="C16" s="8">
        <f>56952*'[2]Weather Normalization'!CQ14</f>
        <v>7547.8077569084198</v>
      </c>
      <c r="D16" s="8">
        <f>56952*'[2]Weather Normalization'!CR14</f>
        <v>6741.6206316239331</v>
      </c>
      <c r="E16" s="8">
        <f>56952*'[2]Weather Normalization'!CS14</f>
        <v>5155.83805183814</v>
      </c>
      <c r="F16" s="8">
        <f>56952*'[2]Weather Normalization'!CT14</f>
        <v>5024.0916581138763</v>
      </c>
      <c r="G16" s="8">
        <f>56952*'[2]Weather Normalization'!CU14</f>
        <v>4223.0546765920799</v>
      </c>
      <c r="H16" s="8">
        <f>56952*'[2]Weather Normalization'!CV14</f>
        <v>3697.0419676992869</v>
      </c>
      <c r="I16" s="8">
        <f>56952*'[2]Weather Normalization'!CW14</f>
        <v>3604.5674813222713</v>
      </c>
      <c r="J16" s="8">
        <f>56952*'[2]Weather Normalization'!CX14</f>
        <v>3312.952270648806</v>
      </c>
      <c r="K16" s="8">
        <f>56952*'[2]Weather Normalization'!CY14</f>
        <v>3609.4411350030941</v>
      </c>
      <c r="L16" s="8">
        <f>56952*'[2]Weather Normalization'!CZ14</f>
        <v>3613.4379512589808</v>
      </c>
      <c r="M16" s="8">
        <f>56952*'[2]Weather Normalization'!DA14</f>
        <v>4081.751684620453</v>
      </c>
      <c r="N16" s="8">
        <f>56952*'[2]Weather Normalization'!DB14</f>
        <v>6340.3947343706604</v>
      </c>
      <c r="O16" s="83">
        <f t="shared" si="1" ref="O16:O21">SUM(C16:N16)</f>
        <v>56952</v>
      </c>
      <c r="Q16" s="4"/>
      <c r="R16" s="4"/>
    </row>
    <row r="17" spans="1:18" ht="15">
      <c r="A17" s="6" t="s">
        <v>19</v>
      </c>
      <c r="B17" s="110">
        <v>8.5</v>
      </c>
      <c r="C17" s="30">
        <f>C15*$B$17</f>
        <v>4216</v>
      </c>
      <c r="D17" s="30">
        <f t="shared" si="2" ref="D17:N17">D15*$B$17</f>
        <v>4216</v>
      </c>
      <c r="E17" s="30">
        <f t="shared" si="2"/>
        <v>4216</v>
      </c>
      <c r="F17" s="30">
        <f t="shared" si="2"/>
        <v>4216</v>
      </c>
      <c r="G17" s="30">
        <f t="shared" si="2"/>
        <v>4216</v>
      </c>
      <c r="H17" s="30">
        <f t="shared" si="2"/>
        <v>4216</v>
      </c>
      <c r="I17" s="30">
        <f t="shared" si="2"/>
        <v>4216</v>
      </c>
      <c r="J17" s="30">
        <f t="shared" si="2"/>
        <v>4216</v>
      </c>
      <c r="K17" s="30">
        <f t="shared" si="2"/>
        <v>4216</v>
      </c>
      <c r="L17" s="30">
        <f t="shared" si="2"/>
        <v>4216</v>
      </c>
      <c r="M17" s="30">
        <f t="shared" si="2"/>
        <v>4216</v>
      </c>
      <c r="N17" s="30">
        <f t="shared" si="2"/>
        <v>4216</v>
      </c>
      <c r="O17" s="84">
        <f t="shared" si="1"/>
        <v>50592</v>
      </c>
      <c r="Q17" s="8"/>
      <c r="R17" s="8"/>
    </row>
    <row r="18" spans="1:18" ht="15">
      <c r="A18" s="28" t="s">
        <v>20</v>
      </c>
      <c r="B18" s="101">
        <v>0.55700000000000005</v>
      </c>
      <c r="C18" s="8">
        <f>C16*$B$18</f>
        <v>4204.1289205979901</v>
      </c>
      <c r="D18" s="8">
        <f t="shared" si="3" ref="D18:N18">D16*$B$18</f>
        <v>3755.0826918145312</v>
      </c>
      <c r="E18" s="8">
        <f t="shared" si="3"/>
        <v>2871.8017948738443</v>
      </c>
      <c r="F18" s="8">
        <f t="shared" si="3"/>
        <v>2798.4190535694293</v>
      </c>
      <c r="G18" s="8">
        <f t="shared" si="3"/>
        <v>2352.2414548617885</v>
      </c>
      <c r="H18" s="8">
        <f t="shared" si="3"/>
        <v>2059.2523760085032</v>
      </c>
      <c r="I18" s="8">
        <f t="shared" si="3"/>
        <v>2007.7440870965054</v>
      </c>
      <c r="J18" s="8">
        <f t="shared" si="3"/>
        <v>1845.3144147513851</v>
      </c>
      <c r="K18" s="8">
        <f t="shared" si="3"/>
        <v>2010.4587121967236</v>
      </c>
      <c r="L18" s="8">
        <f t="shared" si="3"/>
        <v>2012.6849388512526</v>
      </c>
      <c r="M18" s="8">
        <f t="shared" si="3"/>
        <v>2273.5356883335926</v>
      </c>
      <c r="N18" s="8">
        <f t="shared" si="3"/>
        <v>3531.5998670444583</v>
      </c>
      <c r="O18" s="83">
        <f t="shared" si="1"/>
        <v>31722.263999999999</v>
      </c>
      <c r="Q18" s="8"/>
      <c r="R18" s="8"/>
    </row>
    <row r="19" spans="1:18" ht="15">
      <c r="A19" s="6" t="s">
        <v>21</v>
      </c>
      <c r="B19" s="101">
        <v>0.15245</v>
      </c>
      <c r="C19" s="8">
        <f>C16*$B$19</f>
        <v>1150.6632925406886</v>
      </c>
      <c r="D19" s="8">
        <f t="shared" si="4" ref="D19:N19">D16*$B$19</f>
        <v>1027.7600652910687</v>
      </c>
      <c r="E19" s="8">
        <f t="shared" si="4"/>
        <v>786.00751100272441</v>
      </c>
      <c r="F19" s="8">
        <f t="shared" si="4"/>
        <v>765.92277327946044</v>
      </c>
      <c r="G19" s="8">
        <f t="shared" si="4"/>
        <v>643.8046854464626</v>
      </c>
      <c r="H19" s="8">
        <f t="shared" si="4"/>
        <v>563.61404797575631</v>
      </c>
      <c r="I19" s="8">
        <f t="shared" si="4"/>
        <v>549.51631252758023</v>
      </c>
      <c r="J19" s="8">
        <f t="shared" si="4"/>
        <v>505.05957366041048</v>
      </c>
      <c r="K19" s="8">
        <f t="shared" si="4"/>
        <v>550.25930103122175</v>
      </c>
      <c r="L19" s="8">
        <f t="shared" si="4"/>
        <v>550.86861566943162</v>
      </c>
      <c r="M19" s="8">
        <f t="shared" si="4"/>
        <v>622.26304432038808</v>
      </c>
      <c r="N19" s="8">
        <f t="shared" si="4"/>
        <v>966.59317725480719</v>
      </c>
      <c r="O19" s="83">
        <f t="shared" si="1"/>
        <v>8682.3324000000011</v>
      </c>
      <c r="Q19" s="8"/>
      <c r="R19" s="8"/>
    </row>
    <row r="20" spans="1:18" ht="15">
      <c r="A20" s="28" t="s">
        <v>22</v>
      </c>
      <c r="B20" s="101">
        <v>0.086269999999999999</v>
      </c>
      <c r="C20" s="8">
        <f>C16*$B$20</f>
        <v>651.14937518848933</v>
      </c>
      <c r="D20" s="8">
        <f t="shared" si="5" ref="D20:N20">D16*$B$20</f>
        <v>581.59961189019668</v>
      </c>
      <c r="E20" s="8">
        <f t="shared" si="5"/>
        <v>444.79414873207634</v>
      </c>
      <c r="F20" s="8">
        <f t="shared" si="5"/>
        <v>433.42838734548411</v>
      </c>
      <c r="G20" s="8">
        <f t="shared" si="5"/>
        <v>364.32292694959875</v>
      </c>
      <c r="H20" s="8">
        <f t="shared" si="5"/>
        <v>318.94381055341751</v>
      </c>
      <c r="I20" s="8">
        <f t="shared" si="5"/>
        <v>310.96603661367232</v>
      </c>
      <c r="J20" s="8">
        <f t="shared" si="5"/>
        <v>285.80839238887251</v>
      </c>
      <c r="K20" s="8">
        <f t="shared" si="5"/>
        <v>311.38648671671695</v>
      </c>
      <c r="L20" s="8">
        <f t="shared" si="5"/>
        <v>311.73129205511225</v>
      </c>
      <c r="M20" s="8">
        <f t="shared" si="5"/>
        <v>352.13271783220648</v>
      </c>
      <c r="N20" s="8">
        <f t="shared" si="5"/>
        <v>546.98585373415688</v>
      </c>
      <c r="O20" s="83">
        <f t="shared" si="1"/>
        <v>4913.2490399999997</v>
      </c>
      <c r="Q20" s="8"/>
      <c r="R20" s="8"/>
    </row>
    <row r="21" spans="1:19" ht="15">
      <c r="A21" s="1" t="s">
        <v>23</v>
      </c>
      <c r="B21" s="31">
        <v>1.0504</v>
      </c>
      <c r="C21" s="8">
        <f>C16*$B$21</f>
        <v>7928.2172678566039</v>
      </c>
      <c r="D21" s="8">
        <f t="shared" si="6" ref="D21:N21">D16*$B$21</f>
        <v>7081.3983114577795</v>
      </c>
      <c r="E21" s="8">
        <f t="shared" si="6"/>
        <v>5415.6922896507822</v>
      </c>
      <c r="F21" s="8">
        <f t="shared" si="6"/>
        <v>5277.3058776828157</v>
      </c>
      <c r="G21" s="8">
        <f t="shared" si="6"/>
        <v>4435.8966322923206</v>
      </c>
      <c r="H21" s="8">
        <f t="shared" si="6"/>
        <v>3883.3728828713311</v>
      </c>
      <c r="I21" s="8">
        <f t="shared" si="6"/>
        <v>3786.2376823809136</v>
      </c>
      <c r="J21" s="8">
        <f t="shared" si="6"/>
        <v>3479.925065089506</v>
      </c>
      <c r="K21" s="8">
        <f t="shared" si="6"/>
        <v>3791.3569682072502</v>
      </c>
      <c r="L21" s="8">
        <f t="shared" si="6"/>
        <v>3795.5552240024335</v>
      </c>
      <c r="M21" s="8">
        <f t="shared" si="6"/>
        <v>4287.4719695253243</v>
      </c>
      <c r="N21" s="8">
        <f t="shared" si="6"/>
        <v>6659.9506289829415</v>
      </c>
      <c r="O21" s="83">
        <f t="shared" si="1"/>
        <v>59822.380799999999</v>
      </c>
      <c r="Q21" s="8"/>
      <c r="R21" s="8"/>
      <c r="S21" s="4"/>
    </row>
    <row r="22" spans="1:15" ht="15">
      <c r="A22" s="5"/>
      <c r="B22" s="44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85"/>
    </row>
    <row r="23" spans="1:15" ht="15">
      <c r="A23" s="6" t="s">
        <v>15</v>
      </c>
      <c r="B23" s="43"/>
      <c r="C23" s="34">
        <f>SUM(C17:C21)</f>
        <v>18150.158856183771</v>
      </c>
      <c r="D23" s="34">
        <f t="shared" si="7" ref="D23:O23">SUM(D17:D21)</f>
        <v>16661.840680453577</v>
      </c>
      <c r="E23" s="34">
        <f t="shared" si="7"/>
        <v>13734.295744259427</v>
      </c>
      <c r="F23" s="34">
        <f t="shared" si="7"/>
        <v>13491.076091877188</v>
      </c>
      <c r="G23" s="34">
        <f t="shared" si="7"/>
        <v>12012.265699550171</v>
      </c>
      <c r="H23" s="34">
        <f t="shared" si="7"/>
        <v>11041.183117409008</v>
      </c>
      <c r="I23" s="34">
        <f t="shared" si="7"/>
        <v>10870.464118618671</v>
      </c>
      <c r="J23" s="34">
        <f t="shared" si="7"/>
        <v>10332.107445890173</v>
      </c>
      <c r="K23" s="34">
        <f t="shared" si="7"/>
        <v>10879.461468151912</v>
      </c>
      <c r="L23" s="34">
        <f t="shared" si="7"/>
        <v>10886.84007057823</v>
      </c>
      <c r="M23" s="34">
        <f t="shared" si="7"/>
        <v>11751.403420011511</v>
      </c>
      <c r="N23" s="34">
        <f t="shared" si="7"/>
        <v>15921.129527016365</v>
      </c>
      <c r="O23" s="34">
        <f t="shared" si="7"/>
        <v>155732.22623999999</v>
      </c>
    </row>
    <row r="24" spans="1:15" ht="15">
      <c r="A24" s="2"/>
      <c r="B24" s="4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1:15" ht="15.75">
      <c r="A25" s="113" t="s">
        <v>115</v>
      </c>
      <c r="B25" s="125"/>
      <c r="C25" s="114"/>
      <c r="D25" s="11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114"/>
    </row>
    <row r="26" spans="1:15" ht="15">
      <c r="A26" s="1" t="s">
        <v>17</v>
      </c>
      <c r="B26" s="40"/>
      <c r="C26" s="8">
        <v>22</v>
      </c>
      <c r="D26" s="8">
        <f>$C26</f>
        <v>22</v>
      </c>
      <c r="E26" s="8">
        <f t="shared" si="8" ref="E26:N26">$C26</f>
        <v>22</v>
      </c>
      <c r="F26" s="8">
        <f t="shared" si="8"/>
        <v>22</v>
      </c>
      <c r="G26" s="8">
        <f t="shared" si="8"/>
        <v>22</v>
      </c>
      <c r="H26" s="8">
        <f t="shared" si="8"/>
        <v>22</v>
      </c>
      <c r="I26" s="8">
        <f t="shared" si="8"/>
        <v>22</v>
      </c>
      <c r="J26" s="8">
        <f t="shared" si="8"/>
        <v>22</v>
      </c>
      <c r="K26" s="8">
        <f t="shared" si="8"/>
        <v>22</v>
      </c>
      <c r="L26" s="8">
        <f t="shared" si="8"/>
        <v>22</v>
      </c>
      <c r="M26" s="8">
        <f t="shared" si="8"/>
        <v>22</v>
      </c>
      <c r="N26" s="8">
        <f t="shared" si="8"/>
        <v>22</v>
      </c>
      <c r="O26" s="83">
        <f t="shared" si="9" ref="O26:O32">SUM(C26:N26)</f>
        <v>264</v>
      </c>
    </row>
    <row r="27" spans="1:15" ht="15">
      <c r="A27" s="6" t="s">
        <v>18</v>
      </c>
      <c r="B27" s="43"/>
      <c r="C27" s="8">
        <f>41492*'[2]Weather Normalization'!CQ61</f>
        <v>4768.8998453451304</v>
      </c>
      <c r="D27" s="8">
        <f>41492*'[2]Weather Normalization'!CR61</f>
        <v>4793.7396592052164</v>
      </c>
      <c r="E27" s="8">
        <f>41492*'[2]Weather Normalization'!CS61</f>
        <v>3969.1253548010368</v>
      </c>
      <c r="F27" s="8">
        <f>41492*'[2]Weather Normalization'!CT61</f>
        <v>3404.3569545802511</v>
      </c>
      <c r="G27" s="8">
        <f>41492*'[2]Weather Normalization'!CU61</f>
        <v>2336.1535132125837</v>
      </c>
      <c r="H27" s="8">
        <f>41492*'[2]Weather Normalization'!CV61</f>
        <v>2208.282954480082</v>
      </c>
      <c r="I27" s="8">
        <f>41492*'[2]Weather Normalization'!CW61</f>
        <v>1409.675888182777</v>
      </c>
      <c r="J27" s="8">
        <f>41492*'[2]Weather Normalization'!CX61</f>
        <v>2844.9445190407369</v>
      </c>
      <c r="K27" s="8">
        <f>41492*'[2]Weather Normalization'!CY61</f>
        <v>2234.5664509329413</v>
      </c>
      <c r="L27" s="8">
        <f>41492*'[2]Weather Normalization'!CZ61</f>
        <v>3068.7648424729286</v>
      </c>
      <c r="M27" s="8">
        <f>41492*'[2]Weather Normalization'!DA61</f>
        <v>3978.4169963377167</v>
      </c>
      <c r="N27" s="8">
        <f>41492*'[2]Weather Normalization'!DB61</f>
        <v>6475.0730214086025</v>
      </c>
      <c r="O27" s="83">
        <f t="shared" si="9"/>
        <v>41491.999999999993</v>
      </c>
    </row>
    <row r="28" spans="1:18" ht="15">
      <c r="A28" s="6" t="s">
        <v>19</v>
      </c>
      <c r="B28" s="29">
        <v>17.5</v>
      </c>
      <c r="C28" s="30">
        <f>C26*$B$28</f>
        <v>385</v>
      </c>
      <c r="D28" s="30">
        <f t="shared" si="10" ref="D28:N28">D26*$B$28</f>
        <v>385</v>
      </c>
      <c r="E28" s="30">
        <f t="shared" si="10"/>
        <v>385</v>
      </c>
      <c r="F28" s="30">
        <f t="shared" si="10"/>
        <v>385</v>
      </c>
      <c r="G28" s="30">
        <f t="shared" si="10"/>
        <v>385</v>
      </c>
      <c r="H28" s="30">
        <f t="shared" si="10"/>
        <v>385</v>
      </c>
      <c r="I28" s="30">
        <f t="shared" si="10"/>
        <v>385</v>
      </c>
      <c r="J28" s="30">
        <f t="shared" si="10"/>
        <v>385</v>
      </c>
      <c r="K28" s="30">
        <f t="shared" si="10"/>
        <v>385</v>
      </c>
      <c r="L28" s="30">
        <f t="shared" si="10"/>
        <v>385</v>
      </c>
      <c r="M28" s="30">
        <f t="shared" si="10"/>
        <v>385</v>
      </c>
      <c r="N28" s="30">
        <f t="shared" si="10"/>
        <v>385</v>
      </c>
      <c r="O28" s="84">
        <f t="shared" si="9"/>
        <v>4620</v>
      </c>
      <c r="Q28" s="8"/>
      <c r="R28" s="8"/>
    </row>
    <row r="29" spans="1:18" ht="15">
      <c r="A29" s="28" t="s">
        <v>20</v>
      </c>
      <c r="B29" s="31">
        <v>0.55700000000000005</v>
      </c>
      <c r="C29" s="83">
        <f>C27*$B$29</f>
        <v>2656.2772138572377</v>
      </c>
      <c r="D29" s="83">
        <f t="shared" si="11" ref="D29:N29">D27*$B$29</f>
        <v>2670.1129901773056</v>
      </c>
      <c r="E29" s="83">
        <f t="shared" si="11"/>
        <v>2210.8028226241777</v>
      </c>
      <c r="F29" s="83">
        <f t="shared" si="11"/>
        <v>1896.2268237012001</v>
      </c>
      <c r="G29" s="83">
        <f t="shared" si="11"/>
        <v>1301.2375068594092</v>
      </c>
      <c r="H29" s="83">
        <f t="shared" si="11"/>
        <v>1230.0136056454057</v>
      </c>
      <c r="I29" s="83">
        <f t="shared" si="11"/>
        <v>785.1894697178069</v>
      </c>
      <c r="J29" s="83">
        <f t="shared" si="11"/>
        <v>1584.6340971056907</v>
      </c>
      <c r="K29" s="83">
        <f t="shared" si="11"/>
        <v>1244.6535131696485</v>
      </c>
      <c r="L29" s="83">
        <f t="shared" si="11"/>
        <v>1709.3020172574213</v>
      </c>
      <c r="M29" s="83">
        <f t="shared" si="11"/>
        <v>2215.9782669601086</v>
      </c>
      <c r="N29" s="83">
        <f t="shared" si="11"/>
        <v>3606.6156729245918</v>
      </c>
      <c r="O29" s="83">
        <f t="shared" si="9"/>
        <v>23111.044000000005</v>
      </c>
      <c r="Q29" s="8"/>
      <c r="R29" s="8"/>
    </row>
    <row r="30" spans="1:18" ht="15">
      <c r="A30" s="6" t="s">
        <v>21</v>
      </c>
      <c r="B30" s="31">
        <v>0.01456</v>
      </c>
      <c r="C30" s="8">
        <f>C27*$B$30</f>
        <v>69.435181748225105</v>
      </c>
      <c r="D30" s="8">
        <f t="shared" si="12" ref="D30:N30">D27*$B$30</f>
        <v>69.796849438027948</v>
      </c>
      <c r="E30" s="8">
        <f t="shared" si="12"/>
        <v>57.790465165903093</v>
      </c>
      <c r="F30" s="8">
        <f t="shared" si="12"/>
        <v>49.567437258688457</v>
      </c>
      <c r="G30" s="8">
        <f t="shared" si="12"/>
        <v>34.014395152375215</v>
      </c>
      <c r="H30" s="8">
        <f t="shared" si="12"/>
        <v>32.152599817229998</v>
      </c>
      <c r="I30" s="8">
        <f t="shared" si="12"/>
        <v>20.524880931941233</v>
      </c>
      <c r="J30" s="8">
        <f t="shared" si="12"/>
        <v>41.42239219723313</v>
      </c>
      <c r="K30" s="8">
        <f t="shared" si="12"/>
        <v>32.535287525583627</v>
      </c>
      <c r="L30" s="8">
        <f t="shared" si="12"/>
        <v>44.681216106405842</v>
      </c>
      <c r="M30" s="8">
        <f t="shared" si="12"/>
        <v>57.925751466677156</v>
      </c>
      <c r="N30" s="8">
        <f t="shared" si="12"/>
        <v>94.277063191709246</v>
      </c>
      <c r="O30" s="83">
        <f t="shared" si="9"/>
        <v>604.12351999999998</v>
      </c>
      <c r="Q30" s="8"/>
      <c r="R30" s="8"/>
    </row>
    <row r="31" spans="1:18" ht="15">
      <c r="A31" s="28" t="s">
        <v>22</v>
      </c>
      <c r="B31" s="31">
        <v>0.054980000000000001</v>
      </c>
      <c r="C31" s="83">
        <f>C27*$B$31</f>
        <v>262.19411349707525</v>
      </c>
      <c r="D31" s="83">
        <f t="shared" si="13" ref="D31:N31">D27*$B$31</f>
        <v>263.5598064631028</v>
      </c>
      <c r="E31" s="83">
        <f t="shared" si="13"/>
        <v>218.22251200696101</v>
      </c>
      <c r="F31" s="83">
        <f t="shared" si="13"/>
        <v>187.1715453628222</v>
      </c>
      <c r="G31" s="83">
        <f t="shared" si="13"/>
        <v>128.44172015642786</v>
      </c>
      <c r="H31" s="83">
        <f t="shared" si="13"/>
        <v>121.41139683731491</v>
      </c>
      <c r="I31" s="83">
        <f t="shared" si="13"/>
        <v>77.503980332289089</v>
      </c>
      <c r="J31" s="83">
        <f t="shared" si="13"/>
        <v>156.41504965685971</v>
      </c>
      <c r="K31" s="83">
        <f t="shared" si="13"/>
        <v>122.85646347229311</v>
      </c>
      <c r="L31" s="83">
        <f t="shared" si="13"/>
        <v>168.72069103916161</v>
      </c>
      <c r="M31" s="83">
        <f t="shared" si="13"/>
        <v>218.73336645864768</v>
      </c>
      <c r="N31" s="83">
        <f t="shared" si="13"/>
        <v>355.99951471704497</v>
      </c>
      <c r="O31" s="83">
        <f t="shared" si="9"/>
        <v>2281.2301600000005</v>
      </c>
      <c r="Q31" s="8"/>
      <c r="R31" s="8"/>
    </row>
    <row r="32" spans="1:18" ht="15">
      <c r="A32" s="1" t="s">
        <v>23</v>
      </c>
      <c r="B32" s="31">
        <v>1.0504</v>
      </c>
      <c r="C32" s="83">
        <f>C27*$B$32</f>
        <v>5009.2523975505246</v>
      </c>
      <c r="D32" s="83">
        <f t="shared" si="14" ref="D32:N32">D27*$B$32</f>
        <v>5035.3441380291597</v>
      </c>
      <c r="E32" s="83">
        <f t="shared" si="14"/>
        <v>4169.1692726830088</v>
      </c>
      <c r="F32" s="83">
        <f t="shared" si="14"/>
        <v>3575.9365450910959</v>
      </c>
      <c r="G32" s="83">
        <f t="shared" si="14"/>
        <v>2453.8956502784977</v>
      </c>
      <c r="H32" s="83">
        <f t="shared" si="14"/>
        <v>2319.580415385878</v>
      </c>
      <c r="I32" s="83">
        <f t="shared" si="14"/>
        <v>1480.7235529471891</v>
      </c>
      <c r="J32" s="83">
        <f t="shared" si="14"/>
        <v>2988.3297228003898</v>
      </c>
      <c r="K32" s="83">
        <f t="shared" si="14"/>
        <v>2347.1886000599616</v>
      </c>
      <c r="L32" s="83">
        <f t="shared" si="14"/>
        <v>3223.4305905335641</v>
      </c>
      <c r="M32" s="83">
        <f t="shared" si="14"/>
        <v>4178.9292129531377</v>
      </c>
      <c r="N32" s="83">
        <f t="shared" si="14"/>
        <v>6801.4167016875963</v>
      </c>
      <c r="O32" s="114">
        <f t="shared" si="9"/>
        <v>43583.196799999998</v>
      </c>
      <c r="Q32" s="8"/>
      <c r="R32" s="8"/>
    </row>
    <row r="33" spans="1:15" ht="15">
      <c r="A33" s="1"/>
      <c r="B33" s="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85"/>
    </row>
    <row r="34" spans="1:15" ht="15">
      <c r="A34" s="6" t="s">
        <v>15</v>
      </c>
      <c r="B34" s="5"/>
      <c r="C34" s="34">
        <f>SUM(C28:C32)</f>
        <v>8382.1589066530632</v>
      </c>
      <c r="D34" s="34">
        <f t="shared" si="15" ref="D34:O34">SUM(D28:D32)</f>
        <v>8423.813784107595</v>
      </c>
      <c r="E34" s="34">
        <f t="shared" si="15"/>
        <v>7040.9850724800508</v>
      </c>
      <c r="F34" s="34">
        <f t="shared" si="15"/>
        <v>6093.9023514138071</v>
      </c>
      <c r="G34" s="34">
        <f t="shared" si="15"/>
        <v>4302.5892724467103</v>
      </c>
      <c r="H34" s="34">
        <f t="shared" si="15"/>
        <v>4088.1580176858288</v>
      </c>
      <c r="I34" s="34">
        <f t="shared" si="15"/>
        <v>2748.9418839292262</v>
      </c>
      <c r="J34" s="34">
        <f t="shared" si="15"/>
        <v>5155.8012617601735</v>
      </c>
      <c r="K34" s="34">
        <f t="shared" si="15"/>
        <v>4132.2338642274872</v>
      </c>
      <c r="L34" s="34">
        <f t="shared" si="15"/>
        <v>5531.1345149365534</v>
      </c>
      <c r="M34" s="34">
        <f t="shared" si="15"/>
        <v>7056.5665978385714</v>
      </c>
      <c r="N34" s="34">
        <f t="shared" si="15"/>
        <v>11243.308952520943</v>
      </c>
      <c r="O34" s="34">
        <f t="shared" si="15"/>
        <v>74199.59448</v>
      </c>
    </row>
    <row r="35" spans="2:15" ht="15">
      <c r="B35" s="6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6" spans="1:15" ht="15.75">
      <c r="A36" s="109" t="s">
        <v>116</v>
      </c>
      <c r="B36" s="109"/>
      <c r="C36" s="114"/>
      <c r="D36" s="11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114"/>
    </row>
    <row r="37" spans="1:15" ht="15">
      <c r="A37" s="1" t="s">
        <v>17</v>
      </c>
      <c r="B37" s="1"/>
      <c r="C37" s="8">
        <v>9</v>
      </c>
      <c r="D37" s="8">
        <f>$C37</f>
        <v>9</v>
      </c>
      <c r="E37" s="8">
        <f t="shared" si="16" ref="E37:N37">$C37</f>
        <v>9</v>
      </c>
      <c r="F37" s="8">
        <f t="shared" si="16"/>
        <v>9</v>
      </c>
      <c r="G37" s="8">
        <f t="shared" si="16"/>
        <v>9</v>
      </c>
      <c r="H37" s="8">
        <f t="shared" si="16"/>
        <v>9</v>
      </c>
      <c r="I37" s="8">
        <f t="shared" si="16"/>
        <v>9</v>
      </c>
      <c r="J37" s="8">
        <f t="shared" si="16"/>
        <v>9</v>
      </c>
      <c r="K37" s="8">
        <f t="shared" si="16"/>
        <v>9</v>
      </c>
      <c r="L37" s="8">
        <f t="shared" si="16"/>
        <v>9</v>
      </c>
      <c r="M37" s="8">
        <f t="shared" si="16"/>
        <v>9</v>
      </c>
      <c r="N37" s="8">
        <f t="shared" si="16"/>
        <v>9</v>
      </c>
      <c r="O37" s="83">
        <f>SUM(C37:N37)</f>
        <v>108</v>
      </c>
    </row>
    <row r="38" spans="1:15" ht="15">
      <c r="A38" s="6" t="s">
        <v>18</v>
      </c>
      <c r="B38" s="6"/>
      <c r="C38" s="8">
        <f>32285*'[2]Weather Normalization'!CQ62</f>
        <v>2924.2661786879312</v>
      </c>
      <c r="D38" s="8">
        <f>32285*'[2]Weather Normalization'!CR62</f>
        <v>2853.7996656543814</v>
      </c>
      <c r="E38" s="8">
        <f>32285*'[2]Weather Normalization'!CS62</f>
        <v>2881.2608226256639</v>
      </c>
      <c r="F38" s="8">
        <f>32285*'[2]Weather Normalization'!CT62</f>
        <v>2665.9242563082262</v>
      </c>
      <c r="G38" s="8">
        <f>32285*'[2]Weather Normalization'!CU62</f>
        <v>2537.2140527856777</v>
      </c>
      <c r="H38" s="8">
        <f>32285*'[2]Weather Normalization'!CV62</f>
        <v>2308.0155430306445</v>
      </c>
      <c r="I38" s="8">
        <f>32285*'[2]Weather Normalization'!CW62</f>
        <v>2166.0708107664018</v>
      </c>
      <c r="J38" s="8">
        <f>32285*'[2]Weather Normalization'!CX62</f>
        <v>2207.6762477884363</v>
      </c>
      <c r="K38" s="8">
        <f>32285*'[2]Weather Normalization'!CY62</f>
        <v>2775.9469131133196</v>
      </c>
      <c r="L38" s="8">
        <f>32285*'[2]Weather Normalization'!CZ62</f>
        <v>2850.7517634885239</v>
      </c>
      <c r="M38" s="8">
        <f>32285*'[2]Weather Normalization'!DA62</f>
        <v>2929.1066830668187</v>
      </c>
      <c r="N38" s="8">
        <f>32285*'[2]Weather Normalization'!DB62</f>
        <v>3184.9670626839734</v>
      </c>
      <c r="O38" s="83">
        <f t="shared" si="17" ref="O38:O43">SUM(C38:N38)</f>
        <v>32284.999999999993</v>
      </c>
    </row>
    <row r="39" spans="1:18" ht="15">
      <c r="A39" s="6" t="s">
        <v>19</v>
      </c>
      <c r="B39" s="110">
        <v>17.5</v>
      </c>
      <c r="C39" s="84">
        <f>C37*$B$39</f>
        <v>157.5</v>
      </c>
      <c r="D39" s="84">
        <f t="shared" si="18" ref="D39:N39">D37*$B$39</f>
        <v>157.5</v>
      </c>
      <c r="E39" s="84">
        <f t="shared" si="18"/>
        <v>157.5</v>
      </c>
      <c r="F39" s="84">
        <f t="shared" si="18"/>
        <v>157.5</v>
      </c>
      <c r="G39" s="84">
        <f t="shared" si="18"/>
        <v>157.5</v>
      </c>
      <c r="H39" s="84">
        <f t="shared" si="18"/>
        <v>157.5</v>
      </c>
      <c r="I39" s="84">
        <f t="shared" si="18"/>
        <v>157.5</v>
      </c>
      <c r="J39" s="84">
        <f t="shared" si="18"/>
        <v>157.5</v>
      </c>
      <c r="K39" s="84">
        <f t="shared" si="18"/>
        <v>157.5</v>
      </c>
      <c r="L39" s="84">
        <f t="shared" si="18"/>
        <v>157.5</v>
      </c>
      <c r="M39" s="84">
        <f t="shared" si="18"/>
        <v>157.5</v>
      </c>
      <c r="N39" s="84">
        <f t="shared" si="18"/>
        <v>157.5</v>
      </c>
      <c r="O39" s="84">
        <f t="shared" si="17"/>
        <v>1890</v>
      </c>
      <c r="Q39" s="8"/>
      <c r="R39" s="8"/>
    </row>
    <row r="40" spans="1:18" ht="15">
      <c r="A40" s="28" t="s">
        <v>27</v>
      </c>
      <c r="B40" s="101">
        <v>0.55700000000000005</v>
      </c>
      <c r="C40" s="83">
        <f>C38*$B$40</f>
        <v>1628.8162615291778</v>
      </c>
      <c r="D40" s="83">
        <f t="shared" si="19" ref="D40:N40">D38*$B$40</f>
        <v>1589.5664137694905</v>
      </c>
      <c r="E40" s="83">
        <f t="shared" si="19"/>
        <v>1604.862278202495</v>
      </c>
      <c r="F40" s="83">
        <f t="shared" si="19"/>
        <v>1484.9198107636821</v>
      </c>
      <c r="G40" s="83">
        <f t="shared" si="19"/>
        <v>1413.2282274016227</v>
      </c>
      <c r="H40" s="83">
        <f t="shared" si="19"/>
        <v>1285.5646574680691</v>
      </c>
      <c r="I40" s="83">
        <f t="shared" si="19"/>
        <v>1206.5014415968858</v>
      </c>
      <c r="J40" s="83">
        <f t="shared" si="19"/>
        <v>1229.6756700181591</v>
      </c>
      <c r="K40" s="83">
        <f t="shared" si="19"/>
        <v>1546.2024306041192</v>
      </c>
      <c r="L40" s="83">
        <f t="shared" si="19"/>
        <v>1587.8687322631079</v>
      </c>
      <c r="M40" s="83">
        <f t="shared" si="19"/>
        <v>1631.5124224682181</v>
      </c>
      <c r="N40" s="83">
        <f t="shared" si="19"/>
        <v>1774.0266539149734</v>
      </c>
      <c r="O40" s="83">
        <f t="shared" si="17"/>
        <v>17982.745000000003</v>
      </c>
      <c r="Q40" s="8"/>
      <c r="R40" s="8"/>
    </row>
    <row r="41" spans="1:18" ht="15">
      <c r="A41" s="6" t="s">
        <v>21</v>
      </c>
      <c r="B41" s="101">
        <v>0.01456</v>
      </c>
      <c r="C41" s="8">
        <f>C38*$B$41</f>
        <v>42.577315561696281</v>
      </c>
      <c r="D41" s="8">
        <f t="shared" si="20" ref="D41:N41">D38*$B$41</f>
        <v>41.551323131927795</v>
      </c>
      <c r="E41" s="8">
        <f t="shared" si="20"/>
        <v>41.951157577429669</v>
      </c>
      <c r="F41" s="8">
        <f t="shared" si="20"/>
        <v>38.815857171847775</v>
      </c>
      <c r="G41" s="8">
        <f t="shared" si="20"/>
        <v>36.94183660855947</v>
      </c>
      <c r="H41" s="8">
        <f t="shared" si="20"/>
        <v>33.604706306526182</v>
      </c>
      <c r="I41" s="8">
        <f t="shared" si="20"/>
        <v>31.537991004758812</v>
      </c>
      <c r="J41" s="8">
        <f t="shared" si="20"/>
        <v>32.143766167799633</v>
      </c>
      <c r="K41" s="8">
        <f t="shared" si="20"/>
        <v>40.417787054929931</v>
      </c>
      <c r="L41" s="8">
        <f t="shared" si="20"/>
        <v>41.50694567639291</v>
      </c>
      <c r="M41" s="8">
        <f t="shared" si="20"/>
        <v>42.647793305452879</v>
      </c>
      <c r="N41" s="8">
        <f t="shared" si="20"/>
        <v>46.373120432678654</v>
      </c>
      <c r="O41" s="83">
        <f t="shared" si="17"/>
        <v>470.06959999999998</v>
      </c>
      <c r="Q41" s="8"/>
      <c r="R41" s="8"/>
    </row>
    <row r="42" spans="1:18" ht="15">
      <c r="A42" s="28" t="s">
        <v>22</v>
      </c>
      <c r="B42" s="101">
        <v>0.054980000000000001</v>
      </c>
      <c r="C42" s="83">
        <f>C38*$B$42</f>
        <v>160.77615450426245</v>
      </c>
      <c r="D42" s="83">
        <f t="shared" si="21" ref="D42:N42">D38*$B$42</f>
        <v>156.9019056176779</v>
      </c>
      <c r="E42" s="83">
        <f t="shared" si="21"/>
        <v>158.41172002795901</v>
      </c>
      <c r="F42" s="83">
        <f t="shared" si="21"/>
        <v>146.57251561182628</v>
      </c>
      <c r="G42" s="83">
        <f t="shared" si="21"/>
        <v>139.49602862215656</v>
      </c>
      <c r="H42" s="83">
        <f t="shared" si="21"/>
        <v>126.89469455582484</v>
      </c>
      <c r="I42" s="83">
        <f t="shared" si="21"/>
        <v>119.09057317593677</v>
      </c>
      <c r="J42" s="83">
        <f t="shared" si="21"/>
        <v>121.37804010340822</v>
      </c>
      <c r="K42" s="83">
        <f t="shared" si="21"/>
        <v>152.6215612829703</v>
      </c>
      <c r="L42" s="83">
        <f t="shared" si="21"/>
        <v>156.73433195659905</v>
      </c>
      <c r="M42" s="83">
        <f t="shared" si="21"/>
        <v>161.0422854350137</v>
      </c>
      <c r="N42" s="83">
        <f t="shared" si="21"/>
        <v>175.10948910636486</v>
      </c>
      <c r="O42" s="83">
        <f t="shared" si="17"/>
        <v>1775.0293000000001</v>
      </c>
      <c r="Q42" s="8"/>
      <c r="R42" s="8"/>
    </row>
    <row r="43" spans="1:18" ht="15">
      <c r="A43" s="32" t="s">
        <v>28</v>
      </c>
      <c r="B43" s="31">
        <v>0.21029999999999999</v>
      </c>
      <c r="C43" s="83">
        <f>C38*$B$43</f>
        <v>614.97317737807191</v>
      </c>
      <c r="D43" s="83">
        <f t="shared" si="22" ref="D43:N43">D38*$B$43</f>
        <v>600.15406968711636</v>
      </c>
      <c r="E43" s="83">
        <f t="shared" si="22"/>
        <v>605.92915099817708</v>
      </c>
      <c r="F43" s="83">
        <f t="shared" si="22"/>
        <v>560.64387110161988</v>
      </c>
      <c r="G43" s="83">
        <f t="shared" si="22"/>
        <v>533.57611530082795</v>
      </c>
      <c r="H43" s="83">
        <f t="shared" si="22"/>
        <v>485.37566869934449</v>
      </c>
      <c r="I43" s="83">
        <f t="shared" si="22"/>
        <v>455.52469150417426</v>
      </c>
      <c r="J43" s="83">
        <f t="shared" si="22"/>
        <v>464.27431490990813</v>
      </c>
      <c r="K43" s="83">
        <f t="shared" si="22"/>
        <v>583.78163582773107</v>
      </c>
      <c r="L43" s="83">
        <f t="shared" si="22"/>
        <v>599.51309586163654</v>
      </c>
      <c r="M43" s="83">
        <f t="shared" si="22"/>
        <v>615.99113544895192</v>
      </c>
      <c r="N43" s="83">
        <f t="shared" si="22"/>
        <v>669.79857328243952</v>
      </c>
      <c r="O43" s="83">
        <f t="shared" si="17"/>
        <v>6789.5355</v>
      </c>
      <c r="Q43" s="8"/>
      <c r="R43" s="8"/>
    </row>
    <row r="44" spans="1:15" ht="15">
      <c r="A44" s="5"/>
      <c r="B44" s="5"/>
      <c r="C44" s="83"/>
      <c r="D44" s="83"/>
      <c r="E44" s="8"/>
      <c r="F44" s="8"/>
      <c r="G44" s="8"/>
      <c r="H44" s="8"/>
      <c r="I44" s="8"/>
      <c r="J44" s="8"/>
      <c r="K44" s="8"/>
      <c r="L44" s="8"/>
      <c r="M44" s="8"/>
      <c r="N44" s="8"/>
      <c r="O44" s="85"/>
    </row>
    <row r="45" spans="1:15" ht="15">
      <c r="A45" s="6" t="s">
        <v>15</v>
      </c>
      <c r="B45" s="6"/>
      <c r="C45" s="34">
        <f t="shared" si="23" ref="C45:O45">SUM(C39:C43)</f>
        <v>2604.6429089732083</v>
      </c>
      <c r="D45" s="34">
        <f t="shared" si="23"/>
        <v>2545.6737122062123</v>
      </c>
      <c r="E45" s="34">
        <f t="shared" si="23"/>
        <v>2568.654306806061</v>
      </c>
      <c r="F45" s="34">
        <f t="shared" si="23"/>
        <v>2388.4520546489757</v>
      </c>
      <c r="G45" s="34">
        <f t="shared" si="23"/>
        <v>2280.7422079331664</v>
      </c>
      <c r="H45" s="34">
        <f t="shared" si="23"/>
        <v>2088.9397270297645</v>
      </c>
      <c r="I45" s="34">
        <f t="shared" si="23"/>
        <v>1970.1546972817555</v>
      </c>
      <c r="J45" s="34">
        <f t="shared" si="23"/>
        <v>2004.971791199275</v>
      </c>
      <c r="K45" s="34">
        <f t="shared" si="23"/>
        <v>2480.5234147697506</v>
      </c>
      <c r="L45" s="34">
        <f t="shared" si="23"/>
        <v>2543.1231057577365</v>
      </c>
      <c r="M45" s="34">
        <f t="shared" si="23"/>
        <v>2608.6936366576365</v>
      </c>
      <c r="N45" s="34">
        <f t="shared" si="23"/>
        <v>2822.8078367364565</v>
      </c>
      <c r="O45" s="34">
        <f t="shared" si="23"/>
        <v>28907.379399999998</v>
      </c>
    </row>
    <row r="46" spans="1:15" ht="15">
      <c r="A46" s="2"/>
      <c r="B46" s="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</row>
    <row r="47" spans="1:15" ht="15.75">
      <c r="A47" s="109" t="s">
        <v>117</v>
      </c>
      <c r="B47" s="109"/>
      <c r="C47" s="114"/>
      <c r="D47" s="11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114"/>
    </row>
    <row r="48" spans="1:15" ht="15">
      <c r="A48" s="1" t="s">
        <v>17</v>
      </c>
      <c r="B48" s="1"/>
      <c r="C48" s="8">
        <v>2</v>
      </c>
      <c r="D48" s="8">
        <f>$C48</f>
        <v>2</v>
      </c>
      <c r="E48" s="8">
        <f t="shared" si="24" ref="E48:N48">$C48</f>
        <v>2</v>
      </c>
      <c r="F48" s="8">
        <f t="shared" si="24"/>
        <v>2</v>
      </c>
      <c r="G48" s="8">
        <f t="shared" si="24"/>
        <v>2</v>
      </c>
      <c r="H48" s="8">
        <f t="shared" si="24"/>
        <v>2</v>
      </c>
      <c r="I48" s="8">
        <f t="shared" si="24"/>
        <v>2</v>
      </c>
      <c r="J48" s="8">
        <f t="shared" si="24"/>
        <v>2</v>
      </c>
      <c r="K48" s="8">
        <f t="shared" si="24"/>
        <v>2</v>
      </c>
      <c r="L48" s="8">
        <f t="shared" si="24"/>
        <v>2</v>
      </c>
      <c r="M48" s="8">
        <f t="shared" si="24"/>
        <v>2</v>
      </c>
      <c r="N48" s="8">
        <f t="shared" si="24"/>
        <v>2</v>
      </c>
      <c r="O48" s="83">
        <f>SUM(C48:N48)</f>
        <v>24</v>
      </c>
    </row>
    <row r="49" spans="1:15" ht="15">
      <c r="A49" s="6" t="s">
        <v>18</v>
      </c>
      <c r="B49" s="6"/>
      <c r="C49" s="8">
        <f>27325*'[2]Weather Normalization'!CQ61</f>
        <v>3140.6099555108376</v>
      </c>
      <c r="D49" s="8">
        <f>27325*'[2]Weather Normalization'!CR61</f>
        <v>3156.9684803765194</v>
      </c>
      <c r="E49" s="8">
        <f>27325*'[2]Weather Normalization'!CS61</f>
        <v>2613.9099180550065</v>
      </c>
      <c r="F49" s="8">
        <f>27325*'[2]Weather Normalization'!CT61</f>
        <v>2241.9756527500567</v>
      </c>
      <c r="G49" s="8">
        <f>27325*'[2]Weather Normalization'!CU61</f>
        <v>1538.4988611909248</v>
      </c>
      <c r="H49" s="8">
        <f>27325*'[2]Weather Normalization'!CV61</f>
        <v>1454.2883382620323</v>
      </c>
      <c r="I49" s="8">
        <f>27325*'[2]Weather Normalization'!CW61</f>
        <v>928.35712051948281</v>
      </c>
      <c r="J49" s="8">
        <f>27325*'[2]Weather Normalization'!CX61</f>
        <v>1873.5686152219255</v>
      </c>
      <c r="K49" s="8">
        <f>27325*'[2]Weather Normalization'!CY61</f>
        <v>1471.5976157269502</v>
      </c>
      <c r="L49" s="8">
        <f>27325*'[2]Weather Normalization'!CZ61</f>
        <v>2020.9678810511127</v>
      </c>
      <c r="M49" s="8">
        <f>27325*'[2]Weather Normalization'!DA61</f>
        <v>2620.0290278831608</v>
      </c>
      <c r="N49" s="8">
        <f>27325*'[2]Weather Normalization'!DB61</f>
        <v>4264.228533451992</v>
      </c>
      <c r="O49" s="83">
        <f t="shared" si="25" ref="O49:O54">SUM(C49:N49)</f>
        <v>27325.000000000004</v>
      </c>
    </row>
    <row r="50" spans="1:18" ht="15">
      <c r="A50" s="6" t="s">
        <v>19</v>
      </c>
      <c r="B50" s="110">
        <v>175</v>
      </c>
      <c r="C50" s="84">
        <f>C48*$B$50</f>
        <v>350</v>
      </c>
      <c r="D50" s="84">
        <f t="shared" si="26" ref="D50:N50">D48*$B$50</f>
        <v>350</v>
      </c>
      <c r="E50" s="84">
        <f t="shared" si="26"/>
        <v>350</v>
      </c>
      <c r="F50" s="84">
        <f t="shared" si="26"/>
        <v>350</v>
      </c>
      <c r="G50" s="84">
        <f t="shared" si="26"/>
        <v>350</v>
      </c>
      <c r="H50" s="84">
        <f t="shared" si="26"/>
        <v>350</v>
      </c>
      <c r="I50" s="84">
        <f t="shared" si="26"/>
        <v>350</v>
      </c>
      <c r="J50" s="84">
        <f t="shared" si="26"/>
        <v>350</v>
      </c>
      <c r="K50" s="84">
        <f t="shared" si="26"/>
        <v>350</v>
      </c>
      <c r="L50" s="84">
        <f t="shared" si="26"/>
        <v>350</v>
      </c>
      <c r="M50" s="84">
        <f t="shared" si="26"/>
        <v>350</v>
      </c>
      <c r="N50" s="84">
        <f t="shared" si="26"/>
        <v>350</v>
      </c>
      <c r="O50" s="84">
        <f t="shared" si="25"/>
        <v>4200</v>
      </c>
      <c r="Q50" s="8"/>
      <c r="R50" s="8"/>
    </row>
    <row r="51" spans="1:18" ht="15">
      <c r="A51" s="28" t="s">
        <v>20</v>
      </c>
      <c r="B51" s="101">
        <v>0.218</v>
      </c>
      <c r="C51" s="83">
        <f>C49*$B$51</f>
        <v>684.65297030136264</v>
      </c>
      <c r="D51" s="83">
        <f t="shared" si="27" ref="D51:N51">D49*$B$51</f>
        <v>688.21912872208122</v>
      </c>
      <c r="E51" s="83">
        <f t="shared" si="27"/>
        <v>569.83236213599139</v>
      </c>
      <c r="F51" s="83">
        <f t="shared" si="27"/>
        <v>488.75069229951237</v>
      </c>
      <c r="G51" s="83">
        <f t="shared" si="27"/>
        <v>335.39275173962159</v>
      </c>
      <c r="H51" s="83">
        <f t="shared" si="27"/>
        <v>317.03485774112306</v>
      </c>
      <c r="I51" s="83">
        <f t="shared" si="27"/>
        <v>202.38185227324726</v>
      </c>
      <c r="J51" s="83">
        <f t="shared" si="27"/>
        <v>408.43795811837975</v>
      </c>
      <c r="K51" s="83">
        <f t="shared" si="27"/>
        <v>320.80828022847516</v>
      </c>
      <c r="L51" s="83">
        <f t="shared" si="27"/>
        <v>440.57099806914255</v>
      </c>
      <c r="M51" s="83">
        <f t="shared" si="27"/>
        <v>571.16632807852909</v>
      </c>
      <c r="N51" s="83">
        <f t="shared" si="27"/>
        <v>929.60182029253428</v>
      </c>
      <c r="O51" s="83">
        <f t="shared" si="25"/>
        <v>5956.8499999999995</v>
      </c>
      <c r="Q51" s="8"/>
      <c r="R51" s="8"/>
    </row>
    <row r="52" spans="1:18" ht="15">
      <c r="A52" s="6" t="s">
        <v>21</v>
      </c>
      <c r="B52" s="101">
        <v>0</v>
      </c>
      <c r="C52" s="8">
        <f>C49*$B$52</f>
        <v>0</v>
      </c>
      <c r="D52" s="8">
        <f t="shared" si="28" ref="D52:N52">D49*$B$52</f>
        <v>0</v>
      </c>
      <c r="E52" s="8">
        <f t="shared" si="28"/>
        <v>0</v>
      </c>
      <c r="F52" s="8">
        <f t="shared" si="28"/>
        <v>0</v>
      </c>
      <c r="G52" s="8">
        <f t="shared" si="28"/>
        <v>0</v>
      </c>
      <c r="H52" s="8">
        <f t="shared" si="28"/>
        <v>0</v>
      </c>
      <c r="I52" s="8">
        <f t="shared" si="28"/>
        <v>0</v>
      </c>
      <c r="J52" s="8">
        <f t="shared" si="28"/>
        <v>0</v>
      </c>
      <c r="K52" s="8">
        <f t="shared" si="28"/>
        <v>0</v>
      </c>
      <c r="L52" s="8">
        <f t="shared" si="28"/>
        <v>0</v>
      </c>
      <c r="M52" s="8">
        <f t="shared" si="28"/>
        <v>0</v>
      </c>
      <c r="N52" s="8">
        <f t="shared" si="28"/>
        <v>0</v>
      </c>
      <c r="O52" s="83">
        <f t="shared" si="25"/>
        <v>0</v>
      </c>
      <c r="Q52" s="8"/>
      <c r="R52" s="8"/>
    </row>
    <row r="53" spans="1:18" ht="15">
      <c r="A53" s="28" t="s">
        <v>22</v>
      </c>
      <c r="B53" s="101">
        <v>0.034070000000000003</v>
      </c>
      <c r="C53" s="83">
        <f>C49*$B$53</f>
        <v>107.00058118425424</v>
      </c>
      <c r="D53" s="83">
        <f t="shared" si="29" ref="D53:N53">D49*$B$53</f>
        <v>107.55791612642803</v>
      </c>
      <c r="E53" s="83">
        <f t="shared" si="29"/>
        <v>89.055910908134081</v>
      </c>
      <c r="F53" s="83">
        <f t="shared" si="29"/>
        <v>76.384110489194441</v>
      </c>
      <c r="G53" s="83">
        <f t="shared" si="29"/>
        <v>52.41665620077481</v>
      </c>
      <c r="H53" s="83">
        <f t="shared" si="29"/>
        <v>49.547603684587443</v>
      </c>
      <c r="I53" s="83">
        <f t="shared" si="29"/>
        <v>31.629127096098781</v>
      </c>
      <c r="J53" s="83">
        <f t="shared" si="29"/>
        <v>63.832482720611004</v>
      </c>
      <c r="K53" s="83">
        <f t="shared" si="29"/>
        <v>50.137330767817197</v>
      </c>
      <c r="L53" s="83">
        <f t="shared" si="29"/>
        <v>68.854375707411421</v>
      </c>
      <c r="M53" s="83">
        <f t="shared" si="29"/>
        <v>89.264388979979302</v>
      </c>
      <c r="N53" s="83">
        <f t="shared" si="29"/>
        <v>145.28226613470937</v>
      </c>
      <c r="O53" s="83">
        <f t="shared" si="25"/>
        <v>930.96275000000014</v>
      </c>
      <c r="Q53" s="8"/>
      <c r="R53" s="8"/>
    </row>
    <row r="54" spans="1:18" ht="15">
      <c r="A54" s="32" t="s">
        <v>23</v>
      </c>
      <c r="B54" s="31">
        <v>1.0504</v>
      </c>
      <c r="C54" s="83">
        <f>C49*$B$54</f>
        <v>3298.8966972685839</v>
      </c>
      <c r="D54" s="83">
        <f t="shared" si="30" ref="D54:N54">D49*$B$54</f>
        <v>3316.0796917874959</v>
      </c>
      <c r="E54" s="83">
        <f t="shared" si="30"/>
        <v>2745.6509779249786</v>
      </c>
      <c r="F54" s="83">
        <f t="shared" si="30"/>
        <v>2354.9712256486596</v>
      </c>
      <c r="G54" s="83">
        <f t="shared" si="30"/>
        <v>1616.0392037949473</v>
      </c>
      <c r="H54" s="83">
        <f t="shared" si="30"/>
        <v>1527.5844705104387</v>
      </c>
      <c r="I54" s="83">
        <f t="shared" si="30"/>
        <v>975.14631939366473</v>
      </c>
      <c r="J54" s="83">
        <f t="shared" si="30"/>
        <v>1967.9964734291104</v>
      </c>
      <c r="K54" s="83">
        <f t="shared" si="30"/>
        <v>1545.7661355595885</v>
      </c>
      <c r="L54" s="83">
        <f t="shared" si="30"/>
        <v>2122.8246622560887</v>
      </c>
      <c r="M54" s="83">
        <f t="shared" si="30"/>
        <v>2752.0784908884721</v>
      </c>
      <c r="N54" s="83">
        <f t="shared" si="30"/>
        <v>4479.1456515379723</v>
      </c>
      <c r="O54" s="83">
        <f t="shared" si="25"/>
        <v>28702.18</v>
      </c>
      <c r="Q54" s="8"/>
      <c r="R54" s="8"/>
    </row>
    <row r="55" spans="1:15" ht="15">
      <c r="A55" s="5"/>
      <c r="B55" s="5"/>
      <c r="C55" s="83"/>
      <c r="D55" s="83"/>
      <c r="E55" s="8"/>
      <c r="F55" s="8"/>
      <c r="G55" s="8"/>
      <c r="H55" s="8"/>
      <c r="I55" s="8"/>
      <c r="J55" s="8"/>
      <c r="K55" s="8"/>
      <c r="L55" s="8"/>
      <c r="M55" s="8"/>
      <c r="N55" s="8"/>
      <c r="O55" s="85"/>
    </row>
    <row r="56" spans="1:15" ht="15">
      <c r="A56" s="6" t="s">
        <v>15</v>
      </c>
      <c r="B56" s="6"/>
      <c r="C56" s="34">
        <f t="shared" si="31" ref="C56:O56">SUM(C50:C54)</f>
        <v>4440.5502487542008</v>
      </c>
      <c r="D56" s="34">
        <f t="shared" si="31"/>
        <v>4461.8567366360048</v>
      </c>
      <c r="E56" s="34">
        <f t="shared" si="31"/>
        <v>3754.5392509691042</v>
      </c>
      <c r="F56" s="34">
        <f t="shared" si="31"/>
        <v>3270.1060284373661</v>
      </c>
      <c r="G56" s="34">
        <f t="shared" si="31"/>
        <v>2353.8486117353436</v>
      </c>
      <c r="H56" s="34">
        <f t="shared" si="31"/>
        <v>2244.166931936149</v>
      </c>
      <c r="I56" s="34">
        <f t="shared" si="31"/>
        <v>1559.1572987630107</v>
      </c>
      <c r="J56" s="34">
        <f t="shared" si="31"/>
        <v>2790.2669142681011</v>
      </c>
      <c r="K56" s="34">
        <f t="shared" si="31"/>
        <v>2266.7117465558808</v>
      </c>
      <c r="L56" s="34">
        <f t="shared" si="31"/>
        <v>2982.2500360326426</v>
      </c>
      <c r="M56" s="34">
        <f t="shared" si="31"/>
        <v>3762.5092079469805</v>
      </c>
      <c r="N56" s="34">
        <f t="shared" si="31"/>
        <v>5904.0297379652156</v>
      </c>
      <c r="O56" s="34">
        <f t="shared" si="31"/>
        <v>39789.992749999998</v>
      </c>
    </row>
    <row r="57" spans="1:15" ht="15">
      <c r="A57" s="2"/>
      <c r="B57" s="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1:15" ht="15">
      <c r="A58" s="2"/>
      <c r="B58" s="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1:15" ht="15.75" thickBo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1"/>
      <c r="O59" s="11"/>
    </row>
    <row r="60" spans="1:15" ht="15">
      <c r="A60" s="39" t="s">
        <v>29</v>
      </c>
      <c r="B60" s="1"/>
      <c r="C60" s="1"/>
      <c r="D60" s="1"/>
      <c r="E60" s="1"/>
      <c r="F60" s="1"/>
      <c r="G60" s="1"/>
      <c r="H60" s="1"/>
      <c r="I60" s="1"/>
      <c r="J60" s="1" t="s">
        <v>30</v>
      </c>
      <c r="K60" s="1"/>
      <c r="L60" s="1"/>
      <c r="M60" s="1"/>
      <c r="N60" s="1"/>
      <c r="O60" s="1"/>
    </row>
    <row r="61" spans="1:15" ht="15">
      <c r="A61" s="2"/>
      <c r="B61" s="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</row>
    <row r="62" spans="1:15" ht="15">
      <c r="A62" s="1" t="s">
        <v>0</v>
      </c>
      <c r="B62" s="2" t="s">
        <v>113</v>
      </c>
      <c r="D62" s="3" t="s">
        <v>2</v>
      </c>
      <c r="E62" s="1"/>
      <c r="G62" s="2"/>
      <c r="H62" s="2"/>
      <c r="I62" s="5"/>
      <c r="J62" s="2"/>
      <c r="K62" s="5"/>
      <c r="L62" s="6" t="s">
        <v>31</v>
      </c>
      <c r="M62" s="2"/>
      <c r="N62" s="6"/>
      <c r="O62" s="2"/>
    </row>
    <row r="63" spans="1:15" ht="15.75" thickBot="1">
      <c r="A63" s="9"/>
      <c r="B63" s="9"/>
      <c r="C63" s="9"/>
      <c r="D63" s="10"/>
      <c r="E63" s="10"/>
      <c r="F63" s="9"/>
      <c r="G63" s="9"/>
      <c r="H63" s="9"/>
      <c r="I63" s="9"/>
      <c r="J63" s="9"/>
      <c r="K63" s="9"/>
      <c r="L63" s="9"/>
      <c r="M63" s="9"/>
      <c r="N63" s="11"/>
      <c r="O63" s="11"/>
    </row>
    <row r="64" spans="1:15" ht="15">
      <c r="A64" s="12"/>
      <c r="B64" s="12"/>
      <c r="C64" s="12"/>
      <c r="D64" s="1"/>
      <c r="E64" s="1"/>
      <c r="F64" s="12"/>
      <c r="G64" s="12"/>
      <c r="H64" s="12"/>
      <c r="I64" s="12"/>
      <c r="J64" s="12"/>
      <c r="K64" s="12"/>
      <c r="L64" s="12"/>
      <c r="M64" s="12"/>
      <c r="N64" s="13"/>
      <c r="O64" s="13"/>
    </row>
    <row r="65" spans="1:15" ht="15">
      <c r="A65" s="6" t="s">
        <v>4</v>
      </c>
      <c r="B65" s="6"/>
      <c r="C65" s="1"/>
      <c r="D65" s="1"/>
      <c r="E65" s="14" t="s">
        <v>5</v>
      </c>
      <c r="F65" s="15" t="s">
        <v>6</v>
      </c>
      <c r="H65" s="1"/>
      <c r="I65" s="5"/>
      <c r="J65" s="1"/>
      <c r="K65" s="5"/>
      <c r="L65" s="15" t="s">
        <v>7</v>
      </c>
      <c r="M65" s="1"/>
      <c r="N65" s="1"/>
      <c r="O65" s="1"/>
    </row>
    <row r="66" spans="1:15" ht="15">
      <c r="A66" s="5"/>
      <c r="B66" s="5"/>
      <c r="C66" s="5"/>
      <c r="D66" s="1"/>
      <c r="E66" s="1"/>
      <c r="F66" s="5"/>
      <c r="G66" s="15"/>
      <c r="H66" s="6"/>
      <c r="I66" s="5"/>
      <c r="J66" s="5"/>
      <c r="K66" s="5"/>
      <c r="L66" s="15" t="s">
        <v>8</v>
      </c>
      <c r="M66" s="5"/>
      <c r="N66" s="5"/>
      <c r="O66" s="1"/>
    </row>
    <row r="67" spans="1:15" ht="15">
      <c r="A67" s="6" t="s">
        <v>9</v>
      </c>
      <c r="B67" s="93" t="s">
        <v>114</v>
      </c>
      <c r="D67" s="5"/>
      <c r="E67" s="5"/>
      <c r="F67" s="5"/>
      <c r="G67" s="5"/>
      <c r="H67" s="5"/>
      <c r="I67" s="5"/>
      <c r="J67" s="5"/>
      <c r="K67" s="5"/>
      <c r="L67" s="15" t="s">
        <v>11</v>
      </c>
      <c r="M67" s="5"/>
      <c r="N67" s="1"/>
      <c r="O67" s="1"/>
    </row>
    <row r="68" spans="1:15" ht="15">
      <c r="A68" s="5"/>
      <c r="B68" s="5"/>
      <c r="C68" s="16"/>
      <c r="D68" s="5"/>
      <c r="E68" s="5"/>
      <c r="F68" s="5"/>
      <c r="G68" s="5"/>
      <c r="H68" s="5"/>
      <c r="I68" s="5"/>
      <c r="J68" s="5"/>
      <c r="K68" s="5"/>
      <c r="L68" s="5"/>
      <c r="M68" s="5"/>
      <c r="N68" s="1"/>
      <c r="O68" s="1"/>
    </row>
    <row r="69" spans="1:15" ht="15">
      <c r="A69" s="6" t="s">
        <v>12</v>
      </c>
      <c r="B69" s="6" t="str">
        <f>'[2]G2-1'!B8</f>
        <v>20220067-GU</v>
      </c>
      <c r="C69" s="16"/>
      <c r="D69" s="5"/>
      <c r="E69" s="5"/>
      <c r="F69" s="5"/>
      <c r="G69" s="5"/>
      <c r="H69" s="5"/>
      <c r="I69" s="5"/>
      <c r="J69" s="5"/>
      <c r="K69" s="5"/>
      <c r="L69" s="5"/>
      <c r="M69" s="5"/>
      <c r="N69" s="1"/>
      <c r="O69" s="1"/>
    </row>
    <row r="70" spans="1:15" ht="15.75" thickBot="1">
      <c r="A70" s="17"/>
      <c r="B70" s="1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ht="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3"/>
      <c r="O71" s="13"/>
    </row>
    <row r="72" spans="1:15" ht="15">
      <c r="A72" s="18" t="s">
        <v>13</v>
      </c>
      <c r="B72" s="19" t="s">
        <v>14</v>
      </c>
      <c r="C72" s="20">
        <v>44927</v>
      </c>
      <c r="D72" s="20">
        <v>44958</v>
      </c>
      <c r="E72" s="20">
        <v>44986</v>
      </c>
      <c r="F72" s="20">
        <v>45017</v>
      </c>
      <c r="G72" s="20">
        <v>45047</v>
      </c>
      <c r="H72" s="20">
        <v>45078</v>
      </c>
      <c r="I72" s="20">
        <v>45108</v>
      </c>
      <c r="J72" s="20">
        <v>45139</v>
      </c>
      <c r="K72" s="20">
        <v>45170</v>
      </c>
      <c r="L72" s="20">
        <v>45200</v>
      </c>
      <c r="M72" s="20">
        <v>45231</v>
      </c>
      <c r="N72" s="20">
        <v>45261</v>
      </c>
      <c r="O72" s="21" t="s">
        <v>15</v>
      </c>
    </row>
    <row r="73" spans="1:15" ht="15.75" thickBo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ht="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50"/>
    </row>
    <row r="75" spans="1:15" ht="15.75">
      <c r="A75" s="109" t="s">
        <v>118</v>
      </c>
      <c r="B75" s="109"/>
      <c r="C75" s="114"/>
      <c r="D75" s="11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114"/>
    </row>
    <row r="76" spans="1:15" ht="15">
      <c r="A76" s="1" t="s">
        <v>17</v>
      </c>
      <c r="B76" s="1"/>
      <c r="C76" s="8">
        <v>2</v>
      </c>
      <c r="D76" s="8">
        <f>$C76</f>
        <v>2</v>
      </c>
      <c r="E76" s="8">
        <f t="shared" si="32" ref="E76:N76">$C76</f>
        <v>2</v>
      </c>
      <c r="F76" s="8">
        <f t="shared" si="32"/>
        <v>2</v>
      </c>
      <c r="G76" s="8">
        <f t="shared" si="32"/>
        <v>2</v>
      </c>
      <c r="H76" s="8">
        <f t="shared" si="32"/>
        <v>2</v>
      </c>
      <c r="I76" s="8">
        <f t="shared" si="32"/>
        <v>2</v>
      </c>
      <c r="J76" s="8">
        <f t="shared" si="32"/>
        <v>2</v>
      </c>
      <c r="K76" s="8">
        <f t="shared" si="32"/>
        <v>2</v>
      </c>
      <c r="L76" s="8">
        <f t="shared" si="32"/>
        <v>2</v>
      </c>
      <c r="M76" s="8">
        <f t="shared" si="32"/>
        <v>2</v>
      </c>
      <c r="N76" s="8">
        <f t="shared" si="32"/>
        <v>2</v>
      </c>
      <c r="O76" s="83">
        <f>SUM(C76:N76)</f>
        <v>24</v>
      </c>
    </row>
    <row r="77" spans="1:15" ht="15">
      <c r="A77" s="6" t="s">
        <v>18</v>
      </c>
      <c r="B77" s="6"/>
      <c r="C77" s="8">
        <f>141839*'[2]Weather Normalization'!CQ62</f>
        <v>12847.297212913658</v>
      </c>
      <c r="D77" s="8">
        <f>141839*'[2]Weather Normalization'!CR62</f>
        <v>12537.713823037071</v>
      </c>
      <c r="E77" s="8">
        <f>141839*'[2]Weather Normalization'!CS62</f>
        <v>12658.360037800883</v>
      </c>
      <c r="F77" s="8">
        <f>141839*'[2]Weather Normalization'!CT62</f>
        <v>11712.313166811291</v>
      </c>
      <c r="G77" s="8">
        <f>141839*'[2]Weather Normalization'!CU62</f>
        <v>11146.845409108495</v>
      </c>
      <c r="H77" s="8">
        <f>141839*'[2]Weather Normalization'!CV62</f>
        <v>10139.898299765327</v>
      </c>
      <c r="I77" s="8">
        <f>141839*'[2]Weather Normalization'!CW62</f>
        <v>9516.2867501407982</v>
      </c>
      <c r="J77" s="8">
        <f>141839*'[2]Weather Normalization'!CX62</f>
        <v>9699.0736041525161</v>
      </c>
      <c r="K77" s="8">
        <f>141839*'[2]Weather Normalization'!CY62</f>
        <v>12195.680167541586</v>
      </c>
      <c r="L77" s="8">
        <f>141839*'[2]Weather Normalization'!CZ62</f>
        <v>12524.323350826971</v>
      </c>
      <c r="M77" s="8">
        <f>141839*'[2]Weather Normalization'!DA62</f>
        <v>12868.563197135343</v>
      </c>
      <c r="N77" s="8">
        <f>141839*'[2]Weather Normalization'!DB62</f>
        <v>13992.644980766056</v>
      </c>
      <c r="O77" s="83">
        <f t="shared" si="33" ref="O77:O82">SUM(C77:N77)</f>
        <v>141839.00000000003</v>
      </c>
    </row>
    <row r="78" spans="1:18" ht="15">
      <c r="A78" s="6" t="s">
        <v>19</v>
      </c>
      <c r="B78" s="110">
        <v>175</v>
      </c>
      <c r="C78" s="84">
        <f>C76*$B$78</f>
        <v>350</v>
      </c>
      <c r="D78" s="84">
        <f t="shared" si="34" ref="D78:N78">D76*$B$78</f>
        <v>350</v>
      </c>
      <c r="E78" s="84">
        <f t="shared" si="34"/>
        <v>350</v>
      </c>
      <c r="F78" s="84">
        <f t="shared" si="34"/>
        <v>350</v>
      </c>
      <c r="G78" s="84">
        <f t="shared" si="34"/>
        <v>350</v>
      </c>
      <c r="H78" s="84">
        <f t="shared" si="34"/>
        <v>350</v>
      </c>
      <c r="I78" s="84">
        <f t="shared" si="34"/>
        <v>350</v>
      </c>
      <c r="J78" s="84">
        <f t="shared" si="34"/>
        <v>350</v>
      </c>
      <c r="K78" s="84">
        <f t="shared" si="34"/>
        <v>350</v>
      </c>
      <c r="L78" s="84">
        <f t="shared" si="34"/>
        <v>350</v>
      </c>
      <c r="M78" s="84">
        <f t="shared" si="34"/>
        <v>350</v>
      </c>
      <c r="N78" s="84">
        <f t="shared" si="34"/>
        <v>350</v>
      </c>
      <c r="O78" s="84">
        <f t="shared" si="33"/>
        <v>4200</v>
      </c>
      <c r="Q78" s="8"/>
      <c r="R78" s="8"/>
    </row>
    <row r="79" spans="1:18" ht="15">
      <c r="A79" s="28" t="s">
        <v>27</v>
      </c>
      <c r="B79" s="101">
        <v>0.218</v>
      </c>
      <c r="C79" s="83">
        <f>C77*$B$79</f>
        <v>2800.7107924151774</v>
      </c>
      <c r="D79" s="83">
        <f t="shared" si="35" ref="D79:N79">D77*$B$79</f>
        <v>2733.2216134220816</v>
      </c>
      <c r="E79" s="83">
        <f t="shared" si="35"/>
        <v>2759.5224882405923</v>
      </c>
      <c r="F79" s="83">
        <f t="shared" si="35"/>
        <v>2553.2842703648616</v>
      </c>
      <c r="G79" s="83">
        <f t="shared" si="35"/>
        <v>2430.012299185652</v>
      </c>
      <c r="H79" s="83">
        <f t="shared" si="35"/>
        <v>2210.4978293488416</v>
      </c>
      <c r="I79" s="83">
        <f t="shared" si="35"/>
        <v>2074.5505115306942</v>
      </c>
      <c r="J79" s="83">
        <f t="shared" si="35"/>
        <v>2114.3980457052485</v>
      </c>
      <c r="K79" s="83">
        <f t="shared" si="35"/>
        <v>2658.658276524066</v>
      </c>
      <c r="L79" s="83">
        <f t="shared" si="35"/>
        <v>2730.3024904802796</v>
      </c>
      <c r="M79" s="83">
        <f t="shared" si="35"/>
        <v>2805.3467769755048</v>
      </c>
      <c r="N79" s="83">
        <f t="shared" si="35"/>
        <v>3050.396605807</v>
      </c>
      <c r="O79" s="83">
        <f t="shared" si="33"/>
        <v>30920.902000000002</v>
      </c>
      <c r="Q79" s="8"/>
      <c r="R79" s="8"/>
    </row>
    <row r="80" spans="1:18" ht="15">
      <c r="A80" s="6" t="s">
        <v>21</v>
      </c>
      <c r="B80" s="101">
        <v>0</v>
      </c>
      <c r="C80" s="8">
        <f>C77*$B$80</f>
        <v>0</v>
      </c>
      <c r="D80" s="8">
        <f t="shared" si="36" ref="D80:N80">D77*$B$80</f>
        <v>0</v>
      </c>
      <c r="E80" s="8">
        <f t="shared" si="36"/>
        <v>0</v>
      </c>
      <c r="F80" s="8">
        <f t="shared" si="36"/>
        <v>0</v>
      </c>
      <c r="G80" s="8">
        <f t="shared" si="36"/>
        <v>0</v>
      </c>
      <c r="H80" s="8">
        <f t="shared" si="36"/>
        <v>0</v>
      </c>
      <c r="I80" s="8">
        <f t="shared" si="36"/>
        <v>0</v>
      </c>
      <c r="J80" s="8">
        <f t="shared" si="36"/>
        <v>0</v>
      </c>
      <c r="K80" s="8">
        <f t="shared" si="36"/>
        <v>0</v>
      </c>
      <c r="L80" s="8">
        <f t="shared" si="36"/>
        <v>0</v>
      </c>
      <c r="M80" s="8">
        <f t="shared" si="36"/>
        <v>0</v>
      </c>
      <c r="N80" s="8">
        <f t="shared" si="36"/>
        <v>0</v>
      </c>
      <c r="O80" s="83">
        <f t="shared" si="33"/>
        <v>0</v>
      </c>
      <c r="Q80" s="8"/>
      <c r="R80" s="8"/>
    </row>
    <row r="81" spans="1:18" ht="15">
      <c r="A81" s="28" t="s">
        <v>22</v>
      </c>
      <c r="B81" s="101">
        <v>0.034070000000000003</v>
      </c>
      <c r="C81" s="83">
        <f>C77*$B$81</f>
        <v>437.70741604396835</v>
      </c>
      <c r="D81" s="83">
        <f t="shared" si="37" ref="D81:N81">D77*$B$81</f>
        <v>427.15990995087304</v>
      </c>
      <c r="E81" s="83">
        <f t="shared" si="37"/>
        <v>431.2703264878761</v>
      </c>
      <c r="F81" s="83">
        <f t="shared" si="37"/>
        <v>399.0385095932607</v>
      </c>
      <c r="G81" s="83">
        <f t="shared" si="37"/>
        <v>379.77302308832645</v>
      </c>
      <c r="H81" s="83">
        <f t="shared" si="37"/>
        <v>345.46633507300476</v>
      </c>
      <c r="I81" s="83">
        <f t="shared" si="37"/>
        <v>324.21988957729701</v>
      </c>
      <c r="J81" s="83">
        <f t="shared" si="37"/>
        <v>330.44743769347627</v>
      </c>
      <c r="K81" s="83">
        <f t="shared" si="37"/>
        <v>415.50682330814186</v>
      </c>
      <c r="L81" s="83">
        <f t="shared" si="37"/>
        <v>426.70369656267496</v>
      </c>
      <c r="M81" s="83">
        <f t="shared" si="37"/>
        <v>438.43194812640121</v>
      </c>
      <c r="N81" s="83">
        <f t="shared" si="37"/>
        <v>476.72941449469954</v>
      </c>
      <c r="O81" s="83">
        <f t="shared" si="33"/>
        <v>4832.4547299999995</v>
      </c>
      <c r="Q81" s="8"/>
      <c r="R81" s="8"/>
    </row>
    <row r="82" spans="1:18" ht="15">
      <c r="A82" s="32" t="s">
        <v>28</v>
      </c>
      <c r="B82" s="31">
        <v>0</v>
      </c>
      <c r="C82" s="83">
        <f>C77*$B$82</f>
        <v>0</v>
      </c>
      <c r="D82" s="83">
        <f t="shared" si="38" ref="D82:N82">D77*$B$82</f>
        <v>0</v>
      </c>
      <c r="E82" s="83">
        <f t="shared" si="38"/>
        <v>0</v>
      </c>
      <c r="F82" s="83">
        <f t="shared" si="38"/>
        <v>0</v>
      </c>
      <c r="G82" s="83">
        <f t="shared" si="38"/>
        <v>0</v>
      </c>
      <c r="H82" s="83">
        <f t="shared" si="38"/>
        <v>0</v>
      </c>
      <c r="I82" s="83">
        <f t="shared" si="38"/>
        <v>0</v>
      </c>
      <c r="J82" s="83">
        <f t="shared" si="38"/>
        <v>0</v>
      </c>
      <c r="K82" s="83">
        <f t="shared" si="38"/>
        <v>0</v>
      </c>
      <c r="L82" s="83">
        <f t="shared" si="38"/>
        <v>0</v>
      </c>
      <c r="M82" s="83">
        <f t="shared" si="38"/>
        <v>0</v>
      </c>
      <c r="N82" s="83">
        <f t="shared" si="38"/>
        <v>0</v>
      </c>
      <c r="O82" s="83">
        <f t="shared" si="33"/>
        <v>0</v>
      </c>
      <c r="Q82" s="8"/>
      <c r="R82" s="8"/>
    </row>
    <row r="83" spans="1:15" ht="15">
      <c r="A83" s="5"/>
      <c r="B83" s="5"/>
      <c r="C83" s="83"/>
      <c r="D83" s="83"/>
      <c r="E83" s="8"/>
      <c r="F83" s="8"/>
      <c r="G83" s="8"/>
      <c r="H83" s="8"/>
      <c r="I83" s="8"/>
      <c r="J83" s="8"/>
      <c r="K83" s="8"/>
      <c r="L83" s="8"/>
      <c r="M83" s="8"/>
      <c r="N83" s="8"/>
      <c r="O83" s="85"/>
    </row>
    <row r="84" spans="1:15" ht="15">
      <c r="A84" s="6" t="s">
        <v>15</v>
      </c>
      <c r="B84" s="6"/>
      <c r="C84" s="34">
        <f t="shared" si="39" ref="C84:O84">SUM(C78:C82)</f>
        <v>3588.4182084591457</v>
      </c>
      <c r="D84" s="34">
        <f t="shared" si="39"/>
        <v>3510.3815233729547</v>
      </c>
      <c r="E84" s="34">
        <f t="shared" si="39"/>
        <v>3540.7928147284683</v>
      </c>
      <c r="F84" s="34">
        <f t="shared" si="39"/>
        <v>3302.3227799581223</v>
      </c>
      <c r="G84" s="34">
        <f t="shared" si="39"/>
        <v>3159.7853222739786</v>
      </c>
      <c r="H84" s="34">
        <f t="shared" si="39"/>
        <v>2905.9641644218464</v>
      </c>
      <c r="I84" s="34">
        <f t="shared" si="39"/>
        <v>2748.7704011079913</v>
      </c>
      <c r="J84" s="34">
        <f t="shared" si="39"/>
        <v>2794.8454833987248</v>
      </c>
      <c r="K84" s="34">
        <f t="shared" si="39"/>
        <v>3424.1650998322079</v>
      </c>
      <c r="L84" s="34">
        <f t="shared" si="39"/>
        <v>3507.0061870429545</v>
      </c>
      <c r="M84" s="34">
        <f t="shared" si="39"/>
        <v>3593.7787251019058</v>
      </c>
      <c r="N84" s="34">
        <f t="shared" si="39"/>
        <v>3877.1260203016996</v>
      </c>
      <c r="O84" s="34">
        <f t="shared" si="39"/>
        <v>39953.35673</v>
      </c>
    </row>
    <row r="85" spans="1:15" ht="15">
      <c r="A85" s="2"/>
      <c r="B85" s="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</row>
    <row r="86" spans="1:22" s="118" customFormat="1" ht="15">
      <c r="A86" s="43" t="s">
        <v>112</v>
      </c>
      <c r="B86" s="43"/>
      <c r="C86" s="61">
        <f>14406*'[2]Weather Normalization'!CQ287</f>
        <v>1623.2743664072634</v>
      </c>
      <c r="D86" s="61">
        <f>14406*'[2]Weather Normalization'!CR287</f>
        <v>1547.6931505171428</v>
      </c>
      <c r="E86" s="61">
        <f>14406*'[2]Weather Normalization'!CS287</f>
        <v>1322.6346257065729</v>
      </c>
      <c r="F86" s="61">
        <f>14406*'[2]Weather Normalization'!CT287</f>
        <v>1214.1350995525686</v>
      </c>
      <c r="G86" s="61">
        <f>14406*'[2]Weather Normalization'!CU287</f>
        <v>1003.8237450407242</v>
      </c>
      <c r="H86" s="61">
        <f>14406*'[2]Weather Normalization'!CV287</f>
        <v>910.5827866712923</v>
      </c>
      <c r="I86" s="61">
        <f>14406*'[2]Weather Normalization'!CW287</f>
        <v>789.24778892445147</v>
      </c>
      <c r="J86" s="61">
        <f>14406*'[2]Weather Normalization'!CX287</f>
        <v>936.9562466776589</v>
      </c>
      <c r="K86" s="61">
        <f>14406*'[2]Weather Normalization'!CY287</f>
        <v>975.83753707205653</v>
      </c>
      <c r="L86" s="61">
        <f>14406*'[2]Weather Normalization'!CZ287</f>
        <v>1083.8452546645126</v>
      </c>
      <c r="M86" s="61">
        <f>14406*'[2]Weather Normalization'!DA287</f>
        <v>1240.2631355017177</v>
      </c>
      <c r="N86" s="61">
        <f>14406*'[2]Weather Normalization'!DB287</f>
        <v>1757.7062632640386</v>
      </c>
      <c r="O86" s="126">
        <f>SUM(C86:N86)</f>
        <v>14406.000000000002</v>
      </c>
      <c r="P86" s="62"/>
      <c r="V86" s="119"/>
    </row>
    <row r="87" spans="1:15" ht="15">
      <c r="A87" s="6" t="s">
        <v>119</v>
      </c>
      <c r="B87" s="110" t="s">
        <v>120</v>
      </c>
      <c r="C87" s="83">
        <f>(C37*4.5)+(C76*20.5)</f>
        <v>81.5</v>
      </c>
      <c r="D87" s="83">
        <f t="shared" si="40" ref="D87:N87">(D37*4.5)+(D76*20.5)</f>
        <v>81.5</v>
      </c>
      <c r="E87" s="83">
        <f t="shared" si="40"/>
        <v>81.5</v>
      </c>
      <c r="F87" s="83">
        <f t="shared" si="40"/>
        <v>81.5</v>
      </c>
      <c r="G87" s="83">
        <f t="shared" si="40"/>
        <v>81.5</v>
      </c>
      <c r="H87" s="83">
        <f t="shared" si="40"/>
        <v>81.5</v>
      </c>
      <c r="I87" s="83">
        <f t="shared" si="40"/>
        <v>81.5</v>
      </c>
      <c r="J87" s="83">
        <f t="shared" si="40"/>
        <v>81.5</v>
      </c>
      <c r="K87" s="83">
        <f t="shared" si="40"/>
        <v>81.5</v>
      </c>
      <c r="L87" s="83">
        <f t="shared" si="40"/>
        <v>81.5</v>
      </c>
      <c r="M87" s="83">
        <f t="shared" si="40"/>
        <v>81.5</v>
      </c>
      <c r="N87" s="83">
        <f t="shared" si="40"/>
        <v>81.5</v>
      </c>
      <c r="O87" s="83">
        <f>SUM(C87:N87)</f>
        <v>978</v>
      </c>
    </row>
    <row r="88" spans="1:16" ht="15">
      <c r="A88" s="6"/>
      <c r="B88" s="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82"/>
      <c r="P88" s="4"/>
    </row>
    <row r="89" spans="1:15" ht="15">
      <c r="A89" s="6" t="s">
        <v>61</v>
      </c>
      <c r="B89" s="6"/>
      <c r="C89" s="34">
        <f t="shared" si="41" ref="C89:O89">SUM(C86:C88)</f>
        <v>1704.7743664072634</v>
      </c>
      <c r="D89" s="34">
        <f t="shared" si="41"/>
        <v>1629.1931505171428</v>
      </c>
      <c r="E89" s="34">
        <f t="shared" si="41"/>
        <v>1404.1346257065729</v>
      </c>
      <c r="F89" s="34">
        <f t="shared" si="41"/>
        <v>1295.6350995525686</v>
      </c>
      <c r="G89" s="34">
        <f t="shared" si="41"/>
        <v>1085.3237450407241</v>
      </c>
      <c r="H89" s="34">
        <f t="shared" si="41"/>
        <v>992.0827866712923</v>
      </c>
      <c r="I89" s="34">
        <f t="shared" si="41"/>
        <v>870.74778892445147</v>
      </c>
      <c r="J89" s="34">
        <f t="shared" si="41"/>
        <v>1018.4562466776589</v>
      </c>
      <c r="K89" s="34">
        <f t="shared" si="41"/>
        <v>1057.3375370720564</v>
      </c>
      <c r="L89" s="34">
        <f t="shared" si="41"/>
        <v>1165.3452546645126</v>
      </c>
      <c r="M89" s="34">
        <f t="shared" si="41"/>
        <v>1321.7631355017177</v>
      </c>
      <c r="N89" s="34">
        <f t="shared" si="41"/>
        <v>1839.2062632640386</v>
      </c>
      <c r="O89" s="34">
        <f t="shared" si="41"/>
        <v>15384.000000000002</v>
      </c>
    </row>
    <row r="90" spans="1:15" ht="15">
      <c r="A90" s="6"/>
      <c r="B90" s="6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5" ht="15.75">
      <c r="A91" s="75" t="s">
        <v>62</v>
      </c>
      <c r="B91" s="6"/>
      <c r="C91" s="36">
        <f>('[3]G7 2of2 FT'!$K$25+'[3]G7 2of2 FT'!$K$27)*'[2]Weather Normalization'!CQ287</f>
        <v>2427.7837461847575</v>
      </c>
      <c r="D91" s="36">
        <f>('[3]G7 2of2 FT'!$K$25+'[3]G7 2of2 FT'!$K$27)*'[2]Weather Normalization'!CR287</f>
        <v>2314.7437997331672</v>
      </c>
      <c r="E91" s="36">
        <f>('[3]G7 2of2 FT'!$K$25+'[3]G7 2of2 FT'!$K$27)*'[2]Weather Normalization'!CS287</f>
        <v>1978.1442452877079</v>
      </c>
      <c r="F91" s="36">
        <f>('[3]G7 2of2 FT'!$K$25+'[3]G7 2of2 FT'!$K$27)*'[2]Weather Normalization'!CT287</f>
        <v>1815.8713778559111</v>
      </c>
      <c r="G91" s="36">
        <f>('[3]G7 2of2 FT'!$K$25+'[3]G7 2of2 FT'!$K$27)*'[2]Weather Normalization'!CU287</f>
        <v>1501.3278239821268</v>
      </c>
      <c r="H91" s="36">
        <f>('[3]G7 2of2 FT'!$K$25+'[3]G7 2of2 FT'!$K$27)*'[2]Weather Normalization'!CV287</f>
        <v>1361.8758078026246</v>
      </c>
      <c r="I91" s="36">
        <f>('[3]G7 2of2 FT'!$K$25+'[3]G7 2of2 FT'!$K$27)*'[2]Weather Normalization'!CW287</f>
        <v>1180.4060935822758</v>
      </c>
      <c r="J91" s="36">
        <f>('[3]G7 2of2 FT'!$K$25+'[3]G7 2of2 FT'!$K$27)*'[2]Weather Normalization'!CX287</f>
        <v>1401.3201918569507</v>
      </c>
      <c r="K91" s="36">
        <f>('[3]G7 2of2 FT'!$K$25+'[3]G7 2of2 FT'!$K$27)*'[2]Weather Normalization'!CY287</f>
        <v>1459.471399566298</v>
      </c>
      <c r="L91" s="36">
        <f>('[3]G7 2of2 FT'!$K$25+'[3]G7 2of2 FT'!$K$27)*'[2]Weather Normalization'!CZ287</f>
        <v>1621.0087136888883</v>
      </c>
      <c r="M91" s="36">
        <f>('[3]G7 2of2 FT'!$K$25+'[3]G7 2of2 FT'!$K$27)*'[2]Weather Normalization'!DA287</f>
        <v>1854.9487034823051</v>
      </c>
      <c r="N91" s="36">
        <f>('[3]G7 2of2 FT'!$K$25+'[3]G7 2of2 FT'!$K$27)*'[2]Weather Normalization'!DB287</f>
        <v>2628.841300540163</v>
      </c>
      <c r="O91" s="83">
        <f>SUM(C91:N91)</f>
        <v>21545.743203563175</v>
      </c>
    </row>
    <row r="92" spans="1:15" ht="15">
      <c r="A92" s="1"/>
      <c r="B92" s="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</row>
    <row r="93" spans="1:15" ht="15.75" thickBot="1">
      <c r="A93" s="6" t="s">
        <v>63</v>
      </c>
      <c r="B93" s="6"/>
      <c r="C93" s="81">
        <f>C89+C45+C34+C23+C56+C84+C91</f>
        <v>41298.48724161541</v>
      </c>
      <c r="D93" s="81">
        <f t="shared" si="42" ref="D93:O93">D89+D45+D34+D23+D56+D84+D91</f>
        <v>39547.503387026656</v>
      </c>
      <c r="E93" s="81">
        <f t="shared" si="42"/>
        <v>34021.546060237393</v>
      </c>
      <c r="F93" s="81">
        <f t="shared" si="42"/>
        <v>31657.365783743939</v>
      </c>
      <c r="G93" s="81">
        <f t="shared" si="42"/>
        <v>26695.882682962219</v>
      </c>
      <c r="H93" s="81">
        <f t="shared" si="42"/>
        <v>24722.370552956516</v>
      </c>
      <c r="I93" s="81">
        <f t="shared" si="42"/>
        <v>21948.64228220738</v>
      </c>
      <c r="J93" s="81">
        <f t="shared" si="42"/>
        <v>25497.769335051056</v>
      </c>
      <c r="K93" s="81">
        <f t="shared" si="42"/>
        <v>25699.90453017559</v>
      </c>
      <c r="L93" s="81">
        <f t="shared" si="42"/>
        <v>28236.707882701518</v>
      </c>
      <c r="M93" s="81">
        <f t="shared" si="42"/>
        <v>31949.663426540625</v>
      </c>
      <c r="N93" s="81">
        <f t="shared" si="42"/>
        <v>44236.449638344879</v>
      </c>
      <c r="O93" s="81">
        <f t="shared" si="42"/>
        <v>375512.29280356312</v>
      </c>
    </row>
    <row r="94" spans="3:15" ht="15.75" thickTop="1"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</row>
    <row r="95" spans="1:15" ht="15">
      <c r="A95" s="1" t="s">
        <v>64</v>
      </c>
      <c r="B95" s="1"/>
      <c r="C95" s="114">
        <f t="shared" si="43" ref="C95:O96">C15+C26+C37+C48+C76</f>
        <v>531</v>
      </c>
      <c r="D95" s="114">
        <f t="shared" si="43"/>
        <v>531</v>
      </c>
      <c r="E95" s="114">
        <f t="shared" si="43"/>
        <v>531</v>
      </c>
      <c r="F95" s="114">
        <f t="shared" si="43"/>
        <v>531</v>
      </c>
      <c r="G95" s="114">
        <f t="shared" si="43"/>
        <v>531</v>
      </c>
      <c r="H95" s="114">
        <f t="shared" si="43"/>
        <v>531</v>
      </c>
      <c r="I95" s="114">
        <f t="shared" si="43"/>
        <v>531</v>
      </c>
      <c r="J95" s="114">
        <f t="shared" si="43"/>
        <v>531</v>
      </c>
      <c r="K95" s="114">
        <f t="shared" si="43"/>
        <v>531</v>
      </c>
      <c r="L95" s="114">
        <f t="shared" si="43"/>
        <v>531</v>
      </c>
      <c r="M95" s="114">
        <f t="shared" si="43"/>
        <v>531</v>
      </c>
      <c r="N95" s="114">
        <f t="shared" si="43"/>
        <v>531</v>
      </c>
      <c r="O95" s="114">
        <f t="shared" si="43"/>
        <v>6372</v>
      </c>
    </row>
    <row r="96" spans="1:15" ht="15">
      <c r="A96" s="1" t="s">
        <v>65</v>
      </c>
      <c r="B96" s="1"/>
      <c r="C96" s="83">
        <f t="shared" si="43"/>
        <v>31228.880949365976</v>
      </c>
      <c r="D96" s="83">
        <f t="shared" si="43"/>
        <v>30083.842259897123</v>
      </c>
      <c r="E96" s="83">
        <f t="shared" si="43"/>
        <v>27278.494185120733</v>
      </c>
      <c r="F96" s="83">
        <f t="shared" si="43"/>
        <v>25048.661688563701</v>
      </c>
      <c r="G96" s="83">
        <f t="shared" si="43"/>
        <v>21781.766512889761</v>
      </c>
      <c r="H96" s="83">
        <f t="shared" si="43"/>
        <v>19807.527103237371</v>
      </c>
      <c r="I96" s="83">
        <f t="shared" si="43"/>
        <v>17624.958050931731</v>
      </c>
      <c r="J96" s="83">
        <f t="shared" si="43"/>
        <v>19938.215256852422</v>
      </c>
      <c r="K96" s="83">
        <f t="shared" si="43"/>
        <v>22287.232282317891</v>
      </c>
      <c r="L96" s="83">
        <f t="shared" si="43"/>
        <v>24078.245789098517</v>
      </c>
      <c r="M96" s="83">
        <f t="shared" si="43"/>
        <v>26477.867589043493</v>
      </c>
      <c r="N96" s="83">
        <f t="shared" si="43"/>
        <v>34257.308332681285</v>
      </c>
      <c r="O96" s="83">
        <f t="shared" si="43"/>
        <v>299893</v>
      </c>
    </row>
    <row r="97" spans="1:15" ht="15">
      <c r="A97" s="1"/>
      <c r="B97" s="1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</row>
    <row r="98" spans="1:15" ht="15">
      <c r="A98" s="1"/>
      <c r="B98" s="1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</row>
    <row r="99" spans="1:15" ht="15">
      <c r="A99" s="1" t="s">
        <v>66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</row>
    <row r="100" spans="1:15" ht="15">
      <c r="A100" s="1" t="s">
        <v>67</v>
      </c>
      <c r="C100" s="83">
        <f>C96</f>
        <v>31228.880949365976</v>
      </c>
      <c r="D100" s="83">
        <f t="shared" si="44" ref="D100:N100">D96</f>
        <v>30083.842259897123</v>
      </c>
      <c r="E100" s="83">
        <f t="shared" si="44"/>
        <v>27278.494185120733</v>
      </c>
      <c r="F100" s="83">
        <f t="shared" si="44"/>
        <v>25048.661688563701</v>
      </c>
      <c r="G100" s="83">
        <f t="shared" si="44"/>
        <v>21781.766512889761</v>
      </c>
      <c r="H100" s="83">
        <f t="shared" si="44"/>
        <v>19807.527103237371</v>
      </c>
      <c r="I100" s="83">
        <f t="shared" si="44"/>
        <v>17624.958050931731</v>
      </c>
      <c r="J100" s="83">
        <f t="shared" si="44"/>
        <v>19938.215256852422</v>
      </c>
      <c r="K100" s="83">
        <f t="shared" si="44"/>
        <v>22287.232282317891</v>
      </c>
      <c r="L100" s="83">
        <f t="shared" si="44"/>
        <v>24078.245789098517</v>
      </c>
      <c r="M100" s="83">
        <f t="shared" si="44"/>
        <v>26477.867589043493</v>
      </c>
      <c r="N100" s="83">
        <f t="shared" si="44"/>
        <v>34257.308332681285</v>
      </c>
      <c r="O100" s="83">
        <f>SUM(C100:N100)</f>
        <v>299893.00000000006</v>
      </c>
    </row>
    <row r="101" spans="1:15" ht="15">
      <c r="A101" s="1" t="s">
        <v>68</v>
      </c>
      <c r="C101" s="84">
        <f>C117/1.00503</f>
        <v>16767.001522396131</v>
      </c>
      <c r="D101" s="84">
        <f t="shared" si="45" ref="D101:N101">D117/1.00503</f>
        <v>15952.733959147041</v>
      </c>
      <c r="E101" s="84">
        <f t="shared" si="45"/>
        <v>12871.697055069944</v>
      </c>
      <c r="F101" s="84">
        <f t="shared" si="45"/>
        <v>11709.956438637842</v>
      </c>
      <c r="G101" s="84">
        <f t="shared" si="45"/>
        <v>8994.1669419485916</v>
      </c>
      <c r="H101" s="84">
        <f t="shared" si="45"/>
        <v>8174.7942225276774</v>
      </c>
      <c r="I101" s="84">
        <f t="shared" si="45"/>
        <v>6664.1117640527555</v>
      </c>
      <c r="J101" s="84">
        <f t="shared" si="45"/>
        <v>8855.9799968447842</v>
      </c>
      <c r="K101" s="84">
        <f t="shared" si="45"/>
        <v>8226.7129733983365</v>
      </c>
      <c r="L101" s="84">
        <f t="shared" si="45"/>
        <v>9692.5699458262152</v>
      </c>
      <c r="M101" s="84">
        <f t="shared" si="45"/>
        <v>11775.241344851283</v>
      </c>
      <c r="N101" s="84">
        <f t="shared" si="45"/>
        <v>18517.170189438079</v>
      </c>
      <c r="O101" s="84">
        <f>SUM(C101:N101)</f>
        <v>138202.13635413867</v>
      </c>
    </row>
    <row r="102" spans="1:15" ht="15">
      <c r="A102" s="2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</row>
    <row r="103" spans="1:15" ht="15">
      <c r="A103" s="1" t="s">
        <v>69</v>
      </c>
      <c r="C103" s="84">
        <f>C101</f>
        <v>16767.001522396131</v>
      </c>
      <c r="D103" s="84">
        <f t="shared" si="46" ref="D103:O103">D101</f>
        <v>15952.733959147041</v>
      </c>
      <c r="E103" s="84">
        <f t="shared" si="46"/>
        <v>12871.697055069944</v>
      </c>
      <c r="F103" s="84">
        <f t="shared" si="46"/>
        <v>11709.956438637842</v>
      </c>
      <c r="G103" s="84">
        <f t="shared" si="46"/>
        <v>8994.1669419485916</v>
      </c>
      <c r="H103" s="84">
        <f t="shared" si="46"/>
        <v>8174.7942225276774</v>
      </c>
      <c r="I103" s="84">
        <f t="shared" si="46"/>
        <v>6664.1117640527555</v>
      </c>
      <c r="J103" s="84">
        <f t="shared" si="46"/>
        <v>8855.9799968447842</v>
      </c>
      <c r="K103" s="84">
        <f t="shared" si="46"/>
        <v>8226.7129733983365</v>
      </c>
      <c r="L103" s="84">
        <f t="shared" si="46"/>
        <v>9692.5699458262152</v>
      </c>
      <c r="M103" s="84">
        <f t="shared" si="46"/>
        <v>11775.241344851283</v>
      </c>
      <c r="N103" s="84">
        <f t="shared" si="46"/>
        <v>18517.170189438079</v>
      </c>
      <c r="O103" s="84">
        <f t="shared" si="46"/>
        <v>138202.13635413867</v>
      </c>
    </row>
    <row r="104" spans="1:15" ht="15">
      <c r="A104" s="2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1:15" ht="15">
      <c r="A105" s="1" t="s">
        <v>70</v>
      </c>
      <c r="C105" s="84">
        <f>C93-C103</f>
        <v>24531.485719219279</v>
      </c>
      <c r="D105" s="84">
        <f t="shared" si="47" ref="D105:O105">D93-D103</f>
        <v>23594.769427879615</v>
      </c>
      <c r="E105" s="84">
        <f t="shared" si="47"/>
        <v>21149.849005167449</v>
      </c>
      <c r="F105" s="84">
        <f t="shared" si="47"/>
        <v>19947.409345106098</v>
      </c>
      <c r="G105" s="84">
        <f t="shared" si="47"/>
        <v>17701.715741013628</v>
      </c>
      <c r="H105" s="84">
        <f t="shared" si="47"/>
        <v>16547.576330428838</v>
      </c>
      <c r="I105" s="84">
        <f t="shared" si="47"/>
        <v>15284.530518154625</v>
      </c>
      <c r="J105" s="84">
        <f t="shared" si="47"/>
        <v>16641.789338206272</v>
      </c>
      <c r="K105" s="84">
        <f t="shared" si="47"/>
        <v>17473.191556777252</v>
      </c>
      <c r="L105" s="84">
        <f t="shared" si="47"/>
        <v>18544.137936875304</v>
      </c>
      <c r="M105" s="84">
        <f t="shared" si="47"/>
        <v>20174.422081689343</v>
      </c>
      <c r="N105" s="84">
        <f t="shared" si="47"/>
        <v>25719.2794489068</v>
      </c>
      <c r="O105" s="84">
        <f t="shared" si="47"/>
        <v>237310.15644942445</v>
      </c>
    </row>
    <row r="106" spans="1:15" ht="15.75" thickBot="1">
      <c r="A106" s="2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</row>
    <row r="107" spans="1:15" ht="15.75" thickTop="1">
      <c r="A107" s="1"/>
      <c r="B107" s="1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</row>
    <row r="108" spans="1:15" ht="15.75" thickBo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11"/>
      <c r="O108" s="11"/>
    </row>
    <row r="109" spans="1:15" ht="15">
      <c r="A109" s="39" t="s">
        <v>29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 t="s">
        <v>30</v>
      </c>
      <c r="M109" s="1"/>
      <c r="N109" s="1"/>
      <c r="O109" s="1"/>
    </row>
    <row r="111" spans="2:17" ht="15">
      <c r="B111" s="91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</row>
    <row r="113" spans="14:16" ht="15">
      <c r="N113" s="1">
        <v>531</v>
      </c>
      <c r="O113" s="83">
        <v>299893</v>
      </c>
      <c r="P113" s="89"/>
    </row>
    <row r="114" spans="14:16" ht="15">
      <c r="N114" s="122">
        <f>N95-N113</f>
        <v>0</v>
      </c>
      <c r="O114" s="122">
        <f>O96-O113</f>
        <v>0</v>
      </c>
      <c r="P114" s="89"/>
    </row>
    <row r="117" spans="1:15" ht="15">
      <c r="A117" s="90" t="s">
        <v>71</v>
      </c>
      <c r="C117" s="122">
        <f t="shared" si="48" ref="C117:O117">C21+C32+C43+C54</f>
        <v>16851.339540053785</v>
      </c>
      <c r="D117" s="122">
        <f t="shared" si="48"/>
        <v>16032.976210961551</v>
      </c>
      <c r="E117" s="122">
        <f t="shared" si="48"/>
        <v>12936.441691256947</v>
      </c>
      <c r="F117" s="122">
        <f t="shared" si="48"/>
        <v>11768.857519524192</v>
      </c>
      <c r="G117" s="122">
        <f t="shared" si="48"/>
        <v>9039.4076016665931</v>
      </c>
      <c r="H117" s="122">
        <f t="shared" si="48"/>
        <v>8215.913437466992</v>
      </c>
      <c r="I117" s="122">
        <f t="shared" si="48"/>
        <v>6697.6322462259413</v>
      </c>
      <c r="J117" s="122">
        <f t="shared" si="48"/>
        <v>8900.5255762289144</v>
      </c>
      <c r="K117" s="122">
        <f t="shared" si="48"/>
        <v>8268.0933396545315</v>
      </c>
      <c r="L117" s="122">
        <f t="shared" si="48"/>
        <v>9741.3235726537223</v>
      </c>
      <c r="M117" s="122">
        <f t="shared" si="48"/>
        <v>11834.470808815886</v>
      </c>
      <c r="N117" s="122">
        <f t="shared" si="48"/>
        <v>18610.311555490953</v>
      </c>
      <c r="O117" s="122">
        <f t="shared" si="48"/>
        <v>138897.29309999998</v>
      </c>
    </row>
    <row r="118" spans="1:15" ht="15">
      <c r="A118" s="123" t="s">
        <v>22</v>
      </c>
      <c r="C118" s="122">
        <f t="shared" si="49" ref="C118:O118">C20+C31+C42+C53+C81</f>
        <v>1618.8276404180497</v>
      </c>
      <c r="D118" s="122">
        <f t="shared" si="49"/>
        <v>1536.7791500482786</v>
      </c>
      <c r="E118" s="122">
        <f t="shared" si="49"/>
        <v>1341.7546181630064</v>
      </c>
      <c r="F118" s="122">
        <f t="shared" si="49"/>
        <v>1242.5950684025877</v>
      </c>
      <c r="G118" s="122">
        <f t="shared" si="49"/>
        <v>1064.4503550172844</v>
      </c>
      <c r="H118" s="122">
        <f t="shared" si="49"/>
        <v>962.2638407041494</v>
      </c>
      <c r="I118" s="122">
        <f t="shared" si="49"/>
        <v>863.40960679529394</v>
      </c>
      <c r="J118" s="122">
        <f t="shared" si="49"/>
        <v>957.88140256322777</v>
      </c>
      <c r="K118" s="122">
        <f t="shared" si="49"/>
        <v>1052.5086655479395</v>
      </c>
      <c r="L118" s="122">
        <f t="shared" si="49"/>
        <v>1132.7443873209593</v>
      </c>
      <c r="M118" s="122">
        <f t="shared" si="49"/>
        <v>1259.6047068322484</v>
      </c>
      <c r="N118" s="122">
        <f t="shared" si="49"/>
        <v>1700.1065381869755</v>
      </c>
      <c r="O118" s="122">
        <f t="shared" si="49"/>
        <v>14732.92598</v>
      </c>
    </row>
    <row r="119" spans="1:15" ht="15">
      <c r="A119" s="91" t="s">
        <v>21</v>
      </c>
      <c r="C119" s="122">
        <f t="shared" si="50" ref="C119:O119">C19+C30+C41+C52+C80</f>
        <v>1262.67578985061</v>
      </c>
      <c r="D119" s="122">
        <f t="shared" si="50"/>
        <v>1139.1082378610245</v>
      </c>
      <c r="E119" s="122">
        <f t="shared" si="50"/>
        <v>885.74913374605717</v>
      </c>
      <c r="F119" s="122">
        <f t="shared" si="50"/>
        <v>854.30606770999668</v>
      </c>
      <c r="G119" s="122">
        <f t="shared" si="50"/>
        <v>714.76091720739726</v>
      </c>
      <c r="H119" s="122">
        <f t="shared" si="50"/>
        <v>629.37135409951247</v>
      </c>
      <c r="I119" s="122">
        <f t="shared" si="50"/>
        <v>601.57918446428027</v>
      </c>
      <c r="J119" s="122">
        <f t="shared" si="50"/>
        <v>578.6257320254432</v>
      </c>
      <c r="K119" s="122">
        <f t="shared" si="50"/>
        <v>623.2123756117353</v>
      </c>
      <c r="L119" s="122">
        <f t="shared" si="50"/>
        <v>637.05677745223034</v>
      </c>
      <c r="M119" s="122">
        <f t="shared" si="50"/>
        <v>722.83658909251812</v>
      </c>
      <c r="N119" s="122">
        <f t="shared" si="50"/>
        <v>1107.2433608791951</v>
      </c>
      <c r="O119" s="122">
        <f t="shared" si="50"/>
        <v>9756.5255200000011</v>
      </c>
    </row>
  </sheetData>
  <printOptions horizontalCentered="1"/>
  <pageMargins left="0.55" right="0.55" top="1" bottom="0.75" header="0.3" footer="0.3"/>
  <pageSetup orientation="landscape" scale="52" r:id="rId1"/>
  <headerFooter alignWithMargins="0"/>
  <rowBreaks count="1" manualBreakCount="1">
    <brk id="60" max="14" man="1"/>
  </rowBreaks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 A C T I V E ! 1 5 9 3 1 9 2 8 . 1 < / d o c u m e n t i d >  
     < s e n d e r i d > K E A B E T < / s e n d e r i d >  
     < s e n d e r e m a i l > B K E A T I N G @ G U N S T E R . C O M < / s e n d e r e m a i l >  
     < l a s t m o d i f i e d > 2 0 2 2 - 0 8 - 1 5 T 1 3 : 0 8 : 0 8 . 0 0 0 0 0 0 0 - 0 4 : 0 0 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 GRIP Revenue</vt:lpstr>
      <vt:lpstr>G2-7 FN</vt:lpstr>
      <vt:lpstr>G2-7 CF</vt:lpstr>
      <vt:lpstr>G2-7 FI</vt:lpstr>
      <vt:lpstr>G2-7 FT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