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ogram Files (x86)\Mimecast\PATI\temp\a7ee7b1e-0a7a-421d-b349-f67c1ce1a387\"/>
    </mc:Choice>
  </mc:AlternateContent>
  <bookViews>
    <workbookView xWindow="0" yWindow="0" windowWidth="25200" windowHeight="11775" activeTab="0"/>
  </bookViews>
  <sheets>
    <sheet name="Short-term Rate Calc" sheetId="1" r:id="rId2"/>
    <sheet name="Bloomberg 03.09.22" sheetId="2" r:id="rId3"/>
  </sheets>
  <definedNames>
    <definedName name="_xlnm.Print_Titles" localSheetId="1">'Bloomberg 03.09.22'!$1:$3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1" l="1"/>
</calcChain>
</file>

<file path=xl/sharedStrings.xml><?xml version="1.0" encoding="utf-8"?>
<sst xmlns="http://schemas.openxmlformats.org/spreadsheetml/2006/main" count="76" uniqueCount="63">
  <si>
    <t>Average Balance</t>
  </si>
  <si>
    <t>364-Day</t>
  </si>
  <si>
    <t>Multi Year</t>
  </si>
  <si>
    <t>Days in Month</t>
  </si>
  <si>
    <t>364-Day Spread</t>
  </si>
  <si>
    <t>Multi Year Spread</t>
  </si>
  <si>
    <t>LIBOR</t>
  </si>
  <si>
    <t>Commitment Fee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</si>
  <si>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</si>
  <si>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</si>
  <si>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</si>
  <si>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</si>
  <si>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</si>
  <si>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</si>
  <si>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</si>
  <si>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</si>
  <si>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</si>
  <si>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</si>
  <si>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</si>
  <si>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</si>
  <si>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Total</t>
  </si>
  <si>
    <t>ST-Debt Balance</t>
  </si>
  <si>
    <t>ST-Debt Amortization of the Unamortized Debt Expense</t>
  </si>
  <si>
    <t>Dec 2022</t>
  </si>
  <si>
    <t>Short-term Debt Cost Rate</t>
  </si>
  <si>
    <t>Staff's 5th POD's to FPUC POD 16</t>
  </si>
  <si>
    <t>Forecasted Interest Rate</t>
  </si>
  <si>
    <t>ST-Debt Interest Expense Calculation</t>
  </si>
  <si>
    <t>Average</t>
  </si>
  <si>
    <t>Using Month-end St-Debt Balance</t>
  </si>
  <si>
    <t>Short-term Debt Bloomberg Forecast</t>
  </si>
  <si>
    <t>FORWARD CURVE</t>
  </si>
  <si>
    <t>Date</t>
  </si>
  <si>
    <t>Fwd Rate</t>
  </si>
  <si>
    <t>Basis Adj Fwd</t>
  </si>
  <si>
    <t>Diff (bp)</t>
  </si>
  <si>
    <t>03/14/2022</t>
  </si>
  <si>
    <t>04/14/2022</t>
  </si>
  <si>
    <t>05/16/2022</t>
  </si>
  <si>
    <t>06/14/2022</t>
  </si>
  <si>
    <t>07/14/2022</t>
  </si>
  <si>
    <t>08/15/2022</t>
  </si>
  <si>
    <t>09/14/2022</t>
  </si>
  <si>
    <t>10/14/2022</t>
  </si>
  <si>
    <t>11/14/2022</t>
  </si>
  <si>
    <t>12/14/2022</t>
  </si>
  <si>
    <t>01/17/2023</t>
  </si>
  <si>
    <t>02/14/2023</t>
  </si>
  <si>
    <t>03/14/2023</t>
  </si>
  <si>
    <t>04/14/2023</t>
  </si>
  <si>
    <t>05/15/2023</t>
  </si>
  <si>
    <t>06/14/2023</t>
  </si>
  <si>
    <t>07/14/2023</t>
  </si>
  <si>
    <t>08/14/2023</t>
  </si>
  <si>
    <t>09/14/2023</t>
  </si>
  <si>
    <t>10/16/2023</t>
  </si>
  <si>
    <t>11/14/2023</t>
  </si>
  <si>
    <t>12/14/2023</t>
  </si>
  <si>
    <t>01/16/2024</t>
  </si>
  <si>
    <t>March 9, 2022</t>
  </si>
  <si>
    <t>Total ST-Debt Interest Expense</t>
  </si>
  <si>
    <t>Quarter-end Rate excluding Unamortized Debt Expense</t>
  </si>
  <si>
    <t>Quarter-end Rate including Unamortized Debt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</si>
</sst>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_);[Red]\(#,##0\);&quot; &quot;"/>
    <numFmt numFmtId="166" formatCode="_(* #,##0_);_(* \(#,##0\);_(* &quot;-&quot;??_);_(@_)"/>
    <numFmt numFmtId="167" formatCode="0.000%"/>
    <numFmt numFmtId="168" formatCode="0.0000%"/>
    <numFmt numFmtId="169" formatCode="0.0000000000000000%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 val="single"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>
      <alignment/>
      <protection/>
    </xf>
    <xf numFmtId="0" fontId="6" fillId="2" borderId="0">
      <alignment/>
      <protection/>
    </xf>
  </cellStyleXfs>
  <cellXfs count="37">
    <xf numFmtId="0" fontId="0" fillId="0" borderId="0" xfId="0"/>
    <xf numFmtId="165" fontId="1" fillId="0" borderId="0" xfId="20" applyNumberFormat="1" applyFont="1" applyAlignment="1">
      <alignment horizontal="left"/>
      <protection/>
    </xf>
    <xf numFmtId="0" fontId="1" fillId="0" borderId="0" xfId="0" applyFont="1"/>
    <xf numFmtId="165" fontId="1" fillId="0" borderId="0" xfId="20" applyNumberFormat="1" applyFont="1" applyAlignment="1">
      <alignment horizontal="right"/>
      <protection/>
    </xf>
    <xf numFmtId="166" fontId="1" fillId="0" borderId="0" xfId="18" applyNumberFormat="1" applyFont="1" applyAlignment="1">
      <alignment horizontal="right"/>
    </xf>
    <xf numFmtId="167" fontId="1" fillId="0" borderId="0" xfId="15" applyNumberFormat="1" applyFont="1" applyAlignment="1">
      <alignment horizontal="right"/>
    </xf>
    <xf numFmtId="166" fontId="1" fillId="0" borderId="0" xfId="18" applyNumberFormat="1" applyFont="1"/>
    <xf numFmtId="166" fontId="1" fillId="0" borderId="0" xfId="0" applyNumberFormat="1" applyFont="1"/>
    <xf numFmtId="49" fontId="4" fillId="0" borderId="0" xfId="20" applyNumberFormat="1" applyFont="1" applyAlignment="1">
      <alignment horizontal="center" wrapText="1"/>
      <protection/>
    </xf>
    <xf numFmtId="0" fontId="4" fillId="0" borderId="0" xfId="0" applyFont="1" applyAlignment="1">
      <alignment horizontal="center"/>
    </xf>
    <xf numFmtId="165" fontId="1" fillId="0" borderId="0" xfId="0" applyNumberFormat="1" applyFont="1"/>
    <xf numFmtId="10" fontId="1" fillId="0" borderId="0" xfId="15" applyNumberFormat="1" applyFont="1"/>
    <xf numFmtId="166" fontId="1" fillId="0" borderId="0" xfId="18" applyNumberFormat="1" applyFont="1" applyBorder="1" applyAlignment="1">
      <alignment horizontal="right"/>
    </xf>
    <xf numFmtId="166" fontId="1" fillId="0" borderId="0" xfId="18" applyNumberFormat="1" applyFont="1" applyBorder="1"/>
    <xf numFmtId="166" fontId="1" fillId="0" borderId="0" xfId="0" applyNumberFormat="1" applyFont="1" applyBorder="1"/>
    <xf numFmtId="0" fontId="1" fillId="0" borderId="0" xfId="0" applyFont="1" applyBorder="1"/>
    <xf numFmtId="165" fontId="1" fillId="0" borderId="0" xfId="20" applyNumberFormat="1" applyFont="1" applyAlignment="1">
      <alignment horizontal="left" indent="1"/>
      <protection/>
    </xf>
    <xf numFmtId="168" fontId="1" fillId="0" borderId="0" xfId="15" applyNumberFormat="1" applyFont="1" applyAlignment="1">
      <alignment horizontal="right"/>
    </xf>
    <xf numFmtId="0" fontId="3" fillId="0" borderId="0" xfId="0" applyFont="1"/>
    <xf numFmtId="168" fontId="1" fillId="0" borderId="0" xfId="15" applyNumberFormat="1" applyFont="1"/>
    <xf numFmtId="168" fontId="1" fillId="0" borderId="0" xfId="0" applyNumberFormat="1" applyFont="1"/>
    <xf numFmtId="10" fontId="1" fillId="0" borderId="0" xfId="0" applyNumberFormat="1" applyFont="1"/>
    <xf numFmtId="169" fontId="1" fillId="0" borderId="0" xfId="0" applyNumberFormat="1" applyFont="1"/>
    <xf numFmtId="168" fontId="1" fillId="0" borderId="0" xfId="15" applyNumberFormat="1" applyFont="1" applyBorder="1"/>
    <xf numFmtId="168" fontId="1" fillId="0" borderId="0" xfId="0" applyNumberFormat="1" applyFont="1" applyBorder="1"/>
    <xf numFmtId="0" fontId="1" fillId="0" borderId="0" xfId="0" applyFont="1" applyAlignment="1">
      <alignment horizontal="left" indent="1"/>
    </xf>
    <xf numFmtId="10" fontId="1" fillId="0" borderId="0" xfId="15" applyNumberFormat="1" applyFont="1" applyFill="1"/>
    <xf numFmtId="0" fontId="5" fillId="0" borderId="0" xfId="0" applyFont="1"/>
    <xf numFmtId="0" fontId="6" fillId="2" borderId="0" xfId="21" applyNumberFormat="1" applyFont="1" applyFill="1" applyBorder="1" applyAlignment="1" applyProtection="1">
      <alignment/>
      <protection/>
    </xf>
    <xf numFmtId="15" fontId="2" fillId="0" borderId="0" xfId="0" applyNumberFormat="1" applyFont="1" quotePrefix="1"/>
    <xf numFmtId="0" fontId="3" fillId="0" borderId="1" xfId="0" applyFont="1" applyBorder="1"/>
    <xf numFmtId="166" fontId="3" fillId="0" borderId="1" xfId="0" applyNumberFormat="1" applyFont="1" applyBorder="1"/>
    <xf numFmtId="0" fontId="4" fillId="0" borderId="0" xfId="0" applyFont="1"/>
    <xf numFmtId="164" fontId="1" fillId="0" borderId="0" xfId="18" applyFont="1"/>
    <xf numFmtId="10" fontId="1" fillId="3" borderId="0" xfId="15" applyNumberFormat="1" applyFont="1" applyFill="1"/>
    <xf numFmtId="0" fontId="4" fillId="3" borderId="0" xfId="0" applyFont="1" applyFill="1" applyAlignment="1">
      <alignment horizontal="center"/>
    </xf>
    <xf numFmtId="168" fontId="1" fillId="3" borderId="0" xfId="15" applyNumberFormat="1" applyFont="1" applyFill="1"/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5" xfId="20"/>
    <cellStyle name="blp_column_header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152400</xdr:colOff>
      <xdr:row>6</xdr:row>
      <xdr:rowOff>76201</xdr:rowOff>
    </xdr:from>
    <xdr:to>
      <xdr:col>15</xdr:col>
      <xdr:colOff>601102</xdr:colOff>
      <xdr:row>31</xdr:row>
      <xdr:rowOff>95251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rcRect l="0" t="0" r="0" b="20182"/>
        <a:stretch>
          <a:fillRect/>
        </a:stretch>
      </xdr:blipFill>
      <xdr:spPr>
        <a:xfrm>
          <a:off x="152400" y="1219200"/>
          <a:ext cx="11058525" cy="478155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P37"/>
  <sheetViews>
    <sheetView tabSelected="1" workbookViewId="0" topLeftCell="C16">
      <selection pane="topLeft" activeCell="C12" sqref="C12"/>
    </sheetView>
  </sheetViews>
  <sheetFormatPr defaultRowHeight="12.75"/>
  <cols>
    <col min="1" max="1" width="59" style="2" bestFit="1" customWidth="1"/>
    <col min="2" max="2" width="2.28571428571429" style="2" customWidth="1"/>
    <col min="3" max="5" width="11.7142857142857" style="2" bestFit="1" customWidth="1"/>
    <col min="6" max="11" width="10.7142857142857" style="2" bestFit="1" customWidth="1"/>
    <col min="12" max="14" width="11.7142857142857" style="2" bestFit="1" customWidth="1"/>
    <col min="15" max="15" width="12.8571428571429" style="2" bestFit="1" customWidth="1"/>
    <col min="16" max="16" width="10.7142857142857" style="2" bestFit="1" customWidth="1"/>
    <col min="17" max="16384" width="9.14285714285714" style="2"/>
  </cols>
  <sheetData>
    <row r="1" spans="1:1" ht="12.75">
      <c r="A1" s="18" t="s">
        <v>25</v>
      </c>
    </row>
    <row r="2" spans="1:1" ht="12.75">
      <c r="A2" s="18" t="s">
        <v>24</v>
      </c>
    </row>
    <row r="5" spans="3:16" ht="12.75">
      <c r="C5" s="8" t="s">
        <v>23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  <c r="O5" s="8" t="s">
        <v>19</v>
      </c>
      <c r="P5" s="9" t="s">
        <v>28</v>
      </c>
    </row>
    <row r="7" spans="1:16" ht="12.75">
      <c r="A7" s="1" t="s">
        <v>21</v>
      </c>
      <c r="C7" s="3">
        <v>103275118.86029306</v>
      </c>
      <c r="D7" s="3">
        <v>117811930.99720985</v>
      </c>
      <c r="E7" s="3">
        <v>100421472.72152716</v>
      </c>
      <c r="F7" s="3">
        <v>78104332.03373754</v>
      </c>
      <c r="G7" s="3">
        <v>79454200.663252681</v>
      </c>
      <c r="H7" s="3">
        <v>72890358.346272096</v>
      </c>
      <c r="I7" s="3">
        <v>76071420.121542156</v>
      </c>
      <c r="J7" s="3">
        <v>84308023.732921198</v>
      </c>
      <c r="K7" s="3">
        <v>82338095.845435351</v>
      </c>
      <c r="L7" s="3">
        <v>101437094.03017756</v>
      </c>
      <c r="M7" s="3">
        <v>106491423.22959593</v>
      </c>
      <c r="N7" s="3">
        <v>97184627.648702145</v>
      </c>
      <c r="O7" s="3">
        <v>101167431.76191685</v>
      </c>
      <c r="P7" s="10">
        <f>+AVERAGE(C7:O7)</f>
        <v>92381194.614814118</v>
      </c>
    </row>
    <row r="8" spans="1:15" ht="12.75">
      <c r="A8" s="1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2.75">
      <c r="A9" s="1" t="s">
        <v>0</v>
      </c>
      <c r="C9" s="3"/>
      <c r="D9" s="3">
        <f>+D7</f>
        <v>117811930.99720985</v>
      </c>
      <c r="E9" s="3">
        <f>+(E7+D7)/2</f>
        <v>109116701.8593685</v>
      </c>
      <c r="F9" s="3">
        <f>+(F7+E7)/2</f>
        <v>89262902.37763235</v>
      </c>
      <c r="G9" s="3">
        <f t="shared" si="0" ref="G9:O9">+(G7+F7)/2</f>
        <v>78779266.348495111</v>
      </c>
      <c r="H9" s="3">
        <f>+(H7+G7)/2</f>
        <v>76172279.504762381</v>
      </c>
      <c r="I9" s="3">
        <f t="shared" si="0"/>
        <v>74480889.233907133</v>
      </c>
      <c r="J9" s="3">
        <f t="shared" si="0"/>
        <v>80189721.927231669</v>
      </c>
      <c r="K9" s="3">
        <f t="shared" si="0"/>
        <v>83323059.789178282</v>
      </c>
      <c r="L9" s="3">
        <f t="shared" si="0"/>
        <v>91887594.937806457</v>
      </c>
      <c r="M9" s="3">
        <f t="shared" si="0"/>
        <v>103964258.62988675</v>
      </c>
      <c r="N9" s="3">
        <f t="shared" si="0"/>
        <v>101838025.43914904</v>
      </c>
      <c r="O9" s="3">
        <f t="shared" si="0"/>
        <v>99176029.705309495</v>
      </c>
    </row>
    <row r="10" spans="1:16" ht="12.75">
      <c r="A10" s="1" t="s">
        <v>1</v>
      </c>
      <c r="C10" s="3"/>
      <c r="D10" s="3">
        <f>+IF(D9&gt;200000000,200000000,D9)</f>
        <v>117811930.99720985</v>
      </c>
      <c r="E10" s="3">
        <f>+IF(E9&gt;200000000,200000000,E9)</f>
        <v>109116701.8593685</v>
      </c>
      <c r="F10" s="3">
        <f>+IF(F9&gt;200000000,200000000,F9)</f>
        <v>89262902.37763235</v>
      </c>
      <c r="G10" s="3">
        <f t="shared" si="1" ref="G10:O10">+IF(G9&gt;200000000,200000000,G9)</f>
        <v>78779266.348495111</v>
      </c>
      <c r="H10" s="3">
        <f t="shared" si="1"/>
        <v>76172279.504762381</v>
      </c>
      <c r="I10" s="3">
        <f t="shared" si="1"/>
        <v>74480889.233907133</v>
      </c>
      <c r="J10" s="3">
        <f t="shared" si="1"/>
        <v>80189721.927231669</v>
      </c>
      <c r="K10" s="3">
        <f t="shared" si="1"/>
        <v>83323059.789178282</v>
      </c>
      <c r="L10" s="3">
        <f t="shared" si="1"/>
        <v>91887594.937806457</v>
      </c>
      <c r="M10" s="3">
        <f t="shared" si="1"/>
        <v>103964258.62988675</v>
      </c>
      <c r="N10" s="3">
        <f t="shared" si="1"/>
        <v>101838025.43914904</v>
      </c>
      <c r="O10" s="3">
        <f t="shared" si="1"/>
        <v>99176029.705309495</v>
      </c>
      <c r="P10" s="10">
        <f>+AVERAGE(C10:O10)</f>
        <v>92166888.395828083</v>
      </c>
    </row>
    <row r="11" spans="1:15" ht="12.75">
      <c r="A11" s="1" t="s">
        <v>2</v>
      </c>
      <c r="C11" s="4"/>
      <c r="D11" s="4">
        <f>+IF(D9&lt;200000000,0,D9-D10)</f>
        <v>0</v>
      </c>
      <c r="E11" s="4">
        <f>+IF(E9&lt;200000000,0,E9-E10)</f>
        <v>0</v>
      </c>
      <c r="F11" s="4">
        <f>+IF(F9&lt;200000000,0,F9-F10)</f>
        <v>0</v>
      </c>
      <c r="G11" s="4">
        <f t="shared" si="2" ref="G11:O11">+IF(G9&lt;200000000,0,G9-G10)</f>
        <v>0</v>
      </c>
      <c r="H11" s="4">
        <f t="shared" si="2"/>
        <v>0</v>
      </c>
      <c r="I11" s="4">
        <f t="shared" si="2"/>
        <v>0</v>
      </c>
      <c r="J11" s="4">
        <f t="shared" si="2"/>
        <v>0</v>
      </c>
      <c r="K11" s="4">
        <f t="shared" si="2"/>
        <v>0</v>
      </c>
      <c r="L11" s="4">
        <f t="shared" si="2"/>
        <v>0</v>
      </c>
      <c r="M11" s="4">
        <f t="shared" si="2"/>
        <v>0</v>
      </c>
      <c r="N11" s="4">
        <f t="shared" si="2"/>
        <v>0</v>
      </c>
      <c r="O11" s="4">
        <f t="shared" si="2"/>
        <v>0</v>
      </c>
    </row>
    <row r="12" spans="1:15" ht="12.75">
      <c r="A12" s="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2.75">
      <c r="A13" s="1" t="s">
        <v>3</v>
      </c>
      <c r="C13" s="3"/>
      <c r="D13" s="3">
        <v>31</v>
      </c>
      <c r="E13" s="3">
        <v>28</v>
      </c>
      <c r="F13" s="3">
        <v>31</v>
      </c>
      <c r="G13" s="3">
        <v>30</v>
      </c>
      <c r="H13" s="3">
        <v>31</v>
      </c>
      <c r="I13" s="3">
        <v>30</v>
      </c>
      <c r="J13" s="3">
        <v>31</v>
      </c>
      <c r="K13" s="3">
        <v>31</v>
      </c>
      <c r="L13" s="3">
        <v>30</v>
      </c>
      <c r="M13" s="3">
        <v>31</v>
      </c>
      <c r="N13" s="3">
        <v>30</v>
      </c>
      <c r="O13" s="3">
        <v>31</v>
      </c>
    </row>
    <row r="14" spans="1:15" ht="12.75">
      <c r="A14" s="1" t="s">
        <v>4</v>
      </c>
      <c r="C14" s="5"/>
      <c r="D14" s="17">
        <v>0.0070000000000000001</v>
      </c>
      <c r="E14" s="17">
        <v>0.0070000000000000001</v>
      </c>
      <c r="F14" s="17">
        <v>0.0070000000000000001</v>
      </c>
      <c r="G14" s="17">
        <v>0.0070000000000000001</v>
      </c>
      <c r="H14" s="17">
        <v>0.0070000000000000001</v>
      </c>
      <c r="I14" s="17">
        <v>0.0070000000000000001</v>
      </c>
      <c r="J14" s="17">
        <v>0.0070000000000000001</v>
      </c>
      <c r="K14" s="17">
        <v>0.0070000000000000001</v>
      </c>
      <c r="L14" s="17">
        <v>0.0070000000000000001</v>
      </c>
      <c r="M14" s="17">
        <v>0.0070000000000000001</v>
      </c>
      <c r="N14" s="17">
        <v>0.0070000000000000001</v>
      </c>
      <c r="O14" s="17">
        <v>0.0070000000000000001</v>
      </c>
    </row>
    <row r="15" spans="1:15" ht="12.75">
      <c r="A15" s="1" t="s">
        <v>5</v>
      </c>
      <c r="C15" s="5"/>
      <c r="D15" s="17">
        <v>0.0094999999999999998</v>
      </c>
      <c r="E15" s="17">
        <v>0.0094999999999999998</v>
      </c>
      <c r="F15" s="17">
        <v>0.0094999999999999998</v>
      </c>
      <c r="G15" s="17">
        <v>0.0094999999999999998</v>
      </c>
      <c r="H15" s="17">
        <v>0.0094999999999999998</v>
      </c>
      <c r="I15" s="17">
        <v>0.0094999999999999998</v>
      </c>
      <c r="J15" s="17">
        <v>0.0094999999999999998</v>
      </c>
      <c r="K15" s="17">
        <v>0.0094999999999999998</v>
      </c>
      <c r="L15" s="17">
        <v>0.0094999999999999998</v>
      </c>
      <c r="M15" s="17">
        <v>0.0094999999999999998</v>
      </c>
      <c r="N15" s="17">
        <v>0.0094999999999999998</v>
      </c>
      <c r="O15" s="17">
        <v>0.0094999999999999998</v>
      </c>
    </row>
    <row r="16" spans="1:15" ht="12.75">
      <c r="A16" s="1" t="s">
        <v>6</v>
      </c>
      <c r="C16" s="5"/>
      <c r="D16" s="17">
        <v>0.019339198964496498</v>
      </c>
      <c r="E16" s="17">
        <v>0.019991142783792999</v>
      </c>
      <c r="F16" s="17">
        <v>0.0199911427798324</v>
      </c>
      <c r="G16" s="17">
        <v>0.021864101363165803</v>
      </c>
      <c r="H16" s="17">
        <v>0.021926533317199199</v>
      </c>
      <c r="I16" s="17">
        <v>0.021926533317199102</v>
      </c>
      <c r="J16" s="17">
        <v>0.023107384139009601</v>
      </c>
      <c r="K16" s="17">
        <v>0.023466773519805199</v>
      </c>
      <c r="L16" s="17">
        <v>0.023466773519802701</v>
      </c>
      <c r="M16" s="17">
        <v>0.024045324325896698</v>
      </c>
      <c r="N16" s="17">
        <v>0.0241788360501618</v>
      </c>
      <c r="O16" s="17">
        <v>0.024178836049963799</v>
      </c>
    </row>
    <row r="17" spans="1:15" ht="12.75">
      <c r="A17" s="1" t="s">
        <v>7</v>
      </c>
      <c r="C17" s="5"/>
      <c r="D17" s="17">
        <v>0.00089999999999999998</v>
      </c>
      <c r="E17" s="17">
        <v>0.00089999999999999998</v>
      </c>
      <c r="F17" s="17">
        <v>0.00089999999999999998</v>
      </c>
      <c r="G17" s="17">
        <v>0.00089999999999999998</v>
      </c>
      <c r="H17" s="17">
        <v>0.00089999999999999998</v>
      </c>
      <c r="I17" s="17">
        <v>0.00089999999999999998</v>
      </c>
      <c r="J17" s="17">
        <v>0.00089999999999999998</v>
      </c>
      <c r="K17" s="17">
        <v>0.00089999999999999998</v>
      </c>
      <c r="L17" s="17">
        <v>0.00089999999999999998</v>
      </c>
      <c r="M17" s="17">
        <v>0.00089999999999999998</v>
      </c>
      <c r="N17" s="17">
        <v>0.00089999999999999998</v>
      </c>
      <c r="O17" s="17">
        <v>0.00089999999999999998</v>
      </c>
    </row>
    <row r="18" spans="1:15" ht="12.75">
      <c r="A18" s="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2.75">
      <c r="A19" s="1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6" ht="12.75">
      <c r="A20" s="1"/>
      <c r="C20" s="8"/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8" t="s">
        <v>13</v>
      </c>
      <c r="J20" s="8" t="s">
        <v>14</v>
      </c>
      <c r="K20" s="8" t="s">
        <v>15</v>
      </c>
      <c r="L20" s="8" t="s">
        <v>16</v>
      </c>
      <c r="M20" s="8" t="s">
        <v>17</v>
      </c>
      <c r="N20" s="8" t="s">
        <v>18</v>
      </c>
      <c r="O20" s="8" t="s">
        <v>19</v>
      </c>
      <c r="P20" s="9" t="s">
        <v>20</v>
      </c>
    </row>
    <row r="21" spans="1:15" ht="12.75">
      <c r="A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6" ht="12.75">
      <c r="A22" s="1" t="s">
        <v>27</v>
      </c>
      <c r="C22" s="12"/>
      <c r="D22" s="4">
        <f t="shared" si="3" ref="D22:O22">+(D10*(D14+D16)*D13/360)+(D11*(D15+D16)*D13/360)+((200000000-D11)*(D17*D13/360))</f>
        <v>282708.96838538419</v>
      </c>
      <c r="E22" s="4">
        <f t="shared" si="3"/>
        <v>243069.90399866118</v>
      </c>
      <c r="F22" s="4">
        <f t="shared" si="3"/>
        <v>222968.16675978998</v>
      </c>
      <c r="G22" s="4">
        <f t="shared" si="3"/>
        <v>204491.06076656663</v>
      </c>
      <c r="H22" s="4">
        <f t="shared" si="3"/>
        <v>205237.22058107521</v>
      </c>
      <c r="I22" s="4">
        <f t="shared" si="3"/>
        <v>194539.49365993589</v>
      </c>
      <c r="J22" s="4">
        <f t="shared" si="3"/>
        <v>223398.29339991469</v>
      </c>
      <c r="K22" s="4">
        <f t="shared" si="3"/>
        <v>234100.35705221267</v>
      </c>
      <c r="L22" s="4">
        <f t="shared" si="3"/>
        <v>248293.21202079317</v>
      </c>
      <c r="M22" s="4">
        <f t="shared" si="3"/>
        <v>293432.57764292613</v>
      </c>
      <c r="N22" s="4">
        <f t="shared" si="3"/>
        <v>279599.25823661953</v>
      </c>
      <c r="O22" s="4">
        <f t="shared" si="3"/>
        <v>281772.18966198253</v>
      </c>
      <c r="P22" s="7">
        <f>SUM(D22:O22)</f>
        <v>2913610.7021658621</v>
      </c>
    </row>
    <row r="23" spans="1:16" ht="12.75">
      <c r="A23" s="2" t="s">
        <v>22</v>
      </c>
      <c r="C23" s="13"/>
      <c r="D23" s="6">
        <v>10000</v>
      </c>
      <c r="E23" s="6">
        <v>10000</v>
      </c>
      <c r="F23" s="6">
        <v>10000</v>
      </c>
      <c r="G23" s="6">
        <v>10000</v>
      </c>
      <c r="H23" s="6">
        <v>10000</v>
      </c>
      <c r="I23" s="6">
        <v>10000</v>
      </c>
      <c r="J23" s="6">
        <v>10000</v>
      </c>
      <c r="K23" s="6">
        <v>10000</v>
      </c>
      <c r="L23" s="6">
        <v>10000</v>
      </c>
      <c r="M23" s="6">
        <v>10000</v>
      </c>
      <c r="N23" s="6">
        <v>10000</v>
      </c>
      <c r="O23" s="6">
        <v>10000</v>
      </c>
      <c r="P23" s="7">
        <f>SUM(D23:O23)</f>
        <v>120000</v>
      </c>
    </row>
    <row r="24" spans="1:16" s="18" customFormat="1" ht="12.75">
      <c r="A24" s="30" t="s">
        <v>60</v>
      </c>
      <c r="B24" s="30"/>
      <c r="C24" s="31"/>
      <c r="D24" s="31">
        <f>SUM(D22:D23)</f>
        <v>292708.96838538419</v>
      </c>
      <c r="E24" s="31">
        <f t="shared" si="4" ref="E24:N24">SUM(E22:E23)</f>
        <v>253069.90399866118</v>
      </c>
      <c r="F24" s="31">
        <f t="shared" si="4"/>
        <v>232968.16675978998</v>
      </c>
      <c r="G24" s="31">
        <f t="shared" si="4"/>
        <v>214491.06076656663</v>
      </c>
      <c r="H24" s="31">
        <f t="shared" si="4"/>
        <v>215237.22058107521</v>
      </c>
      <c r="I24" s="31">
        <f t="shared" si="4"/>
        <v>204539.49365993589</v>
      </c>
      <c r="J24" s="31">
        <f t="shared" si="4"/>
        <v>233398.29339991469</v>
      </c>
      <c r="K24" s="31">
        <f t="shared" si="4"/>
        <v>244100.35705221267</v>
      </c>
      <c r="L24" s="31">
        <f t="shared" si="4"/>
        <v>258293.21202079317</v>
      </c>
      <c r="M24" s="31">
        <f t="shared" si="4"/>
        <v>303432.57764292613</v>
      </c>
      <c r="N24" s="31">
        <f t="shared" si="4"/>
        <v>289599.25823661953</v>
      </c>
      <c r="O24" s="31">
        <f>SUM(O22:O23)</f>
        <v>291772.18966198253</v>
      </c>
      <c r="P24" s="31">
        <f>SUM(P22:P23)</f>
        <v>3033610.7021658621</v>
      </c>
    </row>
    <row r="25" spans="3:16" ht="12.75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3" ht="12.75">
      <c r="A26" s="32" t="s">
        <v>26</v>
      </c>
      <c r="C26" s="15"/>
    </row>
    <row r="27" spans="1:16" ht="12.75">
      <c r="A27" s="25" t="s">
        <v>29</v>
      </c>
      <c r="C27" s="15"/>
      <c r="D27" s="11">
        <f>+D24/D7/30*360</f>
        <v>0.029814532287971728</v>
      </c>
      <c r="E27" s="11">
        <f t="shared" si="5" ref="E27:N27">+E24/E7/30*360</f>
        <v>0.030240931204078354</v>
      </c>
      <c r="F27" s="11">
        <f t="shared" si="5"/>
        <v>0.035793379551724472</v>
      </c>
      <c r="G27" s="11">
        <f t="shared" si="5"/>
        <v>0.032394671492670585</v>
      </c>
      <c r="H27" s="11">
        <f t="shared" si="5"/>
        <v>0.03543468169964073</v>
      </c>
      <c r="I27" s="11">
        <f t="shared" si="5"/>
        <v>0.032265388499355285</v>
      </c>
      <c r="J27" s="11">
        <f t="shared" si="5"/>
        <v>0.033220794377431334</v>
      </c>
      <c r="K27" s="11">
        <f t="shared" si="5"/>
        <v>0.035575322146448943</v>
      </c>
      <c r="L27" s="11">
        <f t="shared" si="5"/>
        <v>0.030556066041554884</v>
      </c>
      <c r="M27" s="11">
        <f t="shared" si="5"/>
        <v>0.034192339826886263</v>
      </c>
      <c r="N27" s="11">
        <f t="shared" si="5"/>
        <v>0.035758650137564671</v>
      </c>
      <c r="O27" s="11">
        <f>+O24/O7/30*360</f>
        <v>0.034608630613293834</v>
      </c>
      <c r="P27" s="26">
        <f>+P24/P7</f>
        <v>0.032837967887453544</v>
      </c>
    </row>
    <row r="28" spans="1:16" ht="7.5" customHeight="1">
      <c r="A28" s="2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ht="12.75">
      <c r="A29" s="25" t="s">
        <v>61</v>
      </c>
      <c r="D29" s="34"/>
      <c r="E29" s="34"/>
      <c r="F29" s="11">
        <f>+(((F14+F16)*F7)+(200000000*F17))/F7</f>
        <v>0.029295752464251031</v>
      </c>
      <c r="G29" s="34"/>
      <c r="H29" s="34"/>
      <c r="I29" s="11">
        <f t="shared" si="6" ref="I29:L29">+(((I14+I16)*I7)+(200000000*I17))/I7</f>
        <v>0.031292730763130924</v>
      </c>
      <c r="J29" s="34"/>
      <c r="K29" s="34"/>
      <c r="L29" s="11">
        <f t="shared" si="6"/>
        <v>0.032241272303713549</v>
      </c>
      <c r="M29" s="34"/>
      <c r="N29" s="34"/>
      <c r="O29" s="11">
        <f>+(((O14+O16)*O7)+(200000000*O17))/O7</f>
        <v>0.032958064768783157</v>
      </c>
      <c r="P29" s="35"/>
    </row>
    <row r="30" spans="1:16" ht="12.75">
      <c r="A30" s="25" t="s">
        <v>62</v>
      </c>
      <c r="D30" s="34"/>
      <c r="E30" s="34"/>
      <c r="F30" s="11">
        <f>+(((F14+F16)*F7)+(200000000*F17)+$P$23)/F7</f>
        <v>0.030832158920530123</v>
      </c>
      <c r="G30" s="34"/>
      <c r="H30" s="34"/>
      <c r="I30" s="11">
        <f>+(((I14+I16)*I7)+(200000000*I17)+$P$23)/I7</f>
        <v>0.03287019572708548</v>
      </c>
      <c r="J30" s="34"/>
      <c r="K30" s="34"/>
      <c r="L30" s="11">
        <f t="shared" si="7" ref="L30">+(((L14+L16)*L7)+(200000000*L17)+$P$23)/L7</f>
        <v>0.033424271492987441</v>
      </c>
      <c r="M30" s="34"/>
      <c r="N30" s="34"/>
      <c r="O30" s="11">
        <f>+(((O14+O16)*O7)+(200000000*O17)+$P$23)/O7</f>
        <v>0.034144217247996059</v>
      </c>
      <c r="P30" s="36"/>
    </row>
    <row r="31" spans="15:16" ht="12.75">
      <c r="O31" s="6"/>
      <c r="P31" s="19"/>
    </row>
    <row r="32" spans="16:16" ht="12.75">
      <c r="P32" s="23"/>
    </row>
    <row r="33" spans="4:16" ht="12.75">
      <c r="D33" s="19"/>
      <c r="O33" s="20"/>
      <c r="P33" s="24"/>
    </row>
    <row r="34" spans="15:16" ht="12.75">
      <c r="O34" s="21"/>
      <c r="P34" s="15"/>
    </row>
    <row r="35" spans="15:16" ht="12.75">
      <c r="O35" s="33"/>
      <c r="P35" s="15"/>
    </row>
    <row r="36" spans="15:15" ht="12.75">
      <c r="O36" s="21"/>
    </row>
    <row r="37" spans="15:15" ht="12.75">
      <c r="O37" s="22"/>
    </row>
  </sheetData>
  <pageMargins left="0.2" right="0.2" top="0.75" bottom="0.75" header="0.3" footer="0.3"/>
  <pageSetup orientation="landscape" scale="6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D59"/>
  <sheetViews>
    <sheetView workbookViewId="0" topLeftCell="A25">
      <selection pane="topLeft" activeCell="B46" sqref="B46"/>
    </sheetView>
  </sheetViews>
  <sheetFormatPr defaultRowHeight="15"/>
  <cols>
    <col min="1" max="1" width="15.2857142857143" customWidth="1"/>
    <col min="2" max="4" width="14.4285714285714" customWidth="1"/>
  </cols>
  <sheetData>
    <row r="1" spans="1:1" ht="15">
      <c r="A1" s="18" t="s">
        <v>25</v>
      </c>
    </row>
    <row r="2" spans="1:1" ht="15">
      <c r="A2" s="18" t="s">
        <v>30</v>
      </c>
    </row>
    <row r="3" spans="1:1" ht="15">
      <c r="A3" s="29" t="s">
        <v>59</v>
      </c>
    </row>
    <row r="35" spans="2:2" ht="18.75">
      <c r="B35" s="27" t="s">
        <v>31</v>
      </c>
    </row>
    <row r="36" spans="1:4" ht="15">
      <c r="A36" s="28" t="s">
        <v>32</v>
      </c>
      <c r="B36" s="28" t="s">
        <v>33</v>
      </c>
      <c r="C36" s="28" t="s">
        <v>34</v>
      </c>
      <c r="D36" s="28" t="s">
        <v>35</v>
      </c>
    </row>
    <row r="37" spans="1:4" ht="15">
      <c r="A37" t="s">
        <v>36</v>
      </c>
      <c r="B37">
        <v>0.87351614108095099</v>
      </c>
      <c r="C37">
        <v>0.35181138860939198</v>
      </c>
      <c r="D37">
        <v>-52.170475247155998</v>
      </c>
    </row>
    <row r="38" spans="1:4" ht="15">
      <c r="A38" t="s">
        <v>37</v>
      </c>
      <c r="B38">
        <v>0.87351614124465105</v>
      </c>
      <c r="C38">
        <v>0.68264818133578697</v>
      </c>
      <c r="D38">
        <v>-19.086795990886401</v>
      </c>
    </row>
    <row r="39" spans="1:4" ht="15">
      <c r="A39" t="s">
        <v>38</v>
      </c>
      <c r="B39">
        <v>0.89085072904392304</v>
      </c>
      <c r="C39">
        <v>0.70162418221397405</v>
      </c>
      <c r="D39">
        <v>-18.922654682994899</v>
      </c>
    </row>
    <row r="40" spans="1:4" ht="15">
      <c r="A40" t="s">
        <v>39</v>
      </c>
      <c r="B40">
        <v>1.3929759609061101</v>
      </c>
      <c r="C40">
        <v>1.22489637161706</v>
      </c>
      <c r="D40">
        <v>-16.807958928905201</v>
      </c>
    </row>
    <row r="41" spans="1:4" ht="15">
      <c r="A41" t="s">
        <v>40</v>
      </c>
      <c r="B41">
        <v>1.41088836859422</v>
      </c>
      <c r="C41">
        <v>1.24261789546193</v>
      </c>
      <c r="D41">
        <v>-16.827047313229201</v>
      </c>
    </row>
    <row r="42" spans="1:4" ht="15">
      <c r="A42" t="s">
        <v>41</v>
      </c>
      <c r="B42">
        <v>1.41088836855193</v>
      </c>
      <c r="C42">
        <v>1.24568138289724</v>
      </c>
      <c r="D42">
        <v>-16.520698565468901</v>
      </c>
    </row>
    <row r="43" spans="1:4" ht="15">
      <c r="A43" t="s">
        <v>42</v>
      </c>
      <c r="B43">
        <v>1.6190901179263</v>
      </c>
      <c r="C43">
        <v>1.54368613259247</v>
      </c>
      <c r="D43">
        <v>-7.5403985333830903</v>
      </c>
    </row>
    <row r="44" spans="1:4" ht="15">
      <c r="A44" t="s">
        <v>43</v>
      </c>
      <c r="B44">
        <v>1.6824558677914201</v>
      </c>
      <c r="C44">
        <v>1.60642995189204</v>
      </c>
      <c r="D44">
        <v>-7.6025915899384202</v>
      </c>
    </row>
    <row r="45" spans="1:4" ht="15">
      <c r="A45" t="s">
        <v>44</v>
      </c>
      <c r="B45">
        <v>1.68245586777905</v>
      </c>
      <c r="C45">
        <v>1.6064299519271801</v>
      </c>
      <c r="D45">
        <v>-7.6025915851867003</v>
      </c>
    </row>
    <row r="46" spans="1:4" ht="15">
      <c r="A46" t="s">
        <v>45</v>
      </c>
      <c r="B46">
        <v>1.93391989644965</v>
      </c>
      <c r="C46">
        <v>1.7802139559027701</v>
      </c>
      <c r="D46">
        <v>-15.3705940546877</v>
      </c>
    </row>
    <row r="47" spans="1:4" ht="15">
      <c r="A47" t="s">
        <v>46</v>
      </c>
      <c r="B47">
        <v>1.9991142783792999</v>
      </c>
      <c r="C47">
        <v>1.8448066267477501</v>
      </c>
      <c r="D47">
        <v>-15.430765163154501</v>
      </c>
    </row>
    <row r="48" spans="1:4" ht="15">
      <c r="A48" t="s">
        <v>47</v>
      </c>
      <c r="B48">
        <v>1.99911427798324</v>
      </c>
      <c r="C48">
        <v>1.84480662676594</v>
      </c>
      <c r="D48">
        <v>-15.430765121730101</v>
      </c>
    </row>
    <row r="49" spans="1:4" ht="15">
      <c r="A49" t="s">
        <v>48</v>
      </c>
      <c r="B49">
        <v>2.1864101363165802</v>
      </c>
      <c r="C49">
        <v>1.9838155074063899</v>
      </c>
      <c r="D49">
        <v>-20.259462891018501</v>
      </c>
    </row>
    <row r="50" spans="1:4" ht="15">
      <c r="A50" t="s">
        <v>49</v>
      </c>
      <c r="B50">
        <v>2.1926533317199199</v>
      </c>
      <c r="C50">
        <v>1.9900037664238801</v>
      </c>
      <c r="D50">
        <v>-20.2649565296046</v>
      </c>
    </row>
    <row r="51" spans="1:4" ht="15">
      <c r="A51" t="s">
        <v>50</v>
      </c>
      <c r="B51">
        <v>2.1926533317199102</v>
      </c>
      <c r="C51">
        <v>1.99000376642426</v>
      </c>
      <c r="D51">
        <v>-20.264956529564799</v>
      </c>
    </row>
    <row r="52" spans="1:4" ht="15">
      <c r="A52" t="s">
        <v>51</v>
      </c>
      <c r="B52">
        <v>2.3107384139009599</v>
      </c>
      <c r="C52">
        <v>2.1070677133685698</v>
      </c>
      <c r="D52">
        <v>-20.367070053238699</v>
      </c>
    </row>
    <row r="53" spans="1:4" ht="15">
      <c r="A53" t="s">
        <v>52</v>
      </c>
      <c r="B53">
        <v>2.34667735198052</v>
      </c>
      <c r="C53">
        <v>2.1427026372195899</v>
      </c>
      <c r="D53">
        <v>-20.3974714760921</v>
      </c>
    </row>
    <row r="54" spans="1:4" ht="15">
      <c r="A54" t="s">
        <v>53</v>
      </c>
      <c r="B54">
        <v>2.3466773519802699</v>
      </c>
      <c r="C54">
        <v>2.1427026372198199</v>
      </c>
      <c r="D54">
        <v>-20.397471476044899</v>
      </c>
    </row>
    <row r="55" spans="1:4" ht="15">
      <c r="A55" t="s">
        <v>54</v>
      </c>
      <c r="B55">
        <v>2.40453243258967</v>
      </c>
      <c r="C55">
        <v>2.3441886587293701</v>
      </c>
      <c r="D55">
        <v>-6.0343773860300001</v>
      </c>
    </row>
    <row r="56" spans="1:4" ht="15">
      <c r="A56" t="s">
        <v>55</v>
      </c>
      <c r="B56">
        <v>2.41788360501618</v>
      </c>
      <c r="C56">
        <v>2.3574343288235902</v>
      </c>
      <c r="D56">
        <v>-6.0449276192591297</v>
      </c>
    </row>
    <row r="57" spans="1:4" ht="15">
      <c r="A57" t="s">
        <v>56</v>
      </c>
      <c r="B57">
        <v>2.4178836049963799</v>
      </c>
      <c r="C57">
        <v>2.3574343288512298</v>
      </c>
      <c r="D57">
        <v>-6.0449276145145898</v>
      </c>
    </row>
    <row r="58" spans="1:4" ht="15">
      <c r="A58" t="s">
        <v>57</v>
      </c>
      <c r="B58">
        <v>2.4178836050577099</v>
      </c>
      <c r="C58">
        <v>2.3574343287694401</v>
      </c>
      <c r="D58">
        <v>-6.0449276288267901</v>
      </c>
    </row>
    <row r="59" spans="1:4" ht="15">
      <c r="A59" t="s">
        <v>58</v>
      </c>
      <c r="B59">
        <v>2.4178836050160801</v>
      </c>
      <c r="C59">
        <v>2.3574343288235098</v>
      </c>
      <c r="D59">
        <v>-6.0449276192569101</v>
      </c>
    </row>
  </sheetData>
  <pageMargins left="0.2" right="0.2" top="0.5" bottom="0.5" header="0.3" footer="0.3"/>
  <pageSetup orientation="landscape" scale="80" r:id="rId2"/>
  <rowBreaks count="1" manualBreakCount="1">
    <brk id="34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Short-term Rate Calc</vt:lpstr>
      <vt:lpstr>Bloomberg 03.09.22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