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eabet\AppData\Roaming\iManage\Work\Recent\00033016-00025 Florida Public Utilities Co. - 2022 Rate Relief _ Consolidation Filing\"/>
    </mc:Choice>
  </mc:AlternateContent>
  <xr:revisionPtr revIDLastSave="0" documentId="8_{9C2A021F-3122-4A17-AC22-140A8F4F31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EP SUMMARY-Projection Bal Sht" sheetId="1" r:id="rId1"/>
  </sheets>
  <definedNames>
    <definedName name="_xlnm._FilterDatabase" localSheetId="0" hidden="1">'AEP SUMMARY-Projection Bal Sht'!$A$3:$X$57</definedName>
    <definedName name="_xlnm.Print_Area" localSheetId="0">'AEP SUMMARY-Projection Bal Sht'!$B$1:$Q$67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1" l="1"/>
  <c r="O90" i="1"/>
  <c r="R88" i="1" s="1"/>
  <c r="Q57" i="1"/>
  <c r="P57" i="1"/>
  <c r="J57" i="1"/>
  <c r="I57" i="1"/>
  <c r="X56" i="1"/>
  <c r="R56" i="1"/>
  <c r="X55" i="1"/>
  <c r="R55" i="1"/>
  <c r="O55" i="1"/>
  <c r="X54" i="1"/>
  <c r="O54" i="1"/>
  <c r="X53" i="1"/>
  <c r="R53" i="1"/>
  <c r="X52" i="1"/>
  <c r="R52" i="1"/>
  <c r="X51" i="1"/>
  <c r="R51" i="1"/>
  <c r="O51" i="1"/>
  <c r="X50" i="1"/>
  <c r="R50" i="1"/>
  <c r="O50" i="1"/>
  <c r="X49" i="1"/>
  <c r="R49" i="1"/>
  <c r="O49" i="1"/>
  <c r="X48" i="1"/>
  <c r="R48" i="1"/>
  <c r="O48" i="1"/>
  <c r="X47" i="1"/>
  <c r="R47" i="1"/>
  <c r="O47" i="1"/>
  <c r="X46" i="1"/>
  <c r="R46" i="1"/>
  <c r="X45" i="1"/>
  <c r="R45" i="1"/>
  <c r="O45" i="1"/>
  <c r="X44" i="1"/>
  <c r="O44" i="1"/>
  <c r="X43" i="1"/>
  <c r="R43" i="1"/>
  <c r="X42" i="1"/>
  <c r="R42" i="1"/>
  <c r="O42" i="1"/>
  <c r="X41" i="1"/>
  <c r="R41" i="1"/>
  <c r="X40" i="1"/>
  <c r="R40" i="1"/>
  <c r="O40" i="1"/>
  <c r="X39" i="1"/>
  <c r="R39" i="1"/>
  <c r="X38" i="1"/>
  <c r="R38" i="1"/>
  <c r="X37" i="1"/>
  <c r="R37" i="1"/>
  <c r="O37" i="1"/>
  <c r="X36" i="1"/>
  <c r="R36" i="1"/>
  <c r="X35" i="1"/>
  <c r="R35" i="1"/>
  <c r="O35" i="1"/>
  <c r="X34" i="1"/>
  <c r="R34" i="1"/>
  <c r="O34" i="1"/>
  <c r="X33" i="1"/>
  <c r="R33" i="1"/>
  <c r="X32" i="1"/>
  <c r="R32" i="1"/>
  <c r="O32" i="1"/>
  <c r="X31" i="1"/>
  <c r="R31" i="1"/>
  <c r="O31" i="1"/>
  <c r="X30" i="1"/>
  <c r="R30" i="1"/>
  <c r="X29" i="1"/>
  <c r="R29" i="1"/>
  <c r="X28" i="1"/>
  <c r="R28" i="1"/>
  <c r="X27" i="1"/>
  <c r="R27" i="1"/>
  <c r="O27" i="1"/>
  <c r="X26" i="1"/>
  <c r="R26" i="1"/>
  <c r="X25" i="1"/>
  <c r="R25" i="1"/>
  <c r="X24" i="1"/>
  <c r="R24" i="1"/>
  <c r="X23" i="1"/>
  <c r="R23" i="1"/>
  <c r="X22" i="1"/>
  <c r="R22" i="1"/>
  <c r="O22" i="1"/>
  <c r="X21" i="1"/>
  <c r="R21" i="1"/>
  <c r="O21" i="1"/>
  <c r="X20" i="1"/>
  <c r="R20" i="1"/>
  <c r="O20" i="1"/>
  <c r="X19" i="1"/>
  <c r="R19" i="1"/>
  <c r="O19" i="1"/>
  <c r="X18" i="1"/>
  <c r="R18" i="1"/>
  <c r="O18" i="1"/>
  <c r="X17" i="1"/>
  <c r="R17" i="1"/>
  <c r="O17" i="1"/>
  <c r="X16" i="1"/>
  <c r="R16" i="1"/>
  <c r="O16" i="1"/>
  <c r="R15" i="1"/>
  <c r="X15" i="1"/>
  <c r="X14" i="1"/>
  <c r="R14" i="1"/>
  <c r="O14" i="1"/>
  <c r="X13" i="1"/>
  <c r="R13" i="1"/>
  <c r="X12" i="1"/>
  <c r="R12" i="1"/>
  <c r="R11" i="1"/>
  <c r="X11" i="1"/>
  <c r="R10" i="1"/>
  <c r="X10" i="1"/>
  <c r="R9" i="1"/>
  <c r="X9" i="1"/>
  <c r="R8" i="1"/>
  <c r="X8" i="1"/>
  <c r="R7" i="1"/>
  <c r="X7" i="1"/>
  <c r="R6" i="1"/>
  <c r="X6" i="1"/>
  <c r="R5" i="1"/>
  <c r="X4" i="1"/>
  <c r="T4" i="1"/>
  <c r="R4" i="1"/>
  <c r="O91" i="1" l="1"/>
  <c r="O63" i="1"/>
  <c r="O13" i="1"/>
  <c r="O23" i="1"/>
  <c r="O25" i="1"/>
  <c r="O28" i="1"/>
  <c r="O30" i="1"/>
  <c r="O39" i="1"/>
  <c r="O41" i="1"/>
  <c r="O52" i="1"/>
  <c r="O56" i="1"/>
  <c r="L57" i="1"/>
  <c r="O24" i="1"/>
  <c r="O36" i="1"/>
  <c r="O38" i="1"/>
  <c r="O43" i="1"/>
  <c r="O53" i="1"/>
  <c r="K57" i="1"/>
  <c r="X5" i="1"/>
  <c r="O5" i="1"/>
  <c r="O15" i="1"/>
  <c r="O8" i="1"/>
  <c r="O4" i="1"/>
  <c r="O7" i="1"/>
  <c r="O9" i="1"/>
  <c r="M57" i="1"/>
  <c r="O6" i="1"/>
  <c r="O10" i="1"/>
  <c r="O11" i="1"/>
  <c r="O12" i="1"/>
  <c r="O26" i="1"/>
  <c r="O29" i="1"/>
  <c r="O46" i="1"/>
  <c r="N57" i="1"/>
  <c r="O33" i="1"/>
  <c r="O64" i="1" l="1"/>
  <c r="O57" i="1"/>
  <c r="O6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Keithley, Stephainie</author>
    <author>Keithley, Stephanie</author>
    <author>Moore, Michael</author>
  </authors>
  <commentList>
    <comment ref="H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Keithley, Stephainie:</t>
        </r>
        <r>
          <rPr>
            <sz val="9"/>
            <color indexed="81"/>
            <rFont val="Tahoma"/>
            <family val="2"/>
          </rPr>
          <t xml:space="preserve">
AEP Calculated by Business Planning Analysts - Jacob Case</t>
        </r>
      </text>
    </comment>
    <comment ref="I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Keithley, Stephainie:</t>
        </r>
        <r>
          <rPr>
            <sz val="9"/>
            <color indexed="81"/>
            <rFont val="Tahoma"/>
            <family val="2"/>
          </rPr>
          <t xml:space="preserve">
AEP Calculated by Business Planning Analysts - Jacob Case</t>
        </r>
      </text>
    </comment>
    <comment ref="K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Keithley, Stephainie:</t>
        </r>
        <r>
          <rPr>
            <sz val="9"/>
            <color indexed="81"/>
            <rFont val="Tahoma"/>
            <family val="2"/>
          </rPr>
          <t xml:space="preserve">
Amount of Receivable actually booked in the GL - reclassed from capital project</t>
        </r>
      </text>
    </comment>
    <comment ref="T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Keithley, Stephanie:</t>
        </r>
        <r>
          <rPr>
            <sz val="9"/>
            <color indexed="81"/>
            <rFont val="Tahoma"/>
            <family val="2"/>
          </rPr>
          <t xml:space="preserve">
Premises projected at end of year 5</t>
        </r>
      </text>
    </comment>
    <comment ref="O16" authorId="2" shapeId="0" xr:uid="{00000000-0006-0000-0000-000005000000}">
      <text>
        <r>
          <rPr>
            <b/>
            <sz val="9"/>
            <color indexed="81"/>
            <rFont val="Tahoma"/>
            <family val="2"/>
          </rPr>
          <t>Moore, Michael:</t>
        </r>
        <r>
          <rPr>
            <sz val="9"/>
            <color indexed="81"/>
            <rFont val="Tahoma"/>
            <family val="2"/>
          </rPr>
          <t xml:space="preserve">
end the entire group Dec 2021 - see line 127 </t>
        </r>
      </text>
    </comment>
    <comment ref="K23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Keithley, Stephanie:</t>
        </r>
        <r>
          <rPr>
            <sz val="9"/>
            <color indexed="81"/>
            <rFont val="Tahoma"/>
            <family val="2"/>
          </rPr>
          <t xml:space="preserve">
Have never been able to identify the capital project for this area.  It is believed that the costs may have been capitalized under a cap proj that was completed right next to this area.  </t>
        </r>
      </text>
    </comment>
    <comment ref="C33" authorId="2" shapeId="0" xr:uid="{00000000-0006-0000-0000-000007000000}">
      <text>
        <r>
          <rPr>
            <b/>
            <sz val="9"/>
            <color indexed="81"/>
            <rFont val="Tahoma"/>
            <family val="2"/>
          </rPr>
          <t>Moore, Michael:</t>
        </r>
        <r>
          <rPr>
            <sz val="9"/>
            <color indexed="81"/>
            <rFont val="Tahoma"/>
            <family val="2"/>
          </rPr>
          <t xml:space="preserve">
no one has , should be recorded 30240
</t>
        </r>
      </text>
    </comment>
    <comment ref="K37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Keithley, Stephanie:</t>
        </r>
        <r>
          <rPr>
            <sz val="9"/>
            <color indexed="81"/>
            <rFont val="Tahoma"/>
            <family val="2"/>
          </rPr>
          <t xml:space="preserve">
Negative AEP billing being cancelled 2/2022 and refunded to customers.</t>
        </r>
      </text>
    </comment>
    <comment ref="T42" authorId="2" shapeId="0" xr:uid="{00000000-0006-0000-0000-000009000000}">
      <text>
        <r>
          <rPr>
            <b/>
            <sz val="9"/>
            <color indexed="81"/>
            <rFont val="Tahoma"/>
            <family val="2"/>
          </rPr>
          <t>Moore, Michael:</t>
        </r>
        <r>
          <rPr>
            <sz val="9"/>
            <color indexed="81"/>
            <rFont val="Tahoma"/>
            <family val="2"/>
          </rPr>
          <t xml:space="preserve">
60 homes 
 in yr 1 </t>
        </r>
      </text>
    </comment>
    <comment ref="P48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Keithley, Stephanie:</t>
        </r>
        <r>
          <rPr>
            <sz val="9"/>
            <color indexed="81"/>
            <rFont val="Tahoma"/>
            <family val="2"/>
          </rPr>
          <t xml:space="preserve">
Total costs of capital project put in service is $28,405.92 but AEP recovery is only $7,558 per AEP worksheet</t>
        </r>
      </text>
    </comment>
    <comment ref="S49" authorId="2" shapeId="0" xr:uid="{00000000-0006-0000-0000-00000B000000}">
      <text>
        <r>
          <rPr>
            <b/>
            <sz val="9"/>
            <color indexed="81"/>
            <rFont val="Tahoma"/>
            <family val="2"/>
          </rPr>
          <t>Moore, Michael:</t>
        </r>
        <r>
          <rPr>
            <sz val="9"/>
            <color indexed="81"/>
            <rFont val="Tahoma"/>
            <family val="2"/>
          </rPr>
          <t xml:space="preserve">
being credit with address cedar park lane not this AEP </t>
        </r>
      </text>
    </comment>
    <comment ref="T50" authorId="2" shapeId="0" xr:uid="{00000000-0006-0000-0000-00000C000000}">
      <text>
        <r>
          <rPr>
            <b/>
            <sz val="9"/>
            <color indexed="81"/>
            <rFont val="Tahoma"/>
            <family val="2"/>
          </rPr>
          <t>Moore, Michael:</t>
        </r>
        <r>
          <rPr>
            <sz val="9"/>
            <color indexed="81"/>
            <rFont val="Tahoma"/>
            <family val="2"/>
          </rPr>
          <t xml:space="preserve">
96 homes by yr 2
</t>
        </r>
      </text>
    </comment>
    <comment ref="T51" authorId="2" shapeId="0" xr:uid="{00000000-0006-0000-0000-00000D000000}">
      <text>
        <r>
          <rPr>
            <b/>
            <sz val="9"/>
            <color indexed="81"/>
            <rFont val="Tahoma"/>
            <family val="2"/>
          </rPr>
          <t>Moore, Michael:</t>
        </r>
        <r>
          <rPr>
            <sz val="9"/>
            <color indexed="81"/>
            <rFont val="Tahoma"/>
            <family val="2"/>
          </rPr>
          <t xml:space="preserve">
135 yr 1 
</t>
        </r>
      </text>
    </comment>
    <comment ref="T54" authorId="2" shapeId="0" xr:uid="{00000000-0006-0000-0000-00000E000000}">
      <text>
        <r>
          <rPr>
            <b/>
            <sz val="9"/>
            <color indexed="81"/>
            <rFont val="Tahoma"/>
            <family val="2"/>
          </rPr>
          <t>Moore, Michael:</t>
        </r>
        <r>
          <rPr>
            <sz val="9"/>
            <color indexed="81"/>
            <rFont val="Tahoma"/>
            <family val="2"/>
          </rPr>
          <t xml:space="preserve">
26 homes 
yr 1 </t>
        </r>
      </text>
    </comment>
    <comment ref="H8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Keithley, Stephainie:</t>
        </r>
        <r>
          <rPr>
            <sz val="9"/>
            <color indexed="81"/>
            <rFont val="Tahoma"/>
            <family val="2"/>
          </rPr>
          <t xml:space="preserve">
AEP Calculated by Business Planning Analysts - Jacob Case</t>
        </r>
      </text>
    </comment>
    <comment ref="I8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Keithley, Stephainie:</t>
        </r>
        <r>
          <rPr>
            <sz val="9"/>
            <color indexed="81"/>
            <rFont val="Tahoma"/>
            <family val="2"/>
          </rPr>
          <t xml:space="preserve">
AEP Calculated by Business Planning Analysts - Jacob Case</t>
        </r>
      </text>
    </comment>
    <comment ref="K84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Keithley, Stephainie:</t>
        </r>
        <r>
          <rPr>
            <sz val="9"/>
            <color indexed="81"/>
            <rFont val="Tahoma"/>
            <family val="2"/>
          </rPr>
          <t xml:space="preserve">
Amount of Receivable actually booked in the GL - reclassed from capital project</t>
        </r>
      </text>
    </comment>
  </commentList>
</comments>
</file>

<file path=xl/sharedStrings.xml><?xml version="1.0" encoding="utf-8"?>
<sst xmlns="http://schemas.openxmlformats.org/spreadsheetml/2006/main" count="342" uniqueCount="135">
  <si>
    <t>AEP Reconciliation Summary</t>
  </si>
  <si>
    <t/>
  </si>
  <si>
    <t>December 2021</t>
  </si>
  <si>
    <t>BU</t>
  </si>
  <si>
    <t>AEP#</t>
  </si>
  <si>
    <t>AEP Project</t>
  </si>
  <si>
    <t>Active/ Inactive</t>
  </si>
  <si>
    <t>Revenue Start Date</t>
  </si>
  <si>
    <t>5 Yr Date</t>
  </si>
  <si>
    <t>Expiration Date</t>
  </si>
  <si>
    <t>Excess Contribution Per IR</t>
  </si>
  <si>
    <t>Original Excess Contribution</t>
  </si>
  <si>
    <t>Rate Case Approved W/O</t>
  </si>
  <si>
    <t>Excess Contribution Per G/L</t>
  </si>
  <si>
    <t>Interest</t>
  </si>
  <si>
    <t>Collections</t>
  </si>
  <si>
    <t>Over/Under Collection Adj.</t>
  </si>
  <si>
    <t>12/31/2021 Balance</t>
  </si>
  <si>
    <t>Capital to be Reclassed from Fixed Assets 2022</t>
  </si>
  <si>
    <t>Billed Premises at 12/31/2021</t>
  </si>
  <si>
    <t>Premises in Original AEP Calc</t>
  </si>
  <si>
    <t>Balance to Record to Receivable</t>
  </si>
  <si>
    <t>FN41</t>
  </si>
  <si>
    <t>Juno Beach</t>
  </si>
  <si>
    <t>Active</t>
  </si>
  <si>
    <t>FN43</t>
  </si>
  <si>
    <t>Wellington Woods</t>
  </si>
  <si>
    <t>Inactive</t>
  </si>
  <si>
    <t>Canopy Creek Subdiv.</t>
  </si>
  <si>
    <t>Sugar Mill Gardens</t>
  </si>
  <si>
    <t>Baton Lake Estates</t>
  </si>
  <si>
    <t>Boca Grove</t>
  </si>
  <si>
    <t>Longwood</t>
  </si>
  <si>
    <t>FN13723342</t>
  </si>
  <si>
    <t>Dropped to 1 home billed ???</t>
  </si>
  <si>
    <t>Reserve at Alaqua</t>
  </si>
  <si>
    <t>Royal Palm PoloClub</t>
  </si>
  <si>
    <t>Seven Bridges</t>
  </si>
  <si>
    <t>Refunding</t>
  </si>
  <si>
    <t>FN45</t>
  </si>
  <si>
    <t>Ocean Breeze</t>
  </si>
  <si>
    <t>Lake Markham</t>
  </si>
  <si>
    <t xml:space="preserve">Dunes of Amelia </t>
  </si>
  <si>
    <t>Amelia Oaks</t>
  </si>
  <si>
    <t>Plantation Hammock</t>
  </si>
  <si>
    <t>FN17721343</t>
  </si>
  <si>
    <t>Coastal Oaks</t>
  </si>
  <si>
    <t>Shell Cove</t>
  </si>
  <si>
    <t>Riverbend</t>
  </si>
  <si>
    <t>Quattlefield Lane</t>
  </si>
  <si>
    <t>Coastal Cottages</t>
  </si>
  <si>
    <t xml:space="preserve">Nothing Capilized </t>
  </si>
  <si>
    <t>Amelia Concourse</t>
  </si>
  <si>
    <t>Andalucia</t>
  </si>
  <si>
    <t>Surf Unit Two</t>
  </si>
  <si>
    <t>FN17725243</t>
  </si>
  <si>
    <t>Amelia Park TND</t>
  </si>
  <si>
    <t>Range-Crane Island</t>
  </si>
  <si>
    <t>FN17725259</t>
  </si>
  <si>
    <t xml:space="preserve">Still no lamp posts billing </t>
  </si>
  <si>
    <t>Hammocks</t>
  </si>
  <si>
    <t>Harborview</t>
  </si>
  <si>
    <t>Refund Neg AEP</t>
  </si>
  <si>
    <t xml:space="preserve">reactived billing </t>
  </si>
  <si>
    <t>Wildlight</t>
  </si>
  <si>
    <t>FN17725306</t>
  </si>
  <si>
    <t>Barnwell Manor</t>
  </si>
  <si>
    <t>FN17725351</t>
  </si>
  <si>
    <t>Aspire/ Amelia II/ lakeside reserve</t>
  </si>
  <si>
    <t>FN18725125</t>
  </si>
  <si>
    <t>Hickory Ridge</t>
  </si>
  <si>
    <t>Villamar Toscano</t>
  </si>
  <si>
    <t>FN18721186,FN18731187</t>
  </si>
  <si>
    <t>Enclave Ph 1</t>
  </si>
  <si>
    <t>FN18725239</t>
  </si>
  <si>
    <t>Amelia Bluff</t>
  </si>
  <si>
    <t>Village Walk</t>
  </si>
  <si>
    <t>FN18725254</t>
  </si>
  <si>
    <t>Ancient Tree</t>
  </si>
  <si>
    <t>FN18721354,FN18721358</t>
  </si>
  <si>
    <t xml:space="preserve">Ocean Gallery- island club </t>
  </si>
  <si>
    <t>FN19725230</t>
  </si>
  <si>
    <t xml:space="preserve">Not fixed assoc billing </t>
  </si>
  <si>
    <t>Valencia Sound</t>
  </si>
  <si>
    <t>FN19721421, FN19731420, FN19741419</t>
  </si>
  <si>
    <t>AMELIA CONCOURSE III</t>
  </si>
  <si>
    <t>The Meadows Westlake</t>
  </si>
  <si>
    <t>Sky Cove Westlake</t>
  </si>
  <si>
    <t>WATERMARK AVENIR</t>
  </si>
  <si>
    <t>Windgate Ave</t>
  </si>
  <si>
    <t>FN0047P001 11/20</t>
  </si>
  <si>
    <t>WOODMERE</t>
  </si>
  <si>
    <t>The Enclave Ph2</t>
  </si>
  <si>
    <t>White Cedar</t>
  </si>
  <si>
    <t>NASSAU CROSSING</t>
  </si>
  <si>
    <t>THREE RIVERS</t>
  </si>
  <si>
    <t>Groves at Westlake</t>
  </si>
  <si>
    <t>FN0052P001, FN0075P039</t>
  </si>
  <si>
    <t>CANOPY CREEK</t>
  </si>
  <si>
    <t>FN0032P001</t>
  </si>
  <si>
    <t xml:space="preserve">Nassau station </t>
  </si>
  <si>
    <t>REGENCY AVENIR</t>
  </si>
  <si>
    <t>FN0075P018</t>
  </si>
  <si>
    <t>CRESSWIND AT WEST</t>
  </si>
  <si>
    <t>June 11 Fn0075P030</t>
  </si>
  <si>
    <t>Total</t>
  </si>
  <si>
    <t>G/L Bal</t>
  </si>
  <si>
    <t>Difference</t>
  </si>
  <si>
    <t>Note: Adding the capital reclass to be done in February 2022 (col P amounts)</t>
  </si>
  <si>
    <t>5 areas considered as one total AEP</t>
  </si>
  <si>
    <t>AEP Stopped and Refunding</t>
  </si>
  <si>
    <t>AEP past 5 year mark no additional premises to be billed AEP</t>
  </si>
  <si>
    <t>AEP Billing at Total Projected Premises</t>
  </si>
  <si>
    <t>Receivable to be reclassed from Fixed Assets Feb 2022 - see Col P for amounts</t>
  </si>
  <si>
    <t>Net group at 7/31</t>
  </si>
  <si>
    <t>Start Date</t>
  </si>
  <si>
    <t>Date</t>
  </si>
  <si>
    <t>Per IR</t>
  </si>
  <si>
    <t>Contribution</t>
  </si>
  <si>
    <t>approved W/O</t>
  </si>
  <si>
    <t>Per G/L</t>
  </si>
  <si>
    <t>Collect Adj.</t>
  </si>
  <si>
    <t>Balance</t>
  </si>
  <si>
    <t>end in 4 mnth</t>
  </si>
  <si>
    <t xml:space="preserve">Sept rev </t>
  </si>
  <si>
    <t>Journal_Number</t>
  </si>
  <si>
    <t>Account_Code</t>
  </si>
  <si>
    <t>Amount</t>
  </si>
  <si>
    <t>Description</t>
  </si>
  <si>
    <t>Document_1</t>
  </si>
  <si>
    <t>JRNL00546720</t>
  </si>
  <si>
    <t>FN45-00000-1774-1420</t>
  </si>
  <si>
    <t>FB - AEP, Schedule E</t>
  </si>
  <si>
    <t>30070</t>
  </si>
  <si>
    <t xml:space="preserve">Leave active 2 more months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</si>
</sst>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[$-409]mmm\-yy;@"/>
    <numFmt numFmtId="165" formatCode="[$-F800]dddd\,\ mmmm\ dd\,\ yyyy"/>
    <numFmt numFmtId="166" formatCode="#,##0.00;[Red]\-#,##0.00"/>
    <numFmt numFmtId="167" formatCode="#,##0.000000000000;[Red]#,##0.0000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rgb="FF0000FF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04">
    <xf numFmtId="0" fontId="0" fillId="0" borderId="0" xfId="0"/>
    <xf numFmtId="0" fontId="3" fillId="0" borderId="0" xfId="2" applyProtection="1"/>
    <xf numFmtId="164" fontId="4" fillId="0" borderId="0" xfId="2" applyNumberFormat="1" applyFont="1" applyAlignment="1" applyProtection="1">
      <alignment horizontal="centerContinuous"/>
    </xf>
    <xf numFmtId="0" fontId="4" fillId="0" borderId="0" xfId="2" applyFont="1" applyAlignment="1" applyProtection="1">
      <alignment horizontal="center"/>
    </xf>
    <xf numFmtId="0" fontId="4" fillId="0" borderId="0" xfId="2" applyFont="1" applyAlignment="1" applyProtection="1">
      <alignment horizontal="centerContinuous"/>
    </xf>
    <xf numFmtId="0" fontId="4" fillId="0" borderId="0" xfId="2" applyFont="1" applyAlignment="1" applyProtection="1">
      <alignment horizontal="left"/>
    </xf>
    <xf numFmtId="17" fontId="4" fillId="0" borderId="0" xfId="2" applyNumberFormat="1" applyFont="1" applyAlignment="1" applyProtection="1">
      <alignment horizontal="center"/>
    </xf>
    <xf numFmtId="49" fontId="4" fillId="0" borderId="0" xfId="3" applyNumberFormat="1" applyFont="1" applyAlignment="1" applyProtection="1"/>
    <xf numFmtId="0" fontId="4" fillId="0" borderId="0" xfId="2" applyFont="1" applyBorder="1" applyAlignment="1" applyProtection="1">
      <alignment horizontal="centerContinuous"/>
    </xf>
    <xf numFmtId="0" fontId="6" fillId="0" borderId="0" xfId="2" applyFont="1" applyProtection="1"/>
    <xf numFmtId="0" fontId="7" fillId="0" borderId="0" xfId="2" applyFont="1" applyAlignment="1" applyProtection="1">
      <alignment horizontal="center"/>
    </xf>
    <xf numFmtId="0" fontId="7" fillId="0" borderId="0" xfId="2" applyFont="1" applyAlignment="1" applyProtection="1">
      <alignment horizontal="center" wrapText="1"/>
    </xf>
    <xf numFmtId="164" fontId="7" fillId="0" borderId="0" xfId="2" applyNumberFormat="1" applyFont="1" applyAlignment="1" applyProtection="1">
      <alignment horizontal="center" wrapText="1"/>
    </xf>
    <xf numFmtId="43" fontId="7" fillId="0" borderId="0" xfId="3" applyFont="1" applyAlignment="1" applyProtection="1">
      <alignment horizontal="center" wrapText="1"/>
    </xf>
    <xf numFmtId="43" fontId="3" fillId="0" borderId="1" xfId="3" applyFont="1" applyBorder="1" applyAlignment="1" applyProtection="1">
      <alignment horizontal="center" wrapText="1"/>
    </xf>
    <xf numFmtId="0" fontId="7" fillId="0" borderId="2" xfId="2" applyFont="1" applyBorder="1" applyAlignment="1" applyProtection="1">
      <alignment horizontal="center"/>
    </xf>
    <xf numFmtId="0" fontId="7" fillId="0" borderId="0" xfId="2" applyFont="1" applyFill="1" applyBorder="1" applyAlignment="1" applyProtection="1">
      <alignment horizontal="center" wrapText="1"/>
    </xf>
    <xf numFmtId="0" fontId="3" fillId="0" borderId="0" xfId="2" applyAlignment="1" applyProtection="1">
      <alignment wrapText="1"/>
    </xf>
    <xf numFmtId="0" fontId="3" fillId="2" borderId="0" xfId="2" applyFill="1" applyProtection="1"/>
    <xf numFmtId="0" fontId="3" fillId="2" borderId="0" xfId="2" applyFont="1" applyFill="1" applyProtection="1"/>
    <xf numFmtId="0" fontId="3" fillId="2" borderId="0" xfId="2" applyFont="1" applyFill="1" applyAlignment="1" applyProtection="1">
      <alignment horizontal="center"/>
    </xf>
    <xf numFmtId="164" fontId="3" fillId="2" borderId="0" xfId="2" quotePrefix="1" applyNumberFormat="1" applyFont="1" applyFill="1" applyAlignment="1" applyProtection="1">
      <alignment horizontal="center"/>
    </xf>
    <xf numFmtId="43" fontId="3" fillId="2" borderId="0" xfId="3" quotePrefix="1" applyFont="1" applyFill="1" applyAlignment="1" applyProtection="1">
      <alignment horizontal="center"/>
    </xf>
    <xf numFmtId="43" fontId="3" fillId="2" borderId="0" xfId="3" applyFont="1" applyFill="1" applyProtection="1"/>
    <xf numFmtId="40" fontId="3" fillId="2" borderId="0" xfId="2" applyNumberFormat="1" applyFill="1" applyProtection="1"/>
    <xf numFmtId="43" fontId="3" fillId="2" borderId="0" xfId="1" applyFont="1" applyFill="1" applyProtection="1"/>
    <xf numFmtId="0" fontId="3" fillId="2" borderId="3" xfId="2" applyNumberFormat="1" applyFill="1" applyBorder="1" applyAlignment="1" applyProtection="1">
      <alignment horizontal="center"/>
    </xf>
    <xf numFmtId="0" fontId="3" fillId="2" borderId="0" xfId="2" applyFill="1" applyProtection="1">
      <protection locked="0"/>
    </xf>
    <xf numFmtId="40" fontId="3" fillId="2" borderId="0" xfId="2" applyNumberFormat="1" applyFill="1" applyProtection="1">
      <protection locked="0"/>
    </xf>
    <xf numFmtId="0" fontId="3" fillId="3" borderId="0" xfId="2" applyFill="1" applyProtection="1"/>
    <xf numFmtId="0" fontId="3" fillId="3" borderId="0" xfId="2" applyFont="1" applyFill="1" applyAlignment="1" applyProtection="1">
      <alignment horizontal="center"/>
    </xf>
    <xf numFmtId="164" fontId="3" fillId="3" borderId="0" xfId="2" quotePrefix="1" applyNumberFormat="1" applyFill="1" applyAlignment="1" applyProtection="1">
      <alignment horizontal="center"/>
    </xf>
    <xf numFmtId="164" fontId="3" fillId="3" borderId="0" xfId="2" quotePrefix="1" applyNumberFormat="1" applyFont="1" applyFill="1" applyAlignment="1" applyProtection="1">
      <alignment horizontal="center"/>
    </xf>
    <xf numFmtId="43" fontId="3" fillId="3" borderId="0" xfId="3" quotePrefix="1" applyFont="1" applyFill="1" applyAlignment="1" applyProtection="1">
      <alignment horizontal="center"/>
    </xf>
    <xf numFmtId="40" fontId="3" fillId="3" borderId="0" xfId="2" applyNumberFormat="1" applyFill="1" applyProtection="1"/>
    <xf numFmtId="39" fontId="3" fillId="3" borderId="0" xfId="2" applyNumberFormat="1" applyFill="1" applyProtection="1"/>
    <xf numFmtId="43" fontId="3" fillId="3" borderId="0" xfId="1" applyFont="1" applyFill="1" applyProtection="1"/>
    <xf numFmtId="0" fontId="3" fillId="3" borderId="3" xfId="2" applyNumberFormat="1" applyFill="1" applyBorder="1" applyAlignment="1" applyProtection="1">
      <alignment horizontal="center"/>
    </xf>
    <xf numFmtId="0" fontId="3" fillId="3" borderId="0" xfId="2" applyFill="1" applyProtection="1">
      <protection locked="0"/>
    </xf>
    <xf numFmtId="40" fontId="3" fillId="3" borderId="0" xfId="2" applyNumberFormat="1" applyFill="1" applyProtection="1">
      <protection locked="0"/>
    </xf>
    <xf numFmtId="0" fontId="3" fillId="3" borderId="0" xfId="2" applyFont="1" applyFill="1" applyProtection="1"/>
    <xf numFmtId="43" fontId="3" fillId="3" borderId="0" xfId="3" applyFont="1" applyFill="1" applyProtection="1"/>
    <xf numFmtId="0" fontId="3" fillId="3" borderId="0" xfId="2" applyFont="1" applyFill="1" applyProtection="1">
      <protection locked="0"/>
    </xf>
    <xf numFmtId="0" fontId="3" fillId="3" borderId="4" xfId="2" applyNumberFormat="1" applyFill="1" applyBorder="1" applyAlignment="1" applyProtection="1">
      <alignment horizontal="center"/>
    </xf>
    <xf numFmtId="0" fontId="3" fillId="2" borderId="4" xfId="2" applyNumberFormat="1" applyFill="1" applyBorder="1" applyAlignment="1" applyProtection="1">
      <alignment horizontal="center"/>
    </xf>
    <xf numFmtId="39" fontId="3" fillId="2" borderId="0" xfId="2" applyNumberFormat="1" applyFill="1" applyProtection="1"/>
    <xf numFmtId="0" fontId="3" fillId="4" borderId="0" xfId="2" applyFill="1" applyBorder="1" applyProtection="1"/>
    <xf numFmtId="0" fontId="3" fillId="4" borderId="0" xfId="2" applyFont="1" applyFill="1" applyBorder="1" applyProtection="1"/>
    <xf numFmtId="0" fontId="3" fillId="4" borderId="0" xfId="2" applyFill="1" applyBorder="1" applyAlignment="1" applyProtection="1">
      <alignment horizontal="center"/>
    </xf>
    <xf numFmtId="164" fontId="3" fillId="4" borderId="0" xfId="2" quotePrefix="1" applyNumberFormat="1" applyFont="1" applyFill="1" applyBorder="1" applyAlignment="1" applyProtection="1">
      <alignment horizontal="center"/>
    </xf>
    <xf numFmtId="43" fontId="3" fillId="4" borderId="0" xfId="3" quotePrefix="1" applyFont="1" applyFill="1" applyBorder="1" applyAlignment="1" applyProtection="1">
      <alignment horizontal="center"/>
    </xf>
    <xf numFmtId="43" fontId="3" fillId="4" borderId="0" xfId="3" applyFont="1" applyFill="1" applyBorder="1" applyProtection="1"/>
    <xf numFmtId="40" fontId="3" fillId="4" borderId="0" xfId="2" applyNumberFormat="1" applyFill="1" applyBorder="1" applyProtection="1"/>
    <xf numFmtId="43" fontId="3" fillId="4" borderId="0" xfId="1" applyFont="1" applyFill="1" applyBorder="1" applyProtection="1"/>
    <xf numFmtId="0" fontId="3" fillId="4" borderId="3" xfId="2" applyNumberFormat="1" applyFill="1" applyBorder="1" applyAlignment="1" applyProtection="1">
      <alignment horizontal="center"/>
    </xf>
    <xf numFmtId="40" fontId="3" fillId="4" borderId="0" xfId="2" applyNumberFormat="1" applyFill="1" applyBorder="1" applyProtection="1">
      <protection locked="0"/>
    </xf>
    <xf numFmtId="0" fontId="3" fillId="4" borderId="0" xfId="2" applyFill="1" applyProtection="1"/>
    <xf numFmtId="39" fontId="3" fillId="4" borderId="0" xfId="2" applyNumberFormat="1" applyFill="1" applyBorder="1" applyProtection="1"/>
    <xf numFmtId="43" fontId="3" fillId="4" borderId="0" xfId="1" applyFont="1" applyFill="1" applyProtection="1"/>
    <xf numFmtId="40" fontId="3" fillId="4" borderId="0" xfId="2" applyNumberFormat="1" applyFill="1" applyProtection="1"/>
    <xf numFmtId="40" fontId="3" fillId="4" borderId="0" xfId="2" applyNumberFormat="1" applyFill="1" applyProtection="1">
      <protection locked="0"/>
    </xf>
    <xf numFmtId="0" fontId="3" fillId="2" borderId="0" xfId="2" applyFill="1" applyBorder="1" applyProtection="1"/>
    <xf numFmtId="0" fontId="3" fillId="2" borderId="0" xfId="2" applyFont="1" applyFill="1" applyBorder="1" applyProtection="1"/>
    <xf numFmtId="0" fontId="3" fillId="2" borderId="0" xfId="2" applyFont="1" applyFill="1" applyBorder="1" applyAlignment="1" applyProtection="1">
      <alignment horizontal="center"/>
    </xf>
    <xf numFmtId="164" fontId="3" fillId="2" borderId="0" xfId="2" quotePrefix="1" applyNumberFormat="1" applyFont="1" applyFill="1" applyBorder="1" applyAlignment="1" applyProtection="1">
      <alignment horizontal="center"/>
    </xf>
    <xf numFmtId="43" fontId="3" fillId="2" borderId="0" xfId="3" quotePrefix="1" applyFont="1" applyFill="1" applyBorder="1" applyAlignment="1" applyProtection="1">
      <alignment horizontal="center"/>
    </xf>
    <xf numFmtId="43" fontId="3" fillId="2" borderId="0" xfId="3" applyFont="1" applyFill="1" applyBorder="1" applyProtection="1"/>
    <xf numFmtId="40" fontId="3" fillId="2" borderId="0" xfId="2" applyNumberFormat="1" applyFill="1" applyBorder="1" applyProtection="1"/>
    <xf numFmtId="43" fontId="3" fillId="2" borderId="0" xfId="1" applyFont="1" applyFill="1" applyBorder="1" applyProtection="1"/>
    <xf numFmtId="0" fontId="3" fillId="2" borderId="0" xfId="2" applyFill="1" applyBorder="1" applyProtection="1">
      <protection locked="0"/>
    </xf>
    <xf numFmtId="40" fontId="3" fillId="2" borderId="0" xfId="2" applyNumberFormat="1" applyFill="1" applyBorder="1" applyProtection="1">
      <protection locked="0"/>
    </xf>
    <xf numFmtId="0" fontId="3" fillId="0" borderId="0" xfId="2" applyFill="1" applyProtection="1"/>
    <xf numFmtId="0" fontId="3" fillId="0" borderId="0" xfId="2" applyFont="1" applyFill="1" applyProtection="1"/>
    <xf numFmtId="0" fontId="3" fillId="0" borderId="0" xfId="2" applyFill="1" applyAlignment="1" applyProtection="1">
      <alignment horizontal="center"/>
    </xf>
    <xf numFmtId="164" fontId="3" fillId="0" borderId="0" xfId="2" quotePrefix="1" applyNumberFormat="1" applyFont="1" applyFill="1" applyAlignment="1" applyProtection="1">
      <alignment horizontal="center"/>
    </xf>
    <xf numFmtId="43" fontId="3" fillId="0" borderId="0" xfId="3" applyFont="1" applyFill="1" applyProtection="1"/>
    <xf numFmtId="40" fontId="3" fillId="0" borderId="0" xfId="2" applyNumberFormat="1" applyFill="1" applyProtection="1"/>
    <xf numFmtId="43" fontId="3" fillId="0" borderId="0" xfId="1" applyFont="1" applyFill="1" applyProtection="1"/>
    <xf numFmtId="0" fontId="3" fillId="0" borderId="3" xfId="2" applyNumberFormat="1" applyFill="1" applyBorder="1" applyAlignment="1" applyProtection="1">
      <alignment horizontal="center"/>
    </xf>
    <xf numFmtId="40" fontId="3" fillId="0" borderId="0" xfId="2" applyNumberFormat="1" applyFill="1" applyProtection="1">
      <protection locked="0"/>
    </xf>
    <xf numFmtId="0" fontId="3" fillId="5" borderId="0" xfId="2" applyFill="1" applyBorder="1" applyProtection="1"/>
    <xf numFmtId="0" fontId="3" fillId="5" borderId="0" xfId="2" applyFont="1" applyFill="1" applyBorder="1" applyProtection="1"/>
    <xf numFmtId="0" fontId="3" fillId="5" borderId="0" xfId="2" applyFill="1" applyBorder="1" applyAlignment="1" applyProtection="1">
      <alignment horizontal="center"/>
    </xf>
    <xf numFmtId="164" fontId="3" fillId="5" borderId="0" xfId="2" quotePrefix="1" applyNumberFormat="1" applyFont="1" applyFill="1" applyBorder="1" applyAlignment="1" applyProtection="1">
      <alignment horizontal="center"/>
    </xf>
    <xf numFmtId="43" fontId="3" fillId="5" borderId="0" xfId="3" applyFont="1" applyFill="1" applyBorder="1" applyProtection="1"/>
    <xf numFmtId="40" fontId="3" fillId="5" borderId="0" xfId="2" applyNumberFormat="1" applyFill="1" applyBorder="1" applyProtection="1"/>
    <xf numFmtId="43" fontId="3" fillId="5" borderId="0" xfId="1" applyFont="1" applyFill="1" applyBorder="1" applyProtection="1"/>
    <xf numFmtId="0" fontId="3" fillId="5" borderId="3" xfId="2" applyNumberFormat="1" applyFill="1" applyBorder="1" applyAlignment="1" applyProtection="1">
      <alignment horizontal="center"/>
    </xf>
    <xf numFmtId="40" fontId="3" fillId="5" borderId="0" xfId="2" applyNumberFormat="1" applyFill="1" applyBorder="1" applyProtection="1">
      <protection locked="0"/>
    </xf>
    <xf numFmtId="0" fontId="3" fillId="5" borderId="0" xfId="2" applyFill="1" applyProtection="1"/>
    <xf numFmtId="40" fontId="3" fillId="6" borderId="0" xfId="2" applyNumberFormat="1" applyFill="1" applyProtection="1"/>
    <xf numFmtId="0" fontId="3" fillId="0" borderId="0" xfId="2" applyFont="1" applyFill="1" applyAlignment="1" applyProtection="1">
      <alignment horizontal="center"/>
    </xf>
    <xf numFmtId="0" fontId="3" fillId="0" borderId="0" xfId="2" applyFill="1" applyProtection="1">
      <protection locked="0"/>
    </xf>
    <xf numFmtId="0" fontId="3" fillId="5" borderId="0" xfId="2" applyFont="1" applyFill="1" applyProtection="1"/>
    <xf numFmtId="0" fontId="3" fillId="5" borderId="0" xfId="2" applyFill="1" applyAlignment="1" applyProtection="1">
      <alignment horizontal="center"/>
    </xf>
    <xf numFmtId="164" fontId="3" fillId="5" borderId="0" xfId="2" quotePrefix="1" applyNumberFormat="1" applyFont="1" applyFill="1" applyAlignment="1" applyProtection="1">
      <alignment horizontal="center"/>
    </xf>
    <xf numFmtId="43" fontId="3" fillId="5" borderId="0" xfId="3" applyFont="1" applyFill="1" applyProtection="1"/>
    <xf numFmtId="40" fontId="3" fillId="5" borderId="0" xfId="2" applyNumberFormat="1" applyFill="1" applyProtection="1"/>
    <xf numFmtId="43" fontId="3" fillId="5" borderId="0" xfId="1" applyFont="1" applyFill="1" applyProtection="1"/>
    <xf numFmtId="40" fontId="3" fillId="5" borderId="0" xfId="2" applyNumberFormat="1" applyFill="1" applyProtection="1">
      <protection locked="0"/>
    </xf>
    <xf numFmtId="0" fontId="3" fillId="3" borderId="0" xfId="2" applyFill="1" applyAlignment="1" applyProtection="1">
      <alignment horizontal="center"/>
    </xf>
    <xf numFmtId="0" fontId="3" fillId="3" borderId="0" xfId="2" applyNumberFormat="1" applyFill="1" applyBorder="1" applyAlignment="1" applyProtection="1">
      <alignment horizontal="center"/>
    </xf>
    <xf numFmtId="0" fontId="3" fillId="3" borderId="0" xfId="2" applyFill="1" applyBorder="1" applyProtection="1"/>
    <xf numFmtId="0" fontId="3" fillId="0" borderId="0" xfId="2" applyNumberFormat="1" applyFill="1" applyBorder="1" applyAlignment="1" applyProtection="1">
      <alignment horizontal="center"/>
    </xf>
    <xf numFmtId="0" fontId="3" fillId="0" borderId="0" xfId="2" applyFill="1" applyBorder="1" applyProtection="1"/>
    <xf numFmtId="39" fontId="3" fillId="0" borderId="0" xfId="2" applyNumberFormat="1" applyFill="1" applyProtection="1"/>
    <xf numFmtId="49" fontId="3" fillId="0" borderId="0" xfId="2" applyNumberFormat="1" applyFill="1"/>
    <xf numFmtId="0" fontId="3" fillId="0" borderId="0" xfId="2" applyFont="1" applyFill="1" applyBorder="1" applyProtection="1"/>
    <xf numFmtId="0" fontId="3" fillId="0" borderId="0" xfId="2" applyFill="1" applyBorder="1" applyAlignment="1" applyProtection="1">
      <alignment horizontal="center"/>
    </xf>
    <xf numFmtId="164" fontId="3" fillId="0" borderId="0" xfId="2" quotePrefix="1" applyNumberFormat="1" applyFont="1" applyFill="1" applyBorder="1" applyAlignment="1" applyProtection="1">
      <alignment horizontal="center"/>
    </xf>
    <xf numFmtId="43" fontId="3" fillId="0" borderId="0" xfId="3" applyFont="1" applyFill="1" applyBorder="1" applyProtection="1"/>
    <xf numFmtId="40" fontId="3" fillId="0" borderId="0" xfId="2" applyNumberFormat="1" applyFill="1" applyBorder="1" applyProtection="1"/>
    <xf numFmtId="43" fontId="3" fillId="0" borderId="0" xfId="1" applyFont="1" applyFill="1" applyBorder="1" applyProtection="1"/>
    <xf numFmtId="40" fontId="3" fillId="0" borderId="0" xfId="2" applyNumberFormat="1" applyFill="1" applyBorder="1" applyProtection="1">
      <protection locked="0"/>
    </xf>
    <xf numFmtId="0" fontId="3" fillId="7" borderId="0" xfId="2" applyFont="1" applyFill="1" applyProtection="1"/>
    <xf numFmtId="164" fontId="3" fillId="7" borderId="0" xfId="2" quotePrefix="1" applyNumberFormat="1" applyFont="1" applyFill="1" applyAlignment="1" applyProtection="1">
      <alignment horizontal="center"/>
    </xf>
    <xf numFmtId="40" fontId="3" fillId="7" borderId="0" xfId="2" applyNumberFormat="1" applyFill="1" applyProtection="1"/>
    <xf numFmtId="43" fontId="3" fillId="7" borderId="0" xfId="1" applyFont="1" applyFill="1" applyProtection="1"/>
    <xf numFmtId="164" fontId="3" fillId="0" borderId="0" xfId="2" applyNumberFormat="1" applyFill="1" applyProtection="1"/>
    <xf numFmtId="43" fontId="8" fillId="0" borderId="5" xfId="2" applyNumberFormat="1" applyFont="1" applyFill="1" applyBorder="1" applyProtection="1"/>
    <xf numFmtId="43" fontId="8" fillId="7" borderId="5" xfId="2" applyNumberFormat="1" applyFont="1" applyFill="1" applyBorder="1" applyProtection="1"/>
    <xf numFmtId="8" fontId="3" fillId="0" borderId="5" xfId="2" applyNumberFormat="1" applyFill="1" applyBorder="1" applyProtection="1"/>
    <xf numFmtId="7" fontId="3" fillId="0" borderId="0" xfId="2" applyNumberFormat="1" applyFill="1" applyBorder="1" applyProtection="1"/>
    <xf numFmtId="43" fontId="0" fillId="0" borderId="0" xfId="3" applyFont="1" applyFill="1" applyProtection="1"/>
    <xf numFmtId="0" fontId="3" fillId="0" borderId="0" xfId="2" applyAlignment="1" applyProtection="1">
      <alignment horizontal="center"/>
    </xf>
    <xf numFmtId="164" fontId="3" fillId="0" borderId="0" xfId="2" applyNumberFormat="1" applyProtection="1"/>
    <xf numFmtId="43" fontId="0" fillId="0" borderId="0" xfId="3" applyFont="1" applyProtection="1"/>
    <xf numFmtId="40" fontId="3" fillId="0" borderId="0" xfId="2" applyNumberFormat="1" applyProtection="1"/>
    <xf numFmtId="0" fontId="8" fillId="0" borderId="0" xfId="2" applyFont="1" applyAlignment="1" applyProtection="1">
      <alignment horizontal="right"/>
    </xf>
    <xf numFmtId="40" fontId="9" fillId="0" borderId="5" xfId="2" applyNumberFormat="1" applyFont="1" applyBorder="1" applyProtection="1">
      <protection locked="0"/>
    </xf>
    <xf numFmtId="0" fontId="3" fillId="0" borderId="0" xfId="2" applyFont="1" applyProtection="1"/>
    <xf numFmtId="0" fontId="8" fillId="0" borderId="0" xfId="2" applyFont="1" applyProtection="1"/>
    <xf numFmtId="40" fontId="8" fillId="0" borderId="0" xfId="2" applyNumberFormat="1" applyFont="1" applyAlignment="1" applyProtection="1">
      <alignment horizontal="right"/>
    </xf>
    <xf numFmtId="40" fontId="8" fillId="0" borderId="0" xfId="2" applyNumberFormat="1" applyFont="1" applyBorder="1" applyProtection="1"/>
    <xf numFmtId="43" fontId="8" fillId="0" borderId="0" xfId="3" applyFont="1" applyBorder="1" applyProtection="1"/>
    <xf numFmtId="0" fontId="3" fillId="7" borderId="0" xfId="2" applyFill="1" applyProtection="1"/>
    <xf numFmtId="164" fontId="3" fillId="0" borderId="0" xfId="2" applyNumberFormat="1" applyFont="1" applyProtection="1"/>
    <xf numFmtId="0" fontId="0" fillId="4" borderId="0" xfId="0" applyFont="1" applyFill="1" applyAlignment="1" applyProtection="1">
      <alignment horizontal="left" vertical="top"/>
    </xf>
    <xf numFmtId="0" fontId="3" fillId="4" borderId="0" xfId="2" applyFill="1" applyAlignment="1" applyProtection="1">
      <alignment horizontal="center"/>
    </xf>
    <xf numFmtId="164" fontId="3" fillId="4" borderId="0" xfId="2" applyNumberFormat="1" applyFill="1" applyProtection="1"/>
    <xf numFmtId="0" fontId="0" fillId="3" borderId="0" xfId="0" applyFill="1"/>
    <xf numFmtId="164" fontId="3" fillId="3" borderId="0" xfId="2" applyNumberFormat="1" applyFill="1" applyProtection="1"/>
    <xf numFmtId="0" fontId="0" fillId="2" borderId="0" xfId="0" applyFill="1"/>
    <xf numFmtId="0" fontId="3" fillId="2" borderId="0" xfId="2" applyFill="1" applyAlignment="1" applyProtection="1">
      <alignment horizontal="center"/>
    </xf>
    <xf numFmtId="164" fontId="3" fillId="2" borderId="0" xfId="2" applyNumberFormat="1" applyFill="1" applyProtection="1"/>
    <xf numFmtId="0" fontId="8" fillId="0" borderId="0" xfId="2" applyFont="1" applyBorder="1" applyProtection="1"/>
    <xf numFmtId="0" fontId="3" fillId="0" borderId="0" xfId="2" applyBorder="1" applyProtection="1"/>
    <xf numFmtId="43" fontId="3" fillId="0" borderId="0" xfId="2" applyNumberFormat="1" applyBorder="1" applyProtection="1"/>
    <xf numFmtId="0" fontId="0" fillId="5" borderId="0" xfId="0" applyFill="1"/>
    <xf numFmtId="164" fontId="3" fillId="5" borderId="0" xfId="2" applyNumberFormat="1" applyFill="1" applyProtection="1"/>
    <xf numFmtId="0" fontId="8" fillId="0" borderId="0" xfId="2" applyFont="1" applyBorder="1" applyAlignment="1" applyProtection="1">
      <alignment horizontal="right"/>
    </xf>
    <xf numFmtId="0" fontId="3" fillId="7" borderId="0" xfId="2" applyFill="1" applyAlignment="1" applyProtection="1">
      <alignment horizontal="center"/>
    </xf>
    <xf numFmtId="164" fontId="3" fillId="7" borderId="0" xfId="2" applyNumberFormat="1" applyFill="1" applyProtection="1"/>
    <xf numFmtId="0" fontId="8" fillId="0" borderId="0" xfId="2" applyFont="1" applyBorder="1" applyAlignment="1" applyProtection="1">
      <alignment horizontal="left" indent="2"/>
    </xf>
    <xf numFmtId="43" fontId="0" fillId="0" borderId="0" xfId="3" applyFont="1" applyBorder="1" applyProtection="1"/>
    <xf numFmtId="49" fontId="1" fillId="0" borderId="0" xfId="4" applyNumberFormat="1" applyProtection="1"/>
    <xf numFmtId="14" fontId="1" fillId="0" borderId="0" xfId="4" applyNumberFormat="1" applyProtection="1"/>
    <xf numFmtId="164" fontId="1" fillId="0" borderId="0" xfId="4" applyNumberFormat="1" applyProtection="1"/>
    <xf numFmtId="0" fontId="1" fillId="0" borderId="0" xfId="4" applyProtection="1"/>
    <xf numFmtId="49" fontId="1" fillId="0" borderId="0" xfId="4" applyNumberFormat="1" applyFont="1" applyProtection="1"/>
    <xf numFmtId="164" fontId="7" fillId="0" borderId="0" xfId="2" applyNumberFormat="1" applyFont="1" applyAlignment="1" applyProtection="1">
      <alignment horizontal="center"/>
    </xf>
    <xf numFmtId="43" fontId="7" fillId="0" borderId="0" xfId="3" applyFont="1" applyAlignment="1" applyProtection="1">
      <alignment horizontal="center"/>
    </xf>
    <xf numFmtId="43" fontId="3" fillId="0" borderId="0" xfId="3" applyFont="1" applyAlignment="1" applyProtection="1">
      <alignment horizontal="center"/>
    </xf>
    <xf numFmtId="0" fontId="3" fillId="0" borderId="6" xfId="2" applyFont="1" applyFill="1" applyBorder="1" applyProtection="1"/>
    <xf numFmtId="0" fontId="3" fillId="0" borderId="7" xfId="2" applyFont="1" applyFill="1" applyBorder="1" applyProtection="1"/>
    <xf numFmtId="0" fontId="3" fillId="8" borderId="6" xfId="2" applyFill="1" applyBorder="1" applyAlignment="1" applyProtection="1">
      <alignment horizontal="center"/>
    </xf>
    <xf numFmtId="164" fontId="3" fillId="0" borderId="8" xfId="2" quotePrefix="1" applyNumberFormat="1" applyFont="1" applyFill="1" applyBorder="1" applyAlignment="1" applyProtection="1">
      <alignment horizontal="center"/>
    </xf>
    <xf numFmtId="43" fontId="3" fillId="0" borderId="8" xfId="3" applyFont="1" applyFill="1" applyBorder="1" applyProtection="1"/>
    <xf numFmtId="43" fontId="3" fillId="8" borderId="8" xfId="3" applyFont="1" applyFill="1" applyBorder="1" applyProtection="1"/>
    <xf numFmtId="40" fontId="3" fillId="0" borderId="8" xfId="2" applyNumberFormat="1" applyBorder="1" applyProtection="1"/>
    <xf numFmtId="39" fontId="3" fillId="0" borderId="8" xfId="2" applyNumberFormat="1" applyBorder="1" applyProtection="1"/>
    <xf numFmtId="40" fontId="3" fillId="0" borderId="9" xfId="2" applyNumberFormat="1" applyFill="1" applyBorder="1" applyProtection="1"/>
    <xf numFmtId="0" fontId="3" fillId="0" borderId="10" xfId="2" applyFont="1" applyFill="1" applyBorder="1" applyProtection="1"/>
    <xf numFmtId="0" fontId="3" fillId="0" borderId="11" xfId="2" applyFont="1" applyFill="1" applyBorder="1" applyProtection="1"/>
    <xf numFmtId="0" fontId="3" fillId="8" borderId="10" xfId="2" applyFill="1" applyBorder="1" applyAlignment="1" applyProtection="1">
      <alignment horizontal="center"/>
    </xf>
    <xf numFmtId="43" fontId="3" fillId="8" borderId="0" xfId="3" applyFont="1" applyFill="1" applyBorder="1" applyProtection="1"/>
    <xf numFmtId="40" fontId="3" fillId="0" borderId="0" xfId="2" applyNumberFormat="1" applyBorder="1" applyProtection="1"/>
    <xf numFmtId="40" fontId="3" fillId="0" borderId="12" xfId="2" applyNumberFormat="1" applyFill="1" applyBorder="1" applyProtection="1"/>
    <xf numFmtId="0" fontId="3" fillId="0" borderId="10" xfId="2" applyFont="1" applyBorder="1" applyProtection="1"/>
    <xf numFmtId="0" fontId="3" fillId="0" borderId="11" xfId="2" applyBorder="1" applyProtection="1"/>
    <xf numFmtId="43" fontId="3" fillId="0" borderId="0" xfId="3" quotePrefix="1" applyFont="1" applyBorder="1" applyAlignment="1" applyProtection="1">
      <alignment horizontal="center"/>
    </xf>
    <xf numFmtId="43" fontId="3" fillId="8" borderId="0" xfId="3" quotePrefix="1" applyFont="1" applyFill="1" applyBorder="1" applyAlignment="1" applyProtection="1">
      <alignment horizontal="center"/>
    </xf>
    <xf numFmtId="43" fontId="3" fillId="0" borderId="0" xfId="3" applyFont="1" applyBorder="1" applyProtection="1"/>
    <xf numFmtId="0" fontId="3" fillId="9" borderId="11" xfId="2" applyFill="1" applyBorder="1" applyProtection="1"/>
    <xf numFmtId="0" fontId="3" fillId="0" borderId="13" xfId="2" applyFont="1" applyFill="1" applyBorder="1" applyProtection="1"/>
    <xf numFmtId="0" fontId="3" fillId="10" borderId="14" xfId="2" applyFont="1" applyFill="1" applyBorder="1" applyProtection="1"/>
    <xf numFmtId="0" fontId="3" fillId="8" borderId="13" xfId="2" applyFill="1" applyBorder="1" applyAlignment="1" applyProtection="1">
      <alignment horizontal="center"/>
    </xf>
    <xf numFmtId="164" fontId="3" fillId="0" borderId="15" xfId="2" quotePrefix="1" applyNumberFormat="1" applyFont="1" applyFill="1" applyBorder="1" applyAlignment="1" applyProtection="1">
      <alignment horizontal="center"/>
    </xf>
    <xf numFmtId="43" fontId="3" fillId="0" borderId="15" xfId="3" applyFont="1" applyFill="1" applyBorder="1" applyProtection="1"/>
    <xf numFmtId="43" fontId="3" fillId="8" borderId="15" xfId="3" applyFont="1" applyFill="1" applyBorder="1" applyProtection="1"/>
    <xf numFmtId="40" fontId="3" fillId="0" borderId="15" xfId="2" applyNumberFormat="1" applyFill="1" applyBorder="1" applyProtection="1"/>
    <xf numFmtId="40" fontId="3" fillId="0" borderId="16" xfId="2" applyNumberFormat="1" applyFill="1" applyBorder="1" applyProtection="1"/>
    <xf numFmtId="40" fontId="3" fillId="11" borderId="0" xfId="2" applyNumberFormat="1" applyFill="1" applyProtection="1"/>
    <xf numFmtId="49" fontId="2" fillId="0" borderId="0" xfId="5" applyNumberFormat="1" applyFont="1" applyAlignment="1">
      <alignment horizontal="center"/>
    </xf>
    <xf numFmtId="166" fontId="2" fillId="0" borderId="0" xfId="5" applyNumberFormat="1" applyFont="1" applyAlignment="1">
      <alignment horizontal="center"/>
    </xf>
    <xf numFmtId="49" fontId="1" fillId="0" borderId="0" xfId="6" applyNumberFormat="1"/>
    <xf numFmtId="49" fontId="1" fillId="0" borderId="0" xfId="5" applyNumberFormat="1"/>
    <xf numFmtId="166" fontId="1" fillId="6" borderId="0" xfId="7" applyNumberFormat="1" applyFill="1"/>
    <xf numFmtId="49" fontId="1" fillId="6" borderId="0" xfId="7" applyNumberFormat="1" applyFill="1"/>
    <xf numFmtId="166" fontId="1" fillId="0" borderId="0" xfId="5" applyNumberFormat="1"/>
    <xf numFmtId="167" fontId="3" fillId="0" borderId="0" xfId="2" applyNumberFormat="1" applyProtection="1"/>
    <xf numFmtId="0" fontId="4" fillId="0" borderId="0" xfId="2" applyFont="1" applyAlignment="1" applyProtection="1">
      <alignment horizontal="center"/>
    </xf>
    <xf numFmtId="165" fontId="5" fillId="0" borderId="0" xfId="3" quotePrefix="1" applyNumberFormat="1" applyFont="1" applyAlignment="1" applyProtection="1">
      <alignment horizontal="center"/>
      <protection locked="0"/>
    </xf>
    <xf numFmtId="165" fontId="5" fillId="0" borderId="0" xfId="3" applyNumberFormat="1" applyFont="1" applyAlignment="1" applyProtection="1">
      <alignment horizontal="center"/>
      <protection locked="0"/>
    </xf>
  </cellXfs>
  <cellStyles count="8">
    <cellStyle name="Comma" xfId="1" builtinId="3"/>
    <cellStyle name="Comma 2" xfId="3" xr:uid="{00000000-0005-0000-0000-000001000000}"/>
    <cellStyle name="Normal" xfId="0" builtinId="0"/>
    <cellStyle name="Normal 6" xfId="2" xr:uid="{00000000-0005-0000-0000-000003000000}"/>
    <cellStyle name="Normal_AEP SUMMARY" xfId="4" xr:uid="{00000000-0005-0000-0000-000004000000}"/>
    <cellStyle name="Normal_AEP SUMMARY_1" xfId="5" xr:uid="{00000000-0005-0000-0000-000005000000}"/>
    <cellStyle name="Normal_AEP SUMMARY_2" xfId="6" xr:uid="{00000000-0005-0000-0000-000006000000}"/>
    <cellStyle name="Normal_AEP SUMMARY_3" xfId="7" xr:uid="{00000000-0005-0000-0000-00000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6"/>
  <sheetViews>
    <sheetView tabSelected="1" zoomScaleNormal="100" workbookViewId="0">
      <pane xSplit="3" ySplit="3" topLeftCell="D49" activePane="bottomRight" state="frozen"/>
      <selection pane="topRight" activeCell="D1" sqref="D1"/>
      <selection pane="bottomLeft" activeCell="A4" sqref="A4"/>
      <selection pane="bottomRight" activeCell="M23" sqref="M23"/>
    </sheetView>
  </sheetViews>
  <sheetFormatPr defaultColWidth="9.140625" defaultRowHeight="15" x14ac:dyDescent="0.25"/>
  <cols>
    <col min="1" max="1" width="9.140625" style="1"/>
    <col min="2" max="2" width="7.5703125" style="1" customWidth="1"/>
    <col min="3" max="3" width="24.5703125" style="1" customWidth="1"/>
    <col min="4" max="4" width="20.42578125" style="124" bestFit="1" customWidth="1"/>
    <col min="5" max="7" width="10.42578125" style="125" customWidth="1"/>
    <col min="8" max="8" width="16.28515625" style="1" bestFit="1" customWidth="1"/>
    <col min="9" max="9" width="14" style="126" customWidth="1"/>
    <col min="10" max="10" width="16" style="126" customWidth="1"/>
    <col min="11" max="11" width="14.28515625" style="1" customWidth="1"/>
    <col min="12" max="12" width="15.42578125" style="1" customWidth="1"/>
    <col min="13" max="13" width="14.85546875" style="1" customWidth="1"/>
    <col min="14" max="14" width="13" style="1" customWidth="1"/>
    <col min="15" max="15" width="14.5703125" style="1" customWidth="1"/>
    <col min="16" max="16" width="12" style="1" customWidth="1"/>
    <col min="17" max="17" width="1.140625" style="1" hidden="1" customWidth="1"/>
    <col min="18" max="18" width="10.5703125" style="1" customWidth="1"/>
    <col min="19" max="19" width="11.28515625" style="1" customWidth="1"/>
    <col min="20" max="20" width="15.28515625" style="1" customWidth="1"/>
    <col min="21" max="21" width="14.7109375" style="1" hidden="1" customWidth="1"/>
    <col min="22" max="22" width="25.140625" style="1" hidden="1" customWidth="1"/>
    <col min="23" max="23" width="9.140625" style="1" hidden="1" customWidth="1"/>
    <col min="24" max="24" width="10.7109375" style="1" customWidth="1"/>
    <col min="25" max="16384" width="9.140625" style="1"/>
  </cols>
  <sheetData>
    <row r="1" spans="1:24" ht="15.75" x14ac:dyDescent="0.25">
      <c r="B1" s="2"/>
      <c r="C1" s="2"/>
      <c r="D1" s="3"/>
      <c r="E1" s="2"/>
      <c r="F1" s="2"/>
      <c r="G1" s="2"/>
      <c r="I1" s="201" t="s">
        <v>0</v>
      </c>
      <c r="J1" s="201"/>
      <c r="K1" s="201"/>
      <c r="L1" s="201"/>
      <c r="M1" s="4"/>
      <c r="N1" s="4"/>
      <c r="O1" s="4"/>
      <c r="Q1" s="5"/>
      <c r="R1" s="4"/>
    </row>
    <row r="2" spans="1:24" ht="15.75" x14ac:dyDescent="0.25">
      <c r="B2" s="2"/>
      <c r="C2" s="2"/>
      <c r="D2" s="6"/>
      <c r="E2" s="2"/>
      <c r="F2" s="2"/>
      <c r="G2" s="2"/>
      <c r="H2" s="7" t="s">
        <v>1</v>
      </c>
      <c r="I2" s="202" t="s">
        <v>2</v>
      </c>
      <c r="J2" s="203"/>
      <c r="K2" s="203"/>
      <c r="L2" s="203"/>
      <c r="M2" s="4"/>
      <c r="N2" s="4"/>
      <c r="O2" s="4"/>
      <c r="Q2" s="8"/>
      <c r="R2" s="4"/>
      <c r="S2" s="9"/>
      <c r="T2" s="9"/>
    </row>
    <row r="3" spans="1:24" ht="51" x14ac:dyDescent="0.2">
      <c r="A3" s="1" t="s">
        <v>3</v>
      </c>
      <c r="B3" s="1" t="s">
        <v>4</v>
      </c>
      <c r="C3" s="10" t="s">
        <v>5</v>
      </c>
      <c r="D3" s="11" t="s">
        <v>6</v>
      </c>
      <c r="E3" s="12" t="s">
        <v>7</v>
      </c>
      <c r="F3" s="12" t="s">
        <v>8</v>
      </c>
      <c r="G3" s="12" t="s">
        <v>9</v>
      </c>
      <c r="H3" s="13" t="s">
        <v>10</v>
      </c>
      <c r="I3" s="13" t="s">
        <v>11</v>
      </c>
      <c r="J3" s="14" t="s">
        <v>12</v>
      </c>
      <c r="K3" s="11" t="s">
        <v>13</v>
      </c>
      <c r="L3" s="10" t="s">
        <v>14</v>
      </c>
      <c r="M3" s="10" t="s">
        <v>15</v>
      </c>
      <c r="N3" s="11" t="s">
        <v>16</v>
      </c>
      <c r="O3" s="11" t="s">
        <v>17</v>
      </c>
      <c r="P3" s="11" t="s">
        <v>18</v>
      </c>
      <c r="Q3" s="10" t="s">
        <v>15</v>
      </c>
      <c r="R3" s="15" t="s">
        <v>4</v>
      </c>
      <c r="S3" s="16" t="s">
        <v>19</v>
      </c>
      <c r="T3" s="16" t="s">
        <v>20</v>
      </c>
      <c r="X3" s="17" t="s">
        <v>21</v>
      </c>
    </row>
    <row r="4" spans="1:24" s="18" customFormat="1" ht="13.15" customHeight="1" x14ac:dyDescent="0.2">
      <c r="A4" s="18" t="s">
        <v>22</v>
      </c>
      <c r="B4" s="19">
        <v>20851</v>
      </c>
      <c r="C4" s="18" t="s">
        <v>23</v>
      </c>
      <c r="D4" s="20" t="s">
        <v>24</v>
      </c>
      <c r="E4" s="21">
        <v>41590</v>
      </c>
      <c r="F4" s="21">
        <v>43374</v>
      </c>
      <c r="G4" s="21">
        <v>45200</v>
      </c>
      <c r="H4" s="22">
        <v>16338</v>
      </c>
      <c r="I4" s="22">
        <v>16338</v>
      </c>
      <c r="J4" s="23"/>
      <c r="K4" s="24">
        <v>16338</v>
      </c>
      <c r="L4" s="24">
        <v>2740.35</v>
      </c>
      <c r="M4" s="24">
        <v>-9657.4300000000039</v>
      </c>
      <c r="N4" s="24">
        <v>0</v>
      </c>
      <c r="O4" s="24">
        <f t="shared" ref="O4:O56" si="0">+K4+L4+M4+N4</f>
        <v>9420.9199999999946</v>
      </c>
      <c r="P4" s="25"/>
      <c r="Q4" s="24">
        <v>-137.31</v>
      </c>
      <c r="R4" s="26">
        <f t="shared" ref="R4:R43" si="1">+B4</f>
        <v>20851</v>
      </c>
      <c r="S4" s="27">
        <v>15</v>
      </c>
      <c r="T4" s="27">
        <f>348/12</f>
        <v>29</v>
      </c>
      <c r="U4" s="27"/>
      <c r="V4" s="27"/>
      <c r="W4" s="27"/>
      <c r="X4" s="28">
        <f t="shared" ref="X4:X56" si="2">+I4-K4+J4</f>
        <v>0</v>
      </c>
    </row>
    <row r="5" spans="1:24" s="29" customFormat="1" ht="13.15" customHeight="1" x14ac:dyDescent="0.2">
      <c r="A5" s="29" t="s">
        <v>25</v>
      </c>
      <c r="B5" s="29">
        <v>22076</v>
      </c>
      <c r="C5" s="29" t="s">
        <v>26</v>
      </c>
      <c r="D5" s="30" t="s">
        <v>27</v>
      </c>
      <c r="E5" s="31">
        <v>39569</v>
      </c>
      <c r="F5" s="31"/>
      <c r="G5" s="32">
        <v>43191</v>
      </c>
      <c r="H5" s="33">
        <v>48789</v>
      </c>
      <c r="I5" s="33">
        <v>48789</v>
      </c>
      <c r="J5" s="33">
        <v>-46930.720000000001</v>
      </c>
      <c r="K5" s="34">
        <v>1858.28</v>
      </c>
      <c r="L5" s="34">
        <v>12332.849999999997</v>
      </c>
      <c r="M5" s="35">
        <v>-24963.75</v>
      </c>
      <c r="N5" s="34">
        <v>10772.62</v>
      </c>
      <c r="O5" s="34">
        <f t="shared" si="0"/>
        <v>0</v>
      </c>
      <c r="P5" s="36"/>
      <c r="Q5" s="34">
        <v>0</v>
      </c>
      <c r="R5" s="37">
        <f t="shared" si="1"/>
        <v>22076</v>
      </c>
      <c r="S5" s="38"/>
      <c r="T5" s="38"/>
      <c r="U5" s="38"/>
      <c r="V5" s="38"/>
      <c r="W5" s="38"/>
      <c r="X5" s="39">
        <f t="shared" si="2"/>
        <v>0</v>
      </c>
    </row>
    <row r="6" spans="1:24" s="29" customFormat="1" ht="13.15" customHeight="1" x14ac:dyDescent="0.2">
      <c r="A6" s="29" t="s">
        <v>22</v>
      </c>
      <c r="B6" s="40">
        <v>22130</v>
      </c>
      <c r="C6" s="29" t="s">
        <v>28</v>
      </c>
      <c r="D6" s="30" t="s">
        <v>27</v>
      </c>
      <c r="E6" s="32">
        <v>39326</v>
      </c>
      <c r="F6" s="32"/>
      <c r="G6" s="32">
        <v>42948</v>
      </c>
      <c r="H6" s="33">
        <v>198484</v>
      </c>
      <c r="I6" s="41">
        <v>117635.01</v>
      </c>
      <c r="J6" s="41">
        <v>-97644.35</v>
      </c>
      <c r="K6" s="34">
        <v>19990.66</v>
      </c>
      <c r="L6" s="34">
        <v>26040.48</v>
      </c>
      <c r="M6" s="35">
        <v>-33982.900000000009</v>
      </c>
      <c r="N6" s="34">
        <v>-12048.24</v>
      </c>
      <c r="O6" s="34">
        <f t="shared" si="0"/>
        <v>0</v>
      </c>
      <c r="P6" s="36"/>
      <c r="Q6" s="34">
        <v>0</v>
      </c>
      <c r="R6" s="37">
        <f t="shared" si="1"/>
        <v>22130</v>
      </c>
      <c r="S6" s="42"/>
      <c r="T6" s="42"/>
      <c r="U6" s="38"/>
      <c r="V6" s="38"/>
      <c r="W6" s="38"/>
      <c r="X6" s="39">
        <f t="shared" si="2"/>
        <v>0</v>
      </c>
    </row>
    <row r="7" spans="1:24" s="29" customFormat="1" ht="13.15" customHeight="1" x14ac:dyDescent="0.2">
      <c r="A7" s="29" t="s">
        <v>25</v>
      </c>
      <c r="B7" s="29">
        <v>22234</v>
      </c>
      <c r="C7" s="29" t="s">
        <v>29</v>
      </c>
      <c r="D7" s="30" t="s">
        <v>27</v>
      </c>
      <c r="E7" s="32">
        <v>39934</v>
      </c>
      <c r="F7" s="32"/>
      <c r="G7" s="32">
        <v>43556</v>
      </c>
      <c r="H7" s="41">
        <v>24307</v>
      </c>
      <c r="I7" s="41">
        <v>24307</v>
      </c>
      <c r="J7" s="41">
        <v>-17902.810000000001</v>
      </c>
      <c r="K7" s="34">
        <v>6404.19</v>
      </c>
      <c r="L7" s="34">
        <v>5645.5999999999995</v>
      </c>
      <c r="M7" s="35">
        <v>-19697.370000000003</v>
      </c>
      <c r="N7" s="34">
        <v>7647.58</v>
      </c>
      <c r="O7" s="34">
        <f t="shared" si="0"/>
        <v>0</v>
      </c>
      <c r="P7" s="36"/>
      <c r="Q7" s="34">
        <v>0</v>
      </c>
      <c r="R7" s="37">
        <f t="shared" si="1"/>
        <v>22234</v>
      </c>
      <c r="S7" s="38"/>
      <c r="T7" s="38"/>
      <c r="U7" s="38"/>
      <c r="V7" s="38"/>
      <c r="W7" s="38"/>
      <c r="X7" s="39">
        <f t="shared" si="2"/>
        <v>0</v>
      </c>
    </row>
    <row r="8" spans="1:24" s="29" customFormat="1" ht="13.15" customHeight="1" x14ac:dyDescent="0.2">
      <c r="A8" s="29" t="s">
        <v>25</v>
      </c>
      <c r="B8" s="40">
        <v>22237</v>
      </c>
      <c r="C8" s="29" t="s">
        <v>30</v>
      </c>
      <c r="D8" s="30" t="s">
        <v>27</v>
      </c>
      <c r="E8" s="31">
        <v>39692</v>
      </c>
      <c r="F8" s="31"/>
      <c r="G8" s="31">
        <v>43313</v>
      </c>
      <c r="H8" s="41">
        <v>36764</v>
      </c>
      <c r="I8" s="41">
        <v>30474.3</v>
      </c>
      <c r="J8" s="41">
        <v>-28548.91</v>
      </c>
      <c r="K8" s="34">
        <v>1925.39</v>
      </c>
      <c r="L8" s="34">
        <v>3733.13</v>
      </c>
      <c r="M8" s="35">
        <v>-33728.57</v>
      </c>
      <c r="N8" s="34">
        <v>28070.05</v>
      </c>
      <c r="O8" s="34">
        <f t="shared" si="0"/>
        <v>0</v>
      </c>
      <c r="P8" s="36"/>
      <c r="Q8" s="34">
        <v>0</v>
      </c>
      <c r="R8" s="37">
        <f t="shared" si="1"/>
        <v>22237</v>
      </c>
      <c r="S8" s="38"/>
      <c r="T8" s="38"/>
      <c r="U8" s="38"/>
      <c r="V8" s="38"/>
      <c r="W8" s="38"/>
      <c r="X8" s="39">
        <f t="shared" si="2"/>
        <v>0</v>
      </c>
    </row>
    <row r="9" spans="1:24" s="29" customFormat="1" ht="13.15" customHeight="1" x14ac:dyDescent="0.2">
      <c r="A9" s="29" t="s">
        <v>22</v>
      </c>
      <c r="B9" s="40">
        <v>22300</v>
      </c>
      <c r="C9" s="29" t="s">
        <v>31</v>
      </c>
      <c r="D9" s="30" t="s">
        <v>27</v>
      </c>
      <c r="E9" s="32">
        <v>40026</v>
      </c>
      <c r="F9" s="32"/>
      <c r="G9" s="32">
        <v>43647</v>
      </c>
      <c r="H9" s="33">
        <v>9353.43</v>
      </c>
      <c r="I9" s="41">
        <v>9099.7000000000007</v>
      </c>
      <c r="J9" s="41"/>
      <c r="K9" s="34">
        <v>9099.7000000000007</v>
      </c>
      <c r="L9" s="34">
        <v>9826.8700000000008</v>
      </c>
      <c r="M9" s="35">
        <v>-1096.1599999999983</v>
      </c>
      <c r="N9" s="34">
        <v>-17848.52</v>
      </c>
      <c r="O9" s="34">
        <f t="shared" si="0"/>
        <v>-18.110000000000582</v>
      </c>
      <c r="P9" s="36"/>
      <c r="Q9" s="34">
        <v>0</v>
      </c>
      <c r="R9" s="43">
        <f t="shared" si="1"/>
        <v>22300</v>
      </c>
      <c r="S9" s="38"/>
      <c r="T9" s="38"/>
      <c r="U9" s="38"/>
      <c r="V9" s="38"/>
      <c r="W9" s="38"/>
      <c r="X9" s="39">
        <f t="shared" si="2"/>
        <v>0</v>
      </c>
    </row>
    <row r="10" spans="1:24" s="18" customFormat="1" ht="13.15" customHeight="1" x14ac:dyDescent="0.2">
      <c r="A10" s="18" t="s">
        <v>25</v>
      </c>
      <c r="B10" s="19">
        <v>30000</v>
      </c>
      <c r="C10" s="19" t="s">
        <v>32</v>
      </c>
      <c r="D10" s="20" t="s">
        <v>24</v>
      </c>
      <c r="E10" s="21">
        <v>42095</v>
      </c>
      <c r="F10" s="21">
        <v>43891</v>
      </c>
      <c r="G10" s="21">
        <v>45717</v>
      </c>
      <c r="H10" s="23">
        <v>24636</v>
      </c>
      <c r="I10" s="23">
        <v>24636</v>
      </c>
      <c r="J10" s="23"/>
      <c r="K10" s="24">
        <v>24636</v>
      </c>
      <c r="L10" s="24">
        <v>5129.949999999998</v>
      </c>
      <c r="M10" s="24">
        <v>-10278.710000000001</v>
      </c>
      <c r="N10" s="24">
        <v>0</v>
      </c>
      <c r="O10" s="24">
        <f t="shared" si="0"/>
        <v>19487.239999999998</v>
      </c>
      <c r="P10" s="25"/>
      <c r="Q10" s="24">
        <v>-254.18</v>
      </c>
      <c r="R10" s="44">
        <f t="shared" si="1"/>
        <v>30000</v>
      </c>
      <c r="S10" s="27">
        <v>17</v>
      </c>
      <c r="T10" s="27">
        <v>16</v>
      </c>
      <c r="U10" s="27" t="s">
        <v>33</v>
      </c>
      <c r="V10" s="27" t="s">
        <v>34</v>
      </c>
      <c r="W10" s="27"/>
      <c r="X10" s="28">
        <f t="shared" si="2"/>
        <v>0</v>
      </c>
    </row>
    <row r="11" spans="1:24" s="18" customFormat="1" ht="13.15" customHeight="1" x14ac:dyDescent="0.2">
      <c r="A11" s="18" t="s">
        <v>25</v>
      </c>
      <c r="B11" s="19">
        <v>30010</v>
      </c>
      <c r="C11" s="18" t="s">
        <v>35</v>
      </c>
      <c r="D11" s="20" t="s">
        <v>24</v>
      </c>
      <c r="E11" s="21">
        <v>41760</v>
      </c>
      <c r="F11" s="21">
        <v>43556</v>
      </c>
      <c r="G11" s="21">
        <v>45383</v>
      </c>
      <c r="H11" s="23">
        <v>102592</v>
      </c>
      <c r="I11" s="23">
        <v>72001</v>
      </c>
      <c r="J11" s="23"/>
      <c r="K11" s="24">
        <v>47244.4</v>
      </c>
      <c r="L11" s="24">
        <v>25134.860000000011</v>
      </c>
      <c r="M11" s="45">
        <v>-11604.94999999999</v>
      </c>
      <c r="N11" s="24">
        <v>0</v>
      </c>
      <c r="O11" s="24">
        <f t="shared" si="0"/>
        <v>60774.310000000019</v>
      </c>
      <c r="P11" s="25"/>
      <c r="Q11" s="24">
        <v>-161.99</v>
      </c>
      <c r="R11" s="26">
        <f t="shared" si="1"/>
        <v>30010</v>
      </c>
      <c r="S11" s="27">
        <v>14</v>
      </c>
      <c r="T11" s="27"/>
      <c r="U11" s="27"/>
      <c r="V11" s="27"/>
      <c r="W11" s="27"/>
      <c r="X11" s="28">
        <f t="shared" si="2"/>
        <v>24756.6</v>
      </c>
    </row>
    <row r="12" spans="1:24" s="18" customFormat="1" ht="13.15" customHeight="1" x14ac:dyDescent="0.2">
      <c r="A12" s="18" t="s">
        <v>22</v>
      </c>
      <c r="B12" s="19">
        <v>30020</v>
      </c>
      <c r="C12" s="18" t="s">
        <v>36</v>
      </c>
      <c r="D12" s="20" t="s">
        <v>24</v>
      </c>
      <c r="E12" s="21">
        <v>42005</v>
      </c>
      <c r="F12" s="21">
        <v>43800</v>
      </c>
      <c r="G12" s="21">
        <v>45627</v>
      </c>
      <c r="H12" s="22">
        <v>86221</v>
      </c>
      <c r="I12" s="22">
        <v>117312</v>
      </c>
      <c r="J12" s="23"/>
      <c r="K12" s="24">
        <v>117312</v>
      </c>
      <c r="L12" s="24">
        <v>24821.149999999998</v>
      </c>
      <c r="M12" s="24">
        <v>-60459.94999999999</v>
      </c>
      <c r="N12" s="24">
        <v>0</v>
      </c>
      <c r="O12" s="24">
        <f t="shared" si="0"/>
        <v>81673.200000000012</v>
      </c>
      <c r="P12" s="25"/>
      <c r="Q12" s="24">
        <v>-1948.21</v>
      </c>
      <c r="R12" s="26">
        <f t="shared" si="1"/>
        <v>30020</v>
      </c>
      <c r="S12" s="27">
        <v>178</v>
      </c>
      <c r="T12" s="27">
        <v>215</v>
      </c>
      <c r="U12" s="27"/>
      <c r="V12" s="27"/>
      <c r="W12" s="27"/>
      <c r="X12" s="28">
        <f t="shared" si="2"/>
        <v>0</v>
      </c>
    </row>
    <row r="13" spans="1:24" s="29" customFormat="1" ht="13.15" customHeight="1" x14ac:dyDescent="0.2">
      <c r="A13" s="29" t="s">
        <v>22</v>
      </c>
      <c r="B13" s="40">
        <v>30030</v>
      </c>
      <c r="C13" s="40" t="s">
        <v>37</v>
      </c>
      <c r="D13" s="30" t="s">
        <v>38</v>
      </c>
      <c r="E13" s="32">
        <v>42095</v>
      </c>
      <c r="F13" s="32"/>
      <c r="G13" s="32">
        <v>45717</v>
      </c>
      <c r="H13" s="41">
        <v>210919</v>
      </c>
      <c r="I13" s="41">
        <v>210919</v>
      </c>
      <c r="J13" s="41"/>
      <c r="K13" s="34">
        <v>210919</v>
      </c>
      <c r="L13" s="34">
        <v>14500.01</v>
      </c>
      <c r="M13" s="34">
        <v>-278289.56000000006</v>
      </c>
      <c r="N13" s="34">
        <v>50328</v>
      </c>
      <c r="O13" s="34">
        <f t="shared" si="0"/>
        <v>-2542.5500000000466</v>
      </c>
      <c r="P13" s="36"/>
      <c r="Q13" s="34">
        <v>0</v>
      </c>
      <c r="R13" s="37">
        <f t="shared" si="1"/>
        <v>30030</v>
      </c>
      <c r="T13" s="29">
        <v>530</v>
      </c>
      <c r="U13" s="38"/>
      <c r="V13" s="38"/>
      <c r="W13" s="38"/>
      <c r="X13" s="39">
        <f t="shared" si="2"/>
        <v>0</v>
      </c>
    </row>
    <row r="14" spans="1:24" s="56" customFormat="1" ht="13.15" customHeight="1" x14ac:dyDescent="0.2">
      <c r="A14" s="46" t="s">
        <v>39</v>
      </c>
      <c r="B14" s="47">
        <v>30040</v>
      </c>
      <c r="C14" s="46" t="s">
        <v>40</v>
      </c>
      <c r="D14" s="48" t="s">
        <v>27</v>
      </c>
      <c r="E14" s="49">
        <v>42217</v>
      </c>
      <c r="F14" s="49"/>
      <c r="G14" s="49">
        <v>45839</v>
      </c>
      <c r="H14" s="50">
        <v>45709</v>
      </c>
      <c r="I14" s="50">
        <v>45709</v>
      </c>
      <c r="J14" s="51"/>
      <c r="K14" s="52">
        <v>45709</v>
      </c>
      <c r="L14" s="52">
        <v>5204.2500000000009</v>
      </c>
      <c r="M14" s="52">
        <v>-49807.029999999984</v>
      </c>
      <c r="N14" s="52">
        <v>-1106.22</v>
      </c>
      <c r="O14" s="52">
        <f t="shared" si="0"/>
        <v>1.5688783605583012E-11</v>
      </c>
      <c r="P14" s="53"/>
      <c r="Q14" s="52">
        <v>0</v>
      </c>
      <c r="R14" s="54">
        <f t="shared" si="1"/>
        <v>30040</v>
      </c>
      <c r="S14" s="46"/>
      <c r="T14" s="46"/>
      <c r="U14" s="46"/>
      <c r="V14" s="46"/>
      <c r="W14" s="46"/>
      <c r="X14" s="55">
        <f t="shared" si="2"/>
        <v>0</v>
      </c>
    </row>
    <row r="15" spans="1:24" s="18" customFormat="1" ht="13.15" customHeight="1" x14ac:dyDescent="0.2">
      <c r="A15" s="18" t="s">
        <v>25</v>
      </c>
      <c r="B15" s="19">
        <v>30050</v>
      </c>
      <c r="C15" s="19" t="s">
        <v>41</v>
      </c>
      <c r="D15" s="20" t="s">
        <v>24</v>
      </c>
      <c r="E15" s="21">
        <v>42461</v>
      </c>
      <c r="F15" s="21">
        <v>44256</v>
      </c>
      <c r="G15" s="21">
        <v>46082</v>
      </c>
      <c r="H15" s="23">
        <v>166469</v>
      </c>
      <c r="I15" s="23">
        <v>166469</v>
      </c>
      <c r="J15" s="23"/>
      <c r="K15" s="24">
        <v>63123.05</v>
      </c>
      <c r="L15" s="24">
        <v>16267.550000000001</v>
      </c>
      <c r="M15" s="24">
        <v>-4520.0800000000008</v>
      </c>
      <c r="N15" s="24">
        <v>0</v>
      </c>
      <c r="O15" s="24">
        <f t="shared" si="0"/>
        <v>74870.52</v>
      </c>
      <c r="P15" s="25"/>
      <c r="Q15" s="24">
        <v>0</v>
      </c>
      <c r="R15" s="26">
        <f t="shared" si="1"/>
        <v>30050</v>
      </c>
      <c r="S15" s="27">
        <v>11</v>
      </c>
      <c r="T15" s="27">
        <v>25</v>
      </c>
      <c r="U15" s="27"/>
      <c r="V15" s="27"/>
      <c r="W15" s="27"/>
      <c r="X15" s="28">
        <f t="shared" si="2"/>
        <v>103345.95</v>
      </c>
    </row>
    <row r="16" spans="1:24" s="56" customFormat="1" ht="13.15" customHeight="1" x14ac:dyDescent="0.2">
      <c r="A16" s="56" t="s">
        <v>39</v>
      </c>
      <c r="B16" s="47">
        <v>30060</v>
      </c>
      <c r="C16" s="47" t="s">
        <v>42</v>
      </c>
      <c r="D16" s="48" t="s">
        <v>27</v>
      </c>
      <c r="E16" s="49">
        <v>42125</v>
      </c>
      <c r="F16" s="49"/>
      <c r="G16" s="49">
        <v>45748</v>
      </c>
      <c r="H16" s="51">
        <v>27872</v>
      </c>
      <c r="I16" s="51">
        <v>27872</v>
      </c>
      <c r="J16" s="51"/>
      <c r="K16" s="52">
        <v>27872</v>
      </c>
      <c r="L16" s="52">
        <v>1651.8999999999999</v>
      </c>
      <c r="M16" s="57">
        <v>-53741.810000000012</v>
      </c>
      <c r="N16" s="52">
        <v>24217.91</v>
      </c>
      <c r="O16" s="52">
        <f t="shared" si="0"/>
        <v>0</v>
      </c>
      <c r="P16" s="58"/>
      <c r="Q16" s="59">
        <v>-1155.1600000000001</v>
      </c>
      <c r="R16" s="54">
        <f t="shared" si="1"/>
        <v>30060</v>
      </c>
      <c r="X16" s="60">
        <f t="shared" si="2"/>
        <v>0</v>
      </c>
    </row>
    <row r="17" spans="1:24" s="56" customFormat="1" ht="13.15" customHeight="1" x14ac:dyDescent="0.2">
      <c r="A17" s="56" t="s">
        <v>39</v>
      </c>
      <c r="B17" s="47">
        <v>30070</v>
      </c>
      <c r="C17" s="46" t="s">
        <v>43</v>
      </c>
      <c r="D17" s="48" t="s">
        <v>27</v>
      </c>
      <c r="E17" s="49">
        <v>43132</v>
      </c>
      <c r="F17" s="49"/>
      <c r="G17" s="49">
        <v>46753</v>
      </c>
      <c r="H17" s="50"/>
      <c r="I17" s="50"/>
      <c r="J17" s="51"/>
      <c r="K17" s="52"/>
      <c r="L17" s="52">
        <v>0</v>
      </c>
      <c r="M17" s="52">
        <v>-1940.2900000000011</v>
      </c>
      <c r="N17" s="52">
        <v>2230.7999999999993</v>
      </c>
      <c r="O17" s="52">
        <f t="shared" si="0"/>
        <v>290.50999999999817</v>
      </c>
      <c r="P17" s="58"/>
      <c r="Q17" s="59">
        <v>0</v>
      </c>
      <c r="R17" s="54">
        <f t="shared" si="1"/>
        <v>30070</v>
      </c>
      <c r="X17" s="60">
        <f t="shared" si="2"/>
        <v>0</v>
      </c>
    </row>
    <row r="18" spans="1:24" s="18" customFormat="1" ht="13.15" customHeight="1" x14ac:dyDescent="0.2">
      <c r="A18" s="61" t="s">
        <v>22</v>
      </c>
      <c r="B18" s="62">
        <v>30080</v>
      </c>
      <c r="C18" s="62" t="s">
        <v>44</v>
      </c>
      <c r="D18" s="63" t="s">
        <v>24</v>
      </c>
      <c r="E18" s="64">
        <v>42278</v>
      </c>
      <c r="F18" s="64">
        <v>44075</v>
      </c>
      <c r="G18" s="64">
        <v>45901</v>
      </c>
      <c r="H18" s="65">
        <v>8897</v>
      </c>
      <c r="I18" s="65">
        <v>8897</v>
      </c>
      <c r="J18" s="66"/>
      <c r="K18" s="67">
        <v>8897</v>
      </c>
      <c r="L18" s="67">
        <v>1463.6899999999996</v>
      </c>
      <c r="M18" s="67">
        <v>-5541.0899999999992</v>
      </c>
      <c r="N18" s="67">
        <v>0</v>
      </c>
      <c r="O18" s="67">
        <f t="shared" si="0"/>
        <v>4819.5999999999995</v>
      </c>
      <c r="P18" s="68"/>
      <c r="Q18" s="67">
        <v>-81.22</v>
      </c>
      <c r="R18" s="26">
        <f t="shared" si="1"/>
        <v>30080</v>
      </c>
      <c r="S18" s="69">
        <v>9</v>
      </c>
      <c r="T18" s="69">
        <v>9</v>
      </c>
      <c r="U18" s="69" t="s">
        <v>45</v>
      </c>
      <c r="V18" s="69"/>
      <c r="W18" s="69"/>
      <c r="X18" s="70">
        <f t="shared" si="2"/>
        <v>0</v>
      </c>
    </row>
    <row r="19" spans="1:24" s="56" customFormat="1" ht="13.15" customHeight="1" x14ac:dyDescent="0.2">
      <c r="A19" s="56" t="s">
        <v>39</v>
      </c>
      <c r="B19" s="47">
        <v>30090</v>
      </c>
      <c r="C19" s="47" t="s">
        <v>46</v>
      </c>
      <c r="D19" s="48" t="s">
        <v>27</v>
      </c>
      <c r="E19" s="49"/>
      <c r="F19" s="49"/>
      <c r="G19" s="49"/>
      <c r="H19" s="51">
        <v>42100</v>
      </c>
      <c r="I19" s="51">
        <v>42100</v>
      </c>
      <c r="J19" s="51"/>
      <c r="K19" s="52">
        <v>42100</v>
      </c>
      <c r="L19" s="52">
        <v>8313.41</v>
      </c>
      <c r="M19" s="52">
        <v>-21984.01999999999</v>
      </c>
      <c r="N19" s="52">
        <v>-28429.39</v>
      </c>
      <c r="O19" s="52">
        <f t="shared" si="0"/>
        <v>0</v>
      </c>
      <c r="P19" s="58"/>
      <c r="Q19" s="59">
        <v>0</v>
      </c>
      <c r="R19" s="54">
        <f t="shared" si="1"/>
        <v>30090</v>
      </c>
      <c r="X19" s="60">
        <f t="shared" si="2"/>
        <v>0</v>
      </c>
    </row>
    <row r="20" spans="1:24" s="56" customFormat="1" ht="13.15" customHeight="1" x14ac:dyDescent="0.2">
      <c r="A20" s="56" t="s">
        <v>39</v>
      </c>
      <c r="B20" s="47">
        <v>30100</v>
      </c>
      <c r="C20" s="47" t="s">
        <v>47</v>
      </c>
      <c r="D20" s="48" t="s">
        <v>27</v>
      </c>
      <c r="E20" s="49">
        <v>42522</v>
      </c>
      <c r="F20" s="49"/>
      <c r="G20" s="49">
        <v>46143</v>
      </c>
      <c r="H20" s="51">
        <v>24023</v>
      </c>
      <c r="I20" s="51">
        <v>24023</v>
      </c>
      <c r="J20" s="51"/>
      <c r="K20" s="52">
        <v>14489.45</v>
      </c>
      <c r="L20" s="52">
        <v>1700.2299999999996</v>
      </c>
      <c r="M20" s="52">
        <v>-19276.580000000005</v>
      </c>
      <c r="N20" s="52">
        <v>3086.9</v>
      </c>
      <c r="O20" s="52">
        <f t="shared" si="0"/>
        <v>-5.0022208597511053E-12</v>
      </c>
      <c r="P20" s="58"/>
      <c r="Q20" s="59">
        <v>0</v>
      </c>
      <c r="R20" s="54">
        <f t="shared" si="1"/>
        <v>30100</v>
      </c>
      <c r="X20" s="60">
        <f t="shared" si="2"/>
        <v>9533.5499999999993</v>
      </c>
    </row>
    <row r="21" spans="1:24" s="71" customFormat="1" ht="13.15" customHeight="1" x14ac:dyDescent="0.2">
      <c r="A21" s="71" t="s">
        <v>39</v>
      </c>
      <c r="B21" s="72">
        <v>30110</v>
      </c>
      <c r="C21" s="72" t="s">
        <v>48</v>
      </c>
      <c r="D21" s="73" t="s">
        <v>24</v>
      </c>
      <c r="E21" s="74">
        <v>43647</v>
      </c>
      <c r="F21" s="74">
        <v>45444</v>
      </c>
      <c r="G21" s="74">
        <v>47270</v>
      </c>
      <c r="H21" s="75">
        <v>19473</v>
      </c>
      <c r="I21" s="75">
        <v>19473</v>
      </c>
      <c r="J21" s="75"/>
      <c r="K21" s="76">
        <v>19473</v>
      </c>
      <c r="L21" s="76">
        <v>2708.7599999999998</v>
      </c>
      <c r="M21" s="76">
        <v>-1732.73</v>
      </c>
      <c r="N21" s="76">
        <v>0</v>
      </c>
      <c r="O21" s="76">
        <f t="shared" si="0"/>
        <v>20449.03</v>
      </c>
      <c r="P21" s="77"/>
      <c r="Q21" s="76"/>
      <c r="R21" s="78">
        <f t="shared" si="1"/>
        <v>30110</v>
      </c>
      <c r="S21" s="71">
        <v>10</v>
      </c>
      <c r="T21" s="71">
        <v>33</v>
      </c>
      <c r="X21" s="79">
        <f t="shared" si="2"/>
        <v>0</v>
      </c>
    </row>
    <row r="22" spans="1:24" s="89" customFormat="1" ht="13.15" customHeight="1" x14ac:dyDescent="0.2">
      <c r="A22" s="80" t="s">
        <v>39</v>
      </c>
      <c r="B22" s="81">
        <v>30120</v>
      </c>
      <c r="C22" s="81" t="s">
        <v>49</v>
      </c>
      <c r="D22" s="82" t="s">
        <v>24</v>
      </c>
      <c r="E22" s="83">
        <v>43221</v>
      </c>
      <c r="F22" s="83">
        <v>45017</v>
      </c>
      <c r="G22" s="83">
        <v>46844</v>
      </c>
      <c r="H22" s="84">
        <v>23970</v>
      </c>
      <c r="I22" s="84">
        <v>23970</v>
      </c>
      <c r="J22" s="84"/>
      <c r="K22" s="85">
        <v>23970</v>
      </c>
      <c r="L22" s="85">
        <v>5272.0899999999992</v>
      </c>
      <c r="M22" s="85">
        <v>-2391.54</v>
      </c>
      <c r="N22" s="85">
        <v>0</v>
      </c>
      <c r="O22" s="85">
        <f t="shared" si="0"/>
        <v>26850.55</v>
      </c>
      <c r="P22" s="86"/>
      <c r="Q22" s="85">
        <v>0</v>
      </c>
      <c r="R22" s="87">
        <f t="shared" si="1"/>
        <v>30120</v>
      </c>
      <c r="S22" s="80">
        <v>9</v>
      </c>
      <c r="T22" s="80">
        <v>9</v>
      </c>
      <c r="U22" s="80"/>
      <c r="V22" s="80"/>
      <c r="W22" s="80"/>
      <c r="X22" s="88">
        <f t="shared" si="2"/>
        <v>0</v>
      </c>
    </row>
    <row r="23" spans="1:24" s="71" customFormat="1" ht="13.15" customHeight="1" x14ac:dyDescent="0.2">
      <c r="A23" s="71" t="s">
        <v>39</v>
      </c>
      <c r="B23" s="72">
        <v>30130</v>
      </c>
      <c r="C23" s="72" t="s">
        <v>50</v>
      </c>
      <c r="D23" s="73" t="s">
        <v>24</v>
      </c>
      <c r="E23" s="74">
        <v>42856</v>
      </c>
      <c r="F23" s="74">
        <v>44652</v>
      </c>
      <c r="G23" s="74">
        <v>46478</v>
      </c>
      <c r="H23" s="75"/>
      <c r="I23" s="75"/>
      <c r="J23" s="75"/>
      <c r="K23" s="90"/>
      <c r="L23" s="76">
        <v>0</v>
      </c>
      <c r="M23" s="76">
        <v>-3573.8499999999972</v>
      </c>
      <c r="N23" s="76">
        <v>0</v>
      </c>
      <c r="O23" s="76">
        <f t="shared" si="0"/>
        <v>-3573.8499999999972</v>
      </c>
      <c r="P23" s="77"/>
      <c r="Q23" s="76">
        <v>0</v>
      </c>
      <c r="R23" s="78">
        <f t="shared" si="1"/>
        <v>30130</v>
      </c>
      <c r="S23" s="71">
        <v>8</v>
      </c>
      <c r="T23" s="71">
        <v>11</v>
      </c>
      <c r="U23" s="71" t="s">
        <v>51</v>
      </c>
      <c r="X23" s="79">
        <f t="shared" si="2"/>
        <v>0</v>
      </c>
    </row>
    <row r="24" spans="1:24" s="71" customFormat="1" ht="13.15" customHeight="1" x14ac:dyDescent="0.2">
      <c r="A24" s="71" t="s">
        <v>39</v>
      </c>
      <c r="B24" s="72">
        <v>30140</v>
      </c>
      <c r="C24" s="72" t="s">
        <v>52</v>
      </c>
      <c r="D24" s="73" t="s">
        <v>24</v>
      </c>
      <c r="E24" s="74">
        <v>43101</v>
      </c>
      <c r="F24" s="74">
        <v>44896</v>
      </c>
      <c r="G24" s="74">
        <v>46722</v>
      </c>
      <c r="H24" s="75">
        <v>151797</v>
      </c>
      <c r="I24" s="75">
        <v>151797</v>
      </c>
      <c r="J24" s="75"/>
      <c r="K24" s="76">
        <v>151797</v>
      </c>
      <c r="L24" s="76">
        <v>32559.369999999995</v>
      </c>
      <c r="M24" s="76">
        <v>-44347.100000000006</v>
      </c>
      <c r="N24" s="76">
        <v>0</v>
      </c>
      <c r="O24" s="76">
        <f t="shared" si="0"/>
        <v>140009.26999999999</v>
      </c>
      <c r="P24" s="77"/>
      <c r="Q24" s="76">
        <v>0</v>
      </c>
      <c r="R24" s="78">
        <f t="shared" si="1"/>
        <v>30140</v>
      </c>
      <c r="S24" s="71">
        <v>144</v>
      </c>
      <c r="T24" s="71">
        <v>153</v>
      </c>
      <c r="X24" s="79">
        <f t="shared" si="2"/>
        <v>0</v>
      </c>
    </row>
    <row r="25" spans="1:24" s="71" customFormat="1" ht="12.75" x14ac:dyDescent="0.2">
      <c r="A25" s="1" t="s">
        <v>22</v>
      </c>
      <c r="B25" s="72">
        <v>30150</v>
      </c>
      <c r="C25" s="72" t="s">
        <v>53</v>
      </c>
      <c r="D25" s="91" t="s">
        <v>24</v>
      </c>
      <c r="E25" s="74">
        <v>43009</v>
      </c>
      <c r="F25" s="74">
        <v>44805</v>
      </c>
      <c r="G25" s="74">
        <v>46631</v>
      </c>
      <c r="H25" s="75">
        <v>167536</v>
      </c>
      <c r="I25" s="75">
        <v>167536</v>
      </c>
      <c r="J25" s="75"/>
      <c r="K25" s="76">
        <v>167536</v>
      </c>
      <c r="L25" s="76">
        <v>42860.730000000018</v>
      </c>
      <c r="M25" s="76">
        <v>-19574.53</v>
      </c>
      <c r="N25" s="76">
        <v>0</v>
      </c>
      <c r="O25" s="76">
        <f t="shared" si="0"/>
        <v>190822.2</v>
      </c>
      <c r="P25" s="77"/>
      <c r="Q25" s="76">
        <v>-1624.44</v>
      </c>
      <c r="R25" s="78">
        <f t="shared" si="1"/>
        <v>30150</v>
      </c>
      <c r="S25" s="92">
        <v>180</v>
      </c>
      <c r="T25" s="92">
        <v>186</v>
      </c>
      <c r="U25" s="92"/>
      <c r="V25" s="92"/>
      <c r="W25" s="92"/>
      <c r="X25" s="79">
        <f t="shared" si="2"/>
        <v>0</v>
      </c>
    </row>
    <row r="26" spans="1:24" s="71" customFormat="1" ht="13.15" customHeight="1" x14ac:dyDescent="0.2">
      <c r="A26" s="71" t="s">
        <v>39</v>
      </c>
      <c r="B26" s="72">
        <v>30160</v>
      </c>
      <c r="C26" s="72" t="s">
        <v>54</v>
      </c>
      <c r="D26" s="73" t="s">
        <v>24</v>
      </c>
      <c r="E26" s="74">
        <v>43252</v>
      </c>
      <c r="F26" s="74">
        <v>45047</v>
      </c>
      <c r="G26" s="74">
        <v>46874</v>
      </c>
      <c r="H26" s="75">
        <v>4776</v>
      </c>
      <c r="I26" s="75">
        <v>4776</v>
      </c>
      <c r="J26" s="75"/>
      <c r="K26" s="76">
        <v>4267.88</v>
      </c>
      <c r="L26" s="76">
        <v>736.37000000000012</v>
      </c>
      <c r="M26" s="76">
        <v>-2572.0499999999993</v>
      </c>
      <c r="N26" s="76">
        <v>0</v>
      </c>
      <c r="O26" s="76">
        <f t="shared" si="0"/>
        <v>2432.2000000000007</v>
      </c>
      <c r="P26" s="77"/>
      <c r="Q26" s="76">
        <v>0</v>
      </c>
      <c r="R26" s="78">
        <f t="shared" si="1"/>
        <v>30160</v>
      </c>
      <c r="S26" s="71">
        <v>8</v>
      </c>
      <c r="T26" s="71">
        <v>8</v>
      </c>
      <c r="U26" s="71" t="s">
        <v>55</v>
      </c>
      <c r="X26" s="79">
        <f t="shared" si="2"/>
        <v>508.11999999999989</v>
      </c>
    </row>
    <row r="27" spans="1:24" s="89" customFormat="1" ht="13.15" customHeight="1" x14ac:dyDescent="0.2">
      <c r="A27" s="89" t="s">
        <v>39</v>
      </c>
      <c r="B27" s="93">
        <v>30170</v>
      </c>
      <c r="C27" s="93" t="s">
        <v>56</v>
      </c>
      <c r="D27" s="94" t="s">
        <v>24</v>
      </c>
      <c r="E27" s="95">
        <v>43160</v>
      </c>
      <c r="F27" s="95">
        <v>44958</v>
      </c>
      <c r="G27" s="95">
        <v>46784</v>
      </c>
      <c r="H27" s="96">
        <v>22288</v>
      </c>
      <c r="I27" s="96">
        <v>22288</v>
      </c>
      <c r="J27" s="96"/>
      <c r="K27" s="97">
        <v>22288</v>
      </c>
      <c r="L27" s="97">
        <v>4931.6899999999996</v>
      </c>
      <c r="M27" s="97">
        <v>-5866.0699999999988</v>
      </c>
      <c r="N27" s="97">
        <v>0</v>
      </c>
      <c r="O27" s="97">
        <f t="shared" si="0"/>
        <v>21353.62</v>
      </c>
      <c r="P27" s="98"/>
      <c r="Q27" s="97">
        <v>0</v>
      </c>
      <c r="R27" s="87">
        <f t="shared" si="1"/>
        <v>30170</v>
      </c>
      <c r="S27" s="89">
        <v>23</v>
      </c>
      <c r="T27" s="89">
        <v>23</v>
      </c>
      <c r="X27" s="99">
        <f t="shared" si="2"/>
        <v>0</v>
      </c>
    </row>
    <row r="28" spans="1:24" s="71" customFormat="1" ht="13.15" customHeight="1" x14ac:dyDescent="0.2">
      <c r="A28" s="71" t="s">
        <v>39</v>
      </c>
      <c r="B28" s="72">
        <v>30180</v>
      </c>
      <c r="C28" s="72" t="s">
        <v>57</v>
      </c>
      <c r="D28" s="73" t="s">
        <v>24</v>
      </c>
      <c r="E28" s="74">
        <v>43586</v>
      </c>
      <c r="F28" s="74">
        <v>45383</v>
      </c>
      <c r="G28" s="74">
        <v>47209</v>
      </c>
      <c r="H28" s="75">
        <v>111893</v>
      </c>
      <c r="I28" s="75">
        <v>111893</v>
      </c>
      <c r="J28" s="75"/>
      <c r="K28" s="76">
        <v>96619.93</v>
      </c>
      <c r="L28" s="76">
        <v>14328.860000000002</v>
      </c>
      <c r="M28" s="76">
        <v>-1886.1499999999999</v>
      </c>
      <c r="N28" s="76">
        <v>0</v>
      </c>
      <c r="O28" s="76">
        <f t="shared" si="0"/>
        <v>109062.64</v>
      </c>
      <c r="P28" s="77"/>
      <c r="Q28" s="76"/>
      <c r="R28" s="78">
        <f t="shared" si="1"/>
        <v>30180</v>
      </c>
      <c r="S28" s="71">
        <v>11</v>
      </c>
      <c r="T28" s="71">
        <v>114</v>
      </c>
      <c r="U28" s="71" t="s">
        <v>58</v>
      </c>
      <c r="V28" s="71" t="s">
        <v>59</v>
      </c>
      <c r="X28" s="79">
        <f t="shared" si="2"/>
        <v>15273.070000000007</v>
      </c>
    </row>
    <row r="29" spans="1:24" s="71" customFormat="1" ht="13.15" customHeight="1" x14ac:dyDescent="0.2">
      <c r="A29" s="1" t="s">
        <v>22</v>
      </c>
      <c r="B29" s="72">
        <v>30190</v>
      </c>
      <c r="C29" s="72" t="s">
        <v>60</v>
      </c>
      <c r="D29" s="91" t="s">
        <v>24</v>
      </c>
      <c r="E29" s="74">
        <v>43160</v>
      </c>
      <c r="F29" s="74">
        <v>44958</v>
      </c>
      <c r="G29" s="74">
        <v>46784</v>
      </c>
      <c r="H29" s="75">
        <v>406112</v>
      </c>
      <c r="I29" s="75">
        <v>406112</v>
      </c>
      <c r="J29" s="75"/>
      <c r="K29" s="76">
        <v>282653.14</v>
      </c>
      <c r="L29" s="76">
        <v>59454.610000000008</v>
      </c>
      <c r="M29" s="76">
        <v>-97646.669999999969</v>
      </c>
      <c r="N29" s="76">
        <v>0</v>
      </c>
      <c r="O29" s="76">
        <f t="shared" si="0"/>
        <v>244461.08000000002</v>
      </c>
      <c r="P29" s="77"/>
      <c r="Q29" s="76">
        <v>0</v>
      </c>
      <c r="R29" s="78">
        <f t="shared" si="1"/>
        <v>30190</v>
      </c>
      <c r="S29" s="92">
        <v>316</v>
      </c>
      <c r="T29" s="92">
        <v>112</v>
      </c>
      <c r="U29" s="92"/>
      <c r="V29" s="92"/>
      <c r="W29" s="92"/>
      <c r="X29" s="79">
        <f t="shared" si="2"/>
        <v>123458.85999999999</v>
      </c>
    </row>
    <row r="30" spans="1:24" s="102" customFormat="1" ht="13.15" customHeight="1" x14ac:dyDescent="0.2">
      <c r="A30" s="29" t="s">
        <v>39</v>
      </c>
      <c r="B30" s="40">
        <v>30200</v>
      </c>
      <c r="C30" s="40" t="s">
        <v>61</v>
      </c>
      <c r="D30" s="100" t="s">
        <v>62</v>
      </c>
      <c r="E30" s="32">
        <v>43586</v>
      </c>
      <c r="F30" s="32"/>
      <c r="G30" s="32">
        <v>47209</v>
      </c>
      <c r="H30" s="41"/>
      <c r="I30" s="41"/>
      <c r="J30" s="41"/>
      <c r="K30" s="34"/>
      <c r="L30" s="34">
        <v>1.8499999999999999</v>
      </c>
      <c r="M30" s="34">
        <v>-2680.309999999999</v>
      </c>
      <c r="N30" s="34">
        <v>2693.7899999999991</v>
      </c>
      <c r="O30" s="34">
        <f t="shared" si="0"/>
        <v>15.329999999999927</v>
      </c>
      <c r="P30" s="36"/>
      <c r="Q30" s="34"/>
      <c r="R30" s="101">
        <f t="shared" si="1"/>
        <v>30200</v>
      </c>
      <c r="S30" s="29"/>
      <c r="T30" s="29"/>
      <c r="U30" s="29" t="s">
        <v>63</v>
      </c>
      <c r="V30" s="29"/>
      <c r="W30" s="29"/>
      <c r="X30" s="39">
        <f t="shared" si="2"/>
        <v>0</v>
      </c>
    </row>
    <row r="31" spans="1:24" s="104" customFormat="1" ht="13.15" customHeight="1" x14ac:dyDescent="0.2">
      <c r="A31" s="71" t="s">
        <v>39</v>
      </c>
      <c r="B31" s="72">
        <v>30210</v>
      </c>
      <c r="C31" s="72" t="s">
        <v>64</v>
      </c>
      <c r="D31" s="73" t="s">
        <v>24</v>
      </c>
      <c r="E31" s="74">
        <v>43313</v>
      </c>
      <c r="F31" s="74">
        <v>45108</v>
      </c>
      <c r="G31" s="74">
        <v>46935</v>
      </c>
      <c r="H31" s="75">
        <v>241375</v>
      </c>
      <c r="I31" s="75">
        <v>241375</v>
      </c>
      <c r="J31" s="75"/>
      <c r="K31" s="76">
        <v>120477.62</v>
      </c>
      <c r="L31" s="76">
        <v>21786.539999999997</v>
      </c>
      <c r="M31" s="76">
        <v>-18148.57</v>
      </c>
      <c r="N31" s="76">
        <v>0</v>
      </c>
      <c r="O31" s="76">
        <f t="shared" si="0"/>
        <v>124115.59</v>
      </c>
      <c r="P31" s="77"/>
      <c r="Q31" s="76">
        <v>0</v>
      </c>
      <c r="R31" s="103">
        <f t="shared" si="1"/>
        <v>30210</v>
      </c>
      <c r="S31" s="71">
        <v>115</v>
      </c>
      <c r="T31" s="71">
        <v>572</v>
      </c>
      <c r="U31" s="71" t="s">
        <v>65</v>
      </c>
      <c r="V31" s="71"/>
      <c r="W31" s="71"/>
      <c r="X31" s="79">
        <f t="shared" si="2"/>
        <v>120897.38</v>
      </c>
    </row>
    <row r="32" spans="1:24" s="104" customFormat="1" ht="13.15" customHeight="1" x14ac:dyDescent="0.2">
      <c r="A32" s="71" t="s">
        <v>39</v>
      </c>
      <c r="B32" s="72">
        <v>30220</v>
      </c>
      <c r="C32" s="72" t="s">
        <v>66</v>
      </c>
      <c r="D32" s="73" t="s">
        <v>24</v>
      </c>
      <c r="E32" s="74">
        <v>43617</v>
      </c>
      <c r="F32" s="74">
        <v>45413</v>
      </c>
      <c r="G32" s="74">
        <v>47239</v>
      </c>
      <c r="H32" s="75">
        <v>210885</v>
      </c>
      <c r="I32" s="75">
        <v>210885</v>
      </c>
      <c r="J32" s="75"/>
      <c r="K32" s="76">
        <v>192211.47</v>
      </c>
      <c r="L32" s="76">
        <v>28129.229999999996</v>
      </c>
      <c r="M32" s="76">
        <v>-11921.549999999997</v>
      </c>
      <c r="N32" s="76">
        <v>0</v>
      </c>
      <c r="O32" s="76">
        <f t="shared" si="0"/>
        <v>208419.15000000002</v>
      </c>
      <c r="P32" s="77"/>
      <c r="Q32" s="76"/>
      <c r="R32" s="103">
        <f t="shared" si="1"/>
        <v>30220</v>
      </c>
      <c r="S32" s="71">
        <v>97</v>
      </c>
      <c r="T32" s="71">
        <v>187</v>
      </c>
      <c r="U32" s="105" t="s">
        <v>67</v>
      </c>
      <c r="V32" s="71"/>
      <c r="W32" s="71"/>
      <c r="X32" s="79">
        <f t="shared" si="2"/>
        <v>18673.53</v>
      </c>
    </row>
    <row r="33" spans="1:24" s="102" customFormat="1" ht="13.15" customHeight="1" x14ac:dyDescent="0.2">
      <c r="A33" s="29" t="s">
        <v>39</v>
      </c>
      <c r="B33" s="40">
        <v>30230</v>
      </c>
      <c r="C33" s="40" t="s">
        <v>68</v>
      </c>
      <c r="D33" s="100" t="s">
        <v>38</v>
      </c>
      <c r="E33" s="32">
        <v>43617</v>
      </c>
      <c r="F33" s="32"/>
      <c r="G33" s="32">
        <v>47239</v>
      </c>
      <c r="H33" s="41">
        <v>0</v>
      </c>
      <c r="I33" s="41">
        <v>0</v>
      </c>
      <c r="J33" s="29"/>
      <c r="K33" s="34"/>
      <c r="L33" s="34">
        <v>0</v>
      </c>
      <c r="M33" s="34">
        <v>-5441.9199999999992</v>
      </c>
      <c r="N33" s="34">
        <v>5469.2099999999973</v>
      </c>
      <c r="O33" s="34">
        <f t="shared" si="0"/>
        <v>27.289999999998145</v>
      </c>
      <c r="P33" s="36"/>
      <c r="Q33" s="34"/>
      <c r="R33" s="101">
        <f t="shared" si="1"/>
        <v>30230</v>
      </c>
      <c r="S33" s="29"/>
      <c r="T33" s="29"/>
      <c r="U33" s="41" t="s">
        <v>69</v>
      </c>
      <c r="V33" s="29"/>
      <c r="W33" s="29"/>
      <c r="X33" s="39">
        <f t="shared" si="2"/>
        <v>0</v>
      </c>
    </row>
    <row r="34" spans="1:24" s="102" customFormat="1" ht="13.15" customHeight="1" x14ac:dyDescent="0.2">
      <c r="A34" s="29" t="s">
        <v>39</v>
      </c>
      <c r="B34" s="40">
        <v>30240</v>
      </c>
      <c r="C34" s="40" t="s">
        <v>70</v>
      </c>
      <c r="D34" s="30" t="s">
        <v>62</v>
      </c>
      <c r="E34" s="32">
        <v>43678</v>
      </c>
      <c r="F34" s="32"/>
      <c r="G34" s="32">
        <v>47300</v>
      </c>
      <c r="H34" s="41">
        <v>0</v>
      </c>
      <c r="I34" s="41">
        <v>0</v>
      </c>
      <c r="J34" s="41"/>
      <c r="K34" s="34"/>
      <c r="L34" s="34">
        <v>0</v>
      </c>
      <c r="M34" s="34">
        <v>-3591.8100000000004</v>
      </c>
      <c r="N34" s="34">
        <v>3600.7900000000018</v>
      </c>
      <c r="O34" s="34">
        <f t="shared" si="0"/>
        <v>8.9800000000013824</v>
      </c>
      <c r="P34" s="36"/>
      <c r="Q34" s="34"/>
      <c r="R34" s="101">
        <f t="shared" si="1"/>
        <v>30240</v>
      </c>
      <c r="S34" s="29"/>
      <c r="T34" s="29"/>
      <c r="U34" s="29" t="s">
        <v>63</v>
      </c>
      <c r="V34" s="29"/>
      <c r="W34" s="29"/>
      <c r="X34" s="39">
        <f t="shared" si="2"/>
        <v>0</v>
      </c>
    </row>
    <row r="35" spans="1:24" s="71" customFormat="1" ht="13.15" customHeight="1" x14ac:dyDescent="0.2">
      <c r="A35" s="1" t="s">
        <v>22</v>
      </c>
      <c r="B35" s="72">
        <v>30250</v>
      </c>
      <c r="C35" s="72" t="s">
        <v>71</v>
      </c>
      <c r="D35" s="91" t="s">
        <v>24</v>
      </c>
      <c r="E35" s="74">
        <v>43556</v>
      </c>
      <c r="F35" s="74">
        <v>45352</v>
      </c>
      <c r="G35" s="74">
        <v>47178</v>
      </c>
      <c r="H35" s="75">
        <v>56600</v>
      </c>
      <c r="I35" s="75">
        <v>56600</v>
      </c>
      <c r="J35" s="75"/>
      <c r="K35" s="76">
        <v>56600</v>
      </c>
      <c r="L35" s="76">
        <v>7996.33</v>
      </c>
      <c r="M35" s="76">
        <v>-16325.61</v>
      </c>
      <c r="N35" s="76">
        <v>0</v>
      </c>
      <c r="O35" s="76">
        <f t="shared" si="0"/>
        <v>48270.720000000001</v>
      </c>
      <c r="P35" s="77"/>
      <c r="Q35" s="76"/>
      <c r="R35" s="78">
        <f t="shared" si="1"/>
        <v>30250</v>
      </c>
      <c r="S35" s="92">
        <v>124</v>
      </c>
      <c r="T35" s="92">
        <v>200</v>
      </c>
      <c r="U35" s="72" t="s">
        <v>72</v>
      </c>
      <c r="X35" s="79">
        <f t="shared" si="2"/>
        <v>0</v>
      </c>
    </row>
    <row r="36" spans="1:24" s="71" customFormat="1" ht="13.15" customHeight="1" x14ac:dyDescent="0.2">
      <c r="A36" s="71" t="s">
        <v>39</v>
      </c>
      <c r="B36" s="72">
        <v>30270</v>
      </c>
      <c r="C36" s="72" t="s">
        <v>73</v>
      </c>
      <c r="D36" s="73" t="s">
        <v>24</v>
      </c>
      <c r="E36" s="74">
        <v>43344</v>
      </c>
      <c r="F36" s="74">
        <v>45139</v>
      </c>
      <c r="G36" s="74">
        <v>46966</v>
      </c>
      <c r="H36" s="75">
        <v>24420</v>
      </c>
      <c r="I36" s="75">
        <v>24420</v>
      </c>
      <c r="J36" s="75"/>
      <c r="K36" s="76">
        <v>24420</v>
      </c>
      <c r="L36" s="76">
        <v>4162.920000000001</v>
      </c>
      <c r="M36" s="76">
        <v>-8555.35</v>
      </c>
      <c r="N36" s="76">
        <v>0</v>
      </c>
      <c r="O36" s="76">
        <f t="shared" si="0"/>
        <v>20027.57</v>
      </c>
      <c r="P36" s="77"/>
      <c r="Q36" s="76"/>
      <c r="R36" s="78">
        <f t="shared" si="1"/>
        <v>30270</v>
      </c>
      <c r="S36" s="71">
        <v>46</v>
      </c>
      <c r="T36" s="71">
        <v>51</v>
      </c>
      <c r="U36" s="71" t="s">
        <v>74</v>
      </c>
      <c r="X36" s="79">
        <f t="shared" si="2"/>
        <v>0</v>
      </c>
    </row>
    <row r="37" spans="1:24" s="71" customFormat="1" ht="13.15" customHeight="1" x14ac:dyDescent="0.2">
      <c r="A37" s="71" t="s">
        <v>39</v>
      </c>
      <c r="B37" s="72">
        <v>30280</v>
      </c>
      <c r="C37" s="72" t="s">
        <v>75</v>
      </c>
      <c r="D37" s="73" t="s">
        <v>24</v>
      </c>
      <c r="E37" s="74">
        <v>44531</v>
      </c>
      <c r="F37" s="74">
        <v>46327</v>
      </c>
      <c r="G37" s="74">
        <v>48153</v>
      </c>
      <c r="H37" s="75"/>
      <c r="I37" s="75"/>
      <c r="J37" s="75"/>
      <c r="K37" s="90"/>
      <c r="L37" s="76">
        <v>0</v>
      </c>
      <c r="M37" s="76">
        <v>-9.02</v>
      </c>
      <c r="N37" s="76">
        <v>0</v>
      </c>
      <c r="O37" s="76">
        <f t="shared" si="0"/>
        <v>-9.02</v>
      </c>
      <c r="P37" s="77"/>
      <c r="Q37" s="76"/>
      <c r="R37" s="78">
        <f t="shared" si="1"/>
        <v>30280</v>
      </c>
      <c r="S37" s="71">
        <v>1</v>
      </c>
      <c r="X37" s="79">
        <f t="shared" si="2"/>
        <v>0</v>
      </c>
    </row>
    <row r="38" spans="1:24" s="71" customFormat="1" ht="13.15" customHeight="1" x14ac:dyDescent="0.2">
      <c r="A38" s="71" t="s">
        <v>39</v>
      </c>
      <c r="B38" s="72">
        <v>30290</v>
      </c>
      <c r="C38" s="72" t="s">
        <v>76</v>
      </c>
      <c r="D38" s="91" t="s">
        <v>24</v>
      </c>
      <c r="E38" s="74">
        <v>43678</v>
      </c>
      <c r="F38" s="74">
        <v>45474</v>
      </c>
      <c r="G38" s="74">
        <v>47300</v>
      </c>
      <c r="H38" s="75">
        <v>34683</v>
      </c>
      <c r="I38" s="75">
        <v>34683</v>
      </c>
      <c r="J38" s="75"/>
      <c r="K38" s="76">
        <v>34683</v>
      </c>
      <c r="L38" s="76">
        <v>3996.53</v>
      </c>
      <c r="M38" s="76">
        <v>-18076.38</v>
      </c>
      <c r="N38" s="76">
        <v>0</v>
      </c>
      <c r="O38" s="76">
        <f t="shared" si="0"/>
        <v>20603.149999999998</v>
      </c>
      <c r="P38" s="77"/>
      <c r="Q38" s="76"/>
      <c r="R38" s="78">
        <f t="shared" si="1"/>
        <v>30290</v>
      </c>
      <c r="S38" s="71">
        <v>161</v>
      </c>
      <c r="T38" s="71">
        <v>210</v>
      </c>
      <c r="U38" s="106" t="s">
        <v>77</v>
      </c>
      <c r="X38" s="79">
        <f t="shared" si="2"/>
        <v>0</v>
      </c>
    </row>
    <row r="39" spans="1:24" s="71" customFormat="1" ht="13.15" customHeight="1" x14ac:dyDescent="0.2">
      <c r="A39" s="1" t="s">
        <v>22</v>
      </c>
      <c r="B39" s="72">
        <v>30300</v>
      </c>
      <c r="C39" s="72" t="s">
        <v>78</v>
      </c>
      <c r="D39" s="91" t="s">
        <v>24</v>
      </c>
      <c r="E39" s="74">
        <v>43678</v>
      </c>
      <c r="F39" s="74">
        <v>45474</v>
      </c>
      <c r="G39" s="74">
        <v>47300</v>
      </c>
      <c r="H39" s="75">
        <v>246688.02348886599</v>
      </c>
      <c r="I39" s="75">
        <v>246688.02348886599</v>
      </c>
      <c r="J39" s="75"/>
      <c r="K39" s="76">
        <v>246688</v>
      </c>
      <c r="L39" s="76">
        <v>33644.959999999999</v>
      </c>
      <c r="M39" s="76">
        <v>-7914.6100000000006</v>
      </c>
      <c r="N39" s="76">
        <v>0</v>
      </c>
      <c r="O39" s="76">
        <f t="shared" si="0"/>
        <v>272418.35000000003</v>
      </c>
      <c r="P39" s="77"/>
      <c r="Q39" s="76"/>
      <c r="R39" s="78">
        <f t="shared" si="1"/>
        <v>30300</v>
      </c>
      <c r="S39" s="92">
        <v>60</v>
      </c>
      <c r="T39" s="92">
        <v>97</v>
      </c>
      <c r="U39" s="72" t="s">
        <v>79</v>
      </c>
      <c r="X39" s="79">
        <f t="shared" si="2"/>
        <v>2.3488865990657359E-2</v>
      </c>
    </row>
    <row r="40" spans="1:24" s="71" customFormat="1" ht="13.15" customHeight="1" x14ac:dyDescent="0.2">
      <c r="A40" s="104" t="s">
        <v>39</v>
      </c>
      <c r="B40" s="107">
        <v>30310</v>
      </c>
      <c r="C40" s="107" t="s">
        <v>80</v>
      </c>
      <c r="D40" s="108" t="s">
        <v>24</v>
      </c>
      <c r="E40" s="109">
        <v>43678</v>
      </c>
      <c r="F40" s="109">
        <v>45474</v>
      </c>
      <c r="G40" s="109">
        <v>47300</v>
      </c>
      <c r="H40" s="110">
        <v>201200</v>
      </c>
      <c r="I40" s="110">
        <v>201200</v>
      </c>
      <c r="J40" s="110"/>
      <c r="K40" s="111">
        <v>8057.84</v>
      </c>
      <c r="L40" s="111">
        <v>1093.76</v>
      </c>
      <c r="M40" s="111">
        <v>-261.5800000000001</v>
      </c>
      <c r="N40" s="111">
        <v>0</v>
      </c>
      <c r="O40" s="111">
        <f t="shared" si="0"/>
        <v>8890.02</v>
      </c>
      <c r="P40" s="112"/>
      <c r="Q40" s="111"/>
      <c r="R40" s="78">
        <f t="shared" si="1"/>
        <v>30310</v>
      </c>
      <c r="S40" s="104">
        <v>1</v>
      </c>
      <c r="T40" s="104">
        <v>187</v>
      </c>
      <c r="U40" s="104" t="s">
        <v>81</v>
      </c>
      <c r="V40" s="104" t="s">
        <v>82</v>
      </c>
      <c r="W40" s="104"/>
      <c r="X40" s="113">
        <f t="shared" si="2"/>
        <v>193142.16</v>
      </c>
    </row>
    <row r="41" spans="1:24" s="71" customFormat="1" ht="13.15" customHeight="1" x14ac:dyDescent="0.2">
      <c r="A41" s="1" t="s">
        <v>22</v>
      </c>
      <c r="B41" s="72">
        <v>30320</v>
      </c>
      <c r="C41" s="72" t="s">
        <v>83</v>
      </c>
      <c r="D41" s="91" t="s">
        <v>24</v>
      </c>
      <c r="E41" s="74">
        <v>43922</v>
      </c>
      <c r="F41" s="74">
        <v>45717</v>
      </c>
      <c r="G41" s="74">
        <v>47543</v>
      </c>
      <c r="H41" s="75">
        <v>905246</v>
      </c>
      <c r="I41" s="75">
        <v>905246</v>
      </c>
      <c r="J41" s="75"/>
      <c r="K41" s="76">
        <v>803612.39</v>
      </c>
      <c r="L41" s="76">
        <v>70305.42</v>
      </c>
      <c r="M41" s="76">
        <v>-35656.410000000003</v>
      </c>
      <c r="N41" s="76">
        <v>0</v>
      </c>
      <c r="O41" s="76">
        <f t="shared" si="0"/>
        <v>838261.4</v>
      </c>
      <c r="P41" s="77"/>
      <c r="Q41" s="76"/>
      <c r="R41" s="78">
        <f t="shared" si="1"/>
        <v>30320</v>
      </c>
      <c r="S41" s="92">
        <v>365</v>
      </c>
      <c r="T41" s="92">
        <v>465</v>
      </c>
      <c r="U41" s="71" t="s">
        <v>84</v>
      </c>
      <c r="X41" s="79">
        <f t="shared" si="2"/>
        <v>101633.60999999999</v>
      </c>
    </row>
    <row r="42" spans="1:24" s="71" customFormat="1" ht="13.15" customHeight="1" x14ac:dyDescent="0.2">
      <c r="A42" s="71" t="s">
        <v>39</v>
      </c>
      <c r="B42" s="72">
        <v>30330</v>
      </c>
      <c r="C42" s="72" t="s">
        <v>85</v>
      </c>
      <c r="D42" s="73" t="s">
        <v>24</v>
      </c>
      <c r="E42" s="74">
        <v>44136</v>
      </c>
      <c r="F42" s="74">
        <v>45931</v>
      </c>
      <c r="G42" s="74">
        <v>47787</v>
      </c>
      <c r="H42" s="75">
        <v>45422.51</v>
      </c>
      <c r="I42" s="75">
        <v>45422.51</v>
      </c>
      <c r="J42" s="75"/>
      <c r="K42" s="76">
        <v>45422.51</v>
      </c>
      <c r="L42" s="76">
        <v>1378.21</v>
      </c>
      <c r="M42" s="76">
        <v>-6930.9299999999994</v>
      </c>
      <c r="N42" s="76">
        <v>0</v>
      </c>
      <c r="O42" s="76">
        <f t="shared" si="0"/>
        <v>39869.79</v>
      </c>
      <c r="P42" s="77"/>
      <c r="Q42" s="76"/>
      <c r="R42" s="78">
        <f t="shared" si="1"/>
        <v>30330</v>
      </c>
      <c r="S42" s="71">
        <v>106</v>
      </c>
      <c r="T42" s="71">
        <v>172</v>
      </c>
      <c r="X42" s="79">
        <f t="shared" si="2"/>
        <v>0</v>
      </c>
    </row>
    <row r="43" spans="1:24" s="71" customFormat="1" ht="13.15" customHeight="1" x14ac:dyDescent="0.2">
      <c r="A43" s="1" t="s">
        <v>22</v>
      </c>
      <c r="B43" s="72">
        <v>30340</v>
      </c>
      <c r="C43" s="72" t="s">
        <v>86</v>
      </c>
      <c r="D43" s="91" t="s">
        <v>24</v>
      </c>
      <c r="E43" s="74">
        <v>43739</v>
      </c>
      <c r="F43" s="74">
        <v>45536</v>
      </c>
      <c r="G43" s="74">
        <v>47362</v>
      </c>
      <c r="H43" s="75">
        <v>156933</v>
      </c>
      <c r="I43" s="75">
        <v>156933</v>
      </c>
      <c r="J43" s="75"/>
      <c r="K43" s="76">
        <v>144256.89000000001</v>
      </c>
      <c r="L43" s="76">
        <v>16096.729999999998</v>
      </c>
      <c r="M43" s="76">
        <v>-52947.610000000015</v>
      </c>
      <c r="N43" s="76">
        <v>0</v>
      </c>
      <c r="O43" s="76">
        <f t="shared" si="0"/>
        <v>107406.01000000001</v>
      </c>
      <c r="P43" s="77"/>
      <c r="Q43" s="76"/>
      <c r="R43" s="78">
        <f t="shared" si="1"/>
        <v>30340</v>
      </c>
      <c r="S43" s="92">
        <v>371</v>
      </c>
      <c r="T43" s="71">
        <v>388</v>
      </c>
      <c r="X43" s="79">
        <f t="shared" si="2"/>
        <v>12676.109999999986</v>
      </c>
    </row>
    <row r="44" spans="1:24" s="71" customFormat="1" ht="13.15" customHeight="1" x14ac:dyDescent="0.2">
      <c r="A44" s="1" t="s">
        <v>22</v>
      </c>
      <c r="B44" s="72">
        <v>30350</v>
      </c>
      <c r="C44" s="72" t="s">
        <v>87</v>
      </c>
      <c r="D44" s="91" t="s">
        <v>24</v>
      </c>
      <c r="E44" s="74">
        <v>43983</v>
      </c>
      <c r="F44" s="74">
        <v>45778</v>
      </c>
      <c r="G44" s="74">
        <v>47604</v>
      </c>
      <c r="H44" s="75">
        <v>57215</v>
      </c>
      <c r="I44" s="75">
        <v>57215</v>
      </c>
      <c r="J44" s="75"/>
      <c r="K44" s="76">
        <v>57215</v>
      </c>
      <c r="L44" s="76">
        <v>1618.5</v>
      </c>
      <c r="M44" s="76">
        <v>-13518.93</v>
      </c>
      <c r="N44" s="76">
        <v>0</v>
      </c>
      <c r="O44" s="76">
        <f t="shared" si="0"/>
        <v>45314.57</v>
      </c>
      <c r="P44" s="77"/>
      <c r="Q44" s="76"/>
      <c r="R44" s="78">
        <v>30350</v>
      </c>
      <c r="S44" s="92">
        <v>163</v>
      </c>
      <c r="T44" s="92">
        <v>204</v>
      </c>
      <c r="X44" s="79">
        <f t="shared" si="2"/>
        <v>0</v>
      </c>
    </row>
    <row r="45" spans="1:24" s="71" customFormat="1" ht="13.15" customHeight="1" x14ac:dyDescent="0.2">
      <c r="A45" s="1" t="s">
        <v>22</v>
      </c>
      <c r="B45" s="72">
        <v>30370</v>
      </c>
      <c r="C45" s="72" t="s">
        <v>88</v>
      </c>
      <c r="D45" s="91" t="s">
        <v>24</v>
      </c>
      <c r="E45" s="74">
        <v>44197</v>
      </c>
      <c r="F45" s="74">
        <v>45992</v>
      </c>
      <c r="G45" s="74">
        <v>47818</v>
      </c>
      <c r="H45" s="75">
        <v>89588.94</v>
      </c>
      <c r="I45" s="75">
        <v>89588.94</v>
      </c>
      <c r="K45" s="76">
        <v>89588.94</v>
      </c>
      <c r="L45" s="76">
        <v>2954.75</v>
      </c>
      <c r="M45" s="76">
        <v>-108.36</v>
      </c>
      <c r="N45" s="76">
        <v>0</v>
      </c>
      <c r="O45" s="76">
        <f t="shared" si="0"/>
        <v>92435.33</v>
      </c>
      <c r="P45" s="77"/>
      <c r="Q45" s="76"/>
      <c r="R45" s="78">
        <f t="shared" ref="R45:R53" si="3">+B45</f>
        <v>30370</v>
      </c>
      <c r="S45" s="92">
        <v>1</v>
      </c>
      <c r="T45" s="92">
        <v>98</v>
      </c>
      <c r="U45" s="75"/>
      <c r="X45" s="79">
        <f t="shared" si="2"/>
        <v>0</v>
      </c>
    </row>
    <row r="46" spans="1:24" s="71" customFormat="1" ht="13.15" customHeight="1" x14ac:dyDescent="0.2">
      <c r="A46" s="1" t="s">
        <v>22</v>
      </c>
      <c r="B46" s="72">
        <v>30380</v>
      </c>
      <c r="C46" s="72" t="s">
        <v>89</v>
      </c>
      <c r="D46" s="91" t="s">
        <v>24</v>
      </c>
      <c r="E46" s="74">
        <v>44287</v>
      </c>
      <c r="F46" s="74">
        <v>46082</v>
      </c>
      <c r="G46" s="74">
        <v>47908</v>
      </c>
      <c r="H46" s="75">
        <v>71545.923160000006</v>
      </c>
      <c r="I46" s="75">
        <v>71545.923160000006</v>
      </c>
      <c r="K46" s="76">
        <v>71545.919999999998</v>
      </c>
      <c r="L46" s="76">
        <v>1666.85</v>
      </c>
      <c r="M46" s="76">
        <v>-1057.04</v>
      </c>
      <c r="N46" s="76">
        <v>0</v>
      </c>
      <c r="O46" s="76">
        <f t="shared" si="0"/>
        <v>72155.73000000001</v>
      </c>
      <c r="P46" s="77"/>
      <c r="Q46" s="76"/>
      <c r="R46" s="78">
        <f t="shared" si="3"/>
        <v>30380</v>
      </c>
      <c r="S46" s="92">
        <v>24</v>
      </c>
      <c r="T46" s="92">
        <v>119</v>
      </c>
      <c r="U46" s="75" t="s">
        <v>90</v>
      </c>
      <c r="X46" s="79">
        <f t="shared" si="2"/>
        <v>3.1600000074831769E-3</v>
      </c>
    </row>
    <row r="47" spans="1:24" s="71" customFormat="1" ht="13.15" customHeight="1" x14ac:dyDescent="0.2">
      <c r="A47" s="71" t="s">
        <v>39</v>
      </c>
      <c r="B47" s="114">
        <v>30390</v>
      </c>
      <c r="C47" s="114" t="s">
        <v>91</v>
      </c>
      <c r="D47" s="73" t="s">
        <v>24</v>
      </c>
      <c r="E47" s="115">
        <v>44440</v>
      </c>
      <c r="F47" s="115">
        <v>46235</v>
      </c>
      <c r="G47" s="115">
        <v>48061</v>
      </c>
      <c r="H47" s="75">
        <v>9312</v>
      </c>
      <c r="I47" s="75">
        <v>9312</v>
      </c>
      <c r="J47" s="75"/>
      <c r="K47" s="116"/>
      <c r="L47" s="76">
        <v>0</v>
      </c>
      <c r="M47" s="76">
        <v>-45.11</v>
      </c>
      <c r="N47" s="76">
        <v>0</v>
      </c>
      <c r="O47" s="76">
        <f t="shared" si="0"/>
        <v>-45.11</v>
      </c>
      <c r="P47" s="117">
        <v>9312</v>
      </c>
      <c r="Q47" s="76"/>
      <c r="R47" s="78">
        <f t="shared" si="3"/>
        <v>30390</v>
      </c>
      <c r="S47" s="71">
        <v>2</v>
      </c>
      <c r="T47" s="71">
        <v>12</v>
      </c>
      <c r="X47" s="79">
        <f t="shared" si="2"/>
        <v>9312</v>
      </c>
    </row>
    <row r="48" spans="1:24" s="71" customFormat="1" ht="13.15" customHeight="1" x14ac:dyDescent="0.2">
      <c r="A48" s="71" t="s">
        <v>39</v>
      </c>
      <c r="B48" s="114">
        <v>30410</v>
      </c>
      <c r="C48" s="114" t="s">
        <v>92</v>
      </c>
      <c r="D48" s="73" t="s">
        <v>24</v>
      </c>
      <c r="E48" s="115">
        <v>44440</v>
      </c>
      <c r="F48" s="115">
        <v>46235</v>
      </c>
      <c r="G48" s="115">
        <v>48061</v>
      </c>
      <c r="H48" s="75">
        <v>7558</v>
      </c>
      <c r="I48" s="75">
        <v>7558</v>
      </c>
      <c r="J48" s="75"/>
      <c r="K48" s="116"/>
      <c r="L48" s="76">
        <v>0</v>
      </c>
      <c r="M48" s="76">
        <v>-99.27000000000001</v>
      </c>
      <c r="N48" s="76">
        <v>0</v>
      </c>
      <c r="O48" s="76">
        <f t="shared" si="0"/>
        <v>-99.27000000000001</v>
      </c>
      <c r="P48" s="117">
        <v>7558</v>
      </c>
      <c r="Q48" s="76"/>
      <c r="R48" s="78">
        <f t="shared" si="3"/>
        <v>30410</v>
      </c>
      <c r="S48" s="71">
        <v>4</v>
      </c>
      <c r="T48" s="71">
        <v>53</v>
      </c>
      <c r="X48" s="79">
        <f t="shared" si="2"/>
        <v>7558</v>
      </c>
    </row>
    <row r="49" spans="1:24" s="71" customFormat="1" ht="13.15" customHeight="1" x14ac:dyDescent="0.2">
      <c r="A49" s="1" t="s">
        <v>25</v>
      </c>
      <c r="B49" s="72">
        <v>30420</v>
      </c>
      <c r="C49" s="72" t="s">
        <v>93</v>
      </c>
      <c r="D49" s="91" t="s">
        <v>24</v>
      </c>
      <c r="E49" s="74">
        <v>44075</v>
      </c>
      <c r="F49" s="74">
        <v>45870</v>
      </c>
      <c r="G49" s="74">
        <v>47696</v>
      </c>
      <c r="H49" s="75">
        <v>40693.089999999997</v>
      </c>
      <c r="I49" s="75">
        <v>40693.089999999997</v>
      </c>
      <c r="J49" s="75"/>
      <c r="K49" s="76">
        <v>38020.780000000006</v>
      </c>
      <c r="L49" s="76">
        <v>1210.3800000000001</v>
      </c>
      <c r="M49" s="76">
        <v>-2761.5299999999997</v>
      </c>
      <c r="N49" s="76">
        <v>0</v>
      </c>
      <c r="O49" s="76">
        <f t="shared" si="0"/>
        <v>36469.630000000005</v>
      </c>
      <c r="P49" s="77"/>
      <c r="Q49" s="76">
        <v>-120.39</v>
      </c>
      <c r="R49" s="78">
        <f t="shared" si="3"/>
        <v>30420</v>
      </c>
      <c r="S49" s="92">
        <v>47</v>
      </c>
      <c r="T49" s="92">
        <v>48</v>
      </c>
      <c r="U49" s="92"/>
      <c r="V49" s="92"/>
      <c r="W49" s="92"/>
      <c r="X49" s="79">
        <f t="shared" si="2"/>
        <v>2672.3099999999904</v>
      </c>
    </row>
    <row r="50" spans="1:24" s="71" customFormat="1" ht="13.15" customHeight="1" x14ac:dyDescent="0.2">
      <c r="A50" s="71" t="s">
        <v>39</v>
      </c>
      <c r="B50" s="72">
        <v>30430</v>
      </c>
      <c r="C50" s="72" t="s">
        <v>94</v>
      </c>
      <c r="D50" s="73" t="s">
        <v>24</v>
      </c>
      <c r="E50" s="74">
        <v>44136</v>
      </c>
      <c r="F50" s="74">
        <v>45931</v>
      </c>
      <c r="G50" s="74">
        <v>47787</v>
      </c>
      <c r="H50" s="75">
        <v>230512</v>
      </c>
      <c r="I50" s="75">
        <v>230512</v>
      </c>
      <c r="J50" s="75"/>
      <c r="K50" s="76">
        <v>139531.54999999999</v>
      </c>
      <c r="L50" s="76">
        <v>4503.5599999999995</v>
      </c>
      <c r="M50" s="76">
        <v>-6714.34</v>
      </c>
      <c r="N50" s="76">
        <v>0</v>
      </c>
      <c r="O50" s="76">
        <f t="shared" si="0"/>
        <v>137320.76999999999</v>
      </c>
      <c r="P50" s="77"/>
      <c r="Q50" s="76"/>
      <c r="R50" s="78">
        <f t="shared" si="3"/>
        <v>30430</v>
      </c>
      <c r="S50" s="71">
        <v>113</v>
      </c>
      <c r="T50" s="72">
        <v>232</v>
      </c>
      <c r="X50" s="79">
        <f t="shared" si="2"/>
        <v>90980.450000000012</v>
      </c>
    </row>
    <row r="51" spans="1:24" s="71" customFormat="1" ht="13.15" customHeight="1" x14ac:dyDescent="0.2">
      <c r="A51" s="71" t="s">
        <v>39</v>
      </c>
      <c r="B51" s="114">
        <v>30450</v>
      </c>
      <c r="C51" s="114" t="s">
        <v>95</v>
      </c>
      <c r="D51" s="73" t="s">
        <v>24</v>
      </c>
      <c r="E51" s="115">
        <v>44256</v>
      </c>
      <c r="F51" s="115">
        <v>46054</v>
      </c>
      <c r="G51" s="115">
        <v>47880</v>
      </c>
      <c r="H51" s="75">
        <v>775563.54320000007</v>
      </c>
      <c r="I51" s="75">
        <v>775563.54320000007</v>
      </c>
      <c r="J51" s="75"/>
      <c r="K51" s="116"/>
      <c r="L51" s="76">
        <v>0</v>
      </c>
      <c r="M51" s="76">
        <v>-2635.2000000000003</v>
      </c>
      <c r="N51" s="76">
        <v>0</v>
      </c>
      <c r="O51" s="76">
        <f t="shared" si="0"/>
        <v>-2635.2000000000003</v>
      </c>
      <c r="P51" s="117">
        <v>389769.77</v>
      </c>
      <c r="Q51" s="76"/>
      <c r="R51" s="78">
        <f t="shared" si="3"/>
        <v>30450</v>
      </c>
      <c r="S51" s="71">
        <v>55</v>
      </c>
      <c r="T51" s="72">
        <v>676</v>
      </c>
      <c r="X51" s="79">
        <f t="shared" si="2"/>
        <v>775563.54320000007</v>
      </c>
    </row>
    <row r="52" spans="1:24" s="71" customFormat="1" ht="13.15" customHeight="1" x14ac:dyDescent="0.2">
      <c r="A52" s="1" t="s">
        <v>22</v>
      </c>
      <c r="B52" s="72">
        <v>30470</v>
      </c>
      <c r="C52" s="72" t="s">
        <v>96</v>
      </c>
      <c r="D52" s="91" t="s">
        <v>24</v>
      </c>
      <c r="E52" s="74">
        <v>44197</v>
      </c>
      <c r="F52" s="74">
        <v>45992</v>
      </c>
      <c r="G52" s="74">
        <v>47818</v>
      </c>
      <c r="H52" s="75">
        <v>312184</v>
      </c>
      <c r="I52" s="75">
        <v>312184</v>
      </c>
      <c r="K52" s="76">
        <v>312184</v>
      </c>
      <c r="L52" s="76">
        <v>7268.48</v>
      </c>
      <c r="M52" s="76">
        <v>-6502.17</v>
      </c>
      <c r="N52" s="76">
        <v>0</v>
      </c>
      <c r="O52" s="76">
        <f t="shared" si="0"/>
        <v>312950.31</v>
      </c>
      <c r="P52" s="77"/>
      <c r="Q52" s="76"/>
      <c r="R52" s="78">
        <f t="shared" si="3"/>
        <v>30470</v>
      </c>
      <c r="S52" s="92">
        <v>183</v>
      </c>
      <c r="T52" s="92">
        <v>424</v>
      </c>
      <c r="U52" s="75" t="s">
        <v>97</v>
      </c>
      <c r="X52" s="79">
        <f t="shared" si="2"/>
        <v>0</v>
      </c>
    </row>
    <row r="53" spans="1:24" s="71" customFormat="1" ht="13.15" customHeight="1" x14ac:dyDescent="0.2">
      <c r="A53" s="1" t="s">
        <v>22</v>
      </c>
      <c r="B53" s="72">
        <v>30480</v>
      </c>
      <c r="C53" s="72" t="s">
        <v>98</v>
      </c>
      <c r="D53" s="91" t="s">
        <v>24</v>
      </c>
      <c r="E53" s="74">
        <v>44197</v>
      </c>
      <c r="F53" s="74">
        <v>45992</v>
      </c>
      <c r="G53" s="74">
        <v>47818</v>
      </c>
      <c r="H53" s="75">
        <v>165751.45510000002</v>
      </c>
      <c r="I53" s="75">
        <v>165751.45510000002</v>
      </c>
      <c r="K53" s="76">
        <v>165751.46</v>
      </c>
      <c r="L53" s="76">
        <v>3865.28</v>
      </c>
      <c r="M53" s="76">
        <v>-1698.65</v>
      </c>
      <c r="N53" s="76">
        <v>0</v>
      </c>
      <c r="O53" s="76">
        <f t="shared" si="0"/>
        <v>167918.09</v>
      </c>
      <c r="P53" s="77"/>
      <c r="Q53" s="76"/>
      <c r="R53" s="78">
        <f t="shared" si="3"/>
        <v>30480</v>
      </c>
      <c r="S53" s="92">
        <v>18</v>
      </c>
      <c r="T53" s="92">
        <v>101</v>
      </c>
      <c r="U53" s="75" t="s">
        <v>99</v>
      </c>
      <c r="X53" s="79">
        <f t="shared" si="2"/>
        <v>-4.8999999708030373E-3</v>
      </c>
    </row>
    <row r="54" spans="1:24" s="71" customFormat="1" ht="13.15" customHeight="1" x14ac:dyDescent="0.2">
      <c r="A54" s="104" t="s">
        <v>39</v>
      </c>
      <c r="B54" s="107">
        <v>30490</v>
      </c>
      <c r="C54" s="107" t="s">
        <v>100</v>
      </c>
      <c r="D54" s="108" t="s">
        <v>24</v>
      </c>
      <c r="E54" s="109">
        <v>44287</v>
      </c>
      <c r="F54" s="109">
        <v>46082</v>
      </c>
      <c r="G54" s="109">
        <v>47908</v>
      </c>
      <c r="H54" s="110">
        <v>88594.09120000001</v>
      </c>
      <c r="I54" s="110">
        <v>88594.09120000001</v>
      </c>
      <c r="J54" s="110"/>
      <c r="K54" s="111">
        <v>30804.63</v>
      </c>
      <c r="L54" s="111">
        <v>998.28</v>
      </c>
      <c r="M54" s="111">
        <v>-1940.31</v>
      </c>
      <c r="N54" s="111">
        <v>0</v>
      </c>
      <c r="O54" s="111">
        <f t="shared" si="0"/>
        <v>29862.6</v>
      </c>
      <c r="P54" s="112"/>
      <c r="Q54" s="111"/>
      <c r="R54" s="78">
        <v>30490</v>
      </c>
      <c r="S54" s="104">
        <v>53</v>
      </c>
      <c r="T54" s="107">
        <v>78</v>
      </c>
      <c r="U54" s="104"/>
      <c r="V54" s="104"/>
      <c r="W54" s="104"/>
      <c r="X54" s="113">
        <f t="shared" si="2"/>
        <v>57789.461200000005</v>
      </c>
    </row>
    <row r="55" spans="1:24" s="71" customFormat="1" ht="13.15" customHeight="1" x14ac:dyDescent="0.2">
      <c r="A55" s="1" t="s">
        <v>22</v>
      </c>
      <c r="B55" s="114">
        <v>30510</v>
      </c>
      <c r="C55" s="114" t="s">
        <v>101</v>
      </c>
      <c r="D55" s="91" t="s">
        <v>24</v>
      </c>
      <c r="E55" s="115">
        <v>44440</v>
      </c>
      <c r="F55" s="115">
        <v>46235</v>
      </c>
      <c r="G55" s="115">
        <v>48061</v>
      </c>
      <c r="H55" s="75">
        <v>315814.10351785721</v>
      </c>
      <c r="I55" s="75"/>
      <c r="J55" s="75"/>
      <c r="K55" s="116"/>
      <c r="L55" s="76">
        <v>0</v>
      </c>
      <c r="M55" s="76">
        <v>-372.62</v>
      </c>
      <c r="N55" s="76">
        <v>0</v>
      </c>
      <c r="O55" s="76">
        <f t="shared" si="0"/>
        <v>-372.62</v>
      </c>
      <c r="P55" s="117">
        <v>201220.26</v>
      </c>
      <c r="Q55" s="76"/>
      <c r="R55" s="78">
        <f>+B55</f>
        <v>30510</v>
      </c>
      <c r="S55" s="92">
        <v>10</v>
      </c>
      <c r="T55" s="92">
        <v>335</v>
      </c>
      <c r="U55" s="71" t="s">
        <v>102</v>
      </c>
      <c r="X55" s="79">
        <f t="shared" si="2"/>
        <v>0</v>
      </c>
    </row>
    <row r="56" spans="1:24" s="71" customFormat="1" ht="13.15" customHeight="1" x14ac:dyDescent="0.2">
      <c r="A56" s="1" t="s">
        <v>22</v>
      </c>
      <c r="B56" s="72">
        <v>30600</v>
      </c>
      <c r="C56" s="72" t="s">
        <v>103</v>
      </c>
      <c r="D56" s="91" t="s">
        <v>24</v>
      </c>
      <c r="E56" s="74">
        <v>44136</v>
      </c>
      <c r="F56" s="74">
        <v>45931</v>
      </c>
      <c r="G56" s="74">
        <v>47787</v>
      </c>
      <c r="H56" s="75">
        <v>66875.813359049265</v>
      </c>
      <c r="I56" s="75">
        <v>66875.813359049265</v>
      </c>
      <c r="K56" s="76">
        <v>66875.81</v>
      </c>
      <c r="L56" s="76">
        <v>1539</v>
      </c>
      <c r="M56" s="76">
        <v>-2773.6099999999997</v>
      </c>
      <c r="N56" s="76">
        <v>0</v>
      </c>
      <c r="O56" s="76">
        <f t="shared" si="0"/>
        <v>65641.2</v>
      </c>
      <c r="P56" s="77"/>
      <c r="Q56" s="76"/>
      <c r="R56" s="78">
        <f>+B56</f>
        <v>30600</v>
      </c>
      <c r="S56" s="92">
        <v>72</v>
      </c>
      <c r="T56" s="71">
        <v>142</v>
      </c>
      <c r="U56" s="75" t="s">
        <v>104</v>
      </c>
      <c r="X56" s="79">
        <f t="shared" si="2"/>
        <v>3.3590492676012218E-3</v>
      </c>
    </row>
    <row r="57" spans="1:24" ht="13.9" customHeight="1" thickBot="1" x14ac:dyDescent="0.25">
      <c r="B57" s="71"/>
      <c r="C57" s="71" t="s">
        <v>105</v>
      </c>
      <c r="D57" s="73"/>
      <c r="E57" s="118"/>
      <c r="F57" s="118"/>
      <c r="G57" s="118"/>
      <c r="H57" s="71"/>
      <c r="I57" s="119">
        <f t="shared" ref="I57:P57" si="4">SUM(I4:I56)</f>
        <v>5933272.3995079147</v>
      </c>
      <c r="J57" s="119">
        <f t="shared" si="4"/>
        <v>-191026.79</v>
      </c>
      <c r="K57" s="119">
        <f t="shared" si="4"/>
        <v>4074470.8799999994</v>
      </c>
      <c r="L57" s="119">
        <f t="shared" si="4"/>
        <v>541576.32000000007</v>
      </c>
      <c r="M57" s="119">
        <f t="shared" si="4"/>
        <v>-1048849.7400000002</v>
      </c>
      <c r="N57" s="119">
        <f t="shared" si="4"/>
        <v>78685.279999999999</v>
      </c>
      <c r="O57" s="119">
        <f t="shared" si="4"/>
        <v>3645882.7399999998</v>
      </c>
      <c r="P57" s="120">
        <f t="shared" si="4"/>
        <v>607860.03</v>
      </c>
      <c r="Q57" s="121">
        <f>SUM(Q30:Q30)</f>
        <v>0</v>
      </c>
      <c r="R57" s="122"/>
      <c r="S57" s="71"/>
      <c r="T57" s="71"/>
      <c r="U57" s="71"/>
      <c r="V57" s="71"/>
      <c r="W57" s="71"/>
      <c r="X57" s="71"/>
    </row>
    <row r="58" spans="1:24" ht="15.75" thickTop="1" x14ac:dyDescent="0.25">
      <c r="B58" s="71"/>
      <c r="C58" s="71"/>
      <c r="D58" s="73"/>
      <c r="E58" s="118"/>
      <c r="F58" s="118"/>
      <c r="G58" s="118"/>
      <c r="H58" s="71"/>
      <c r="I58" s="123"/>
      <c r="J58" s="123"/>
      <c r="K58" s="76"/>
      <c r="L58" s="76"/>
      <c r="M58" s="76"/>
      <c r="N58" s="76"/>
      <c r="O58" s="76"/>
      <c r="P58" s="71"/>
      <c r="Q58" s="76"/>
      <c r="R58" s="76"/>
      <c r="S58" s="71"/>
      <c r="T58" s="71"/>
      <c r="U58" s="71"/>
      <c r="V58" s="71"/>
      <c r="W58" s="71"/>
      <c r="X58" s="71"/>
    </row>
    <row r="59" spans="1:24" ht="15.75" thickBot="1" x14ac:dyDescent="0.3">
      <c r="K59" s="127"/>
      <c r="L59" s="127"/>
      <c r="N59" s="128" t="s">
        <v>106</v>
      </c>
      <c r="O59" s="129">
        <v>3645882.74</v>
      </c>
      <c r="P59" s="130"/>
      <c r="S59" s="127"/>
      <c r="T59" s="127"/>
    </row>
    <row r="60" spans="1:24" ht="15.75" thickTop="1" x14ac:dyDescent="0.25">
      <c r="C60" s="131"/>
      <c r="K60" s="127"/>
      <c r="L60" s="127"/>
      <c r="M60" s="127"/>
      <c r="N60" s="132"/>
      <c r="O60" s="133"/>
    </row>
    <row r="61" spans="1:24" x14ac:dyDescent="0.25">
      <c r="C61" s="131"/>
      <c r="K61" s="127"/>
      <c r="L61" s="127"/>
      <c r="M61" s="127"/>
      <c r="N61" s="132" t="s">
        <v>107</v>
      </c>
      <c r="O61" s="134">
        <f>O57-O59</f>
        <v>0</v>
      </c>
      <c r="P61" s="135" t="s">
        <v>108</v>
      </c>
      <c r="Q61" s="135"/>
      <c r="R61" s="135"/>
      <c r="S61" s="135"/>
      <c r="T61" s="135"/>
      <c r="U61" s="135"/>
      <c r="V61" s="135"/>
      <c r="W61" s="135"/>
      <c r="X61" s="135"/>
    </row>
    <row r="62" spans="1:24" x14ac:dyDescent="0.25">
      <c r="E62" s="136"/>
      <c r="F62" s="136"/>
      <c r="G62" s="136"/>
    </row>
    <row r="63" spans="1:24" x14ac:dyDescent="0.25">
      <c r="C63" s="137" t="s">
        <v>109</v>
      </c>
      <c r="D63" s="138"/>
      <c r="E63" s="139"/>
      <c r="O63" s="59">
        <f>O14+O16+O17+O19+O20</f>
        <v>290.51000000000886</v>
      </c>
    </row>
    <row r="64" spans="1:24" x14ac:dyDescent="0.25">
      <c r="C64" s="140" t="s">
        <v>110</v>
      </c>
      <c r="D64" s="100"/>
      <c r="E64" s="141"/>
      <c r="O64" s="34">
        <f>O5+O6+O7+O8+O9+O13+O30+O33+O34</f>
        <v>-2509.0600000000477</v>
      </c>
    </row>
    <row r="65" spans="2:24" x14ac:dyDescent="0.25">
      <c r="C65" s="142" t="s">
        <v>111</v>
      </c>
      <c r="D65" s="143"/>
      <c r="E65" s="144"/>
      <c r="M65" s="145"/>
      <c r="N65" s="146"/>
      <c r="O65" s="147"/>
    </row>
    <row r="66" spans="2:24" x14ac:dyDescent="0.25">
      <c r="C66" s="148" t="s">
        <v>112</v>
      </c>
      <c r="D66" s="94"/>
      <c r="E66" s="149"/>
      <c r="M66" s="150"/>
      <c r="N66" s="146"/>
      <c r="O66" s="133"/>
      <c r="Q66" s="130"/>
    </row>
    <row r="67" spans="2:24" x14ac:dyDescent="0.25">
      <c r="C67" s="114" t="s">
        <v>113</v>
      </c>
      <c r="D67" s="151"/>
      <c r="E67" s="152"/>
      <c r="F67" s="152"/>
      <c r="M67" s="153"/>
      <c r="N67" s="146"/>
      <c r="O67" s="154"/>
    </row>
    <row r="77" spans="2:24" ht="14.45" customHeight="1" x14ac:dyDescent="0.25"/>
    <row r="78" spans="2:24" x14ac:dyDescent="0.25">
      <c r="B78" s="155" t="s">
        <v>1</v>
      </c>
      <c r="C78" s="155" t="s">
        <v>1</v>
      </c>
      <c r="D78" s="156"/>
      <c r="E78" s="157"/>
      <c r="F78" s="157"/>
      <c r="G78" s="157"/>
      <c r="H78" s="155" t="s">
        <v>1</v>
      </c>
      <c r="I78" s="155" t="s">
        <v>1</v>
      </c>
      <c r="J78" s="155" t="s">
        <v>1</v>
      </c>
      <c r="K78" s="155" t="s">
        <v>1</v>
      </c>
      <c r="L78" s="155" t="s">
        <v>1</v>
      </c>
      <c r="M78" s="155" t="s">
        <v>1</v>
      </c>
      <c r="N78" s="158"/>
      <c r="O78" s="155" t="s">
        <v>1</v>
      </c>
      <c r="P78" s="155" t="s">
        <v>1</v>
      </c>
      <c r="Q78" s="158"/>
      <c r="R78" s="155" t="s">
        <v>1</v>
      </c>
      <c r="S78" s="158"/>
      <c r="T78" s="158"/>
      <c r="U78" s="155" t="s">
        <v>1</v>
      </c>
      <c r="V78" s="158"/>
      <c r="W78" s="155" t="s">
        <v>1</v>
      </c>
      <c r="X78" s="158"/>
    </row>
    <row r="79" spans="2:24" x14ac:dyDescent="0.25">
      <c r="B79" s="155" t="s">
        <v>1</v>
      </c>
      <c r="C79" s="155" t="s">
        <v>1</v>
      </c>
      <c r="D79" s="156"/>
      <c r="E79" s="157"/>
      <c r="F79" s="157"/>
      <c r="G79" s="157"/>
      <c r="H79" s="155" t="s">
        <v>1</v>
      </c>
      <c r="I79" s="155" t="s">
        <v>1</v>
      </c>
      <c r="J79" s="155" t="s">
        <v>1</v>
      </c>
      <c r="K79" s="155" t="s">
        <v>1</v>
      </c>
      <c r="L79" s="155" t="s">
        <v>1</v>
      </c>
      <c r="M79" s="155" t="s">
        <v>1</v>
      </c>
      <c r="N79" s="158"/>
      <c r="O79" s="155" t="s">
        <v>1</v>
      </c>
      <c r="P79" s="155" t="s">
        <v>1</v>
      </c>
      <c r="Q79" s="158"/>
      <c r="R79" s="155" t="s">
        <v>1</v>
      </c>
      <c r="S79" s="158"/>
      <c r="T79" s="158"/>
      <c r="U79" s="155" t="s">
        <v>1</v>
      </c>
      <c r="V79" s="158"/>
      <c r="W79" s="155" t="s">
        <v>1</v>
      </c>
      <c r="X79" s="158"/>
    </row>
    <row r="80" spans="2:24" x14ac:dyDescent="0.25">
      <c r="B80" s="155" t="s">
        <v>1</v>
      </c>
      <c r="C80" s="155" t="s">
        <v>1</v>
      </c>
      <c r="D80" s="156"/>
      <c r="E80" s="157"/>
      <c r="F80" s="157"/>
      <c r="G80" s="157"/>
      <c r="H80" s="155" t="s">
        <v>1</v>
      </c>
      <c r="I80" s="155" t="s">
        <v>1</v>
      </c>
      <c r="J80" s="155" t="s">
        <v>1</v>
      </c>
      <c r="K80" s="155" t="s">
        <v>1</v>
      </c>
      <c r="L80" s="155" t="s">
        <v>1</v>
      </c>
      <c r="M80" s="155" t="s">
        <v>1</v>
      </c>
      <c r="N80" s="158"/>
      <c r="O80" s="155" t="s">
        <v>1</v>
      </c>
      <c r="P80" s="155" t="s">
        <v>1</v>
      </c>
      <c r="Q80" s="158"/>
      <c r="R80" s="155" t="s">
        <v>1</v>
      </c>
      <c r="S80" s="158"/>
      <c r="T80" s="158"/>
      <c r="U80" s="155" t="s">
        <v>1</v>
      </c>
      <c r="V80" s="158"/>
      <c r="W80" s="155" t="s">
        <v>1</v>
      </c>
      <c r="X80" s="158"/>
    </row>
    <row r="81" spans="2:24" x14ac:dyDescent="0.25">
      <c r="B81" s="155" t="s">
        <v>1</v>
      </c>
      <c r="C81" s="155" t="s">
        <v>1</v>
      </c>
      <c r="D81" s="156"/>
      <c r="E81" s="157"/>
      <c r="F81" s="157"/>
      <c r="G81" s="157"/>
      <c r="H81" s="155" t="s">
        <v>1</v>
      </c>
      <c r="I81" s="155" t="s">
        <v>1</v>
      </c>
      <c r="J81" s="155" t="s">
        <v>1</v>
      </c>
      <c r="K81" s="155" t="s">
        <v>1</v>
      </c>
      <c r="L81" s="155" t="s">
        <v>1</v>
      </c>
      <c r="M81" s="155" t="s">
        <v>1</v>
      </c>
      <c r="N81" s="158"/>
      <c r="O81" s="155" t="s">
        <v>1</v>
      </c>
      <c r="P81" s="155" t="s">
        <v>1</v>
      </c>
      <c r="Q81" s="158"/>
      <c r="R81" s="155" t="s">
        <v>1</v>
      </c>
      <c r="S81" s="158"/>
      <c r="T81" s="158"/>
      <c r="U81" s="155" t="s">
        <v>1</v>
      </c>
      <c r="V81" s="158"/>
      <c r="W81" s="155" t="s">
        <v>1</v>
      </c>
      <c r="X81" s="158"/>
    </row>
    <row r="82" spans="2:24" x14ac:dyDescent="0.25">
      <c r="B82" s="155" t="s">
        <v>1</v>
      </c>
      <c r="C82" s="155" t="s">
        <v>1</v>
      </c>
      <c r="D82" s="156"/>
      <c r="E82" s="157"/>
      <c r="F82" s="157"/>
      <c r="G82" s="157"/>
      <c r="H82" s="155" t="s">
        <v>1</v>
      </c>
      <c r="I82" s="155" t="s">
        <v>1</v>
      </c>
      <c r="J82" s="155" t="s">
        <v>1</v>
      </c>
      <c r="K82" s="155" t="s">
        <v>1</v>
      </c>
      <c r="L82" s="155" t="s">
        <v>1</v>
      </c>
      <c r="M82" s="155" t="s">
        <v>1</v>
      </c>
      <c r="N82" s="158"/>
      <c r="O82" s="155" t="s">
        <v>1</v>
      </c>
      <c r="P82" s="155" t="s">
        <v>1</v>
      </c>
      <c r="Q82" s="158"/>
      <c r="R82" s="155" t="s">
        <v>1</v>
      </c>
      <c r="S82" s="158"/>
      <c r="T82" s="158"/>
      <c r="U82" s="155" t="s">
        <v>1</v>
      </c>
      <c r="V82" s="158"/>
      <c r="W82" s="155" t="s">
        <v>1</v>
      </c>
      <c r="X82" s="158"/>
    </row>
    <row r="83" spans="2:24" x14ac:dyDescent="0.25">
      <c r="B83" s="159" t="s">
        <v>114</v>
      </c>
      <c r="C83" s="155" t="s">
        <v>1</v>
      </c>
      <c r="D83" s="156"/>
      <c r="E83" s="157"/>
      <c r="F83" s="157"/>
      <c r="G83" s="157"/>
      <c r="H83" s="155" t="s">
        <v>1</v>
      </c>
      <c r="I83" s="155" t="s">
        <v>1</v>
      </c>
      <c r="J83" s="155" t="s">
        <v>1</v>
      </c>
      <c r="K83" s="155" t="s">
        <v>1</v>
      </c>
      <c r="L83" s="155" t="s">
        <v>1</v>
      </c>
      <c r="M83" s="155" t="s">
        <v>1</v>
      </c>
      <c r="N83" s="158"/>
      <c r="O83" s="155" t="s">
        <v>1</v>
      </c>
      <c r="P83" s="155" t="s">
        <v>1</v>
      </c>
      <c r="Q83" s="158"/>
      <c r="R83" s="155" t="s">
        <v>1</v>
      </c>
      <c r="S83" s="158"/>
      <c r="T83" s="158"/>
      <c r="U83" s="155" t="s">
        <v>1</v>
      </c>
      <c r="V83" s="158"/>
      <c r="W83" s="155" t="s">
        <v>1</v>
      </c>
      <c r="X83" s="158"/>
    </row>
    <row r="84" spans="2:24" ht="15.75" thickBot="1" x14ac:dyDescent="0.3">
      <c r="B84" s="1" t="s">
        <v>4</v>
      </c>
      <c r="C84" s="10" t="s">
        <v>5</v>
      </c>
      <c r="D84" s="10" t="s">
        <v>27</v>
      </c>
      <c r="E84" s="160" t="s">
        <v>115</v>
      </c>
      <c r="F84" s="160"/>
      <c r="G84" s="160" t="s">
        <v>116</v>
      </c>
      <c r="H84" s="161" t="s">
        <v>117</v>
      </c>
      <c r="I84" s="161" t="s">
        <v>118</v>
      </c>
      <c r="J84" s="162" t="s">
        <v>119</v>
      </c>
      <c r="K84" s="10" t="s">
        <v>120</v>
      </c>
      <c r="L84" s="10" t="s">
        <v>14</v>
      </c>
      <c r="M84" s="10" t="s">
        <v>15</v>
      </c>
      <c r="N84" s="10" t="s">
        <v>121</v>
      </c>
      <c r="O84" s="10" t="s">
        <v>122</v>
      </c>
      <c r="P84" s="155" t="s">
        <v>1</v>
      </c>
      <c r="Q84" s="158"/>
      <c r="R84" s="155" t="s">
        <v>1</v>
      </c>
      <c r="S84" s="158"/>
      <c r="T84" s="158"/>
      <c r="U84" s="155" t="s">
        <v>1</v>
      </c>
      <c r="V84" s="158"/>
      <c r="W84" s="155" t="s">
        <v>1</v>
      </c>
      <c r="X84" s="158"/>
    </row>
    <row r="85" spans="2:24" ht="15.75" thickBot="1" x14ac:dyDescent="0.3">
      <c r="B85" s="163">
        <v>30060</v>
      </c>
      <c r="C85" s="164" t="s">
        <v>42</v>
      </c>
      <c r="D85" s="165" t="s">
        <v>24</v>
      </c>
      <c r="E85" s="166">
        <v>42125</v>
      </c>
      <c r="F85" s="166"/>
      <c r="G85" s="166">
        <v>45748</v>
      </c>
      <c r="H85" s="167">
        <v>27872</v>
      </c>
      <c r="I85" s="168">
        <v>27872</v>
      </c>
      <c r="J85" s="167"/>
      <c r="K85" s="169">
        <v>27872</v>
      </c>
      <c r="L85" s="169">
        <v>1651.8999999999999</v>
      </c>
      <c r="M85" s="170">
        <v>-53741.810000000012</v>
      </c>
      <c r="N85" s="169">
        <v>0</v>
      </c>
      <c r="O85" s="171">
        <v>-24217.910000000011</v>
      </c>
      <c r="P85" s="155" t="s">
        <v>1</v>
      </c>
      <c r="Q85" s="158"/>
      <c r="R85" s="169">
        <v>0</v>
      </c>
      <c r="S85" s="158"/>
      <c r="T85" s="158"/>
      <c r="U85" s="155" t="s">
        <v>1</v>
      </c>
      <c r="V85" s="158"/>
      <c r="W85" s="155" t="s">
        <v>1</v>
      </c>
      <c r="X85" s="158"/>
    </row>
    <row r="86" spans="2:24" ht="15.75" thickBot="1" x14ac:dyDescent="0.3">
      <c r="B86" s="172">
        <v>30100</v>
      </c>
      <c r="C86" s="173" t="s">
        <v>47</v>
      </c>
      <c r="D86" s="174" t="s">
        <v>24</v>
      </c>
      <c r="E86" s="109">
        <v>42522</v>
      </c>
      <c r="F86" s="109"/>
      <c r="G86" s="109">
        <v>46143</v>
      </c>
      <c r="H86" s="110">
        <v>24023</v>
      </c>
      <c r="I86" s="175">
        <v>24023</v>
      </c>
      <c r="J86" s="110"/>
      <c r="K86" s="111">
        <v>14489.45</v>
      </c>
      <c r="L86" s="176">
        <v>1700.2299999999996</v>
      </c>
      <c r="M86" s="176">
        <v>-19276.580000000005</v>
      </c>
      <c r="N86" s="176">
        <v>0</v>
      </c>
      <c r="O86" s="177">
        <v>-3086.9000000000051</v>
      </c>
      <c r="P86" s="155" t="s">
        <v>1</v>
      </c>
      <c r="Q86" s="158"/>
      <c r="R86" s="169">
        <v>0</v>
      </c>
      <c r="S86" s="158"/>
      <c r="T86" s="158"/>
      <c r="U86" s="155" t="s">
        <v>1</v>
      </c>
      <c r="V86" s="158"/>
      <c r="W86" s="155" t="s">
        <v>1</v>
      </c>
      <c r="X86" s="158"/>
    </row>
    <row r="87" spans="2:24" ht="15.75" thickBot="1" x14ac:dyDescent="0.3">
      <c r="B87" s="178">
        <v>30040</v>
      </c>
      <c r="C87" s="179" t="s">
        <v>40</v>
      </c>
      <c r="D87" s="174" t="s">
        <v>24</v>
      </c>
      <c r="E87" s="109">
        <v>42217</v>
      </c>
      <c r="F87" s="109"/>
      <c r="G87" s="109">
        <v>45839</v>
      </c>
      <c r="H87" s="180">
        <v>45709</v>
      </c>
      <c r="I87" s="181">
        <v>45709</v>
      </c>
      <c r="J87" s="182"/>
      <c r="K87" s="176">
        <v>45709</v>
      </c>
      <c r="L87" s="176">
        <v>5204.2500000000009</v>
      </c>
      <c r="M87" s="176">
        <v>-49807.029999999984</v>
      </c>
      <c r="N87" s="176">
        <v>0</v>
      </c>
      <c r="O87" s="177">
        <v>1106.2200000000157</v>
      </c>
      <c r="P87" s="155" t="s">
        <v>1</v>
      </c>
      <c r="Q87" s="158"/>
      <c r="R87" s="169">
        <v>0</v>
      </c>
      <c r="S87" s="158"/>
      <c r="T87" s="158"/>
      <c r="U87" s="155" t="s">
        <v>1</v>
      </c>
      <c r="V87" s="158"/>
      <c r="W87" s="155" t="s">
        <v>1</v>
      </c>
      <c r="X87" s="158"/>
    </row>
    <row r="88" spans="2:24" ht="13.5" thickBot="1" x14ac:dyDescent="0.25">
      <c r="B88" s="172">
        <v>30070</v>
      </c>
      <c r="C88" s="183" t="s">
        <v>43</v>
      </c>
      <c r="D88" s="174" t="s">
        <v>24</v>
      </c>
      <c r="E88" s="109">
        <v>43132</v>
      </c>
      <c r="F88" s="109"/>
      <c r="G88" s="109">
        <v>46753</v>
      </c>
      <c r="H88" s="180"/>
      <c r="I88" s="181"/>
      <c r="J88" s="182"/>
      <c r="K88" s="111"/>
      <c r="L88" s="111">
        <v>0</v>
      </c>
      <c r="M88" s="111">
        <v>-1940.2900000000011</v>
      </c>
      <c r="N88" s="111">
        <v>0</v>
      </c>
      <c r="O88" s="177">
        <v>-1940.2900000000011</v>
      </c>
      <c r="R88" s="169">
        <f>O90/E95</f>
        <v>-4.0236842105264952</v>
      </c>
    </row>
    <row r="89" spans="2:24" ht="13.5" thickBot="1" x14ac:dyDescent="0.25">
      <c r="B89" s="184">
        <v>30090</v>
      </c>
      <c r="C89" s="185" t="s">
        <v>46</v>
      </c>
      <c r="D89" s="186" t="s">
        <v>24</v>
      </c>
      <c r="E89" s="187"/>
      <c r="F89" s="187"/>
      <c r="G89" s="187"/>
      <c r="H89" s="188">
        <v>42100</v>
      </c>
      <c r="I89" s="189">
        <v>42100</v>
      </c>
      <c r="J89" s="188"/>
      <c r="K89" s="190">
        <v>42100</v>
      </c>
      <c r="L89" s="190">
        <v>8313.41</v>
      </c>
      <c r="M89" s="190">
        <v>-21984.01999999999</v>
      </c>
      <c r="N89" s="190">
        <v>0</v>
      </c>
      <c r="O89" s="191">
        <v>28429.390000000014</v>
      </c>
      <c r="R89" s="169"/>
    </row>
    <row r="90" spans="2:24" x14ac:dyDescent="0.25">
      <c r="O90" s="192">
        <f>SUM(O85:O89)</f>
        <v>290.51000000001295</v>
      </c>
    </row>
    <row r="91" spans="2:24" x14ac:dyDescent="0.25">
      <c r="N91" s="1" t="s">
        <v>123</v>
      </c>
      <c r="O91" s="126">
        <f>O90/E96</f>
        <v>-4.0236842105264952</v>
      </c>
    </row>
    <row r="93" spans="2:24" x14ac:dyDescent="0.25">
      <c r="E93" s="136" t="s">
        <v>124</v>
      </c>
      <c r="F93" s="136"/>
    </row>
    <row r="94" spans="2:24" x14ac:dyDescent="0.25">
      <c r="C94" s="193" t="s">
        <v>125</v>
      </c>
      <c r="D94" s="193" t="s">
        <v>126</v>
      </c>
      <c r="E94" s="194" t="s">
        <v>127</v>
      </c>
      <c r="F94" s="194"/>
      <c r="H94" s="193" t="s">
        <v>128</v>
      </c>
      <c r="I94" s="193" t="s">
        <v>129</v>
      </c>
    </row>
    <row r="95" spans="2:24" x14ac:dyDescent="0.25">
      <c r="C95" s="195" t="s">
        <v>130</v>
      </c>
      <c r="D95" s="196" t="s">
        <v>131</v>
      </c>
      <c r="E95" s="197">
        <v>-72.2</v>
      </c>
      <c r="F95" s="197"/>
      <c r="H95" s="196" t="s">
        <v>132</v>
      </c>
      <c r="I95" s="198" t="s">
        <v>133</v>
      </c>
      <c r="J95" s="126" t="s">
        <v>134</v>
      </c>
    </row>
    <row r="96" spans="2:24" x14ac:dyDescent="0.25">
      <c r="C96" s="196"/>
      <c r="D96" s="196"/>
      <c r="E96" s="199">
        <f>SUM(E95:E95)</f>
        <v>-72.2</v>
      </c>
      <c r="F96" s="199"/>
      <c r="G96" s="196"/>
      <c r="H96" s="196"/>
      <c r="O96" s="200"/>
    </row>
  </sheetData>
  <autoFilter ref="A3:X57" xr:uid="{00000000-0009-0000-0000-000000000000}"/>
  <mergeCells count="2">
    <mergeCell ref="I1:L1"/>
    <mergeCell ref="I2:L2"/>
  </mergeCells>
  <conditionalFormatting sqref="O61 O67">
    <cfRule type="cellIs" dxfId="0" priority="1" operator="notEqual">
      <formula>0</formula>
    </cfRule>
  </conditionalFormatting>
  <pageMargins left="0.75" right="0.75" top="0.75" bottom="0.85" header="0.5" footer="0.15"/>
  <pageSetup scale="66" fitToHeight="2" orientation="landscape" r:id="rId1"/>
  <headerFooter alignWithMargins="0">
    <oddFooter>&amp;L&amp;Z&amp;F</oddFooter>
  </headerFooter>
  <legacyDrawing r:id="rId2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 A C T I V E ! 1 5 6 8 0 3 6 4 . 1 < / d o c u m e n t i d >  
     < s e n d e r i d > K E A B E T < / s e n d e r i d >  
     < s e n d e r e m a i l > B K E A T I N G @ G U N S T E R . C O M < / s e n d e r e m a i l >  
     < l a s t m o d i f i e d > 2 0 2 2 - 0 7 - 0 5 T 1 4 : 0 5 : 3 3 . 0 0 0 0 0 0 0 - 0 4 : 0 0 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AEP SUMMARY-Projection Bal Sht</vt:lpstr>
      <vt:lpstr>'AEP SUMMARY-Projection Bal Sht'!Print_Area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Keating, Beth</cp:lastModifiedBy>
  <dcterms:created xsi:type="dcterms:W3CDTF">2022-06-20T19:02:14Z</dcterms:created>
  <dcterms:modified xsi:type="dcterms:W3CDTF">2022-07-05T18:05:33Z</dcterms:modified>
</cp:coreProperties>
</file>