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harepoint1\p_drive\Departments &amp; Divisions\Florida Regulatory\Rate Proceedings\2022 Natural Gas 20220067-GU\ROG's and POD's\OPC\ROG's 1-120\Filing\"/>
    </mc:Choice>
  </mc:AlternateContent>
  <bookViews>
    <workbookView xWindow="240" yWindow="90" windowWidth="15195" windowHeight="8730" tabRatio="731"/>
  </bookViews>
  <sheets>
    <sheet name="2021" sheetId="15" r:id="rId1"/>
    <sheet name="2020" sheetId="14" r:id="rId2"/>
  </sheets>
  <definedNames>
    <definedName name="_xlnm.Print_Area" localSheetId="1">'2020'!$A$1:$N$65</definedName>
    <definedName name="_xlnm.Print_Area" localSheetId="0">'2021'!$A$1:$N$66</definedName>
  </definedNames>
  <calcPr calcId="162913"/>
</workbook>
</file>

<file path=xl/calcChain.xml><?xml version="1.0" encoding="utf-8"?>
<calcChain xmlns="http://schemas.openxmlformats.org/spreadsheetml/2006/main">
  <c r="M58" i="15" l="1"/>
  <c r="L37" i="15" l="1"/>
  <c r="L58" i="15"/>
  <c r="K37" i="15" l="1"/>
  <c r="K58" i="15" l="1"/>
  <c r="J58" i="15" l="1"/>
  <c r="I58" i="15" l="1"/>
  <c r="I37" i="15"/>
  <c r="H58" i="15" l="1"/>
  <c r="G58" i="15"/>
  <c r="F58" i="15"/>
  <c r="E58" i="15"/>
  <c r="D58" i="15"/>
  <c r="D60" i="15" s="1"/>
  <c r="C58" i="15"/>
  <c r="C60" i="15"/>
  <c r="G37" i="15" l="1"/>
  <c r="C35" i="15" l="1"/>
  <c r="C11" i="15"/>
  <c r="C19" i="15" l="1"/>
  <c r="C15" i="15"/>
  <c r="C16" i="15" s="1"/>
  <c r="C17" i="15" s="1"/>
  <c r="N61" i="15"/>
  <c r="M61" i="15"/>
  <c r="L61" i="15"/>
  <c r="K61" i="15"/>
  <c r="J61" i="15"/>
  <c r="I61" i="15"/>
  <c r="H61" i="15"/>
  <c r="G61" i="15"/>
  <c r="F61" i="15"/>
  <c r="E61" i="15"/>
  <c r="D61" i="15"/>
  <c r="N44" i="15"/>
  <c r="M44" i="15"/>
  <c r="L44" i="15"/>
  <c r="K44" i="15"/>
  <c r="J44" i="15"/>
  <c r="I44" i="15"/>
  <c r="I45" i="15" s="1"/>
  <c r="I46" i="15" s="1"/>
  <c r="I48" i="15" s="1"/>
  <c r="H44" i="15"/>
  <c r="G44" i="15"/>
  <c r="F44" i="15"/>
  <c r="E44" i="15"/>
  <c r="D44" i="15"/>
  <c r="C44" i="15"/>
  <c r="C45" i="15" s="1"/>
  <c r="C46" i="15" s="1"/>
  <c r="C48" i="15" s="1"/>
  <c r="C43" i="15"/>
  <c r="C39" i="15"/>
  <c r="C40" i="15" s="1"/>
  <c r="C41" i="15" s="1"/>
  <c r="N21" i="15"/>
  <c r="N22" i="15" s="1"/>
  <c r="N24" i="15" s="1"/>
  <c r="L21" i="15"/>
  <c r="L22" i="15" s="1"/>
  <c r="L24" i="15" s="1"/>
  <c r="K21" i="15"/>
  <c r="K22" i="15" s="1"/>
  <c r="K24" i="15" s="1"/>
  <c r="F21" i="15"/>
  <c r="F22" i="15" s="1"/>
  <c r="F24" i="15" s="1"/>
  <c r="D21" i="15"/>
  <c r="D22" i="15" s="1"/>
  <c r="D24" i="15" s="1"/>
  <c r="C21" i="15"/>
  <c r="C22" i="15" s="1"/>
  <c r="C24" i="15" s="1"/>
  <c r="N19" i="15"/>
  <c r="N43" i="15" s="1"/>
  <c r="M19" i="15"/>
  <c r="M21" i="15" s="1"/>
  <c r="M22" i="15" s="1"/>
  <c r="M24" i="15" s="1"/>
  <c r="L19" i="15"/>
  <c r="L43" i="15" s="1"/>
  <c r="K19" i="15"/>
  <c r="K43" i="15" s="1"/>
  <c r="J19" i="15"/>
  <c r="J21" i="15" s="1"/>
  <c r="J22" i="15" s="1"/>
  <c r="J24" i="15" s="1"/>
  <c r="I19" i="15"/>
  <c r="I21" i="15" s="1"/>
  <c r="I22" i="15" s="1"/>
  <c r="I24" i="15" s="1"/>
  <c r="H19" i="15"/>
  <c r="H21" i="15" s="1"/>
  <c r="H22" i="15" s="1"/>
  <c r="H24" i="15" s="1"/>
  <c r="G19" i="15"/>
  <c r="G21" i="15" s="1"/>
  <c r="G22" i="15" s="1"/>
  <c r="G24" i="15" s="1"/>
  <c r="F19" i="15"/>
  <c r="F43" i="15" s="1"/>
  <c r="E19" i="15"/>
  <c r="E21" i="15" s="1"/>
  <c r="E22" i="15" s="1"/>
  <c r="E24" i="15" s="1"/>
  <c r="D19" i="15"/>
  <c r="D43" i="15" s="1"/>
  <c r="L45" i="15" l="1"/>
  <c r="L46" i="15" s="1"/>
  <c r="L48" i="15" s="1"/>
  <c r="M43" i="15"/>
  <c r="M45" i="15" s="1"/>
  <c r="M46" i="15" s="1"/>
  <c r="M48" i="15" s="1"/>
  <c r="D45" i="15"/>
  <c r="D46" i="15" s="1"/>
  <c r="D48" i="15" s="1"/>
  <c r="E43" i="15"/>
  <c r="E45" i="15" s="1"/>
  <c r="E46" i="15" s="1"/>
  <c r="E48" i="15" s="1"/>
  <c r="G43" i="15"/>
  <c r="G45" i="15" s="1"/>
  <c r="G46" i="15" s="1"/>
  <c r="G48" i="15" s="1"/>
  <c r="I43" i="15"/>
  <c r="C25" i="15"/>
  <c r="C26" i="15" s="1"/>
  <c r="C30" i="15" s="1"/>
  <c r="K45" i="15"/>
  <c r="K46" i="15" s="1"/>
  <c r="K48" i="15" s="1"/>
  <c r="J45" i="15"/>
  <c r="J46" i="15" s="1"/>
  <c r="J48" i="15" s="1"/>
  <c r="C49" i="15"/>
  <c r="C50" i="15" s="1"/>
  <c r="C54" i="15" s="1"/>
  <c r="D35" i="15" s="1"/>
  <c r="F45" i="15"/>
  <c r="F46" i="15" s="1"/>
  <c r="F48" i="15" s="1"/>
  <c r="N45" i="15"/>
  <c r="N46" i="15" s="1"/>
  <c r="N48" i="15" s="1"/>
  <c r="H45" i="15"/>
  <c r="H46" i="15" s="1"/>
  <c r="H48" i="15" s="1"/>
  <c r="H43" i="15"/>
  <c r="J43" i="15"/>
  <c r="D60" i="14"/>
  <c r="D11" i="15" l="1"/>
  <c r="D15" i="15" s="1"/>
  <c r="D16" i="15" s="1"/>
  <c r="D17" i="15" s="1"/>
  <c r="D25" i="15" s="1"/>
  <c r="D26" i="15" s="1"/>
  <c r="D30" i="15" s="1"/>
  <c r="C56" i="15"/>
  <c r="D39" i="15"/>
  <c r="D40" i="15" s="1"/>
  <c r="D41" i="15" s="1"/>
  <c r="D49" i="15" s="1"/>
  <c r="D50" i="15" s="1"/>
  <c r="D54" i="15" s="1"/>
  <c r="E35" i="15" s="1"/>
  <c r="N60" i="14"/>
  <c r="M60" i="14"/>
  <c r="L60" i="14"/>
  <c r="K60" i="14"/>
  <c r="J60" i="14"/>
  <c r="I60" i="14"/>
  <c r="H60" i="14"/>
  <c r="G60" i="14"/>
  <c r="F60" i="14"/>
  <c r="E60" i="14"/>
  <c r="N44" i="14"/>
  <c r="M44" i="14"/>
  <c r="L44" i="14"/>
  <c r="L45" i="14" s="1"/>
  <c r="L46" i="14" s="1"/>
  <c r="L48" i="14" s="1"/>
  <c r="K44" i="14"/>
  <c r="J44" i="14"/>
  <c r="I44" i="14"/>
  <c r="H44" i="14"/>
  <c r="G44" i="14"/>
  <c r="F44" i="14"/>
  <c r="E44" i="14"/>
  <c r="D44" i="14"/>
  <c r="C44" i="14"/>
  <c r="C43" i="14"/>
  <c r="J21" i="14"/>
  <c r="J22" i="14" s="1"/>
  <c r="J24" i="14" s="1"/>
  <c r="C21" i="14"/>
  <c r="C22" i="14" s="1"/>
  <c r="C24" i="14" s="1"/>
  <c r="N19" i="14"/>
  <c r="N43" i="14" s="1"/>
  <c r="M19" i="14"/>
  <c r="L19" i="14"/>
  <c r="L21" i="14" s="1"/>
  <c r="L22" i="14" s="1"/>
  <c r="L24" i="14" s="1"/>
  <c r="K19" i="14"/>
  <c r="K43" i="14" s="1"/>
  <c r="J19" i="14"/>
  <c r="J43" i="14" s="1"/>
  <c r="I19" i="14"/>
  <c r="I21" i="14" s="1"/>
  <c r="I22" i="14" s="1"/>
  <c r="I24" i="14" s="1"/>
  <c r="H19" i="14"/>
  <c r="H43" i="14" s="1"/>
  <c r="G19" i="14"/>
  <c r="G43" i="14" s="1"/>
  <c r="F19" i="14"/>
  <c r="E19" i="14"/>
  <c r="D19" i="14"/>
  <c r="D43" i="14" s="1"/>
  <c r="E39" i="15" l="1"/>
  <c r="E40" i="15" s="1"/>
  <c r="E41" i="15" s="1"/>
  <c r="E49" i="15" s="1"/>
  <c r="E50" i="15" s="1"/>
  <c r="E54" i="15" s="1"/>
  <c r="F35" i="15" s="1"/>
  <c r="D56" i="15"/>
  <c r="E11" i="15"/>
  <c r="J45" i="14"/>
  <c r="J46" i="14" s="1"/>
  <c r="J48" i="14" s="1"/>
  <c r="F43" i="14"/>
  <c r="F45" i="14" s="1"/>
  <c r="F46" i="14" s="1"/>
  <c r="F48" i="14" s="1"/>
  <c r="F21" i="14"/>
  <c r="D45" i="14"/>
  <c r="D46" i="14" s="1"/>
  <c r="D48" i="14" s="1"/>
  <c r="D21" i="14"/>
  <c r="D22" i="14" s="1"/>
  <c r="D24" i="14" s="1"/>
  <c r="G21" i="14"/>
  <c r="G22" i="14" s="1"/>
  <c r="G24" i="14" s="1"/>
  <c r="I43" i="14"/>
  <c r="I45" i="14" s="1"/>
  <c r="I46" i="14" s="1"/>
  <c r="I48" i="14" s="1"/>
  <c r="C45" i="14"/>
  <c r="C46" i="14" s="1"/>
  <c r="C48" i="14" s="1"/>
  <c r="L43" i="14"/>
  <c r="G45" i="14"/>
  <c r="G46" i="14" s="1"/>
  <c r="G48" i="14" s="1"/>
  <c r="H45" i="14"/>
  <c r="H46" i="14" s="1"/>
  <c r="H48" i="14" s="1"/>
  <c r="H21" i="14"/>
  <c r="H22" i="14" s="1"/>
  <c r="H24" i="14" s="1"/>
  <c r="M45" i="14"/>
  <c r="M46" i="14" s="1"/>
  <c r="M48" i="14" s="1"/>
  <c r="N45" i="14"/>
  <c r="N46" i="14" s="1"/>
  <c r="N48" i="14" s="1"/>
  <c r="E43" i="14"/>
  <c r="E45" i="14" s="1"/>
  <c r="E46" i="14" s="1"/>
  <c r="E48" i="14" s="1"/>
  <c r="E21" i="14"/>
  <c r="E22" i="14" s="1"/>
  <c r="E24" i="14" s="1"/>
  <c r="M21" i="14"/>
  <c r="M22" i="14" s="1"/>
  <c r="M24" i="14" s="1"/>
  <c r="M43" i="14"/>
  <c r="K45" i="14"/>
  <c r="K46" i="14" s="1"/>
  <c r="K48" i="14" s="1"/>
  <c r="K21" i="14"/>
  <c r="K22" i="14" s="1"/>
  <c r="K24" i="14" s="1"/>
  <c r="F22" i="14"/>
  <c r="F24" i="14" s="1"/>
  <c r="N21" i="14"/>
  <c r="N22" i="14" s="1"/>
  <c r="N24" i="14" s="1"/>
  <c r="E15" i="15" l="1"/>
  <c r="E16" i="15" s="1"/>
  <c r="E17" i="15" s="1"/>
  <c r="E25" i="15" s="1"/>
  <c r="E26" i="15" s="1"/>
  <c r="E30" i="15" s="1"/>
  <c r="F39" i="15"/>
  <c r="F40" i="15" s="1"/>
  <c r="F41" i="15" s="1"/>
  <c r="F49" i="15" s="1"/>
  <c r="F50" i="15" s="1"/>
  <c r="F54" i="15" s="1"/>
  <c r="G35" i="15" s="1"/>
  <c r="C39" i="14"/>
  <c r="C40" i="14" s="1"/>
  <c r="C41" i="14" s="1"/>
  <c r="C49" i="14" s="1"/>
  <c r="C50" i="14" s="1"/>
  <c r="C54" i="14" s="1"/>
  <c r="D35" i="14" s="1"/>
  <c r="D39" i="14" s="1"/>
  <c r="D40" i="14" s="1"/>
  <c r="D41" i="14" s="1"/>
  <c r="D49" i="14" s="1"/>
  <c r="D50" i="14" s="1"/>
  <c r="D54" i="14" s="1"/>
  <c r="E35" i="14" s="1"/>
  <c r="E39" i="14" s="1"/>
  <c r="E40" i="14" s="1"/>
  <c r="E41" i="14" s="1"/>
  <c r="E49" i="14" s="1"/>
  <c r="E50" i="14" s="1"/>
  <c r="E54" i="14" s="1"/>
  <c r="F35" i="14" s="1"/>
  <c r="F39" i="14" s="1"/>
  <c r="F40" i="14" s="1"/>
  <c r="F41" i="14" s="1"/>
  <c r="F49" i="14" s="1"/>
  <c r="F50" i="14" s="1"/>
  <c r="F54" i="14" s="1"/>
  <c r="G35" i="14" s="1"/>
  <c r="G39" i="14" s="1"/>
  <c r="G40" i="14" s="1"/>
  <c r="G41" i="14" s="1"/>
  <c r="G49" i="14" s="1"/>
  <c r="G50" i="14" s="1"/>
  <c r="G54" i="14" s="1"/>
  <c r="H35" i="14" s="1"/>
  <c r="H39" i="14" s="1"/>
  <c r="H40" i="14" s="1"/>
  <c r="H41" i="14" s="1"/>
  <c r="H49" i="14" s="1"/>
  <c r="H50" i="14" s="1"/>
  <c r="H54" i="14" s="1"/>
  <c r="I35" i="14" s="1"/>
  <c r="I39" i="14" s="1"/>
  <c r="I40" i="14" s="1"/>
  <c r="I41" i="14" s="1"/>
  <c r="I49" i="14" s="1"/>
  <c r="I50" i="14" s="1"/>
  <c r="I54" i="14" s="1"/>
  <c r="J35" i="14" s="1"/>
  <c r="J39" i="14" s="1"/>
  <c r="J40" i="14" s="1"/>
  <c r="J41" i="14" s="1"/>
  <c r="J49" i="14" s="1"/>
  <c r="J50" i="14" s="1"/>
  <c r="J54" i="14" s="1"/>
  <c r="K35" i="14" s="1"/>
  <c r="K39" i="14" s="1"/>
  <c r="K40" i="14" s="1"/>
  <c r="K41" i="14" s="1"/>
  <c r="K49" i="14" s="1"/>
  <c r="K50" i="14" s="1"/>
  <c r="K54" i="14" s="1"/>
  <c r="L35" i="14" s="1"/>
  <c r="L39" i="14" s="1"/>
  <c r="L40" i="14" s="1"/>
  <c r="L41" i="14" s="1"/>
  <c r="L49" i="14" s="1"/>
  <c r="L50" i="14" s="1"/>
  <c r="L54" i="14" s="1"/>
  <c r="M35" i="14" s="1"/>
  <c r="M39" i="14" s="1"/>
  <c r="M40" i="14" s="1"/>
  <c r="M41" i="14" s="1"/>
  <c r="M49" i="14" s="1"/>
  <c r="M50" i="14" s="1"/>
  <c r="M54" i="14" s="1"/>
  <c r="N35" i="14" s="1"/>
  <c r="N39" i="14" s="1"/>
  <c r="N40" i="14" s="1"/>
  <c r="N41" i="14" s="1"/>
  <c r="N49" i="14" s="1"/>
  <c r="N50" i="14" s="1"/>
  <c r="N54" i="14" s="1"/>
  <c r="F11" i="15" l="1"/>
  <c r="E56" i="15"/>
  <c r="E60" i="15" s="1"/>
  <c r="G39" i="15"/>
  <c r="G40" i="15" s="1"/>
  <c r="G41" i="15" s="1"/>
  <c r="G49" i="15" s="1"/>
  <c r="G50" i="15" s="1"/>
  <c r="G54" i="15" s="1"/>
  <c r="H35" i="15" s="1"/>
  <c r="C15" i="14"/>
  <c r="C16" i="14" s="1"/>
  <c r="C17" i="14" s="1"/>
  <c r="C25" i="14" s="1"/>
  <c r="C26" i="14" s="1"/>
  <c r="C30" i="14" s="1"/>
  <c r="H39" i="15" l="1"/>
  <c r="H40" i="15" s="1"/>
  <c r="H41" i="15" s="1"/>
  <c r="H49" i="15" s="1"/>
  <c r="H50" i="15" s="1"/>
  <c r="H54" i="15" s="1"/>
  <c r="I35" i="15" s="1"/>
  <c r="F15" i="15"/>
  <c r="F16" i="15" s="1"/>
  <c r="F17" i="15" s="1"/>
  <c r="F25" i="15" s="1"/>
  <c r="F26" i="15" s="1"/>
  <c r="F30" i="15" s="1"/>
  <c r="D11" i="14"/>
  <c r="D15" i="14" s="1"/>
  <c r="D16" i="14" s="1"/>
  <c r="D17" i="14" s="1"/>
  <c r="D25" i="14" s="1"/>
  <c r="D26" i="14" s="1"/>
  <c r="D30" i="14" s="1"/>
  <c r="C56" i="14"/>
  <c r="C59" i="14" s="1"/>
  <c r="G11" i="15" l="1"/>
  <c r="F56" i="15"/>
  <c r="F60" i="15" s="1"/>
  <c r="I39" i="15"/>
  <c r="I40" i="15" s="1"/>
  <c r="I41" i="15" s="1"/>
  <c r="I49" i="15" s="1"/>
  <c r="I50" i="15" s="1"/>
  <c r="I54" i="15" s="1"/>
  <c r="J35" i="15" s="1"/>
  <c r="D56" i="14"/>
  <c r="D59" i="14" s="1"/>
  <c r="E11" i="14"/>
  <c r="J39" i="15" l="1"/>
  <c r="J40" i="15" s="1"/>
  <c r="J41" i="15" s="1"/>
  <c r="J49" i="15" s="1"/>
  <c r="J50" i="15" s="1"/>
  <c r="J54" i="15" s="1"/>
  <c r="K35" i="15" s="1"/>
  <c r="G15" i="15"/>
  <c r="G16" i="15" s="1"/>
  <c r="G17" i="15" s="1"/>
  <c r="G25" i="15" s="1"/>
  <c r="G26" i="15" s="1"/>
  <c r="G30" i="15" s="1"/>
  <c r="E15" i="14"/>
  <c r="E16" i="14" s="1"/>
  <c r="E17" i="14" s="1"/>
  <c r="G56" i="15" l="1"/>
  <c r="G60" i="15" s="1"/>
  <c r="H11" i="15"/>
  <c r="K39" i="15"/>
  <c r="K40" i="15" s="1"/>
  <c r="K41" i="15" s="1"/>
  <c r="K49" i="15" s="1"/>
  <c r="K50" i="15" s="1"/>
  <c r="K54" i="15" s="1"/>
  <c r="L35" i="15" s="1"/>
  <c r="E25" i="14"/>
  <c r="E26" i="14" s="1"/>
  <c r="E30" i="14" s="1"/>
  <c r="L39" i="15" l="1"/>
  <c r="L40" i="15" s="1"/>
  <c r="L41" i="15" s="1"/>
  <c r="L49" i="15" s="1"/>
  <c r="L50" i="15" s="1"/>
  <c r="L54" i="15" s="1"/>
  <c r="M35" i="15" s="1"/>
  <c r="H15" i="15"/>
  <c r="H16" i="15" s="1"/>
  <c r="H17" i="15" s="1"/>
  <c r="H25" i="15" s="1"/>
  <c r="H26" i="15" s="1"/>
  <c r="H30" i="15" s="1"/>
  <c r="E56" i="14"/>
  <c r="E59" i="14" s="1"/>
  <c r="F11" i="14"/>
  <c r="F15" i="14" s="1"/>
  <c r="F16" i="14" s="1"/>
  <c r="F17" i="14" s="1"/>
  <c r="F25" i="14" s="1"/>
  <c r="F26" i="14" s="1"/>
  <c r="F30" i="14" s="1"/>
  <c r="F56" i="14" s="1"/>
  <c r="F59" i="14" s="1"/>
  <c r="M39" i="15" l="1"/>
  <c r="M40" i="15" s="1"/>
  <c r="M41" i="15" s="1"/>
  <c r="M49" i="15" s="1"/>
  <c r="M50" i="15" s="1"/>
  <c r="M54" i="15" s="1"/>
  <c r="N35" i="15" s="1"/>
  <c r="H56" i="15"/>
  <c r="H60" i="15" s="1"/>
  <c r="I11" i="15"/>
  <c r="G11" i="14"/>
  <c r="G15" i="14" s="1"/>
  <c r="G16" i="14" s="1"/>
  <c r="G17" i="14" s="1"/>
  <c r="G25" i="14" s="1"/>
  <c r="G26" i="14" s="1"/>
  <c r="G30" i="14" s="1"/>
  <c r="H11" i="14" s="1"/>
  <c r="H15" i="14" s="1"/>
  <c r="H16" i="14" s="1"/>
  <c r="H17" i="14" s="1"/>
  <c r="H25" i="14" s="1"/>
  <c r="H26" i="14" s="1"/>
  <c r="H30" i="14" s="1"/>
  <c r="N39" i="15" l="1"/>
  <c r="N40" i="15" s="1"/>
  <c r="N41" i="15" s="1"/>
  <c r="N49" i="15" s="1"/>
  <c r="N50" i="15" s="1"/>
  <c r="N54" i="15" s="1"/>
  <c r="I15" i="15"/>
  <c r="I16" i="15" s="1"/>
  <c r="I17" i="15" s="1"/>
  <c r="I25" i="15" s="1"/>
  <c r="I26" i="15" s="1"/>
  <c r="I30" i="15" s="1"/>
  <c r="G56" i="14"/>
  <c r="G59" i="14" s="1"/>
  <c r="I11" i="14"/>
  <c r="I15" i="14" s="1"/>
  <c r="I16" i="14" s="1"/>
  <c r="I17" i="14" s="1"/>
  <c r="I25" i="14" s="1"/>
  <c r="I26" i="14" s="1"/>
  <c r="I30" i="14" s="1"/>
  <c r="H56" i="14"/>
  <c r="H59" i="14" s="1"/>
  <c r="I56" i="15" l="1"/>
  <c r="I60" i="15" s="1"/>
  <c r="J11" i="15"/>
  <c r="J11" i="14"/>
  <c r="J15" i="14" s="1"/>
  <c r="J16" i="14" s="1"/>
  <c r="J17" i="14" s="1"/>
  <c r="J25" i="14" s="1"/>
  <c r="J26" i="14" s="1"/>
  <c r="J30" i="14" s="1"/>
  <c r="I56" i="14"/>
  <c r="I59" i="14" s="1"/>
  <c r="J15" i="15" l="1"/>
  <c r="J16" i="15" s="1"/>
  <c r="J17" i="15" s="1"/>
  <c r="J25" i="15" s="1"/>
  <c r="J26" i="15" s="1"/>
  <c r="J30" i="15" s="1"/>
  <c r="J56" i="14"/>
  <c r="J59" i="14" s="1"/>
  <c r="K11" i="14"/>
  <c r="K15" i="14" s="1"/>
  <c r="K16" i="14" s="1"/>
  <c r="K17" i="14" s="1"/>
  <c r="K25" i="14" s="1"/>
  <c r="K26" i="14" s="1"/>
  <c r="K30" i="14" s="1"/>
  <c r="K11" i="15" l="1"/>
  <c r="J56" i="15"/>
  <c r="J60" i="15" s="1"/>
  <c r="L11" i="14"/>
  <c r="L15" i="14" s="1"/>
  <c r="L16" i="14" s="1"/>
  <c r="L17" i="14" s="1"/>
  <c r="L25" i="14" s="1"/>
  <c r="L26" i="14" s="1"/>
  <c r="L30" i="14" s="1"/>
  <c r="K56" i="14"/>
  <c r="K59" i="14" s="1"/>
  <c r="K15" i="15" l="1"/>
  <c r="K16" i="15" s="1"/>
  <c r="K17" i="15" s="1"/>
  <c r="K25" i="15" s="1"/>
  <c r="K26" i="15" s="1"/>
  <c r="K30" i="15" s="1"/>
  <c r="L56" i="14"/>
  <c r="L59" i="14" s="1"/>
  <c r="M11" i="14"/>
  <c r="M15" i="14" s="1"/>
  <c r="M16" i="14" s="1"/>
  <c r="M17" i="14" s="1"/>
  <c r="M25" i="14" s="1"/>
  <c r="M26" i="14" s="1"/>
  <c r="M30" i="14" s="1"/>
  <c r="K56" i="15" l="1"/>
  <c r="K60" i="15" s="1"/>
  <c r="L11" i="15"/>
  <c r="M56" i="14"/>
  <c r="M59" i="14" s="1"/>
  <c r="N11" i="14"/>
  <c r="N15" i="14" s="1"/>
  <c r="N16" i="14" s="1"/>
  <c r="N17" i="14" s="1"/>
  <c r="N25" i="14" s="1"/>
  <c r="N26" i="14" s="1"/>
  <c r="N30" i="14" s="1"/>
  <c r="N56" i="14" s="1"/>
  <c r="N59" i="14" s="1"/>
  <c r="L15" i="15" l="1"/>
  <c r="L16" i="15" s="1"/>
  <c r="L17" i="15" s="1"/>
  <c r="L25" i="15" s="1"/>
  <c r="L26" i="15" s="1"/>
  <c r="L30" i="15" s="1"/>
  <c r="L56" i="15" l="1"/>
  <c r="L60" i="15" s="1"/>
  <c r="M11" i="15"/>
  <c r="M15" i="15" l="1"/>
  <c r="M16" i="15" s="1"/>
  <c r="M17" i="15" s="1"/>
  <c r="M25" i="15" s="1"/>
  <c r="M26" i="15" s="1"/>
  <c r="M30" i="15" s="1"/>
  <c r="N11" i="15" l="1"/>
  <c r="M56" i="15"/>
  <c r="M60" i="15" s="1"/>
  <c r="N15" i="15" l="1"/>
  <c r="N16" i="15" s="1"/>
  <c r="N17" i="15" s="1"/>
  <c r="N25" i="15" s="1"/>
  <c r="N26" i="15" s="1"/>
  <c r="N30" i="15" s="1"/>
  <c r="N56" i="15" s="1"/>
  <c r="N60" i="15" s="1"/>
</calcChain>
</file>

<file path=xl/comments1.xml><?xml version="1.0" encoding="utf-8"?>
<comments xmlns="http://schemas.openxmlformats.org/spreadsheetml/2006/main">
  <authors>
    <author>Truitt, Lauren</author>
  </authors>
  <commentList>
    <comment ref="C61" authorId="0" shapeId="0">
      <text>
        <r>
          <rPr>
            <b/>
            <sz val="9"/>
            <color indexed="81"/>
            <rFont val="Tahoma"/>
            <family val="2"/>
          </rPr>
          <t xml:space="preserve">Truitt, Lauren:
</t>
        </r>
        <r>
          <rPr>
            <sz val="9"/>
            <color indexed="81"/>
            <rFont val="Tahoma"/>
            <family val="2"/>
          </rPr>
          <t>remember to update formula with prior year</t>
        </r>
      </text>
    </comment>
  </commentList>
</comments>
</file>

<file path=xl/comments2.xml><?xml version="1.0" encoding="utf-8"?>
<comments xmlns="http://schemas.openxmlformats.org/spreadsheetml/2006/main">
  <authors>
    <author>Truitt, Lauren</author>
  </authors>
  <commentList>
    <comment ref="C60" authorId="0" shapeId="0">
      <text>
        <r>
          <rPr>
            <b/>
            <sz val="9"/>
            <color indexed="81"/>
            <rFont val="Tahoma"/>
            <family val="2"/>
          </rPr>
          <t xml:space="preserve">Truitt, Lauren:
</t>
        </r>
        <r>
          <rPr>
            <sz val="9"/>
            <color indexed="81"/>
            <rFont val="Tahoma"/>
            <family val="2"/>
          </rPr>
          <t>remember to update formula with prior year</t>
        </r>
      </text>
    </comment>
  </commentList>
</comments>
</file>

<file path=xl/sharedStrings.xml><?xml version="1.0" encoding="utf-8"?>
<sst xmlns="http://schemas.openxmlformats.org/spreadsheetml/2006/main" count="87" uniqueCount="33">
  <si>
    <t>Chesapeake Utilities Corporation - Central Florida Gas</t>
  </si>
  <si>
    <t xml:space="preserve">G/L Accounts:  CF00-00000-1630-2420 (Accrual) &amp; CF00-00000-1630-2421 (Recovery)  </t>
  </si>
  <si>
    <t>1630-2420</t>
  </si>
  <si>
    <t>Beginning Balance</t>
  </si>
  <si>
    <t>CRA Accrual</t>
  </si>
  <si>
    <t>Ending Balance Before Interest</t>
  </si>
  <si>
    <t>Total (1+3)</t>
  </si>
  <si>
    <t>Average Balance (50% of 4)</t>
  </si>
  <si>
    <t>Interest Rate First Day of the Month</t>
  </si>
  <si>
    <t>Interest Rate First Day of Next Month</t>
  </si>
  <si>
    <t>Total (6+7)</t>
  </si>
  <si>
    <t>Average (50% of 8)</t>
  </si>
  <si>
    <t>Monthly Average (9/12)</t>
  </si>
  <si>
    <t>Interest Provision</t>
  </si>
  <si>
    <t>Balance to Apply Interest</t>
  </si>
  <si>
    <t>Ending Account Balance</t>
  </si>
  <si>
    <t>Competitive Rate Adjustment Interest Calculation and Reconciliation</t>
  </si>
  <si>
    <t>CRA Recovery</t>
  </si>
  <si>
    <t>Grand Total Net Account Balance</t>
  </si>
  <si>
    <t>Miscellaneous</t>
  </si>
  <si>
    <t>*Accrued by Accounting</t>
  </si>
  <si>
    <t>Variance</t>
  </si>
  <si>
    <t>CF00-00000-2611-2421 (Over-Recovery, credit balance)</t>
  </si>
  <si>
    <t>1630-2421/(2611-2421)</t>
  </si>
  <si>
    <t>Change</t>
  </si>
  <si>
    <t>*Based Upon Per Therm Rate Billed Out of eCIS</t>
  </si>
  <si>
    <t>GL Balance (CF00-00000-2611-2421)</t>
  </si>
  <si>
    <t>Competitive Rate Adjustment &amp; Interest</t>
  </si>
  <si>
    <t xml:space="preserve">CFG Offers incentives to customers to continue to use natural gas even when they could use a cheaper source of energy. We offer to discount our rates from those specified in our tariff to the market price of the alternative source. The difference between the tariff and market is recorded in the recovery account and is charged to our customers base (in accordance with our tariff) as a component of their bill.  </t>
  </si>
  <si>
    <t>For the 12 Months Ending December 31, 2020</t>
  </si>
  <si>
    <t>For the 12 Months Ending December 31, 2021</t>
  </si>
  <si>
    <t>GL Balance CF00-00000-2611-2421</t>
  </si>
  <si>
    <t>GL Balance CF00-00000-1630-2420/1630-2421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</si>
</sst>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00%"/>
    <numFmt numFmtId="165" formatCode="0.000%"/>
  </numFmts>
  <fonts count="17" x14ac:knownFonts="1">
    <font>
      <sz val="10"/>
      <name val="Arial"/>
    </font>
    <font>
      <sz val="11"/>
      <color theme="1"/>
      <name val="Calibri"/>
      <family val="2"/>
      <scheme val="minor"/>
    </font>
    <font>
      <sz val="10"/>
      <name val="Arial"/>
      <family val="2"/>
    </font>
    <font>
      <sz val="10"/>
      <name val="Calibri"/>
      <family val="2"/>
      <scheme val="minor"/>
    </font>
    <font>
      <sz val="16"/>
      <name val="Calibri"/>
      <family val="2"/>
      <scheme val="minor"/>
    </font>
    <font>
      <sz val="12"/>
      <name val="Calibri"/>
      <family val="2"/>
      <scheme val="minor"/>
    </font>
    <font>
      <b/>
      <sz val="10"/>
      <name val="Calibri"/>
      <family val="2"/>
      <scheme val="minor"/>
    </font>
    <font>
      <i/>
      <sz val="10"/>
      <name val="Calibri"/>
      <family val="2"/>
      <scheme val="minor"/>
    </font>
    <font>
      <sz val="8"/>
      <name val="Calibri"/>
      <family val="2"/>
      <scheme val="minor"/>
    </font>
    <font>
      <b/>
      <sz val="8"/>
      <name val="Calibri"/>
      <family val="2"/>
      <scheme val="minor"/>
    </font>
    <font>
      <sz val="8"/>
      <color indexed="12"/>
      <name val="Calibri"/>
      <family val="2"/>
      <scheme val="minor"/>
    </font>
    <font>
      <u/>
      <sz val="8"/>
      <name val="Calibri"/>
      <family val="2"/>
      <scheme val="minor"/>
    </font>
    <font>
      <sz val="10"/>
      <name val="Arial"/>
      <family val="2"/>
    </font>
    <font>
      <sz val="10"/>
      <color rgb="FF3333FF"/>
      <name val="Calibri"/>
      <family val="2"/>
      <scheme val="minor"/>
    </font>
    <font>
      <sz val="8"/>
      <color rgb="FF3333FF"/>
      <name val="Calibri"/>
      <family val="2"/>
      <scheme val="minor"/>
    </font>
    <font>
      <sz val="9"/>
      <color indexed="81"/>
      <name val="Tahoma"/>
      <family val="2"/>
    </font>
    <font>
      <b/>
      <sz val="9"/>
      <color indexed="81"/>
      <name val="Tahoma"/>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63"/>
        <bgColor indexed="64"/>
      </patternFill>
    </fill>
    <fill>
      <patternFill patternType="solid">
        <fgColor theme="0" tint="-0.249977111117893"/>
        <bgColor indexed="64"/>
      </patternFill>
    </fill>
    <fill>
      <patternFill patternType="solid">
        <fgColor rgb="FFFFFF00"/>
        <bgColor indexed="64"/>
      </patternFill>
    </fill>
  </fills>
  <borders count="4">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43" fontId="12" fillId="0" borderId="0" applyFont="0" applyFill="0" applyBorder="0" applyAlignment="0" applyProtection="0"/>
    <xf numFmtId="0" fontId="2" fillId="0" borderId="0"/>
    <xf numFmtId="0" fontId="1" fillId="0" borderId="0"/>
  </cellStyleXfs>
  <cellXfs count="68">
    <xf numFmtId="0" fontId="0" fillId="0" borderId="0" xfId="0"/>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3" fillId="2" borderId="3" xfId="0" applyFont="1" applyFill="1" applyBorder="1"/>
    <xf numFmtId="0" fontId="7" fillId="2" borderId="3" xfId="0" applyFont="1" applyFill="1" applyBorder="1"/>
    <xf numFmtId="0" fontId="8" fillId="2" borderId="0" xfId="0" applyFont="1" applyFill="1"/>
    <xf numFmtId="0" fontId="9" fillId="2" borderId="0" xfId="0" applyFont="1" applyFill="1" applyAlignment="1">
      <alignment horizontal="center"/>
    </xf>
    <xf numFmtId="0" fontId="8" fillId="4" borderId="0" xfId="0" applyFont="1" applyFill="1"/>
    <xf numFmtId="0" fontId="9" fillId="4" borderId="0" xfId="0" applyFont="1" applyFill="1"/>
    <xf numFmtId="0" fontId="8" fillId="2" borderId="1" xfId="0" applyFont="1" applyFill="1" applyBorder="1"/>
    <xf numFmtId="0" fontId="8" fillId="2" borderId="1" xfId="0" applyFont="1" applyFill="1" applyBorder="1" applyAlignment="1">
      <alignment horizontal="left"/>
    </xf>
    <xf numFmtId="44" fontId="10" fillId="3" borderId="1" xfId="1" applyFont="1" applyFill="1" applyBorder="1"/>
    <xf numFmtId="44" fontId="8" fillId="2" borderId="1" xfId="0" applyNumberFormat="1" applyFont="1" applyFill="1" applyBorder="1"/>
    <xf numFmtId="0" fontId="8" fillId="2" borderId="0" xfId="0" applyFont="1" applyFill="1" applyBorder="1"/>
    <xf numFmtId="0" fontId="8" fillId="2" borderId="0" xfId="0" applyFont="1" applyFill="1" applyBorder="1" applyAlignment="1">
      <alignment horizontal="left"/>
    </xf>
    <xf numFmtId="44" fontId="10" fillId="2" borderId="0" xfId="1" applyFont="1" applyFill="1" applyBorder="1"/>
    <xf numFmtId="44" fontId="10" fillId="3" borderId="0" xfId="1" applyFont="1" applyFill="1"/>
    <xf numFmtId="0" fontId="10" fillId="2" borderId="0" xfId="0" applyFont="1" applyFill="1" applyBorder="1"/>
    <xf numFmtId="0" fontId="8" fillId="2" borderId="3" xfId="0" applyFont="1" applyFill="1" applyBorder="1"/>
    <xf numFmtId="44" fontId="8" fillId="2" borderId="3" xfId="0" applyNumberFormat="1" applyFont="1" applyFill="1" applyBorder="1"/>
    <xf numFmtId="0" fontId="8" fillId="2" borderId="2" xfId="0" applyFont="1" applyFill="1" applyBorder="1"/>
    <xf numFmtId="44" fontId="8" fillId="2" borderId="2" xfId="1" applyFont="1" applyFill="1" applyBorder="1"/>
    <xf numFmtId="10" fontId="10" fillId="3" borderId="0" xfId="2" applyNumberFormat="1" applyFont="1" applyFill="1"/>
    <xf numFmtId="10" fontId="8" fillId="2" borderId="0" xfId="2" applyNumberFormat="1" applyFont="1" applyFill="1"/>
    <xf numFmtId="10" fontId="8" fillId="2" borderId="1" xfId="2" applyNumberFormat="1" applyFont="1" applyFill="1" applyBorder="1"/>
    <xf numFmtId="10" fontId="8" fillId="2" borderId="2" xfId="2" applyNumberFormat="1" applyFont="1" applyFill="1" applyBorder="1"/>
    <xf numFmtId="164" fontId="8" fillId="2" borderId="0" xfId="2" applyNumberFormat="1" applyFont="1" applyFill="1"/>
    <xf numFmtId="44" fontId="8" fillId="2" borderId="0" xfId="1" applyFont="1" applyFill="1"/>
    <xf numFmtId="44" fontId="8" fillId="2" borderId="2" xfId="0" applyNumberFormat="1" applyFont="1" applyFill="1" applyBorder="1"/>
    <xf numFmtId="44" fontId="8" fillId="2" borderId="0" xfId="0" applyNumberFormat="1" applyFont="1" applyFill="1" applyBorder="1"/>
    <xf numFmtId="44" fontId="10" fillId="3" borderId="0" xfId="0" applyNumberFormat="1" applyFont="1" applyFill="1" applyBorder="1"/>
    <xf numFmtId="0" fontId="9" fillId="2" borderId="2" xfId="0" applyFont="1" applyFill="1" applyBorder="1"/>
    <xf numFmtId="44" fontId="9" fillId="2" borderId="2" xfId="1" applyFont="1" applyFill="1" applyBorder="1"/>
    <xf numFmtId="0" fontId="8" fillId="6" borderId="0" xfId="0" applyFont="1" applyFill="1"/>
    <xf numFmtId="0" fontId="8" fillId="5" borderId="0" xfId="0" applyFont="1" applyFill="1"/>
    <xf numFmtId="0" fontId="9" fillId="5" borderId="0" xfId="0" applyFont="1" applyFill="1"/>
    <xf numFmtId="44" fontId="9" fillId="2" borderId="2" xfId="0" applyNumberFormat="1" applyFont="1" applyFill="1" applyBorder="1"/>
    <xf numFmtId="44" fontId="8" fillId="2" borderId="0" xfId="0" applyNumberFormat="1" applyFont="1" applyFill="1"/>
    <xf numFmtId="43" fontId="3" fillId="2" borderId="0" xfId="3" applyFont="1" applyFill="1"/>
    <xf numFmtId="0" fontId="3" fillId="2" borderId="0" xfId="0" applyFont="1" applyFill="1" applyAlignment="1">
      <alignment horizontal="center"/>
    </xf>
    <xf numFmtId="165" fontId="3" fillId="2" borderId="0" xfId="2" applyNumberFormat="1" applyFont="1" applyFill="1"/>
    <xf numFmtId="165" fontId="3" fillId="2" borderId="3" xfId="0" applyNumberFormat="1" applyFont="1" applyFill="1" applyBorder="1"/>
    <xf numFmtId="44" fontId="8" fillId="0" borderId="0" xfId="1" applyFont="1" applyFill="1"/>
    <xf numFmtId="44" fontId="3" fillId="2" borderId="0" xfId="0" applyNumberFormat="1" applyFont="1" applyFill="1" applyBorder="1"/>
    <xf numFmtId="44" fontId="9" fillId="0" borderId="2" xfId="1" applyFont="1" applyFill="1" applyBorder="1"/>
    <xf numFmtId="43" fontId="14" fillId="2" borderId="0" xfId="3" applyFont="1" applyFill="1"/>
    <xf numFmtId="43" fontId="14" fillId="0" borderId="0" xfId="3" applyFont="1" applyFill="1"/>
    <xf numFmtId="44" fontId="3" fillId="2" borderId="0" xfId="0" applyNumberFormat="1" applyFont="1" applyFill="1"/>
    <xf numFmtId="44" fontId="10" fillId="7" borderId="0" xfId="1" applyFont="1" applyFill="1"/>
    <xf numFmtId="43" fontId="3" fillId="2" borderId="3" xfId="3" applyFont="1" applyFill="1" applyBorder="1"/>
    <xf numFmtId="44" fontId="3" fillId="0" borderId="0" xfId="0" applyNumberFormat="1" applyFont="1" applyFill="1"/>
    <xf numFmtId="44" fontId="8" fillId="0" borderId="2" xfId="0" applyNumberFormat="1" applyFont="1" applyFill="1" applyBorder="1"/>
    <xf numFmtId="44" fontId="8" fillId="0" borderId="0" xfId="0" applyNumberFormat="1" applyFont="1" applyFill="1" applyBorder="1"/>
    <xf numFmtId="0" fontId="3" fillId="0" borderId="0" xfId="0" applyFont="1" applyFill="1"/>
    <xf numFmtId="43" fontId="9" fillId="0" borderId="0" xfId="0" applyNumberFormat="1" applyFont="1" applyFill="1" applyAlignment="1">
      <alignment horizontal="right"/>
    </xf>
    <xf numFmtId="44" fontId="9" fillId="0" borderId="0" xfId="0" applyNumberFormat="1" applyFont="1" applyFill="1" applyBorder="1"/>
    <xf numFmtId="0" fontId="11" fillId="2" borderId="0" xfId="0" applyFont="1" applyFill="1" applyBorder="1" applyAlignment="1">
      <alignment horizontal="center"/>
    </xf>
    <xf numFmtId="0" fontId="3" fillId="2" borderId="0" xfId="0" applyFont="1" applyFill="1" applyBorder="1"/>
    <xf numFmtId="0" fontId="13" fillId="2" borderId="0" xfId="0" applyFont="1" applyFill="1" applyBorder="1"/>
    <xf numFmtId="14" fontId="13" fillId="2" borderId="0" xfId="0" applyNumberFormat="1" applyFont="1" applyFill="1" applyBorder="1" applyAlignment="1">
      <alignment horizontal="center"/>
    </xf>
    <xf numFmtId="0" fontId="9" fillId="0" borderId="0" xfId="0" applyFont="1" applyFill="1" applyAlignment="1">
      <alignment horizontal="center"/>
    </xf>
    <xf numFmtId="43" fontId="14" fillId="8" borderId="0" xfId="3" applyFont="1" applyFill="1"/>
    <xf numFmtId="44" fontId="8" fillId="8" borderId="0" xfId="1" applyFont="1" applyFill="1"/>
    <xf numFmtId="0" fontId="9" fillId="4" borderId="0" xfId="0" applyFont="1" applyFill="1" applyAlignment="1">
      <alignment horizontal="center"/>
    </xf>
    <xf numFmtId="0" fontId="9" fillId="5" borderId="3" xfId="0" applyFont="1" applyFill="1" applyBorder="1" applyAlignment="1">
      <alignment horizontal="center"/>
    </xf>
    <xf numFmtId="0" fontId="3" fillId="2" borderId="0" xfId="0" applyFont="1" applyFill="1" applyAlignment="1">
      <alignment horizontal="left" vertical="top" wrapText="1"/>
    </xf>
  </cellXfs>
  <cellStyles count="6">
    <cellStyle name="Comma" xfId="3" builtinId="3"/>
    <cellStyle name="Currency" xfId="1" builtinId="4"/>
    <cellStyle name="Normal" xfId="0" builtinId="0"/>
    <cellStyle name="Normal 2" xfId="4"/>
    <cellStyle name="Normal 3" xfId="5"/>
    <cellStyle name="Percent" xfId="2" builtinId="5"/>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5"/>
  <sheetViews>
    <sheetView tabSelected="1" zoomScale="110" zoomScaleNormal="110" zoomScaleSheetLayoutView="85" workbookViewId="0">
      <pane xSplit="2" ySplit="10" topLeftCell="C11" activePane="bottomRight" state="frozen"/>
      <selection pane="topRight" activeCell="C1" sqref="C1"/>
      <selection pane="bottomLeft" activeCell="A10" sqref="A10"/>
      <selection pane="bottomRight" activeCell="D61" sqref="D61"/>
    </sheetView>
  </sheetViews>
  <sheetFormatPr defaultColWidth="9.140625" defaultRowHeight="12.75" x14ac:dyDescent="0.2"/>
  <cols>
    <col min="1" max="1" width="3.42578125" style="1" bestFit="1" customWidth="1"/>
    <col min="2" max="2" width="30" style="1" customWidth="1"/>
    <col min="3" max="3" width="14.28515625" style="1" bestFit="1" customWidth="1"/>
    <col min="4" max="14" width="14" style="1" bestFit="1" customWidth="1"/>
    <col min="15" max="15" width="11.28515625" style="1" customWidth="1"/>
    <col min="16" max="16384" width="9.140625" style="1"/>
  </cols>
  <sheetData>
    <row r="1" spans="1:14" ht="21" x14ac:dyDescent="0.35">
      <c r="B1" s="2" t="s">
        <v>0</v>
      </c>
    </row>
    <row r="2" spans="1:14" ht="15.75" x14ac:dyDescent="0.25">
      <c r="B2" s="3" t="s">
        <v>16</v>
      </c>
    </row>
    <row r="3" spans="1:14" x14ac:dyDescent="0.2">
      <c r="B3" s="1" t="s">
        <v>1</v>
      </c>
    </row>
    <row r="4" spans="1:14" x14ac:dyDescent="0.2">
      <c r="B4" s="1" t="s">
        <v>22</v>
      </c>
      <c r="H4" s="49"/>
    </row>
    <row r="5" spans="1:14" x14ac:dyDescent="0.2">
      <c r="B5" s="4" t="s">
        <v>30</v>
      </c>
    </row>
    <row r="6" spans="1:14" x14ac:dyDescent="0.2">
      <c r="A6" s="5"/>
      <c r="B6" s="6"/>
      <c r="C6" s="43"/>
      <c r="D6" s="43"/>
      <c r="E6" s="43"/>
      <c r="F6" s="5"/>
      <c r="G6" s="51"/>
      <c r="H6" s="5"/>
      <c r="I6" s="5"/>
      <c r="J6" s="5"/>
      <c r="K6" s="5"/>
      <c r="L6" s="5"/>
      <c r="M6" s="5"/>
      <c r="N6" s="5"/>
    </row>
    <row r="7" spans="1:14" x14ac:dyDescent="0.2">
      <c r="B7" s="4"/>
      <c r="C7" s="42"/>
      <c r="D7" s="42"/>
      <c r="E7" s="40"/>
      <c r="G7" s="40"/>
    </row>
    <row r="8" spans="1:14" s="7" customFormat="1" ht="11.25" x14ac:dyDescent="0.2"/>
    <row r="9" spans="1:14" s="7" customFormat="1" ht="11.25" x14ac:dyDescent="0.2">
      <c r="C9" s="8">
        <v>1</v>
      </c>
      <c r="D9" s="8">
        <v>2</v>
      </c>
      <c r="E9" s="8">
        <v>3</v>
      </c>
      <c r="F9" s="8">
        <v>4</v>
      </c>
      <c r="G9" s="8">
        <v>5</v>
      </c>
      <c r="H9" s="8">
        <v>6</v>
      </c>
      <c r="I9" s="8">
        <v>7</v>
      </c>
      <c r="J9" s="8">
        <v>8</v>
      </c>
      <c r="K9" s="8">
        <v>9</v>
      </c>
      <c r="L9" s="8">
        <v>10</v>
      </c>
      <c r="M9" s="8">
        <v>11</v>
      </c>
      <c r="N9" s="62">
        <v>12</v>
      </c>
    </row>
    <row r="10" spans="1:14" s="7" customFormat="1" ht="11.25" x14ac:dyDescent="0.2">
      <c r="A10" s="9"/>
      <c r="B10" s="10" t="s">
        <v>2</v>
      </c>
      <c r="C10" s="65" t="s">
        <v>20</v>
      </c>
      <c r="D10" s="65"/>
      <c r="E10" s="65"/>
      <c r="F10" s="65"/>
      <c r="G10" s="65"/>
      <c r="H10" s="65"/>
      <c r="I10" s="65"/>
      <c r="J10" s="65"/>
      <c r="K10" s="65"/>
      <c r="L10" s="65"/>
      <c r="M10" s="65"/>
      <c r="N10" s="65"/>
    </row>
    <row r="11" spans="1:14" s="7" customFormat="1" ht="11.25" x14ac:dyDescent="0.2">
      <c r="A11" s="11">
        <v>1</v>
      </c>
      <c r="B11" s="12" t="s">
        <v>3</v>
      </c>
      <c r="C11" s="13">
        <f>'2020'!N30</f>
        <v>842256.23</v>
      </c>
      <c r="D11" s="14">
        <f>+C30</f>
        <v>842315.23</v>
      </c>
      <c r="E11" s="14">
        <f>+D30</f>
        <v>842357.23</v>
      </c>
      <c r="F11" s="14">
        <f t="shared" ref="F11:N11" si="0">+E30</f>
        <v>842391.23</v>
      </c>
      <c r="G11" s="14">
        <f t="shared" si="0"/>
        <v>842416.23</v>
      </c>
      <c r="H11" s="14">
        <f t="shared" si="0"/>
        <v>842441.23</v>
      </c>
      <c r="I11" s="14">
        <f t="shared" si="0"/>
        <v>842466.23</v>
      </c>
      <c r="J11" s="14">
        <f t="shared" si="0"/>
        <v>842500.23</v>
      </c>
      <c r="K11" s="14">
        <f t="shared" si="0"/>
        <v>842534.23</v>
      </c>
      <c r="L11" s="14">
        <f t="shared" si="0"/>
        <v>842568.23</v>
      </c>
      <c r="M11" s="14">
        <f t="shared" si="0"/>
        <v>842610.23</v>
      </c>
      <c r="N11" s="14">
        <f t="shared" si="0"/>
        <v>842652.23</v>
      </c>
    </row>
    <row r="12" spans="1:14" s="7" customFormat="1" ht="11.25" x14ac:dyDescent="0.2">
      <c r="A12" s="15"/>
      <c r="B12" s="16"/>
      <c r="C12" s="17"/>
      <c r="D12" s="15"/>
      <c r="E12" s="15"/>
      <c r="F12" s="15"/>
      <c r="G12" s="15"/>
      <c r="H12" s="15"/>
      <c r="I12" s="15"/>
      <c r="J12" s="15"/>
      <c r="K12" s="15"/>
      <c r="L12" s="15"/>
      <c r="M12" s="15"/>
      <c r="N12" s="15"/>
    </row>
    <row r="13" spans="1:14" s="7" customFormat="1" ht="11.25" x14ac:dyDescent="0.2">
      <c r="A13" s="7">
        <v>2</v>
      </c>
      <c r="B13" s="7" t="s">
        <v>4</v>
      </c>
      <c r="C13" s="18">
        <v>0</v>
      </c>
      <c r="D13" s="18">
        <v>0</v>
      </c>
      <c r="E13" s="18">
        <v>0</v>
      </c>
      <c r="F13" s="18">
        <v>0</v>
      </c>
      <c r="G13" s="18">
        <v>0</v>
      </c>
      <c r="H13" s="18">
        <v>0</v>
      </c>
      <c r="I13" s="18">
        <v>0</v>
      </c>
      <c r="J13" s="18">
        <v>0</v>
      </c>
      <c r="K13" s="18">
        <v>0</v>
      </c>
      <c r="L13" s="18">
        <v>0</v>
      </c>
      <c r="M13" s="18">
        <v>0</v>
      </c>
      <c r="N13" s="18">
        <v>0</v>
      </c>
    </row>
    <row r="14" spans="1:14" s="7" customFormat="1" ht="11.25" x14ac:dyDescent="0.2">
      <c r="A14" s="15"/>
      <c r="B14" s="15"/>
      <c r="C14" s="19"/>
      <c r="D14" s="19"/>
      <c r="E14" s="19"/>
      <c r="F14" s="19"/>
      <c r="G14" s="19"/>
      <c r="H14" s="19"/>
      <c r="I14" s="19"/>
      <c r="J14" s="19"/>
      <c r="K14" s="19"/>
      <c r="L14" s="19"/>
      <c r="M14" s="19"/>
      <c r="N14" s="19"/>
    </row>
    <row r="15" spans="1:14" s="7" customFormat="1" ht="11.25" x14ac:dyDescent="0.2">
      <c r="A15" s="20">
        <v>3</v>
      </c>
      <c r="B15" s="20" t="s">
        <v>5</v>
      </c>
      <c r="C15" s="21">
        <f>+C11+C13</f>
        <v>842256.23</v>
      </c>
      <c r="D15" s="21">
        <f t="shared" ref="D15:N15" si="1">+D11+D13</f>
        <v>842315.23</v>
      </c>
      <c r="E15" s="21">
        <f t="shared" si="1"/>
        <v>842357.23</v>
      </c>
      <c r="F15" s="21">
        <f t="shared" si="1"/>
        <v>842391.23</v>
      </c>
      <c r="G15" s="21">
        <f t="shared" si="1"/>
        <v>842416.23</v>
      </c>
      <c r="H15" s="21">
        <f t="shared" si="1"/>
        <v>842441.23</v>
      </c>
      <c r="I15" s="21">
        <f t="shared" si="1"/>
        <v>842466.23</v>
      </c>
      <c r="J15" s="21">
        <f t="shared" si="1"/>
        <v>842500.23</v>
      </c>
      <c r="K15" s="21">
        <f t="shared" si="1"/>
        <v>842534.23</v>
      </c>
      <c r="L15" s="21">
        <f t="shared" si="1"/>
        <v>842568.23</v>
      </c>
      <c r="M15" s="21">
        <f t="shared" si="1"/>
        <v>842610.23</v>
      </c>
      <c r="N15" s="21">
        <f t="shared" si="1"/>
        <v>842652.23</v>
      </c>
    </row>
    <row r="16" spans="1:14" s="7" customFormat="1" ht="11.25" x14ac:dyDescent="0.2">
      <c r="A16" s="11">
        <v>4</v>
      </c>
      <c r="B16" s="11" t="s">
        <v>6</v>
      </c>
      <c r="C16" s="14">
        <f>+C11+C15</f>
        <v>1684512.46</v>
      </c>
      <c r="D16" s="14">
        <f t="shared" ref="D16:N16" si="2">+D11+D15</f>
        <v>1684630.46</v>
      </c>
      <c r="E16" s="14">
        <f t="shared" si="2"/>
        <v>1684714.46</v>
      </c>
      <c r="F16" s="14">
        <f t="shared" si="2"/>
        <v>1684782.46</v>
      </c>
      <c r="G16" s="14">
        <f t="shared" si="2"/>
        <v>1684832.46</v>
      </c>
      <c r="H16" s="14">
        <f t="shared" si="2"/>
        <v>1684882.46</v>
      </c>
      <c r="I16" s="14">
        <f t="shared" si="2"/>
        <v>1684932.46</v>
      </c>
      <c r="J16" s="14">
        <f t="shared" si="2"/>
        <v>1685000.46</v>
      </c>
      <c r="K16" s="14">
        <f t="shared" si="2"/>
        <v>1685068.46</v>
      </c>
      <c r="L16" s="14">
        <f t="shared" si="2"/>
        <v>1685136.46</v>
      </c>
      <c r="M16" s="14">
        <f>+M11+M15</f>
        <v>1685220.46</v>
      </c>
      <c r="N16" s="14">
        <f t="shared" si="2"/>
        <v>1685304.46</v>
      </c>
    </row>
    <row r="17" spans="1:15" s="7" customFormat="1" ht="12" thickBot="1" x14ac:dyDescent="0.25">
      <c r="A17" s="22">
        <v>5</v>
      </c>
      <c r="B17" s="22" t="s">
        <v>7</v>
      </c>
      <c r="C17" s="23">
        <f>+C16*0.5</f>
        <v>842256.23</v>
      </c>
      <c r="D17" s="23">
        <f t="shared" ref="D17:N17" si="3">+D16*0.5</f>
        <v>842315.23</v>
      </c>
      <c r="E17" s="23">
        <f t="shared" si="3"/>
        <v>842357.23</v>
      </c>
      <c r="F17" s="23">
        <f t="shared" si="3"/>
        <v>842391.23</v>
      </c>
      <c r="G17" s="23">
        <f t="shared" si="3"/>
        <v>842416.23</v>
      </c>
      <c r="H17" s="23">
        <f t="shared" si="3"/>
        <v>842441.23</v>
      </c>
      <c r="I17" s="23">
        <f t="shared" si="3"/>
        <v>842466.23</v>
      </c>
      <c r="J17" s="23">
        <f t="shared" si="3"/>
        <v>842500.23</v>
      </c>
      <c r="K17" s="23">
        <f t="shared" si="3"/>
        <v>842534.23</v>
      </c>
      <c r="L17" s="23">
        <f t="shared" si="3"/>
        <v>842568.23</v>
      </c>
      <c r="M17" s="23">
        <f t="shared" si="3"/>
        <v>842610.23</v>
      </c>
      <c r="N17" s="23">
        <f t="shared" si="3"/>
        <v>842652.23</v>
      </c>
    </row>
    <row r="18" spans="1:15" s="7" customFormat="1" ht="12" thickTop="1" x14ac:dyDescent="0.2"/>
    <row r="19" spans="1:15" s="7" customFormat="1" ht="11.25" x14ac:dyDescent="0.2">
      <c r="A19" s="7">
        <v>6</v>
      </c>
      <c r="B19" s="7" t="s">
        <v>8</v>
      </c>
      <c r="C19" s="24">
        <f>'2020'!N20</f>
        <v>8.9999999999999998E-4</v>
      </c>
      <c r="D19" s="25">
        <f>+C20</f>
        <v>6.9999999999999999E-4</v>
      </c>
      <c r="E19" s="25">
        <f t="shared" ref="E19:N19" si="4">+D20</f>
        <v>5.9999999999999995E-4</v>
      </c>
      <c r="F19" s="25">
        <f t="shared" si="4"/>
        <v>4.0000000000000002E-4</v>
      </c>
      <c r="G19" s="25">
        <f>F20</f>
        <v>4.0000000000000002E-4</v>
      </c>
      <c r="H19" s="25">
        <f t="shared" si="4"/>
        <v>2.9999999999999997E-4</v>
      </c>
      <c r="I19" s="25">
        <f t="shared" si="4"/>
        <v>4.0000000000000002E-4</v>
      </c>
      <c r="J19" s="25">
        <f t="shared" si="4"/>
        <v>5.0000000000000001E-4</v>
      </c>
      <c r="K19" s="25">
        <f t="shared" si="4"/>
        <v>5.0000000000000001E-4</v>
      </c>
      <c r="L19" s="25">
        <f t="shared" si="4"/>
        <v>5.0000000000000001E-4</v>
      </c>
      <c r="M19" s="25">
        <f t="shared" si="4"/>
        <v>5.9999999999999995E-4</v>
      </c>
      <c r="N19" s="25">
        <f t="shared" si="4"/>
        <v>6.9999999999999999E-4</v>
      </c>
    </row>
    <row r="20" spans="1:15" s="7" customFormat="1" ht="11.25" x14ac:dyDescent="0.2">
      <c r="A20" s="7">
        <v>7</v>
      </c>
      <c r="B20" s="7" t="s">
        <v>9</v>
      </c>
      <c r="C20" s="24">
        <v>6.9999999999999999E-4</v>
      </c>
      <c r="D20" s="24">
        <v>5.9999999999999995E-4</v>
      </c>
      <c r="E20" s="24">
        <v>4.0000000000000002E-4</v>
      </c>
      <c r="F20" s="24">
        <v>4.0000000000000002E-4</v>
      </c>
      <c r="G20" s="24">
        <v>2.9999999999999997E-4</v>
      </c>
      <c r="H20" s="24">
        <v>4.0000000000000002E-4</v>
      </c>
      <c r="I20" s="24">
        <v>5.0000000000000001E-4</v>
      </c>
      <c r="J20" s="24">
        <v>5.0000000000000001E-4</v>
      </c>
      <c r="K20" s="24">
        <v>5.0000000000000001E-4</v>
      </c>
      <c r="L20" s="24">
        <v>5.9999999999999995E-4</v>
      </c>
      <c r="M20" s="24">
        <v>6.9999999999999999E-4</v>
      </c>
      <c r="N20" s="24">
        <v>5.0000000000000001E-4</v>
      </c>
    </row>
    <row r="21" spans="1:15" s="7" customFormat="1" ht="11.25" x14ac:dyDescent="0.2">
      <c r="A21" s="11">
        <v>8</v>
      </c>
      <c r="B21" s="11" t="s">
        <v>10</v>
      </c>
      <c r="C21" s="26">
        <f>IF(C20=0,0,+C19+C20)</f>
        <v>1.5999999999999999E-3</v>
      </c>
      <c r="D21" s="26">
        <f t="shared" ref="D21:N21" si="5">IF(D20=0,0,+D19+D20)</f>
        <v>1.2999999999999999E-3</v>
      </c>
      <c r="E21" s="26">
        <f t="shared" si="5"/>
        <v>1E-3</v>
      </c>
      <c r="F21" s="26">
        <f>IF(F20=0,0,+F19+F20)</f>
        <v>8.0000000000000004E-4</v>
      </c>
      <c r="G21" s="26">
        <f t="shared" si="5"/>
        <v>6.9999999999999999E-4</v>
      </c>
      <c r="H21" s="26">
        <f t="shared" si="5"/>
        <v>6.9999999999999999E-4</v>
      </c>
      <c r="I21" s="26">
        <f t="shared" si="5"/>
        <v>8.9999999999999998E-4</v>
      </c>
      <c r="J21" s="26">
        <f t="shared" si="5"/>
        <v>1E-3</v>
      </c>
      <c r="K21" s="26">
        <f t="shared" si="5"/>
        <v>1E-3</v>
      </c>
      <c r="L21" s="26">
        <f t="shared" si="5"/>
        <v>1.0999999999999998E-3</v>
      </c>
      <c r="M21" s="26">
        <f t="shared" si="5"/>
        <v>1.2999999999999999E-3</v>
      </c>
      <c r="N21" s="26">
        <f t="shared" si="5"/>
        <v>1.2000000000000001E-3</v>
      </c>
    </row>
    <row r="22" spans="1:15" s="7" customFormat="1" ht="12" thickBot="1" x14ac:dyDescent="0.25">
      <c r="A22" s="22">
        <v>9</v>
      </c>
      <c r="B22" s="22" t="s">
        <v>11</v>
      </c>
      <c r="C22" s="27">
        <f t="shared" ref="C22:N22" si="6">+C21*0.5</f>
        <v>7.9999999999999993E-4</v>
      </c>
      <c r="D22" s="27">
        <f t="shared" si="6"/>
        <v>6.4999999999999997E-4</v>
      </c>
      <c r="E22" s="27">
        <f t="shared" si="6"/>
        <v>5.0000000000000001E-4</v>
      </c>
      <c r="F22" s="27">
        <f t="shared" si="6"/>
        <v>4.0000000000000002E-4</v>
      </c>
      <c r="G22" s="27">
        <f t="shared" si="6"/>
        <v>3.5E-4</v>
      </c>
      <c r="H22" s="27">
        <f t="shared" si="6"/>
        <v>3.5E-4</v>
      </c>
      <c r="I22" s="27">
        <f t="shared" si="6"/>
        <v>4.4999999999999999E-4</v>
      </c>
      <c r="J22" s="27">
        <f t="shared" si="6"/>
        <v>5.0000000000000001E-4</v>
      </c>
      <c r="K22" s="27">
        <f t="shared" si="6"/>
        <v>5.0000000000000001E-4</v>
      </c>
      <c r="L22" s="27">
        <f t="shared" si="6"/>
        <v>5.4999999999999992E-4</v>
      </c>
      <c r="M22" s="27">
        <f t="shared" si="6"/>
        <v>6.4999999999999997E-4</v>
      </c>
      <c r="N22" s="27">
        <f t="shared" si="6"/>
        <v>6.0000000000000006E-4</v>
      </c>
    </row>
    <row r="23" spans="1:15" s="7" customFormat="1" ht="12" thickTop="1" x14ac:dyDescent="0.2">
      <c r="E23" s="39"/>
    </row>
    <row r="24" spans="1:15" s="7" customFormat="1" ht="11.25" x14ac:dyDescent="0.2">
      <c r="A24" s="7">
        <v>10</v>
      </c>
      <c r="B24" s="7" t="s">
        <v>12</v>
      </c>
      <c r="C24" s="28">
        <f t="shared" ref="C24:L24" si="7">ROUND(C22/12,5)</f>
        <v>6.9999999999999994E-5</v>
      </c>
      <c r="D24" s="28">
        <f t="shared" si="7"/>
        <v>5.0000000000000002E-5</v>
      </c>
      <c r="E24" s="28">
        <f>ROUND(E22/12,5)</f>
        <v>4.0000000000000003E-5</v>
      </c>
      <c r="F24" s="28">
        <f t="shared" si="7"/>
        <v>3.0000000000000001E-5</v>
      </c>
      <c r="G24" s="28">
        <f t="shared" si="7"/>
        <v>3.0000000000000001E-5</v>
      </c>
      <c r="H24" s="28">
        <f t="shared" si="7"/>
        <v>3.0000000000000001E-5</v>
      </c>
      <c r="I24" s="28">
        <f t="shared" si="7"/>
        <v>4.0000000000000003E-5</v>
      </c>
      <c r="J24" s="28">
        <f t="shared" si="7"/>
        <v>4.0000000000000003E-5</v>
      </c>
      <c r="K24" s="28">
        <f t="shared" si="7"/>
        <v>4.0000000000000003E-5</v>
      </c>
      <c r="L24" s="28">
        <f t="shared" si="7"/>
        <v>5.0000000000000002E-5</v>
      </c>
      <c r="M24" s="28">
        <f>ROUND(M22/12,5)</f>
        <v>5.0000000000000002E-5</v>
      </c>
      <c r="N24" s="28">
        <f>ROUND(N22/12,5)</f>
        <v>5.0000000000000002E-5</v>
      </c>
      <c r="O24" s="39"/>
    </row>
    <row r="25" spans="1:15" s="7" customFormat="1" ht="11.25" x14ac:dyDescent="0.2">
      <c r="A25" s="7">
        <v>11</v>
      </c>
      <c r="B25" s="7" t="s">
        <v>13</v>
      </c>
      <c r="C25" s="44">
        <f>ROUND(+C17*C24,)</f>
        <v>59</v>
      </c>
      <c r="D25" s="44">
        <f>ROUND(+D17*D24,)</f>
        <v>42</v>
      </c>
      <c r="E25" s="44">
        <f>ROUND(+E17*E24,)</f>
        <v>34</v>
      </c>
      <c r="F25" s="44">
        <f t="shared" ref="F25:L25" si="8">ROUND(+F17*F24,)</f>
        <v>25</v>
      </c>
      <c r="G25" s="44">
        <f t="shared" si="8"/>
        <v>25</v>
      </c>
      <c r="H25" s="44">
        <f t="shared" si="8"/>
        <v>25</v>
      </c>
      <c r="I25" s="44">
        <f t="shared" si="8"/>
        <v>34</v>
      </c>
      <c r="J25" s="44">
        <f t="shared" si="8"/>
        <v>34</v>
      </c>
      <c r="K25" s="44">
        <f t="shared" si="8"/>
        <v>34</v>
      </c>
      <c r="L25" s="44">
        <f t="shared" si="8"/>
        <v>42</v>
      </c>
      <c r="M25" s="44">
        <f>ROUND(+M17*M24,)</f>
        <v>42</v>
      </c>
      <c r="N25" s="64">
        <f>ROUND(+N17*N24,)</f>
        <v>42</v>
      </c>
    </row>
    <row r="26" spans="1:15" s="7" customFormat="1" ht="12" thickBot="1" x14ac:dyDescent="0.25">
      <c r="A26" s="22">
        <v>12</v>
      </c>
      <c r="B26" s="22" t="s">
        <v>14</v>
      </c>
      <c r="C26" s="30">
        <f t="shared" ref="C26:N26" si="9">+C25+C15</f>
        <v>842315.23</v>
      </c>
      <c r="D26" s="30">
        <f t="shared" si="9"/>
        <v>842357.23</v>
      </c>
      <c r="E26" s="30">
        <f t="shared" si="9"/>
        <v>842391.23</v>
      </c>
      <c r="F26" s="30">
        <f t="shared" si="9"/>
        <v>842416.23</v>
      </c>
      <c r="G26" s="30">
        <f t="shared" si="9"/>
        <v>842441.23</v>
      </c>
      <c r="H26" s="30">
        <f t="shared" si="9"/>
        <v>842466.23</v>
      </c>
      <c r="I26" s="30">
        <f t="shared" si="9"/>
        <v>842500.23</v>
      </c>
      <c r="J26" s="30">
        <f t="shared" si="9"/>
        <v>842534.23</v>
      </c>
      <c r="K26" s="30">
        <f t="shared" si="9"/>
        <v>842568.23</v>
      </c>
      <c r="L26" s="30">
        <f t="shared" si="9"/>
        <v>842610.23</v>
      </c>
      <c r="M26" s="30">
        <f>+M25+M15</f>
        <v>842652.23</v>
      </c>
      <c r="N26" s="30">
        <f t="shared" si="9"/>
        <v>842694.23</v>
      </c>
    </row>
    <row r="27" spans="1:15" s="7" customFormat="1" ht="12" thickTop="1" x14ac:dyDescent="0.2">
      <c r="A27" s="15"/>
      <c r="B27" s="15"/>
      <c r="C27" s="31"/>
      <c r="D27" s="31"/>
      <c r="E27" s="31"/>
      <c r="F27" s="31"/>
      <c r="G27" s="31"/>
      <c r="H27" s="31"/>
      <c r="I27" s="31"/>
      <c r="J27" s="31"/>
      <c r="K27" s="31"/>
      <c r="L27" s="31"/>
      <c r="M27" s="31"/>
      <c r="N27" s="31"/>
    </row>
    <row r="28" spans="1:15" s="7" customFormat="1" ht="11.25" x14ac:dyDescent="0.2">
      <c r="A28" s="15"/>
      <c r="B28" s="15" t="s">
        <v>19</v>
      </c>
      <c r="C28" s="32">
        <v>0</v>
      </c>
      <c r="D28" s="32">
        <v>0</v>
      </c>
      <c r="E28" s="32">
        <v>0</v>
      </c>
      <c r="F28" s="32">
        <v>0</v>
      </c>
      <c r="G28" s="32">
        <v>0</v>
      </c>
      <c r="H28" s="32">
        <v>0</v>
      </c>
      <c r="I28" s="32">
        <v>0</v>
      </c>
      <c r="J28" s="32">
        <v>0</v>
      </c>
      <c r="K28" s="32"/>
      <c r="L28" s="32"/>
      <c r="M28" s="32"/>
      <c r="N28" s="32"/>
    </row>
    <row r="29" spans="1:15" s="7" customFormat="1" ht="11.25" x14ac:dyDescent="0.2"/>
    <row r="30" spans="1:15" s="7" customFormat="1" ht="12" thickBot="1" x14ac:dyDescent="0.25">
      <c r="A30" s="33">
        <v>13</v>
      </c>
      <c r="B30" s="33" t="s">
        <v>15</v>
      </c>
      <c r="C30" s="34">
        <f t="shared" ref="C30:N30" si="10">+C26+C28</f>
        <v>842315.23</v>
      </c>
      <c r="D30" s="46">
        <f t="shared" si="10"/>
        <v>842357.23</v>
      </c>
      <c r="E30" s="34">
        <f t="shared" si="10"/>
        <v>842391.23</v>
      </c>
      <c r="F30" s="34">
        <f t="shared" si="10"/>
        <v>842416.23</v>
      </c>
      <c r="G30" s="34">
        <f t="shared" si="10"/>
        <v>842441.23</v>
      </c>
      <c r="H30" s="46">
        <f t="shared" si="10"/>
        <v>842466.23</v>
      </c>
      <c r="I30" s="46">
        <f t="shared" si="10"/>
        <v>842500.23</v>
      </c>
      <c r="J30" s="46">
        <f t="shared" si="10"/>
        <v>842534.23</v>
      </c>
      <c r="K30" s="34">
        <f t="shared" si="10"/>
        <v>842568.23</v>
      </c>
      <c r="L30" s="34">
        <f t="shared" si="10"/>
        <v>842610.23</v>
      </c>
      <c r="M30" s="46">
        <f>+M26+M28</f>
        <v>842652.23</v>
      </c>
      <c r="N30" s="34">
        <f t="shared" si="10"/>
        <v>842694.23</v>
      </c>
    </row>
    <row r="31" spans="1:15" s="7" customFormat="1" ht="12" thickTop="1" x14ac:dyDescent="0.2"/>
    <row r="32" spans="1:15" s="7" customFormat="1" ht="11.25" x14ac:dyDescent="0.2">
      <c r="A32" s="35"/>
      <c r="B32" s="35"/>
      <c r="C32" s="35"/>
      <c r="D32" s="35"/>
      <c r="E32" s="35"/>
      <c r="F32" s="35"/>
      <c r="G32" s="35"/>
      <c r="H32" s="35"/>
      <c r="I32" s="35"/>
      <c r="J32" s="35"/>
      <c r="K32" s="35"/>
      <c r="L32" s="35"/>
      <c r="M32" s="35"/>
      <c r="N32" s="35"/>
    </row>
    <row r="33" spans="1:14" s="7" customFormat="1" ht="11.25" x14ac:dyDescent="0.2">
      <c r="C33" s="8">
        <v>1</v>
      </c>
      <c r="D33" s="8">
        <v>2</v>
      </c>
      <c r="E33" s="8">
        <v>3</v>
      </c>
      <c r="F33" s="8">
        <v>4</v>
      </c>
      <c r="G33" s="8">
        <v>5</v>
      </c>
      <c r="H33" s="8">
        <v>6</v>
      </c>
      <c r="I33" s="8">
        <v>7</v>
      </c>
      <c r="J33" s="8">
        <v>8</v>
      </c>
      <c r="K33" s="8">
        <v>9</v>
      </c>
      <c r="L33" s="8">
        <v>10</v>
      </c>
      <c r="M33" s="8">
        <v>11</v>
      </c>
      <c r="N33" s="8">
        <v>12</v>
      </c>
    </row>
    <row r="34" spans="1:14" s="7" customFormat="1" ht="11.25" x14ac:dyDescent="0.2">
      <c r="A34" s="36"/>
      <c r="B34" s="37" t="s">
        <v>23</v>
      </c>
      <c r="C34" s="66" t="s">
        <v>25</v>
      </c>
      <c r="D34" s="66"/>
      <c r="E34" s="66"/>
      <c r="F34" s="66"/>
      <c r="G34" s="66"/>
      <c r="H34" s="66"/>
      <c r="I34" s="66"/>
      <c r="J34" s="66"/>
      <c r="K34" s="66"/>
      <c r="L34" s="66"/>
      <c r="M34" s="66"/>
      <c r="N34" s="66"/>
    </row>
    <row r="35" spans="1:14" s="7" customFormat="1" ht="11.25" x14ac:dyDescent="0.2">
      <c r="A35" s="11">
        <v>1</v>
      </c>
      <c r="B35" s="12" t="s">
        <v>3</v>
      </c>
      <c r="C35" s="13">
        <f>'2020'!N54</f>
        <v>-906918.6</v>
      </c>
      <c r="D35" s="14">
        <f>+C54</f>
        <v>-906981.6</v>
      </c>
      <c r="E35" s="14">
        <f>+D54</f>
        <v>-907026.6</v>
      </c>
      <c r="F35" s="14">
        <f t="shared" ref="F35:N35" si="11">+E54</f>
        <v>-907062.6</v>
      </c>
      <c r="G35" s="14">
        <f t="shared" si="11"/>
        <v>-900921.33</v>
      </c>
      <c r="H35" s="14">
        <f t="shared" si="11"/>
        <v>-896092.36</v>
      </c>
      <c r="I35" s="14">
        <f t="shared" si="11"/>
        <v>-891608.96</v>
      </c>
      <c r="J35" s="14">
        <f t="shared" si="11"/>
        <v>-887048.32</v>
      </c>
      <c r="K35" s="14">
        <f t="shared" si="11"/>
        <v>-882667.15999999992</v>
      </c>
      <c r="L35" s="14">
        <f t="shared" si="11"/>
        <v>-878237.98999999987</v>
      </c>
      <c r="M35" s="14">
        <f>+L54</f>
        <v>-873509.14999999991</v>
      </c>
      <c r="N35" s="14">
        <f t="shared" si="11"/>
        <v>-868238.59999999986</v>
      </c>
    </row>
    <row r="36" spans="1:14" s="7" customFormat="1" ht="11.25" x14ac:dyDescent="0.2">
      <c r="A36" s="15"/>
      <c r="B36" s="16"/>
      <c r="C36" s="17"/>
      <c r="D36" s="15"/>
      <c r="E36" s="15"/>
      <c r="F36" s="15"/>
      <c r="G36" s="15"/>
      <c r="H36" s="15"/>
      <c r="I36" s="15"/>
      <c r="J36" s="15"/>
      <c r="K36" s="15"/>
      <c r="L36" s="15"/>
      <c r="M36" s="15"/>
      <c r="N36" s="15"/>
    </row>
    <row r="37" spans="1:14" s="7" customFormat="1" ht="11.25" x14ac:dyDescent="0.2">
      <c r="A37" s="7">
        <v>2</v>
      </c>
      <c r="B37" s="7" t="s">
        <v>17</v>
      </c>
      <c r="C37" s="18">
        <v>0</v>
      </c>
      <c r="D37" s="50">
        <v>0</v>
      </c>
      <c r="E37" s="18">
        <v>0</v>
      </c>
      <c r="F37" s="18">
        <v>6168.27</v>
      </c>
      <c r="G37" s="18">
        <f>4855.92+0.05</f>
        <v>4855.97</v>
      </c>
      <c r="H37" s="18">
        <v>4510.3999999999996</v>
      </c>
      <c r="I37" s="18">
        <f>4596.53+0.11</f>
        <v>4596.6399999999994</v>
      </c>
      <c r="J37" s="18">
        <v>4416.16</v>
      </c>
      <c r="K37" s="18">
        <f>-24547.44+24547.44+4440.37-4440.37+4440.37-45.95+45.95+45.95-45.95+23.8+22.15-22.15</f>
        <v>4464.17</v>
      </c>
      <c r="L37" s="18">
        <f>-45.95+45.95-23.8+4796.64-4796.64+4796.64+23.8-23.8</f>
        <v>4772.84</v>
      </c>
      <c r="M37" s="18">
        <v>5314.55</v>
      </c>
      <c r="N37" s="18">
        <v>6856.97</v>
      </c>
    </row>
    <row r="38" spans="1:14" s="7" customFormat="1" ht="11.25" x14ac:dyDescent="0.2">
      <c r="A38" s="15"/>
      <c r="B38" s="15"/>
      <c r="C38" s="19"/>
      <c r="D38" s="19"/>
      <c r="E38" s="19"/>
      <c r="F38" s="19"/>
      <c r="G38" s="19"/>
      <c r="H38" s="19"/>
      <c r="I38" s="19"/>
      <c r="J38" s="19"/>
      <c r="K38" s="19"/>
      <c r="L38" s="19"/>
      <c r="M38" s="19"/>
      <c r="N38" s="19"/>
    </row>
    <row r="39" spans="1:14" s="7" customFormat="1" ht="11.25" x14ac:dyDescent="0.2">
      <c r="A39" s="20">
        <v>3</v>
      </c>
      <c r="B39" s="20" t="s">
        <v>5</v>
      </c>
      <c r="C39" s="21">
        <f t="shared" ref="C39:N39" si="12">+C35+C37</f>
        <v>-906918.6</v>
      </c>
      <c r="D39" s="21">
        <f t="shared" si="12"/>
        <v>-906981.6</v>
      </c>
      <c r="E39" s="21">
        <f t="shared" si="12"/>
        <v>-907026.6</v>
      </c>
      <c r="F39" s="21">
        <f t="shared" si="12"/>
        <v>-900894.33</v>
      </c>
      <c r="G39" s="21">
        <f t="shared" si="12"/>
        <v>-896065.36</v>
      </c>
      <c r="H39" s="21">
        <f t="shared" si="12"/>
        <v>-891581.96</v>
      </c>
      <c r="I39" s="21">
        <f t="shared" si="12"/>
        <v>-887012.32</v>
      </c>
      <c r="J39" s="21">
        <f t="shared" si="12"/>
        <v>-882632.15999999992</v>
      </c>
      <c r="K39" s="21">
        <f t="shared" si="12"/>
        <v>-878202.98999999987</v>
      </c>
      <c r="L39" s="21">
        <f t="shared" si="12"/>
        <v>-873465.14999999991</v>
      </c>
      <c r="M39" s="21">
        <f t="shared" si="12"/>
        <v>-868194.59999999986</v>
      </c>
      <c r="N39" s="21">
        <f t="shared" si="12"/>
        <v>-861381.62999999989</v>
      </c>
    </row>
    <row r="40" spans="1:14" s="7" customFormat="1" ht="11.25" x14ac:dyDescent="0.2">
      <c r="A40" s="11">
        <v>4</v>
      </c>
      <c r="B40" s="11" t="s">
        <v>6</v>
      </c>
      <c r="C40" s="14">
        <f t="shared" ref="C40:N40" si="13">+C35+C39</f>
        <v>-1813837.2</v>
      </c>
      <c r="D40" s="14">
        <f t="shared" si="13"/>
        <v>-1813963.2</v>
      </c>
      <c r="E40" s="14">
        <f t="shared" si="13"/>
        <v>-1814053.2</v>
      </c>
      <c r="F40" s="14">
        <f t="shared" si="13"/>
        <v>-1807956.93</v>
      </c>
      <c r="G40" s="14">
        <f t="shared" si="13"/>
        <v>-1796986.69</v>
      </c>
      <c r="H40" s="14">
        <f t="shared" si="13"/>
        <v>-1787674.3199999998</v>
      </c>
      <c r="I40" s="14">
        <f t="shared" si="13"/>
        <v>-1778621.2799999998</v>
      </c>
      <c r="J40" s="14">
        <f t="shared" si="13"/>
        <v>-1769680.48</v>
      </c>
      <c r="K40" s="14">
        <f t="shared" si="13"/>
        <v>-1760870.15</v>
      </c>
      <c r="L40" s="14">
        <f t="shared" si="13"/>
        <v>-1751703.1399999997</v>
      </c>
      <c r="M40" s="14">
        <f t="shared" si="13"/>
        <v>-1741703.7499999998</v>
      </c>
      <c r="N40" s="14">
        <f t="shared" si="13"/>
        <v>-1729620.2299999997</v>
      </c>
    </row>
    <row r="41" spans="1:14" s="7" customFormat="1" ht="12" thickBot="1" x14ac:dyDescent="0.25">
      <c r="A41" s="22">
        <v>5</v>
      </c>
      <c r="B41" s="22" t="s">
        <v>7</v>
      </c>
      <c r="C41" s="23">
        <f t="shared" ref="C41:N41" si="14">+C40*0.5</f>
        <v>-906918.6</v>
      </c>
      <c r="D41" s="23">
        <f t="shared" si="14"/>
        <v>-906981.6</v>
      </c>
      <c r="E41" s="23">
        <f t="shared" si="14"/>
        <v>-907026.6</v>
      </c>
      <c r="F41" s="23">
        <f t="shared" si="14"/>
        <v>-903978.46499999997</v>
      </c>
      <c r="G41" s="23">
        <f t="shared" si="14"/>
        <v>-898493.34499999997</v>
      </c>
      <c r="H41" s="23">
        <f t="shared" si="14"/>
        <v>-893837.15999999992</v>
      </c>
      <c r="I41" s="23">
        <f t="shared" si="14"/>
        <v>-889310.6399999999</v>
      </c>
      <c r="J41" s="23">
        <f t="shared" si="14"/>
        <v>-884840.24</v>
      </c>
      <c r="K41" s="23">
        <f t="shared" si="14"/>
        <v>-880435.07499999995</v>
      </c>
      <c r="L41" s="23">
        <f t="shared" si="14"/>
        <v>-875851.56999999983</v>
      </c>
      <c r="M41" s="23">
        <f t="shared" si="14"/>
        <v>-870851.87499999988</v>
      </c>
      <c r="N41" s="23">
        <f t="shared" si="14"/>
        <v>-864810.11499999987</v>
      </c>
    </row>
    <row r="42" spans="1:14" ht="13.5" thickTop="1" x14ac:dyDescent="0.2">
      <c r="A42" s="7"/>
      <c r="B42" s="7"/>
      <c r="C42" s="7"/>
      <c r="D42" s="7"/>
      <c r="E42" s="7"/>
      <c r="F42" s="7"/>
      <c r="G42" s="7"/>
      <c r="H42" s="7"/>
      <c r="I42" s="7"/>
      <c r="J42" s="7"/>
      <c r="K42" s="7"/>
      <c r="L42" s="7"/>
      <c r="M42" s="7"/>
      <c r="N42" s="7"/>
    </row>
    <row r="43" spans="1:14" x14ac:dyDescent="0.2">
      <c r="A43" s="7">
        <v>6</v>
      </c>
      <c r="B43" s="7" t="s">
        <v>8</v>
      </c>
      <c r="C43" s="25">
        <f>+C19</f>
        <v>8.9999999999999998E-4</v>
      </c>
      <c r="D43" s="25">
        <f t="shared" ref="D43:N44" si="15">+D19</f>
        <v>6.9999999999999999E-4</v>
      </c>
      <c r="E43" s="25">
        <f t="shared" si="15"/>
        <v>5.9999999999999995E-4</v>
      </c>
      <c r="F43" s="25">
        <f t="shared" si="15"/>
        <v>4.0000000000000002E-4</v>
      </c>
      <c r="G43" s="25">
        <f t="shared" si="15"/>
        <v>4.0000000000000002E-4</v>
      </c>
      <c r="H43" s="25">
        <f t="shared" si="15"/>
        <v>2.9999999999999997E-4</v>
      </c>
      <c r="I43" s="25">
        <f t="shared" si="15"/>
        <v>4.0000000000000002E-4</v>
      </c>
      <c r="J43" s="25">
        <f t="shared" si="15"/>
        <v>5.0000000000000001E-4</v>
      </c>
      <c r="K43" s="25">
        <f t="shared" si="15"/>
        <v>5.0000000000000001E-4</v>
      </c>
      <c r="L43" s="25">
        <f t="shared" si="15"/>
        <v>5.0000000000000001E-4</v>
      </c>
      <c r="M43" s="25">
        <f t="shared" si="15"/>
        <v>5.9999999999999995E-4</v>
      </c>
      <c r="N43" s="25">
        <f t="shared" si="15"/>
        <v>6.9999999999999999E-4</v>
      </c>
    </row>
    <row r="44" spans="1:14" x14ac:dyDescent="0.2">
      <c r="A44" s="7">
        <v>7</v>
      </c>
      <c r="B44" s="7" t="s">
        <v>9</v>
      </c>
      <c r="C44" s="25">
        <f>+C20</f>
        <v>6.9999999999999999E-4</v>
      </c>
      <c r="D44" s="25">
        <f t="shared" si="15"/>
        <v>5.9999999999999995E-4</v>
      </c>
      <c r="E44" s="25">
        <f t="shared" si="15"/>
        <v>4.0000000000000002E-4</v>
      </c>
      <c r="F44" s="25">
        <f t="shared" si="15"/>
        <v>4.0000000000000002E-4</v>
      </c>
      <c r="G44" s="25">
        <f t="shared" si="15"/>
        <v>2.9999999999999997E-4</v>
      </c>
      <c r="H44" s="25">
        <f t="shared" si="15"/>
        <v>4.0000000000000002E-4</v>
      </c>
      <c r="I44" s="25">
        <f t="shared" si="15"/>
        <v>5.0000000000000001E-4</v>
      </c>
      <c r="J44" s="25">
        <f t="shared" si="15"/>
        <v>5.0000000000000001E-4</v>
      </c>
      <c r="K44" s="25">
        <f t="shared" si="15"/>
        <v>5.0000000000000001E-4</v>
      </c>
      <c r="L44" s="25">
        <f t="shared" si="15"/>
        <v>5.9999999999999995E-4</v>
      </c>
      <c r="M44" s="25">
        <f t="shared" si="15"/>
        <v>6.9999999999999999E-4</v>
      </c>
      <c r="N44" s="25">
        <f t="shared" si="15"/>
        <v>5.0000000000000001E-4</v>
      </c>
    </row>
    <row r="45" spans="1:14" x14ac:dyDescent="0.2">
      <c r="A45" s="11">
        <v>8</v>
      </c>
      <c r="B45" s="11" t="s">
        <v>10</v>
      </c>
      <c r="C45" s="26">
        <f t="shared" ref="C45:N45" si="16">IF(C44=0,0,+C43+C44)</f>
        <v>1.5999999999999999E-3</v>
      </c>
      <c r="D45" s="26">
        <f t="shared" si="16"/>
        <v>1.2999999999999999E-3</v>
      </c>
      <c r="E45" s="26">
        <f t="shared" si="16"/>
        <v>1E-3</v>
      </c>
      <c r="F45" s="26">
        <f t="shared" si="16"/>
        <v>8.0000000000000004E-4</v>
      </c>
      <c r="G45" s="26">
        <f t="shared" si="16"/>
        <v>6.9999999999999999E-4</v>
      </c>
      <c r="H45" s="26">
        <f t="shared" si="16"/>
        <v>6.9999999999999999E-4</v>
      </c>
      <c r="I45" s="26">
        <f t="shared" si="16"/>
        <v>8.9999999999999998E-4</v>
      </c>
      <c r="J45" s="26">
        <f t="shared" si="16"/>
        <v>1E-3</v>
      </c>
      <c r="K45" s="26">
        <f t="shared" si="16"/>
        <v>1E-3</v>
      </c>
      <c r="L45" s="26">
        <f t="shared" si="16"/>
        <v>1.0999999999999998E-3</v>
      </c>
      <c r="M45" s="26">
        <f t="shared" si="16"/>
        <v>1.2999999999999999E-3</v>
      </c>
      <c r="N45" s="26">
        <f t="shared" si="16"/>
        <v>1.2000000000000001E-3</v>
      </c>
    </row>
    <row r="46" spans="1:14" ht="13.5" thickBot="1" x14ac:dyDescent="0.25">
      <c r="A46" s="22">
        <v>9</v>
      </c>
      <c r="B46" s="22" t="s">
        <v>11</v>
      </c>
      <c r="C46" s="27">
        <f t="shared" ref="C46:N46" si="17">+C45*0.5</f>
        <v>7.9999999999999993E-4</v>
      </c>
      <c r="D46" s="27">
        <f t="shared" si="17"/>
        <v>6.4999999999999997E-4</v>
      </c>
      <c r="E46" s="27">
        <f t="shared" si="17"/>
        <v>5.0000000000000001E-4</v>
      </c>
      <c r="F46" s="27">
        <f t="shared" si="17"/>
        <v>4.0000000000000002E-4</v>
      </c>
      <c r="G46" s="27">
        <f t="shared" si="17"/>
        <v>3.5E-4</v>
      </c>
      <c r="H46" s="27">
        <f t="shared" si="17"/>
        <v>3.5E-4</v>
      </c>
      <c r="I46" s="27">
        <f t="shared" si="17"/>
        <v>4.4999999999999999E-4</v>
      </c>
      <c r="J46" s="27">
        <f t="shared" si="17"/>
        <v>5.0000000000000001E-4</v>
      </c>
      <c r="K46" s="27">
        <f t="shared" si="17"/>
        <v>5.0000000000000001E-4</v>
      </c>
      <c r="L46" s="27">
        <f t="shared" si="17"/>
        <v>5.4999999999999992E-4</v>
      </c>
      <c r="M46" s="27">
        <f t="shared" si="17"/>
        <v>6.4999999999999997E-4</v>
      </c>
      <c r="N46" s="27">
        <f t="shared" si="17"/>
        <v>6.0000000000000006E-4</v>
      </c>
    </row>
    <row r="47" spans="1:14" ht="13.5" thickTop="1" x14ac:dyDescent="0.2">
      <c r="A47" s="7"/>
      <c r="B47" s="7"/>
      <c r="C47" s="7"/>
      <c r="D47" s="7"/>
      <c r="E47" s="7"/>
      <c r="F47" s="7"/>
      <c r="G47" s="7"/>
      <c r="H47" s="7"/>
      <c r="I47" s="7"/>
      <c r="J47" s="7"/>
      <c r="K47" s="7"/>
      <c r="L47" s="7"/>
      <c r="M47" s="7"/>
      <c r="N47" s="7"/>
    </row>
    <row r="48" spans="1:14" x14ac:dyDescent="0.2">
      <c r="A48" s="7">
        <v>10</v>
      </c>
      <c r="B48" s="7" t="s">
        <v>12</v>
      </c>
      <c r="C48" s="28">
        <f>ROUND(C46/12,5)</f>
        <v>6.9999999999999994E-5</v>
      </c>
      <c r="D48" s="28">
        <f t="shared" ref="D48:N48" si="18">ROUND(D46/12,5)</f>
        <v>5.0000000000000002E-5</v>
      </c>
      <c r="E48" s="28">
        <f t="shared" si="18"/>
        <v>4.0000000000000003E-5</v>
      </c>
      <c r="F48" s="28">
        <f t="shared" si="18"/>
        <v>3.0000000000000001E-5</v>
      </c>
      <c r="G48" s="28">
        <f t="shared" si="18"/>
        <v>3.0000000000000001E-5</v>
      </c>
      <c r="H48" s="28">
        <f t="shared" si="18"/>
        <v>3.0000000000000001E-5</v>
      </c>
      <c r="I48" s="28">
        <f t="shared" si="18"/>
        <v>4.0000000000000003E-5</v>
      </c>
      <c r="J48" s="28">
        <f t="shared" si="18"/>
        <v>4.0000000000000003E-5</v>
      </c>
      <c r="K48" s="28">
        <f t="shared" si="18"/>
        <v>4.0000000000000003E-5</v>
      </c>
      <c r="L48" s="28">
        <f t="shared" si="18"/>
        <v>5.0000000000000002E-5</v>
      </c>
      <c r="M48" s="28">
        <f t="shared" si="18"/>
        <v>5.0000000000000002E-5</v>
      </c>
      <c r="N48" s="28">
        <f t="shared" si="18"/>
        <v>5.0000000000000002E-5</v>
      </c>
    </row>
    <row r="49" spans="1:15" x14ac:dyDescent="0.2">
      <c r="A49" s="7">
        <v>11</v>
      </c>
      <c r="B49" s="7" t="s">
        <v>13</v>
      </c>
      <c r="C49" s="44">
        <f>ROUND(+C41*C48,)</f>
        <v>-63</v>
      </c>
      <c r="D49" s="44">
        <f t="shared" ref="D49:N49" si="19">ROUND(+D41*D48,)</f>
        <v>-45</v>
      </c>
      <c r="E49" s="44">
        <f>ROUND(+E41*E48,)</f>
        <v>-36</v>
      </c>
      <c r="F49" s="44">
        <f t="shared" si="19"/>
        <v>-27</v>
      </c>
      <c r="G49" s="44">
        <f t="shared" si="19"/>
        <v>-27</v>
      </c>
      <c r="H49" s="44">
        <f t="shared" si="19"/>
        <v>-27</v>
      </c>
      <c r="I49" s="44">
        <f t="shared" si="19"/>
        <v>-36</v>
      </c>
      <c r="J49" s="44">
        <f t="shared" si="19"/>
        <v>-35</v>
      </c>
      <c r="K49" s="44">
        <f t="shared" si="19"/>
        <v>-35</v>
      </c>
      <c r="L49" s="44">
        <f t="shared" si="19"/>
        <v>-44</v>
      </c>
      <c r="M49" s="44">
        <f t="shared" si="19"/>
        <v>-44</v>
      </c>
      <c r="N49" s="64">
        <f t="shared" si="19"/>
        <v>-43</v>
      </c>
      <c r="O49" s="49"/>
    </row>
    <row r="50" spans="1:15" ht="13.5" thickBot="1" x14ac:dyDescent="0.25">
      <c r="A50" s="22">
        <v>12</v>
      </c>
      <c r="B50" s="22" t="s">
        <v>14</v>
      </c>
      <c r="C50" s="30">
        <f t="shared" ref="C50:M50" si="20">+C49+C39</f>
        <v>-906981.6</v>
      </c>
      <c r="D50" s="30">
        <f>+D49+D39</f>
        <v>-907026.6</v>
      </c>
      <c r="E50" s="30">
        <f t="shared" si="20"/>
        <v>-907062.6</v>
      </c>
      <c r="F50" s="30">
        <f t="shared" si="20"/>
        <v>-900921.33</v>
      </c>
      <c r="G50" s="30">
        <f t="shared" si="20"/>
        <v>-896092.36</v>
      </c>
      <c r="H50" s="30">
        <f t="shared" si="20"/>
        <v>-891608.96</v>
      </c>
      <c r="I50" s="30">
        <f t="shared" si="20"/>
        <v>-887048.32</v>
      </c>
      <c r="J50" s="30">
        <f t="shared" si="20"/>
        <v>-882667.15999999992</v>
      </c>
      <c r="K50" s="30">
        <f t="shared" si="20"/>
        <v>-878237.98999999987</v>
      </c>
      <c r="L50" s="30">
        <f t="shared" si="20"/>
        <v>-873509.14999999991</v>
      </c>
      <c r="M50" s="30">
        <f t="shared" si="20"/>
        <v>-868238.59999999986</v>
      </c>
      <c r="N50" s="30">
        <f>+N49+N39</f>
        <v>-861424.62999999989</v>
      </c>
    </row>
    <row r="51" spans="1:15" ht="13.5" thickTop="1" x14ac:dyDescent="0.2">
      <c r="A51" s="15"/>
      <c r="B51" s="15"/>
      <c r="C51" s="31"/>
      <c r="D51" s="31"/>
      <c r="E51" s="31"/>
      <c r="F51" s="31"/>
      <c r="G51" s="31"/>
      <c r="H51" s="31"/>
      <c r="I51" s="31"/>
      <c r="J51" s="31"/>
      <c r="K51" s="31"/>
      <c r="L51" s="31"/>
      <c r="M51" s="31"/>
      <c r="N51" s="31"/>
    </row>
    <row r="52" spans="1:15" s="7" customFormat="1" ht="11.25" x14ac:dyDescent="0.2">
      <c r="A52" s="15"/>
      <c r="B52" s="15" t="s">
        <v>19</v>
      </c>
      <c r="C52" s="32">
        <v>0</v>
      </c>
      <c r="D52" s="32">
        <v>0</v>
      </c>
      <c r="E52" s="32"/>
      <c r="F52" s="32"/>
      <c r="G52" s="32"/>
      <c r="H52" s="32"/>
      <c r="I52" s="32"/>
      <c r="J52" s="32"/>
      <c r="K52" s="32"/>
      <c r="L52" s="32"/>
      <c r="M52" s="32"/>
      <c r="N52" s="32"/>
    </row>
    <row r="53" spans="1:15" x14ac:dyDescent="0.2">
      <c r="A53" s="7"/>
      <c r="B53" s="7"/>
      <c r="C53" s="7"/>
      <c r="D53" s="7"/>
      <c r="E53" s="7"/>
      <c r="F53" s="7"/>
      <c r="G53" s="7"/>
      <c r="H53" s="7"/>
      <c r="I53" s="7"/>
      <c r="J53" s="7"/>
      <c r="K53" s="7"/>
      <c r="L53" s="7"/>
      <c r="M53" s="7"/>
      <c r="N53" s="7"/>
    </row>
    <row r="54" spans="1:15" ht="13.5" thickBot="1" x14ac:dyDescent="0.25">
      <c r="A54" s="33">
        <v>13</v>
      </c>
      <c r="B54" s="33" t="s">
        <v>15</v>
      </c>
      <c r="C54" s="34">
        <f t="shared" ref="C54:N54" si="21">+C50+C52</f>
        <v>-906981.6</v>
      </c>
      <c r="D54" s="34">
        <f>+D50+D52</f>
        <v>-907026.6</v>
      </c>
      <c r="E54" s="34">
        <f t="shared" si="21"/>
        <v>-907062.6</v>
      </c>
      <c r="F54" s="34">
        <f t="shared" si="21"/>
        <v>-900921.33</v>
      </c>
      <c r="G54" s="34">
        <f t="shared" si="21"/>
        <v>-896092.36</v>
      </c>
      <c r="H54" s="34">
        <f t="shared" si="21"/>
        <v>-891608.96</v>
      </c>
      <c r="I54" s="34">
        <f t="shared" si="21"/>
        <v>-887048.32</v>
      </c>
      <c r="J54" s="34">
        <f t="shared" si="21"/>
        <v>-882667.15999999992</v>
      </c>
      <c r="K54" s="34">
        <f t="shared" si="21"/>
        <v>-878237.98999999987</v>
      </c>
      <c r="L54" s="34">
        <f t="shared" si="21"/>
        <v>-873509.14999999991</v>
      </c>
      <c r="M54" s="46">
        <f t="shared" si="21"/>
        <v>-868238.59999999986</v>
      </c>
      <c r="N54" s="34">
        <f t="shared" si="21"/>
        <v>-861424.62999999989</v>
      </c>
      <c r="O54" s="49"/>
    </row>
    <row r="55" spans="1:15" ht="13.5" thickTop="1" x14ac:dyDescent="0.2"/>
    <row r="56" spans="1:15" s="7" customFormat="1" ht="12" thickBot="1" x14ac:dyDescent="0.25">
      <c r="A56" s="33"/>
      <c r="B56" s="33" t="s">
        <v>18</v>
      </c>
      <c r="C56" s="38">
        <f>+C30+C54</f>
        <v>-64666.369999999995</v>
      </c>
      <c r="D56" s="38">
        <f>+D30+D54</f>
        <v>-64669.369999999995</v>
      </c>
      <c r="E56" s="38">
        <f>+E30+E54</f>
        <v>-64671.369999999995</v>
      </c>
      <c r="F56" s="38">
        <f>+F30+F54</f>
        <v>-58505.099999999977</v>
      </c>
      <c r="G56" s="38">
        <f t="shared" ref="G56:L56" si="22">+G30+G54</f>
        <v>-53651.130000000005</v>
      </c>
      <c r="H56" s="38">
        <f t="shared" si="22"/>
        <v>-49142.729999999981</v>
      </c>
      <c r="I56" s="38">
        <f t="shared" si="22"/>
        <v>-44548.089999999967</v>
      </c>
      <c r="J56" s="38">
        <f t="shared" si="22"/>
        <v>-40132.929999999935</v>
      </c>
      <c r="K56" s="38">
        <f>+K30+K54</f>
        <v>-35669.759999999893</v>
      </c>
      <c r="L56" s="38">
        <f t="shared" si="22"/>
        <v>-30898.919999999925</v>
      </c>
      <c r="M56" s="38">
        <f>+M30+M54</f>
        <v>-25586.369999999879</v>
      </c>
      <c r="N56" s="38">
        <f>+N30+N54</f>
        <v>-18730.399999999907</v>
      </c>
    </row>
    <row r="57" spans="1:15" ht="13.5" thickTop="1" x14ac:dyDescent="0.2">
      <c r="C57" s="40"/>
      <c r="D57" s="40"/>
      <c r="E57" s="40"/>
      <c r="F57" s="40"/>
      <c r="G57" s="40"/>
      <c r="H57" s="40"/>
      <c r="I57" s="40"/>
      <c r="J57" s="40"/>
      <c r="K57" s="40"/>
      <c r="L57" s="40"/>
      <c r="M57" s="40"/>
      <c r="N57" s="40"/>
    </row>
    <row r="58" spans="1:15" x14ac:dyDescent="0.2">
      <c r="B58" s="7" t="s">
        <v>32</v>
      </c>
      <c r="C58" s="47">
        <f>842315.23-842315.23</f>
        <v>0</v>
      </c>
      <c r="D58" s="47">
        <f>-842357.23+842357.23</f>
        <v>0</v>
      </c>
      <c r="E58" s="47">
        <f>-842391.23+842391.23</f>
        <v>0</v>
      </c>
      <c r="F58" s="47">
        <f>842416.23-836247.96</f>
        <v>6168.2700000000186</v>
      </c>
      <c r="G58" s="47">
        <f>842441.23-831416.99</f>
        <v>11024.239999999991</v>
      </c>
      <c r="H58" s="47">
        <f>842466.23-826931.59</f>
        <v>15534.640000000014</v>
      </c>
      <c r="I58" s="47">
        <f>842500.23-822368.95</f>
        <v>20131.280000000028</v>
      </c>
      <c r="J58" s="48">
        <f>842534.23-817986.79</f>
        <v>24547.439999999944</v>
      </c>
      <c r="K58" s="48">
        <f>842568.23-842568.23</f>
        <v>0</v>
      </c>
      <c r="L58" s="48">
        <f>-842610.23+842610.23</f>
        <v>0</v>
      </c>
      <c r="M58" s="48">
        <f>842652.23-842652.23</f>
        <v>0</v>
      </c>
      <c r="N58" s="48">
        <v>0</v>
      </c>
    </row>
    <row r="59" spans="1:15" x14ac:dyDescent="0.2">
      <c r="B59" s="7" t="s">
        <v>31</v>
      </c>
      <c r="C59" s="47">
        <v>-64666.37</v>
      </c>
      <c r="D59" s="47">
        <v>-64669.37</v>
      </c>
      <c r="E59" s="47">
        <v>-64671.37</v>
      </c>
      <c r="F59" s="47">
        <v>-64673.37</v>
      </c>
      <c r="G59" s="47">
        <v>-64675.37</v>
      </c>
      <c r="H59" s="48">
        <v>-64677.37</v>
      </c>
      <c r="I59" s="48">
        <v>-64679.37</v>
      </c>
      <c r="J59" s="48">
        <v>-64680.37</v>
      </c>
      <c r="K59" s="48">
        <v>-35669.760000000002</v>
      </c>
      <c r="L59" s="48">
        <v>-30898.92</v>
      </c>
      <c r="M59" s="48">
        <v>-25586.37</v>
      </c>
      <c r="N59" s="48">
        <v>-18730.400000000001</v>
      </c>
    </row>
    <row r="60" spans="1:15" ht="13.5" thickBot="1" x14ac:dyDescent="0.25">
      <c r="B60" s="7" t="s">
        <v>21</v>
      </c>
      <c r="C60" s="30">
        <f>IF(ISBLANK(C58),0,C56-C58-C59)</f>
        <v>7.2759576141834259E-12</v>
      </c>
      <c r="D60" s="30">
        <f t="shared" ref="D60:N60" si="23">IF(ISBLANK(D58),0,D56-D58-D59)</f>
        <v>7.2759576141834259E-12</v>
      </c>
      <c r="E60" s="30">
        <f t="shared" si="23"/>
        <v>7.2759576141834259E-12</v>
      </c>
      <c r="F60" s="30">
        <f t="shared" si="23"/>
        <v>7.2759576141834259E-12</v>
      </c>
      <c r="G60" s="30">
        <f t="shared" si="23"/>
        <v>7.2759576141834259E-12</v>
      </c>
      <c r="H60" s="30">
        <f t="shared" si="23"/>
        <v>7.2759576141834259E-12</v>
      </c>
      <c r="I60" s="30">
        <f t="shared" si="23"/>
        <v>7.2759576141834259E-12</v>
      </c>
      <c r="J60" s="30">
        <f t="shared" si="23"/>
        <v>1.2369127944111824E-10</v>
      </c>
      <c r="K60" s="30">
        <f t="shared" si="23"/>
        <v>1.0913936421275139E-10</v>
      </c>
      <c r="L60" s="30">
        <f t="shared" si="23"/>
        <v>7.2759576141834259E-11</v>
      </c>
      <c r="M60" s="30">
        <f t="shared" si="23"/>
        <v>1.2005330063402653E-10</v>
      </c>
      <c r="N60" s="30">
        <f t="shared" si="23"/>
        <v>9.4587448984384537E-11</v>
      </c>
    </row>
    <row r="61" spans="1:15" ht="13.5" thickTop="1" x14ac:dyDescent="0.2">
      <c r="B61" s="7" t="s">
        <v>24</v>
      </c>
      <c r="C61" s="31">
        <v>85</v>
      </c>
      <c r="D61" s="31">
        <f>C58-D58</f>
        <v>0</v>
      </c>
      <c r="E61" s="31">
        <f t="shared" ref="E61:J61" si="24">D58-E58</f>
        <v>0</v>
      </c>
      <c r="F61" s="31">
        <f t="shared" si="24"/>
        <v>-6168.2700000000186</v>
      </c>
      <c r="G61" s="31">
        <f t="shared" si="24"/>
        <v>-4855.9699999999721</v>
      </c>
      <c r="H61" s="54">
        <f t="shared" si="24"/>
        <v>-4510.4000000000233</v>
      </c>
      <c r="I61" s="54">
        <f t="shared" si="24"/>
        <v>-4596.640000000014</v>
      </c>
      <c r="J61" s="54">
        <f t="shared" si="24"/>
        <v>-4416.1599999999162</v>
      </c>
      <c r="K61" s="31">
        <f>J58-K58</f>
        <v>24547.439999999944</v>
      </c>
      <c r="L61" s="31">
        <f>K58-L58</f>
        <v>0</v>
      </c>
      <c r="M61" s="31">
        <f>L58-M58</f>
        <v>0</v>
      </c>
      <c r="N61" s="31">
        <f>M58-N58</f>
        <v>0</v>
      </c>
    </row>
    <row r="62" spans="1:15" x14ac:dyDescent="0.2">
      <c r="C62" s="45"/>
      <c r="D62" s="41"/>
      <c r="E62" s="49"/>
      <c r="I62" s="55"/>
      <c r="J62" s="55"/>
    </row>
    <row r="63" spans="1:15" x14ac:dyDescent="0.2">
      <c r="I63" s="56"/>
      <c r="J63" s="57"/>
      <c r="K63" s="58"/>
      <c r="L63" s="58"/>
      <c r="M63" s="59"/>
    </row>
    <row r="64" spans="1:15" x14ac:dyDescent="0.2">
      <c r="H64" s="52"/>
      <c r="I64" s="52"/>
      <c r="J64" s="15"/>
      <c r="K64" s="60"/>
      <c r="L64" s="61"/>
      <c r="M64" s="59"/>
    </row>
    <row r="65" spans="2:13" x14ac:dyDescent="0.2">
      <c r="J65" s="15"/>
      <c r="K65" s="59"/>
      <c r="L65" s="59"/>
      <c r="M65" s="59"/>
    </row>
    <row r="66" spans="2:13" x14ac:dyDescent="0.2">
      <c r="J66" s="15"/>
      <c r="K66" s="59"/>
      <c r="L66" s="59"/>
      <c r="M66" s="59"/>
    </row>
    <row r="67" spans="2:13" x14ac:dyDescent="0.2">
      <c r="D67" s="49"/>
    </row>
    <row r="68" spans="2:13" x14ac:dyDescent="0.2">
      <c r="B68" s="1" t="s">
        <v>27</v>
      </c>
    </row>
    <row r="69" spans="2:13" x14ac:dyDescent="0.2">
      <c r="B69" s="67" t="s">
        <v>28</v>
      </c>
      <c r="C69" s="67"/>
      <c r="D69" s="67"/>
      <c r="E69" s="67"/>
      <c r="F69" s="67"/>
    </row>
    <row r="70" spans="2:13" x14ac:dyDescent="0.2">
      <c r="B70" s="67"/>
      <c r="C70" s="67"/>
      <c r="D70" s="67"/>
      <c r="E70" s="67"/>
      <c r="F70" s="67"/>
    </row>
    <row r="71" spans="2:13" x14ac:dyDescent="0.2">
      <c r="B71" s="67"/>
      <c r="C71" s="67"/>
      <c r="D71" s="67"/>
      <c r="E71" s="67"/>
      <c r="F71" s="67"/>
    </row>
    <row r="72" spans="2:13" x14ac:dyDescent="0.2">
      <c r="B72" s="67"/>
      <c r="C72" s="67"/>
      <c r="D72" s="67"/>
      <c r="E72" s="67"/>
      <c r="F72" s="67"/>
    </row>
    <row r="73" spans="2:13" x14ac:dyDescent="0.2">
      <c r="B73" s="67"/>
      <c r="C73" s="67"/>
      <c r="D73" s="67"/>
      <c r="E73" s="67"/>
      <c r="F73" s="67"/>
    </row>
    <row r="74" spans="2:13" x14ac:dyDescent="0.2">
      <c r="B74" s="67"/>
      <c r="C74" s="67"/>
      <c r="D74" s="67"/>
      <c r="E74" s="67"/>
      <c r="F74" s="67"/>
    </row>
    <row r="75" spans="2:13" x14ac:dyDescent="0.2">
      <c r="B75" s="67"/>
      <c r="C75" s="67"/>
      <c r="D75" s="67"/>
      <c r="E75" s="67"/>
      <c r="F75" s="67"/>
    </row>
  </sheetData>
  <protectedRanges>
    <protectedRange algorithmName="SHA-512" hashValue="7Ry+d9mCT72v6CY4K5V0WrAZAm5V+R7zr9v9DZUZjI+gNnvRvfJQQ9QGKmoGw1QF2PrxOMwdhJEaoCs79ejJzw==" saltValue="Ezai6o88VtqTc7r+xhIVMA==" spinCount="100000" sqref="C19 C35 C58:N59 C20:N20" name="Range1"/>
  </protectedRanges>
  <mergeCells count="3">
    <mergeCell ref="C10:N10"/>
    <mergeCell ref="C34:N34"/>
    <mergeCell ref="B69:F75"/>
  </mergeCells>
  <pageMargins left="0.17" right="0.17" top="0.24" bottom="0.24" header="0.24" footer="0.24"/>
  <pageSetup scale="68" orientation="landscape" r:id="rId1"/>
  <headerFooter alignWithMargins="0">
    <oddFooter>&amp;R&amp;Z&amp;F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4"/>
  <sheetViews>
    <sheetView zoomScale="110" zoomScaleNormal="110" zoomScaleSheetLayoutView="85" workbookViewId="0">
      <pane xSplit="2" ySplit="10" topLeftCell="C11" activePane="bottomRight" state="frozen"/>
      <selection pane="topRight" activeCell="C1" sqref="C1"/>
      <selection pane="bottomLeft" activeCell="A10" sqref="A10"/>
      <selection pane="bottomRight" activeCell="C11" sqref="C11"/>
    </sheetView>
  </sheetViews>
  <sheetFormatPr defaultColWidth="9.140625" defaultRowHeight="12.75" x14ac:dyDescent="0.2"/>
  <cols>
    <col min="1" max="1" width="3.42578125" style="1" bestFit="1" customWidth="1"/>
    <col min="2" max="2" width="26" style="1" customWidth="1"/>
    <col min="3" max="3" width="14.28515625" style="1" bestFit="1" customWidth="1"/>
    <col min="4" max="14" width="14" style="1" bestFit="1" customWidth="1"/>
    <col min="15" max="15" width="11.28515625" style="1" customWidth="1"/>
    <col min="16" max="16384" width="9.140625" style="1"/>
  </cols>
  <sheetData>
    <row r="1" spans="1:14" ht="21" x14ac:dyDescent="0.35">
      <c r="B1" s="2" t="s">
        <v>0</v>
      </c>
    </row>
    <row r="2" spans="1:14" ht="15.75" x14ac:dyDescent="0.25">
      <c r="B2" s="3" t="s">
        <v>16</v>
      </c>
    </row>
    <row r="3" spans="1:14" x14ac:dyDescent="0.2">
      <c r="B3" s="1" t="s">
        <v>1</v>
      </c>
    </row>
    <row r="4" spans="1:14" x14ac:dyDescent="0.2">
      <c r="B4" s="1" t="s">
        <v>22</v>
      </c>
      <c r="H4" s="49"/>
    </row>
    <row r="5" spans="1:14" x14ac:dyDescent="0.2">
      <c r="B5" s="4" t="s">
        <v>29</v>
      </c>
    </row>
    <row r="6" spans="1:14" x14ac:dyDescent="0.2">
      <c r="A6" s="5"/>
      <c r="B6" s="6"/>
      <c r="C6" s="43"/>
      <c r="D6" s="43"/>
      <c r="E6" s="43"/>
      <c r="F6" s="5"/>
      <c r="G6" s="51"/>
      <c r="H6" s="5"/>
      <c r="I6" s="5"/>
      <c r="J6" s="5"/>
      <c r="K6" s="5"/>
      <c r="L6" s="5"/>
      <c r="M6" s="5"/>
      <c r="N6" s="5"/>
    </row>
    <row r="7" spans="1:14" x14ac:dyDescent="0.2">
      <c r="B7" s="4"/>
      <c r="C7" s="42"/>
      <c r="D7" s="42"/>
      <c r="E7" s="40"/>
      <c r="G7" s="40"/>
    </row>
    <row r="8" spans="1:14" s="7" customFormat="1" ht="11.25" x14ac:dyDescent="0.2"/>
    <row r="9" spans="1:14" s="7" customFormat="1" ht="11.25" x14ac:dyDescent="0.2">
      <c r="C9" s="8">
        <v>1</v>
      </c>
      <c r="D9" s="8">
        <v>2</v>
      </c>
      <c r="E9" s="8">
        <v>3</v>
      </c>
      <c r="F9" s="8">
        <v>4</v>
      </c>
      <c r="G9" s="8">
        <v>5</v>
      </c>
      <c r="H9" s="8">
        <v>6</v>
      </c>
      <c r="I9" s="8">
        <v>7</v>
      </c>
      <c r="J9" s="8">
        <v>8</v>
      </c>
      <c r="K9" s="8">
        <v>9</v>
      </c>
      <c r="L9" s="8">
        <v>10</v>
      </c>
      <c r="M9" s="8">
        <v>11</v>
      </c>
      <c r="N9" s="62">
        <v>12</v>
      </c>
    </row>
    <row r="10" spans="1:14" s="7" customFormat="1" ht="11.25" x14ac:dyDescent="0.2">
      <c r="A10" s="9"/>
      <c r="B10" s="10" t="s">
        <v>2</v>
      </c>
      <c r="C10" s="65" t="s">
        <v>20</v>
      </c>
      <c r="D10" s="65"/>
      <c r="E10" s="65"/>
      <c r="F10" s="65"/>
      <c r="G10" s="65"/>
      <c r="H10" s="65"/>
      <c r="I10" s="65"/>
      <c r="J10" s="65"/>
      <c r="K10" s="65"/>
      <c r="L10" s="65"/>
      <c r="M10" s="65"/>
      <c r="N10" s="65"/>
    </row>
    <row r="11" spans="1:14" s="7" customFormat="1" ht="11.25" x14ac:dyDescent="0.2">
      <c r="A11" s="11">
        <v>1</v>
      </c>
      <c r="B11" s="12" t="s">
        <v>3</v>
      </c>
      <c r="C11" s="13">
        <v>837531.23</v>
      </c>
      <c r="D11" s="14">
        <f>+C30</f>
        <v>838645.23</v>
      </c>
      <c r="E11" s="14">
        <f>+D30</f>
        <v>839727.23</v>
      </c>
      <c r="F11" s="14">
        <f t="shared" ref="F11:N11" si="0">+E30</f>
        <v>840928.23</v>
      </c>
      <c r="G11" s="14">
        <f t="shared" si="0"/>
        <v>841676.23</v>
      </c>
      <c r="H11" s="14">
        <f t="shared" si="0"/>
        <v>841794.23</v>
      </c>
      <c r="I11" s="14">
        <f t="shared" si="0"/>
        <v>841870.23</v>
      </c>
      <c r="J11" s="14">
        <f t="shared" si="0"/>
        <v>841937.23</v>
      </c>
      <c r="K11" s="14">
        <f t="shared" si="0"/>
        <v>842004.23</v>
      </c>
      <c r="L11" s="14">
        <f t="shared" si="0"/>
        <v>842063.23</v>
      </c>
      <c r="M11" s="14">
        <f t="shared" si="0"/>
        <v>842122.23</v>
      </c>
      <c r="N11" s="14">
        <f t="shared" si="0"/>
        <v>842189.23</v>
      </c>
    </row>
    <row r="12" spans="1:14" s="7" customFormat="1" ht="11.25" x14ac:dyDescent="0.2">
      <c r="A12" s="15"/>
      <c r="B12" s="16"/>
      <c r="C12" s="17"/>
      <c r="D12" s="15"/>
      <c r="E12" s="15"/>
      <c r="F12" s="15"/>
      <c r="G12" s="15"/>
      <c r="H12" s="15"/>
      <c r="I12" s="15"/>
      <c r="J12" s="15"/>
      <c r="K12" s="15"/>
      <c r="L12" s="15"/>
      <c r="M12" s="15"/>
      <c r="N12" s="15"/>
    </row>
    <row r="13" spans="1:14" s="7" customFormat="1" ht="11.25" x14ac:dyDescent="0.2">
      <c r="A13" s="7">
        <v>2</v>
      </c>
      <c r="B13" s="7" t="s">
        <v>4</v>
      </c>
      <c r="C13" s="18">
        <v>0</v>
      </c>
      <c r="D13" s="18"/>
      <c r="E13" s="18"/>
      <c r="F13" s="18"/>
      <c r="G13" s="18"/>
      <c r="H13" s="18"/>
      <c r="I13" s="18"/>
      <c r="J13" s="18"/>
      <c r="K13" s="18"/>
      <c r="L13" s="18"/>
      <c r="M13" s="18"/>
      <c r="N13" s="18"/>
    </row>
    <row r="14" spans="1:14" s="7" customFormat="1" ht="11.25" x14ac:dyDescent="0.2">
      <c r="A14" s="15"/>
      <c r="B14" s="15"/>
      <c r="C14" s="19"/>
      <c r="D14" s="19"/>
      <c r="E14" s="19"/>
      <c r="F14" s="19"/>
      <c r="G14" s="19"/>
      <c r="H14" s="19"/>
      <c r="I14" s="19"/>
      <c r="J14" s="19"/>
      <c r="K14" s="19"/>
      <c r="L14" s="19"/>
      <c r="M14" s="19"/>
      <c r="N14" s="19"/>
    </row>
    <row r="15" spans="1:14" s="7" customFormat="1" ht="11.25" x14ac:dyDescent="0.2">
      <c r="A15" s="20">
        <v>3</v>
      </c>
      <c r="B15" s="20" t="s">
        <v>5</v>
      </c>
      <c r="C15" s="21">
        <f>+C11+C13</f>
        <v>837531.23</v>
      </c>
      <c r="D15" s="21">
        <f t="shared" ref="D15:N15" si="1">+D11+D13</f>
        <v>838645.23</v>
      </c>
      <c r="E15" s="21">
        <f t="shared" si="1"/>
        <v>839727.23</v>
      </c>
      <c r="F15" s="21">
        <f t="shared" si="1"/>
        <v>840928.23</v>
      </c>
      <c r="G15" s="21">
        <f t="shared" si="1"/>
        <v>841676.23</v>
      </c>
      <c r="H15" s="21">
        <f t="shared" si="1"/>
        <v>841794.23</v>
      </c>
      <c r="I15" s="21">
        <f t="shared" si="1"/>
        <v>841870.23</v>
      </c>
      <c r="J15" s="21">
        <f t="shared" si="1"/>
        <v>841937.23</v>
      </c>
      <c r="K15" s="21">
        <f t="shared" si="1"/>
        <v>842004.23</v>
      </c>
      <c r="L15" s="21">
        <f t="shared" si="1"/>
        <v>842063.23</v>
      </c>
      <c r="M15" s="21">
        <f t="shared" si="1"/>
        <v>842122.23</v>
      </c>
      <c r="N15" s="21">
        <f t="shared" si="1"/>
        <v>842189.23</v>
      </c>
    </row>
    <row r="16" spans="1:14" s="7" customFormat="1" ht="11.25" x14ac:dyDescent="0.2">
      <c r="A16" s="11">
        <v>4</v>
      </c>
      <c r="B16" s="11" t="s">
        <v>6</v>
      </c>
      <c r="C16" s="14">
        <f>+C11+C15</f>
        <v>1675062.46</v>
      </c>
      <c r="D16" s="14">
        <f t="shared" ref="D16:N16" si="2">+D11+D15</f>
        <v>1677290.46</v>
      </c>
      <c r="E16" s="14">
        <f t="shared" si="2"/>
        <v>1679454.46</v>
      </c>
      <c r="F16" s="14">
        <f t="shared" si="2"/>
        <v>1681856.46</v>
      </c>
      <c r="G16" s="14">
        <f t="shared" si="2"/>
        <v>1683352.46</v>
      </c>
      <c r="H16" s="14">
        <f t="shared" si="2"/>
        <v>1683588.46</v>
      </c>
      <c r="I16" s="14">
        <f t="shared" si="2"/>
        <v>1683740.46</v>
      </c>
      <c r="J16" s="14">
        <f t="shared" si="2"/>
        <v>1683874.46</v>
      </c>
      <c r="K16" s="14">
        <f t="shared" si="2"/>
        <v>1684008.46</v>
      </c>
      <c r="L16" s="14">
        <f t="shared" si="2"/>
        <v>1684126.46</v>
      </c>
      <c r="M16" s="14">
        <f>+M11+M15</f>
        <v>1684244.46</v>
      </c>
      <c r="N16" s="14">
        <f t="shared" si="2"/>
        <v>1684378.46</v>
      </c>
    </row>
    <row r="17" spans="1:15" s="7" customFormat="1" ht="12" thickBot="1" x14ac:dyDescent="0.25">
      <c r="A17" s="22">
        <v>5</v>
      </c>
      <c r="B17" s="22" t="s">
        <v>7</v>
      </c>
      <c r="C17" s="23">
        <f>+C16*0.5</f>
        <v>837531.23</v>
      </c>
      <c r="D17" s="23">
        <f t="shared" ref="D17:N17" si="3">+D16*0.5</f>
        <v>838645.23</v>
      </c>
      <c r="E17" s="23">
        <f t="shared" si="3"/>
        <v>839727.23</v>
      </c>
      <c r="F17" s="23">
        <f t="shared" si="3"/>
        <v>840928.23</v>
      </c>
      <c r="G17" s="23">
        <f t="shared" si="3"/>
        <v>841676.23</v>
      </c>
      <c r="H17" s="23">
        <f t="shared" si="3"/>
        <v>841794.23</v>
      </c>
      <c r="I17" s="23">
        <f t="shared" si="3"/>
        <v>841870.23</v>
      </c>
      <c r="J17" s="23">
        <f t="shared" si="3"/>
        <v>841937.23</v>
      </c>
      <c r="K17" s="23">
        <f t="shared" si="3"/>
        <v>842004.23</v>
      </c>
      <c r="L17" s="23">
        <f t="shared" si="3"/>
        <v>842063.23</v>
      </c>
      <c r="M17" s="23">
        <f t="shared" si="3"/>
        <v>842122.23</v>
      </c>
      <c r="N17" s="23">
        <f t="shared" si="3"/>
        <v>842189.23</v>
      </c>
    </row>
    <row r="18" spans="1:15" s="7" customFormat="1" ht="12" thickTop="1" x14ac:dyDescent="0.2"/>
    <row r="19" spans="1:15" s="7" customFormat="1" ht="11.25" x14ac:dyDescent="0.2">
      <c r="A19" s="7">
        <v>6</v>
      </c>
      <c r="B19" s="7" t="s">
        <v>8</v>
      </c>
      <c r="C19" s="24">
        <v>1.5900000000000001E-2</v>
      </c>
      <c r="D19" s="25">
        <f>+C20</f>
        <v>1.5900000000000001E-2</v>
      </c>
      <c r="E19" s="25">
        <f t="shared" ref="E19:N19" si="4">+D20</f>
        <v>1.5100000000000001E-2</v>
      </c>
      <c r="F19" s="25">
        <f t="shared" si="4"/>
        <v>1.9099999999999999E-2</v>
      </c>
      <c r="G19" s="25">
        <f>F20</f>
        <v>2.2000000000000001E-3</v>
      </c>
      <c r="H19" s="25">
        <f t="shared" si="4"/>
        <v>1.1000000000000001E-3</v>
      </c>
      <c r="I19" s="25">
        <f t="shared" si="4"/>
        <v>1E-3</v>
      </c>
      <c r="J19" s="25">
        <f t="shared" si="4"/>
        <v>1E-3</v>
      </c>
      <c r="K19" s="25">
        <f t="shared" si="4"/>
        <v>8.0000000000000004E-4</v>
      </c>
      <c r="L19" s="25">
        <f t="shared" si="4"/>
        <v>8.0000000000000004E-4</v>
      </c>
      <c r="M19" s="25">
        <f t="shared" si="4"/>
        <v>8.9999999999999998E-4</v>
      </c>
      <c r="N19" s="25">
        <f t="shared" si="4"/>
        <v>8.9999999999999998E-4</v>
      </c>
    </row>
    <row r="20" spans="1:15" s="7" customFormat="1" ht="11.25" x14ac:dyDescent="0.2">
      <c r="A20" s="7">
        <v>7</v>
      </c>
      <c r="B20" s="7" t="s">
        <v>9</v>
      </c>
      <c r="C20" s="24">
        <v>1.5900000000000001E-2</v>
      </c>
      <c r="D20" s="24">
        <v>1.5100000000000001E-2</v>
      </c>
      <c r="E20" s="24">
        <v>1.9099999999999999E-2</v>
      </c>
      <c r="F20" s="24">
        <v>2.2000000000000001E-3</v>
      </c>
      <c r="G20" s="24">
        <v>1.1000000000000001E-3</v>
      </c>
      <c r="H20" s="24">
        <v>1E-3</v>
      </c>
      <c r="I20" s="24">
        <v>1E-3</v>
      </c>
      <c r="J20" s="24">
        <v>8.0000000000000004E-4</v>
      </c>
      <c r="K20" s="24">
        <v>8.0000000000000004E-4</v>
      </c>
      <c r="L20" s="24">
        <v>8.9999999999999998E-4</v>
      </c>
      <c r="M20" s="24">
        <v>8.9999999999999998E-4</v>
      </c>
      <c r="N20" s="24">
        <v>8.9999999999999998E-4</v>
      </c>
    </row>
    <row r="21" spans="1:15" s="7" customFormat="1" ht="11.25" x14ac:dyDescent="0.2">
      <c r="A21" s="11">
        <v>8</v>
      </c>
      <c r="B21" s="11" t="s">
        <v>10</v>
      </c>
      <c r="C21" s="26">
        <f>IF(C20=0,0,+C19+C20)</f>
        <v>3.1800000000000002E-2</v>
      </c>
      <c r="D21" s="26">
        <f t="shared" ref="D21:N21" si="5">IF(D20=0,0,+D19+D20)</f>
        <v>3.1E-2</v>
      </c>
      <c r="E21" s="26">
        <f t="shared" si="5"/>
        <v>3.4200000000000001E-2</v>
      </c>
      <c r="F21" s="26">
        <f>IF(F20=0,0,+F19+F20)</f>
        <v>2.1299999999999999E-2</v>
      </c>
      <c r="G21" s="26">
        <f t="shared" si="5"/>
        <v>3.3E-3</v>
      </c>
      <c r="H21" s="26">
        <f t="shared" si="5"/>
        <v>2.1000000000000003E-3</v>
      </c>
      <c r="I21" s="26">
        <f t="shared" si="5"/>
        <v>2E-3</v>
      </c>
      <c r="J21" s="26">
        <f t="shared" si="5"/>
        <v>1.8E-3</v>
      </c>
      <c r="K21" s="26">
        <f t="shared" si="5"/>
        <v>1.6000000000000001E-3</v>
      </c>
      <c r="L21" s="26">
        <f t="shared" si="5"/>
        <v>1.7000000000000001E-3</v>
      </c>
      <c r="M21" s="26">
        <f t="shared" si="5"/>
        <v>1.8E-3</v>
      </c>
      <c r="N21" s="26">
        <f t="shared" si="5"/>
        <v>1.8E-3</v>
      </c>
    </row>
    <row r="22" spans="1:15" s="7" customFormat="1" ht="12" thickBot="1" x14ac:dyDescent="0.25">
      <c r="A22" s="22">
        <v>9</v>
      </c>
      <c r="B22" s="22" t="s">
        <v>11</v>
      </c>
      <c r="C22" s="27">
        <f t="shared" ref="C22:N22" si="6">+C21*0.5</f>
        <v>1.5900000000000001E-2</v>
      </c>
      <c r="D22" s="27">
        <f t="shared" si="6"/>
        <v>1.55E-2</v>
      </c>
      <c r="E22" s="27">
        <f t="shared" si="6"/>
        <v>1.7100000000000001E-2</v>
      </c>
      <c r="F22" s="27">
        <f t="shared" si="6"/>
        <v>1.065E-2</v>
      </c>
      <c r="G22" s="27">
        <f t="shared" si="6"/>
        <v>1.65E-3</v>
      </c>
      <c r="H22" s="27">
        <f t="shared" si="6"/>
        <v>1.0500000000000002E-3</v>
      </c>
      <c r="I22" s="27">
        <f t="shared" si="6"/>
        <v>1E-3</v>
      </c>
      <c r="J22" s="27">
        <f t="shared" si="6"/>
        <v>8.9999999999999998E-4</v>
      </c>
      <c r="K22" s="27">
        <f t="shared" si="6"/>
        <v>8.0000000000000004E-4</v>
      </c>
      <c r="L22" s="27">
        <f t="shared" si="6"/>
        <v>8.5000000000000006E-4</v>
      </c>
      <c r="M22" s="27">
        <f t="shared" si="6"/>
        <v>8.9999999999999998E-4</v>
      </c>
      <c r="N22" s="27">
        <f t="shared" si="6"/>
        <v>8.9999999999999998E-4</v>
      </c>
    </row>
    <row r="23" spans="1:15" s="7" customFormat="1" ht="12" thickTop="1" x14ac:dyDescent="0.2">
      <c r="E23" s="39"/>
    </row>
    <row r="24" spans="1:15" s="7" customFormat="1" ht="11.25" x14ac:dyDescent="0.2">
      <c r="A24" s="7">
        <v>10</v>
      </c>
      <c r="B24" s="7" t="s">
        <v>12</v>
      </c>
      <c r="C24" s="28">
        <f t="shared" ref="C24:L24" si="7">ROUND(C22/12,5)</f>
        <v>1.33E-3</v>
      </c>
      <c r="D24" s="28">
        <f t="shared" si="7"/>
        <v>1.2899999999999999E-3</v>
      </c>
      <c r="E24" s="28">
        <f>ROUND(E22/12,5)</f>
        <v>1.4300000000000001E-3</v>
      </c>
      <c r="F24" s="28">
        <f t="shared" si="7"/>
        <v>8.8999999999999995E-4</v>
      </c>
      <c r="G24" s="28">
        <f t="shared" si="7"/>
        <v>1.3999999999999999E-4</v>
      </c>
      <c r="H24" s="28">
        <f t="shared" si="7"/>
        <v>9.0000000000000006E-5</v>
      </c>
      <c r="I24" s="28">
        <f t="shared" si="7"/>
        <v>8.0000000000000007E-5</v>
      </c>
      <c r="J24" s="28">
        <f t="shared" si="7"/>
        <v>8.0000000000000007E-5</v>
      </c>
      <c r="K24" s="28">
        <f t="shared" si="7"/>
        <v>6.9999999999999994E-5</v>
      </c>
      <c r="L24" s="28">
        <f t="shared" si="7"/>
        <v>6.9999999999999994E-5</v>
      </c>
      <c r="M24" s="28">
        <f>ROUND(M22/12,5)</f>
        <v>8.0000000000000007E-5</v>
      </c>
      <c r="N24" s="28">
        <f>ROUND(N22/12,5)</f>
        <v>8.0000000000000007E-5</v>
      </c>
      <c r="O24" s="39"/>
    </row>
    <row r="25" spans="1:15" s="7" customFormat="1" ht="11.25" x14ac:dyDescent="0.2">
      <c r="A25" s="7">
        <v>11</v>
      </c>
      <c r="B25" s="7" t="s">
        <v>13</v>
      </c>
      <c r="C25" s="29">
        <f>ROUND(+C17*C24,)</f>
        <v>1114</v>
      </c>
      <c r="D25" s="44">
        <f>ROUND(+D17*D24,)</f>
        <v>1082</v>
      </c>
      <c r="E25" s="44">
        <f>ROUND(+E17*E24,)</f>
        <v>1201</v>
      </c>
      <c r="F25" s="44">
        <f t="shared" ref="F25:L25" si="8">ROUND(+F17*F24,)</f>
        <v>748</v>
      </c>
      <c r="G25" s="44">
        <f t="shared" si="8"/>
        <v>118</v>
      </c>
      <c r="H25" s="44">
        <f t="shared" si="8"/>
        <v>76</v>
      </c>
      <c r="I25" s="44">
        <f t="shared" si="8"/>
        <v>67</v>
      </c>
      <c r="J25" s="29">
        <f t="shared" si="8"/>
        <v>67</v>
      </c>
      <c r="K25" s="29">
        <f t="shared" si="8"/>
        <v>59</v>
      </c>
      <c r="L25" s="29">
        <f t="shared" si="8"/>
        <v>59</v>
      </c>
      <c r="M25" s="29">
        <f>ROUND(+M17*M24,)</f>
        <v>67</v>
      </c>
      <c r="N25" s="29">
        <f>ROUND(+N17*N24,)</f>
        <v>67</v>
      </c>
    </row>
    <row r="26" spans="1:15" s="7" customFormat="1" ht="12" thickBot="1" x14ac:dyDescent="0.25">
      <c r="A26" s="22">
        <v>12</v>
      </c>
      <c r="B26" s="22" t="s">
        <v>14</v>
      </c>
      <c r="C26" s="30">
        <f t="shared" ref="C26:N26" si="9">+C25+C15</f>
        <v>838645.23</v>
      </c>
      <c r="D26" s="30">
        <f t="shared" si="9"/>
        <v>839727.23</v>
      </c>
      <c r="E26" s="30">
        <f t="shared" si="9"/>
        <v>840928.23</v>
      </c>
      <c r="F26" s="30">
        <f t="shared" si="9"/>
        <v>841676.23</v>
      </c>
      <c r="G26" s="30">
        <f t="shared" si="9"/>
        <v>841794.23</v>
      </c>
      <c r="H26" s="30">
        <f t="shared" si="9"/>
        <v>841870.23</v>
      </c>
      <c r="I26" s="30">
        <f t="shared" si="9"/>
        <v>841937.23</v>
      </c>
      <c r="J26" s="30">
        <f t="shared" si="9"/>
        <v>842004.23</v>
      </c>
      <c r="K26" s="30">
        <f t="shared" si="9"/>
        <v>842063.23</v>
      </c>
      <c r="L26" s="30">
        <f t="shared" si="9"/>
        <v>842122.23</v>
      </c>
      <c r="M26" s="30">
        <f>+M25+M15</f>
        <v>842189.23</v>
      </c>
      <c r="N26" s="30">
        <f t="shared" si="9"/>
        <v>842256.23</v>
      </c>
    </row>
    <row r="27" spans="1:15" s="7" customFormat="1" ht="12" thickTop="1" x14ac:dyDescent="0.2">
      <c r="A27" s="15"/>
      <c r="B27" s="15"/>
      <c r="C27" s="31"/>
      <c r="D27" s="31"/>
      <c r="E27" s="31"/>
      <c r="F27" s="31"/>
      <c r="G27" s="31"/>
      <c r="H27" s="31"/>
      <c r="I27" s="31"/>
      <c r="J27" s="31"/>
      <c r="K27" s="31"/>
      <c r="L27" s="31"/>
      <c r="M27" s="31"/>
      <c r="N27" s="31"/>
    </row>
    <row r="28" spans="1:15" s="7" customFormat="1" ht="11.25" x14ac:dyDescent="0.2">
      <c r="A28" s="15"/>
      <c r="B28" s="15" t="s">
        <v>19</v>
      </c>
      <c r="C28" s="32">
        <v>0</v>
      </c>
      <c r="D28" s="32">
        <v>0</v>
      </c>
      <c r="E28" s="32"/>
      <c r="F28" s="32"/>
      <c r="G28" s="32"/>
      <c r="H28" s="32"/>
      <c r="I28" s="32"/>
      <c r="J28" s="32"/>
      <c r="K28" s="32"/>
      <c r="L28" s="32"/>
      <c r="M28" s="32"/>
      <c r="N28" s="32"/>
    </row>
    <row r="29" spans="1:15" s="7" customFormat="1" ht="11.25" x14ac:dyDescent="0.2"/>
    <row r="30" spans="1:15" s="7" customFormat="1" ht="12" thickBot="1" x14ac:dyDescent="0.25">
      <c r="A30" s="33">
        <v>13</v>
      </c>
      <c r="B30" s="33" t="s">
        <v>15</v>
      </c>
      <c r="C30" s="34">
        <f t="shared" ref="C30:N30" si="10">+C26+C28</f>
        <v>838645.23</v>
      </c>
      <c r="D30" s="46">
        <f t="shared" si="10"/>
        <v>839727.23</v>
      </c>
      <c r="E30" s="34">
        <f t="shared" si="10"/>
        <v>840928.23</v>
      </c>
      <c r="F30" s="34">
        <f t="shared" si="10"/>
        <v>841676.23</v>
      </c>
      <c r="G30" s="34">
        <f t="shared" si="10"/>
        <v>841794.23</v>
      </c>
      <c r="H30" s="46">
        <f t="shared" si="10"/>
        <v>841870.23</v>
      </c>
      <c r="I30" s="46">
        <f t="shared" si="10"/>
        <v>841937.23</v>
      </c>
      <c r="J30" s="46">
        <f t="shared" si="10"/>
        <v>842004.23</v>
      </c>
      <c r="K30" s="34">
        <f t="shared" si="10"/>
        <v>842063.23</v>
      </c>
      <c r="L30" s="34">
        <f t="shared" si="10"/>
        <v>842122.23</v>
      </c>
      <c r="M30" s="46">
        <f>+M26+M28</f>
        <v>842189.23</v>
      </c>
      <c r="N30" s="34">
        <f t="shared" si="10"/>
        <v>842256.23</v>
      </c>
    </row>
    <row r="31" spans="1:15" s="7" customFormat="1" ht="12" thickTop="1" x14ac:dyDescent="0.2"/>
    <row r="32" spans="1:15" s="7" customFormat="1" ht="11.25" x14ac:dyDescent="0.2">
      <c r="A32" s="35"/>
      <c r="B32" s="35"/>
      <c r="C32" s="35"/>
      <c r="D32" s="35"/>
      <c r="E32" s="35"/>
      <c r="F32" s="35"/>
      <c r="G32" s="35"/>
      <c r="H32" s="35"/>
      <c r="I32" s="35"/>
      <c r="J32" s="35"/>
      <c r="K32" s="35"/>
      <c r="L32" s="35"/>
      <c r="M32" s="35"/>
      <c r="N32" s="35"/>
    </row>
    <row r="33" spans="1:14" s="7" customFormat="1" ht="11.25" x14ac:dyDescent="0.2">
      <c r="C33" s="8">
        <v>1</v>
      </c>
      <c r="D33" s="8">
        <v>2</v>
      </c>
      <c r="E33" s="8">
        <v>3</v>
      </c>
      <c r="F33" s="8">
        <v>4</v>
      </c>
      <c r="G33" s="8">
        <v>5</v>
      </c>
      <c r="H33" s="8">
        <v>6</v>
      </c>
      <c r="I33" s="8">
        <v>7</v>
      </c>
      <c r="J33" s="8">
        <v>8</v>
      </c>
      <c r="K33" s="8">
        <v>9</v>
      </c>
      <c r="L33" s="8">
        <v>10</v>
      </c>
      <c r="M33" s="8">
        <v>11</v>
      </c>
      <c r="N33" s="8">
        <v>12</v>
      </c>
    </row>
    <row r="34" spans="1:14" s="7" customFormat="1" ht="11.25" x14ac:dyDescent="0.2">
      <c r="A34" s="36"/>
      <c r="B34" s="37" t="s">
        <v>23</v>
      </c>
      <c r="C34" s="66" t="s">
        <v>25</v>
      </c>
      <c r="D34" s="66"/>
      <c r="E34" s="66"/>
      <c r="F34" s="66"/>
      <c r="G34" s="66"/>
      <c r="H34" s="66"/>
      <c r="I34" s="66"/>
      <c r="J34" s="66"/>
      <c r="K34" s="66"/>
      <c r="L34" s="66"/>
      <c r="M34" s="66"/>
      <c r="N34" s="66"/>
    </row>
    <row r="35" spans="1:14" s="7" customFormat="1" ht="11.25" x14ac:dyDescent="0.2">
      <c r="A35" s="11">
        <v>1</v>
      </c>
      <c r="B35" s="12" t="s">
        <v>3</v>
      </c>
      <c r="C35" s="13">
        <v>-901828.6</v>
      </c>
      <c r="D35" s="14">
        <f>+C54</f>
        <v>-903027.6</v>
      </c>
      <c r="E35" s="14">
        <f>+D54</f>
        <v>-904192.6</v>
      </c>
      <c r="F35" s="14">
        <f t="shared" ref="F35:N35" si="11">+E54</f>
        <v>-905485.6</v>
      </c>
      <c r="G35" s="14">
        <f t="shared" si="11"/>
        <v>-906291.6</v>
      </c>
      <c r="H35" s="14">
        <f t="shared" si="11"/>
        <v>-906418.6</v>
      </c>
      <c r="I35" s="14">
        <f t="shared" si="11"/>
        <v>-906500.6</v>
      </c>
      <c r="J35" s="14">
        <f t="shared" si="11"/>
        <v>-906573.6</v>
      </c>
      <c r="K35" s="14">
        <f t="shared" si="11"/>
        <v>-906646.6</v>
      </c>
      <c r="L35" s="14">
        <f t="shared" si="11"/>
        <v>-906709.6</v>
      </c>
      <c r="M35" s="14">
        <f>+L54</f>
        <v>-906772.6</v>
      </c>
      <c r="N35" s="14">
        <f t="shared" si="11"/>
        <v>-906845.6</v>
      </c>
    </row>
    <row r="36" spans="1:14" s="7" customFormat="1" ht="11.25" x14ac:dyDescent="0.2">
      <c r="A36" s="15"/>
      <c r="B36" s="16"/>
      <c r="C36" s="17"/>
      <c r="D36" s="15"/>
      <c r="E36" s="15"/>
      <c r="F36" s="15"/>
      <c r="G36" s="15"/>
      <c r="H36" s="15"/>
      <c r="I36" s="15"/>
      <c r="J36" s="15"/>
      <c r="K36" s="15"/>
      <c r="L36" s="15"/>
      <c r="M36" s="15"/>
      <c r="N36" s="15"/>
    </row>
    <row r="37" spans="1:14" s="7" customFormat="1" ht="11.25" x14ac:dyDescent="0.2">
      <c r="A37" s="7">
        <v>2</v>
      </c>
      <c r="B37" s="7" t="s">
        <v>17</v>
      </c>
      <c r="C37" s="18">
        <v>0</v>
      </c>
      <c r="D37" s="50">
        <v>0</v>
      </c>
      <c r="E37" s="18"/>
      <c r="F37" s="18"/>
      <c r="G37" s="18"/>
      <c r="H37" s="18"/>
      <c r="I37" s="18"/>
      <c r="J37" s="18"/>
      <c r="K37" s="18"/>
      <c r="L37" s="18"/>
      <c r="M37" s="18"/>
      <c r="N37" s="18"/>
    </row>
    <row r="38" spans="1:14" s="7" customFormat="1" ht="11.25" x14ac:dyDescent="0.2">
      <c r="A38" s="15"/>
      <c r="B38" s="15"/>
      <c r="C38" s="19"/>
      <c r="D38" s="19"/>
      <c r="E38" s="19"/>
      <c r="F38" s="19"/>
      <c r="G38" s="19"/>
      <c r="H38" s="19"/>
      <c r="I38" s="19"/>
      <c r="J38" s="19"/>
      <c r="K38" s="19"/>
      <c r="L38" s="19"/>
      <c r="M38" s="19"/>
      <c r="N38" s="19"/>
    </row>
    <row r="39" spans="1:14" s="7" customFormat="1" ht="11.25" x14ac:dyDescent="0.2">
      <c r="A39" s="20">
        <v>3</v>
      </c>
      <c r="B39" s="20" t="s">
        <v>5</v>
      </c>
      <c r="C39" s="21">
        <f t="shared" ref="C39:N39" si="12">+C35+C37</f>
        <v>-901828.6</v>
      </c>
      <c r="D39" s="21">
        <f t="shared" si="12"/>
        <v>-903027.6</v>
      </c>
      <c r="E39" s="21">
        <f t="shared" si="12"/>
        <v>-904192.6</v>
      </c>
      <c r="F39" s="21">
        <f t="shared" si="12"/>
        <v>-905485.6</v>
      </c>
      <c r="G39" s="21">
        <f t="shared" si="12"/>
        <v>-906291.6</v>
      </c>
      <c r="H39" s="21">
        <f t="shared" si="12"/>
        <v>-906418.6</v>
      </c>
      <c r="I39" s="21">
        <f t="shared" si="12"/>
        <v>-906500.6</v>
      </c>
      <c r="J39" s="21">
        <f t="shared" si="12"/>
        <v>-906573.6</v>
      </c>
      <c r="K39" s="21">
        <f t="shared" si="12"/>
        <v>-906646.6</v>
      </c>
      <c r="L39" s="21">
        <f t="shared" si="12"/>
        <v>-906709.6</v>
      </c>
      <c r="M39" s="21">
        <f t="shared" si="12"/>
        <v>-906772.6</v>
      </c>
      <c r="N39" s="21">
        <f t="shared" si="12"/>
        <v>-906845.6</v>
      </c>
    </row>
    <row r="40" spans="1:14" s="7" customFormat="1" ht="11.25" x14ac:dyDescent="0.2">
      <c r="A40" s="11">
        <v>4</v>
      </c>
      <c r="B40" s="11" t="s">
        <v>6</v>
      </c>
      <c r="C40" s="14">
        <f t="shared" ref="C40:N40" si="13">+C35+C39</f>
        <v>-1803657.2</v>
      </c>
      <c r="D40" s="14">
        <f t="shared" si="13"/>
        <v>-1806055.2</v>
      </c>
      <c r="E40" s="14">
        <f t="shared" si="13"/>
        <v>-1808385.2</v>
      </c>
      <c r="F40" s="14">
        <f t="shared" si="13"/>
        <v>-1810971.2</v>
      </c>
      <c r="G40" s="14">
        <f t="shared" si="13"/>
        <v>-1812583.2</v>
      </c>
      <c r="H40" s="14">
        <f t="shared" si="13"/>
        <v>-1812837.2</v>
      </c>
      <c r="I40" s="14">
        <f t="shared" si="13"/>
        <v>-1813001.2</v>
      </c>
      <c r="J40" s="14">
        <f t="shared" si="13"/>
        <v>-1813147.2</v>
      </c>
      <c r="K40" s="14">
        <f t="shared" si="13"/>
        <v>-1813293.2</v>
      </c>
      <c r="L40" s="14">
        <f t="shared" si="13"/>
        <v>-1813419.2</v>
      </c>
      <c r="M40" s="14">
        <f t="shared" si="13"/>
        <v>-1813545.2</v>
      </c>
      <c r="N40" s="14">
        <f t="shared" si="13"/>
        <v>-1813691.2</v>
      </c>
    </row>
    <row r="41" spans="1:14" s="7" customFormat="1" ht="12" thickBot="1" x14ac:dyDescent="0.25">
      <c r="A41" s="22">
        <v>5</v>
      </c>
      <c r="B41" s="22" t="s">
        <v>7</v>
      </c>
      <c r="C41" s="23">
        <f t="shared" ref="C41:N41" si="14">+C40*0.5</f>
        <v>-901828.6</v>
      </c>
      <c r="D41" s="23">
        <f t="shared" si="14"/>
        <v>-903027.6</v>
      </c>
      <c r="E41" s="23">
        <f t="shared" si="14"/>
        <v>-904192.6</v>
      </c>
      <c r="F41" s="23">
        <f t="shared" si="14"/>
        <v>-905485.6</v>
      </c>
      <c r="G41" s="23">
        <f t="shared" si="14"/>
        <v>-906291.6</v>
      </c>
      <c r="H41" s="23">
        <f t="shared" si="14"/>
        <v>-906418.6</v>
      </c>
      <c r="I41" s="23">
        <f t="shared" si="14"/>
        <v>-906500.6</v>
      </c>
      <c r="J41" s="23">
        <f t="shared" si="14"/>
        <v>-906573.6</v>
      </c>
      <c r="K41" s="23">
        <f t="shared" si="14"/>
        <v>-906646.6</v>
      </c>
      <c r="L41" s="23">
        <f t="shared" si="14"/>
        <v>-906709.6</v>
      </c>
      <c r="M41" s="23">
        <f t="shared" si="14"/>
        <v>-906772.6</v>
      </c>
      <c r="N41" s="23">
        <f t="shared" si="14"/>
        <v>-906845.6</v>
      </c>
    </row>
    <row r="42" spans="1:14" ht="13.5" thickTop="1" x14ac:dyDescent="0.2">
      <c r="A42" s="7"/>
      <c r="B42" s="7"/>
      <c r="C42" s="7"/>
      <c r="D42" s="7"/>
      <c r="E42" s="7"/>
      <c r="F42" s="7"/>
      <c r="G42" s="7"/>
      <c r="H42" s="7"/>
      <c r="I42" s="7"/>
      <c r="J42" s="7"/>
      <c r="K42" s="7"/>
      <c r="L42" s="7"/>
      <c r="M42" s="7"/>
      <c r="N42" s="7"/>
    </row>
    <row r="43" spans="1:14" x14ac:dyDescent="0.2">
      <c r="A43" s="7">
        <v>6</v>
      </c>
      <c r="B43" s="7" t="s">
        <v>8</v>
      </c>
      <c r="C43" s="25">
        <f>+C19</f>
        <v>1.5900000000000001E-2</v>
      </c>
      <c r="D43" s="25">
        <f t="shared" ref="D43:N44" si="15">+D19</f>
        <v>1.5900000000000001E-2</v>
      </c>
      <c r="E43" s="25">
        <f t="shared" si="15"/>
        <v>1.5100000000000001E-2</v>
      </c>
      <c r="F43" s="25">
        <f t="shared" si="15"/>
        <v>1.9099999999999999E-2</v>
      </c>
      <c r="G43" s="25">
        <f t="shared" si="15"/>
        <v>2.2000000000000001E-3</v>
      </c>
      <c r="H43" s="25">
        <f t="shared" si="15"/>
        <v>1.1000000000000001E-3</v>
      </c>
      <c r="I43" s="25">
        <f t="shared" si="15"/>
        <v>1E-3</v>
      </c>
      <c r="J43" s="25">
        <f t="shared" si="15"/>
        <v>1E-3</v>
      </c>
      <c r="K43" s="25">
        <f t="shared" si="15"/>
        <v>8.0000000000000004E-4</v>
      </c>
      <c r="L43" s="25">
        <f t="shared" si="15"/>
        <v>8.0000000000000004E-4</v>
      </c>
      <c r="M43" s="25">
        <f t="shared" si="15"/>
        <v>8.9999999999999998E-4</v>
      </c>
      <c r="N43" s="25">
        <f t="shared" si="15"/>
        <v>8.9999999999999998E-4</v>
      </c>
    </row>
    <row r="44" spans="1:14" x14ac:dyDescent="0.2">
      <c r="A44" s="7">
        <v>7</v>
      </c>
      <c r="B44" s="7" t="s">
        <v>9</v>
      </c>
      <c r="C44" s="25">
        <f>+C20</f>
        <v>1.5900000000000001E-2</v>
      </c>
      <c r="D44" s="25">
        <f t="shared" si="15"/>
        <v>1.5100000000000001E-2</v>
      </c>
      <c r="E44" s="25">
        <f t="shared" si="15"/>
        <v>1.9099999999999999E-2</v>
      </c>
      <c r="F44" s="25">
        <f t="shared" si="15"/>
        <v>2.2000000000000001E-3</v>
      </c>
      <c r="G44" s="25">
        <f t="shared" si="15"/>
        <v>1.1000000000000001E-3</v>
      </c>
      <c r="H44" s="25">
        <f t="shared" si="15"/>
        <v>1E-3</v>
      </c>
      <c r="I44" s="25">
        <f t="shared" si="15"/>
        <v>1E-3</v>
      </c>
      <c r="J44" s="25">
        <f t="shared" si="15"/>
        <v>8.0000000000000004E-4</v>
      </c>
      <c r="K44" s="25">
        <f t="shared" si="15"/>
        <v>8.0000000000000004E-4</v>
      </c>
      <c r="L44" s="25">
        <f t="shared" si="15"/>
        <v>8.9999999999999998E-4</v>
      </c>
      <c r="M44" s="25">
        <f t="shared" si="15"/>
        <v>8.9999999999999998E-4</v>
      </c>
      <c r="N44" s="25">
        <f t="shared" si="15"/>
        <v>8.9999999999999998E-4</v>
      </c>
    </row>
    <row r="45" spans="1:14" x14ac:dyDescent="0.2">
      <c r="A45" s="11">
        <v>8</v>
      </c>
      <c r="B45" s="11" t="s">
        <v>10</v>
      </c>
      <c r="C45" s="26">
        <f t="shared" ref="C45:N45" si="16">IF(C44=0,0,+C43+C44)</f>
        <v>3.1800000000000002E-2</v>
      </c>
      <c r="D45" s="26">
        <f t="shared" si="16"/>
        <v>3.1E-2</v>
      </c>
      <c r="E45" s="26">
        <f t="shared" si="16"/>
        <v>3.4200000000000001E-2</v>
      </c>
      <c r="F45" s="26">
        <f t="shared" si="16"/>
        <v>2.1299999999999999E-2</v>
      </c>
      <c r="G45" s="26">
        <f t="shared" si="16"/>
        <v>3.3E-3</v>
      </c>
      <c r="H45" s="26">
        <f t="shared" si="16"/>
        <v>2.1000000000000003E-3</v>
      </c>
      <c r="I45" s="26">
        <f t="shared" si="16"/>
        <v>2E-3</v>
      </c>
      <c r="J45" s="26">
        <f t="shared" si="16"/>
        <v>1.8E-3</v>
      </c>
      <c r="K45" s="26">
        <f t="shared" si="16"/>
        <v>1.6000000000000001E-3</v>
      </c>
      <c r="L45" s="26">
        <f t="shared" si="16"/>
        <v>1.7000000000000001E-3</v>
      </c>
      <c r="M45" s="26">
        <f t="shared" si="16"/>
        <v>1.8E-3</v>
      </c>
      <c r="N45" s="26">
        <f t="shared" si="16"/>
        <v>1.8E-3</v>
      </c>
    </row>
    <row r="46" spans="1:14" ht="13.5" thickBot="1" x14ac:dyDescent="0.25">
      <c r="A46" s="22">
        <v>9</v>
      </c>
      <c r="B46" s="22" t="s">
        <v>11</v>
      </c>
      <c r="C46" s="27">
        <f t="shared" ref="C46:N46" si="17">+C45*0.5</f>
        <v>1.5900000000000001E-2</v>
      </c>
      <c r="D46" s="27">
        <f t="shared" si="17"/>
        <v>1.55E-2</v>
      </c>
      <c r="E46" s="27">
        <f t="shared" si="17"/>
        <v>1.7100000000000001E-2</v>
      </c>
      <c r="F46" s="27">
        <f t="shared" si="17"/>
        <v>1.065E-2</v>
      </c>
      <c r="G46" s="27">
        <f t="shared" si="17"/>
        <v>1.65E-3</v>
      </c>
      <c r="H46" s="27">
        <f t="shared" si="17"/>
        <v>1.0500000000000002E-3</v>
      </c>
      <c r="I46" s="27">
        <f t="shared" si="17"/>
        <v>1E-3</v>
      </c>
      <c r="J46" s="27">
        <f t="shared" si="17"/>
        <v>8.9999999999999998E-4</v>
      </c>
      <c r="K46" s="27">
        <f t="shared" si="17"/>
        <v>8.0000000000000004E-4</v>
      </c>
      <c r="L46" s="27">
        <f t="shared" si="17"/>
        <v>8.5000000000000006E-4</v>
      </c>
      <c r="M46" s="27">
        <f t="shared" si="17"/>
        <v>8.9999999999999998E-4</v>
      </c>
      <c r="N46" s="27">
        <f t="shared" si="17"/>
        <v>8.9999999999999998E-4</v>
      </c>
    </row>
    <row r="47" spans="1:14" ht="13.5" thickTop="1" x14ac:dyDescent="0.2">
      <c r="A47" s="7"/>
      <c r="B47" s="7"/>
      <c r="C47" s="7"/>
      <c r="D47" s="7"/>
      <c r="E47" s="7"/>
      <c r="F47" s="7"/>
      <c r="G47" s="7"/>
      <c r="H47" s="7"/>
      <c r="I47" s="7"/>
      <c r="J47" s="7"/>
      <c r="K47" s="7"/>
      <c r="L47" s="7"/>
      <c r="M47" s="7"/>
      <c r="N47" s="7"/>
    </row>
    <row r="48" spans="1:14" x14ac:dyDescent="0.2">
      <c r="A48" s="7">
        <v>10</v>
      </c>
      <c r="B48" s="7" t="s">
        <v>12</v>
      </c>
      <c r="C48" s="28">
        <f>ROUND(C46/12,5)</f>
        <v>1.33E-3</v>
      </c>
      <c r="D48" s="28">
        <f t="shared" ref="D48:N48" si="18">ROUND(D46/12,5)</f>
        <v>1.2899999999999999E-3</v>
      </c>
      <c r="E48" s="28">
        <f t="shared" si="18"/>
        <v>1.4300000000000001E-3</v>
      </c>
      <c r="F48" s="28">
        <f t="shared" si="18"/>
        <v>8.8999999999999995E-4</v>
      </c>
      <c r="G48" s="28">
        <f t="shared" si="18"/>
        <v>1.3999999999999999E-4</v>
      </c>
      <c r="H48" s="28">
        <f t="shared" si="18"/>
        <v>9.0000000000000006E-5</v>
      </c>
      <c r="I48" s="28">
        <f t="shared" si="18"/>
        <v>8.0000000000000007E-5</v>
      </c>
      <c r="J48" s="28">
        <f t="shared" si="18"/>
        <v>8.0000000000000007E-5</v>
      </c>
      <c r="K48" s="28">
        <f t="shared" si="18"/>
        <v>6.9999999999999994E-5</v>
      </c>
      <c r="L48" s="28">
        <f t="shared" si="18"/>
        <v>6.9999999999999994E-5</v>
      </c>
      <c r="M48" s="28">
        <f t="shared" si="18"/>
        <v>8.0000000000000007E-5</v>
      </c>
      <c r="N48" s="28">
        <f t="shared" si="18"/>
        <v>8.0000000000000007E-5</v>
      </c>
    </row>
    <row r="49" spans="1:15" x14ac:dyDescent="0.2">
      <c r="A49" s="7">
        <v>11</v>
      </c>
      <c r="B49" s="7" t="s">
        <v>13</v>
      </c>
      <c r="C49" s="29">
        <f>ROUND(+C41*C48,)</f>
        <v>-1199</v>
      </c>
      <c r="D49" s="44">
        <f t="shared" ref="D49:N49" si="19">ROUND(+D41*D48,)</f>
        <v>-1165</v>
      </c>
      <c r="E49" s="44">
        <f>ROUND(+E41*E48,)</f>
        <v>-1293</v>
      </c>
      <c r="F49" s="44">
        <f t="shared" si="19"/>
        <v>-806</v>
      </c>
      <c r="G49" s="44">
        <f t="shared" si="19"/>
        <v>-127</v>
      </c>
      <c r="H49" s="44">
        <f t="shared" si="19"/>
        <v>-82</v>
      </c>
      <c r="I49" s="44">
        <f t="shared" si="19"/>
        <v>-73</v>
      </c>
      <c r="J49" s="29">
        <f t="shared" si="19"/>
        <v>-73</v>
      </c>
      <c r="K49" s="29">
        <f t="shared" si="19"/>
        <v>-63</v>
      </c>
      <c r="L49" s="29">
        <f t="shared" si="19"/>
        <v>-63</v>
      </c>
      <c r="M49" s="29">
        <f t="shared" si="19"/>
        <v>-73</v>
      </c>
      <c r="N49" s="29">
        <f t="shared" si="19"/>
        <v>-73</v>
      </c>
      <c r="O49" s="49"/>
    </row>
    <row r="50" spans="1:15" ht="13.5" thickBot="1" x14ac:dyDescent="0.25">
      <c r="A50" s="22">
        <v>12</v>
      </c>
      <c r="B50" s="22" t="s">
        <v>14</v>
      </c>
      <c r="C50" s="30">
        <f t="shared" ref="C50:M50" si="20">+C49+C39</f>
        <v>-903027.6</v>
      </c>
      <c r="D50" s="30">
        <f>+D49+D39</f>
        <v>-904192.6</v>
      </c>
      <c r="E50" s="30">
        <f t="shared" si="20"/>
        <v>-905485.6</v>
      </c>
      <c r="F50" s="30">
        <f t="shared" si="20"/>
        <v>-906291.6</v>
      </c>
      <c r="G50" s="30">
        <f t="shared" si="20"/>
        <v>-906418.6</v>
      </c>
      <c r="H50" s="30">
        <f t="shared" si="20"/>
        <v>-906500.6</v>
      </c>
      <c r="I50" s="30">
        <f t="shared" si="20"/>
        <v>-906573.6</v>
      </c>
      <c r="J50" s="30">
        <f t="shared" si="20"/>
        <v>-906646.6</v>
      </c>
      <c r="K50" s="30">
        <f t="shared" si="20"/>
        <v>-906709.6</v>
      </c>
      <c r="L50" s="30">
        <f t="shared" si="20"/>
        <v>-906772.6</v>
      </c>
      <c r="M50" s="30">
        <f t="shared" si="20"/>
        <v>-906845.6</v>
      </c>
      <c r="N50" s="30">
        <f>+N49+N39</f>
        <v>-906918.6</v>
      </c>
    </row>
    <row r="51" spans="1:15" ht="13.5" thickTop="1" x14ac:dyDescent="0.2">
      <c r="A51" s="15"/>
      <c r="B51" s="15"/>
      <c r="C51" s="31"/>
      <c r="D51" s="31"/>
      <c r="E51" s="31"/>
      <c r="F51" s="31"/>
      <c r="G51" s="31"/>
      <c r="H51" s="31"/>
      <c r="I51" s="31"/>
      <c r="J51" s="31"/>
      <c r="K51" s="31"/>
      <c r="L51" s="31"/>
      <c r="M51" s="31"/>
      <c r="N51" s="31"/>
    </row>
    <row r="52" spans="1:15" s="7" customFormat="1" ht="11.25" x14ac:dyDescent="0.2">
      <c r="A52" s="15"/>
      <c r="B52" s="15" t="s">
        <v>19</v>
      </c>
      <c r="C52" s="32">
        <v>0</v>
      </c>
      <c r="D52" s="32">
        <v>0</v>
      </c>
      <c r="E52" s="32"/>
      <c r="F52" s="32"/>
      <c r="G52" s="32"/>
      <c r="H52" s="32"/>
      <c r="I52" s="32"/>
      <c r="J52" s="32"/>
      <c r="K52" s="32"/>
      <c r="L52" s="32"/>
      <c r="M52" s="32"/>
      <c r="N52" s="32"/>
    </row>
    <row r="53" spans="1:15" x14ac:dyDescent="0.2">
      <c r="A53" s="7"/>
      <c r="B53" s="7"/>
      <c r="C53" s="7"/>
      <c r="D53" s="7"/>
      <c r="E53" s="7"/>
      <c r="F53" s="7"/>
      <c r="G53" s="7"/>
      <c r="H53" s="7"/>
      <c r="I53" s="7"/>
      <c r="J53" s="7"/>
      <c r="K53" s="7"/>
      <c r="L53" s="7"/>
      <c r="M53" s="7"/>
      <c r="N53" s="7"/>
    </row>
    <row r="54" spans="1:15" ht="13.5" thickBot="1" x14ac:dyDescent="0.25">
      <c r="A54" s="33">
        <v>13</v>
      </c>
      <c r="B54" s="33" t="s">
        <v>15</v>
      </c>
      <c r="C54" s="34">
        <f t="shared" ref="C54:N54" si="21">+C50+C52</f>
        <v>-903027.6</v>
      </c>
      <c r="D54" s="34">
        <f>+D50+D52</f>
        <v>-904192.6</v>
      </c>
      <c r="E54" s="34">
        <f t="shared" si="21"/>
        <v>-905485.6</v>
      </c>
      <c r="F54" s="34">
        <f t="shared" si="21"/>
        <v>-906291.6</v>
      </c>
      <c r="G54" s="34">
        <f t="shared" si="21"/>
        <v>-906418.6</v>
      </c>
      <c r="H54" s="34">
        <f t="shared" si="21"/>
        <v>-906500.6</v>
      </c>
      <c r="I54" s="34">
        <f t="shared" si="21"/>
        <v>-906573.6</v>
      </c>
      <c r="J54" s="34">
        <f t="shared" si="21"/>
        <v>-906646.6</v>
      </c>
      <c r="K54" s="34">
        <f t="shared" si="21"/>
        <v>-906709.6</v>
      </c>
      <c r="L54" s="34">
        <f t="shared" si="21"/>
        <v>-906772.6</v>
      </c>
      <c r="M54" s="46">
        <f t="shared" si="21"/>
        <v>-906845.6</v>
      </c>
      <c r="N54" s="34">
        <f t="shared" si="21"/>
        <v>-906918.6</v>
      </c>
      <c r="O54" s="49"/>
    </row>
    <row r="55" spans="1:15" ht="13.5" thickTop="1" x14ac:dyDescent="0.2"/>
    <row r="56" spans="1:15" s="7" customFormat="1" ht="12" thickBot="1" x14ac:dyDescent="0.25">
      <c r="A56" s="33"/>
      <c r="B56" s="33" t="s">
        <v>18</v>
      </c>
      <c r="C56" s="38">
        <f t="shared" ref="C56:L56" si="22">+C30+C54</f>
        <v>-64382.369999999995</v>
      </c>
      <c r="D56" s="38">
        <f>+D30+D54</f>
        <v>-64465.369999999995</v>
      </c>
      <c r="E56" s="38">
        <f>+E30+E54</f>
        <v>-64557.369999999995</v>
      </c>
      <c r="F56" s="38">
        <f>+F30+F54</f>
        <v>-64615.369999999995</v>
      </c>
      <c r="G56" s="38">
        <f t="shared" si="22"/>
        <v>-64624.369999999995</v>
      </c>
      <c r="H56" s="38">
        <f t="shared" si="22"/>
        <v>-64630.369999999995</v>
      </c>
      <c r="I56" s="38">
        <f t="shared" si="22"/>
        <v>-64636.369999999995</v>
      </c>
      <c r="J56" s="38">
        <f t="shared" si="22"/>
        <v>-64642.369999999995</v>
      </c>
      <c r="K56" s="38">
        <f>+K30+K54</f>
        <v>-64646.369999999995</v>
      </c>
      <c r="L56" s="38">
        <f t="shared" si="22"/>
        <v>-64650.369999999995</v>
      </c>
      <c r="M56" s="38">
        <f>+M30+M54</f>
        <v>-64656.369999999995</v>
      </c>
      <c r="N56" s="38">
        <f>+N30+N54</f>
        <v>-64662.369999999995</v>
      </c>
    </row>
    <row r="57" spans="1:15" ht="13.5" thickTop="1" x14ac:dyDescent="0.2">
      <c r="C57" s="40"/>
      <c r="D57" s="40"/>
      <c r="E57" s="40"/>
      <c r="F57" s="40"/>
      <c r="G57" s="40"/>
      <c r="H57" s="40"/>
      <c r="I57" s="40"/>
      <c r="J57" s="40"/>
      <c r="K57" s="40"/>
      <c r="L57" s="40"/>
      <c r="M57" s="40"/>
      <c r="N57" s="40"/>
    </row>
    <row r="58" spans="1:15" x14ac:dyDescent="0.2">
      <c r="B58" s="7" t="s">
        <v>26</v>
      </c>
      <c r="C58" s="47">
        <v>-64382.37</v>
      </c>
      <c r="D58" s="47">
        <v>-64465.37</v>
      </c>
      <c r="E58" s="47">
        <v>-64557.37</v>
      </c>
      <c r="F58" s="48">
        <v>-64615.37</v>
      </c>
      <c r="G58" s="48">
        <v>-64624.37</v>
      </c>
      <c r="H58" s="48">
        <v>-64630.37</v>
      </c>
      <c r="I58" s="48">
        <v>-64636.37</v>
      </c>
      <c r="J58" s="48">
        <v>-64642.37</v>
      </c>
      <c r="K58" s="48">
        <v>-64646.37</v>
      </c>
      <c r="L58" s="48">
        <v>-64650.37</v>
      </c>
      <c r="M58" s="48">
        <v>-64656.37</v>
      </c>
      <c r="N58" s="63">
        <v>-64662.37</v>
      </c>
    </row>
    <row r="59" spans="1:15" ht="13.5" thickBot="1" x14ac:dyDescent="0.25">
      <c r="B59" s="7" t="s">
        <v>21</v>
      </c>
      <c r="C59" s="30">
        <f t="shared" ref="C59:K59" si="23">IF(ISBLANK(C58),0,C56-C58)</f>
        <v>7.2759576141834259E-12</v>
      </c>
      <c r="D59" s="30">
        <f>IF(ISBLANK(D58),0,D56-D58)</f>
        <v>7.2759576141834259E-12</v>
      </c>
      <c r="E59" s="30">
        <f t="shared" si="23"/>
        <v>7.2759576141834259E-12</v>
      </c>
      <c r="F59" s="30">
        <f t="shared" si="23"/>
        <v>7.2759576141834259E-12</v>
      </c>
      <c r="G59" s="30">
        <f t="shared" si="23"/>
        <v>7.2759576141834259E-12</v>
      </c>
      <c r="H59" s="53">
        <f>IF(ISBLANK(H58),0,H56-H58)</f>
        <v>7.2759576141834259E-12</v>
      </c>
      <c r="I59" s="53">
        <f t="shared" si="23"/>
        <v>7.2759576141834259E-12</v>
      </c>
      <c r="J59" s="53">
        <f t="shared" si="23"/>
        <v>7.2759576141834259E-12</v>
      </c>
      <c r="K59" s="30">
        <f t="shared" si="23"/>
        <v>7.2759576141834259E-12</v>
      </c>
      <c r="L59" s="30">
        <f>IF(ISBLANK(L58),0,L56-L58)</f>
        <v>7.2759576141834259E-12</v>
      </c>
      <c r="M59" s="30">
        <f>IF(ISBLANK(M58),0,M56-M58)</f>
        <v>7.2759576141834259E-12</v>
      </c>
      <c r="N59" s="30">
        <f>IF(ISBLANK(N58),0,N56-N58)</f>
        <v>7.2759576141834259E-12</v>
      </c>
    </row>
    <row r="60" spans="1:15" ht="13.5" thickTop="1" x14ac:dyDescent="0.2">
      <c r="B60" s="7" t="s">
        <v>24</v>
      </c>
      <c r="C60" s="31">
        <v>85</v>
      </c>
      <c r="D60" s="31">
        <f>C58-D58</f>
        <v>83</v>
      </c>
      <c r="E60" s="31">
        <f t="shared" ref="E60:J60" si="24">D58-E58</f>
        <v>92</v>
      </c>
      <c r="F60" s="31">
        <f t="shared" si="24"/>
        <v>58</v>
      </c>
      <c r="G60" s="31">
        <f t="shared" si="24"/>
        <v>9</v>
      </c>
      <c r="H60" s="54">
        <f t="shared" si="24"/>
        <v>6</v>
      </c>
      <c r="I60" s="54">
        <f t="shared" si="24"/>
        <v>6</v>
      </c>
      <c r="J60" s="54">
        <f t="shared" si="24"/>
        <v>6</v>
      </c>
      <c r="K60" s="31">
        <f>J58-K58</f>
        <v>4</v>
      </c>
      <c r="L60" s="31">
        <f>K58-L58</f>
        <v>4</v>
      </c>
      <c r="M60" s="31">
        <f>L58-M58</f>
        <v>6</v>
      </c>
      <c r="N60" s="31">
        <f>M58-N58</f>
        <v>6</v>
      </c>
    </row>
    <row r="61" spans="1:15" x14ac:dyDescent="0.2">
      <c r="C61" s="45"/>
      <c r="D61" s="41"/>
      <c r="E61" s="49"/>
      <c r="I61" s="55"/>
      <c r="J61" s="55"/>
    </row>
    <row r="62" spans="1:15" x14ac:dyDescent="0.2">
      <c r="I62" s="56"/>
      <c r="J62" s="57"/>
      <c r="K62" s="58"/>
      <c r="L62" s="58"/>
      <c r="M62" s="59"/>
    </row>
    <row r="63" spans="1:15" x14ac:dyDescent="0.2">
      <c r="H63" s="52"/>
      <c r="I63" s="52"/>
      <c r="J63" s="15"/>
      <c r="K63" s="60"/>
      <c r="L63" s="61"/>
      <c r="M63" s="59"/>
    </row>
    <row r="64" spans="1:15" x14ac:dyDescent="0.2">
      <c r="J64" s="15"/>
      <c r="K64" s="59"/>
      <c r="L64" s="59"/>
      <c r="M64" s="59"/>
    </row>
    <row r="65" spans="2:13" x14ac:dyDescent="0.2">
      <c r="J65" s="15"/>
      <c r="K65" s="59"/>
      <c r="L65" s="59"/>
      <c r="M65" s="59"/>
    </row>
    <row r="66" spans="2:13" x14ac:dyDescent="0.2">
      <c r="D66" s="49"/>
    </row>
    <row r="67" spans="2:13" x14ac:dyDescent="0.2">
      <c r="B67" s="1" t="s">
        <v>27</v>
      </c>
    </row>
    <row r="68" spans="2:13" x14ac:dyDescent="0.2">
      <c r="B68" s="67" t="s">
        <v>28</v>
      </c>
      <c r="C68" s="67"/>
      <c r="D68" s="67"/>
      <c r="E68" s="67"/>
      <c r="F68" s="67"/>
    </row>
    <row r="69" spans="2:13" x14ac:dyDescent="0.2">
      <c r="B69" s="67"/>
      <c r="C69" s="67"/>
      <c r="D69" s="67"/>
      <c r="E69" s="67"/>
      <c r="F69" s="67"/>
    </row>
    <row r="70" spans="2:13" x14ac:dyDescent="0.2">
      <c r="B70" s="67"/>
      <c r="C70" s="67"/>
      <c r="D70" s="67"/>
      <c r="E70" s="67"/>
      <c r="F70" s="67"/>
    </row>
    <row r="71" spans="2:13" x14ac:dyDescent="0.2">
      <c r="B71" s="67"/>
      <c r="C71" s="67"/>
      <c r="D71" s="67"/>
      <c r="E71" s="67"/>
      <c r="F71" s="67"/>
    </row>
    <row r="72" spans="2:13" x14ac:dyDescent="0.2">
      <c r="B72" s="67"/>
      <c r="C72" s="67"/>
      <c r="D72" s="67"/>
      <c r="E72" s="67"/>
      <c r="F72" s="67"/>
    </row>
    <row r="73" spans="2:13" x14ac:dyDescent="0.2">
      <c r="B73" s="67"/>
      <c r="C73" s="67"/>
      <c r="D73" s="67"/>
      <c r="E73" s="67"/>
      <c r="F73" s="67"/>
    </row>
    <row r="74" spans="2:13" x14ac:dyDescent="0.2">
      <c r="B74" s="67"/>
      <c r="C74" s="67"/>
      <c r="D74" s="67"/>
      <c r="E74" s="67"/>
      <c r="F74" s="67"/>
    </row>
  </sheetData>
  <protectedRanges>
    <protectedRange algorithmName="SHA-512" hashValue="7Ry+d9mCT72v6CY4K5V0WrAZAm5V+R7zr9v9DZUZjI+gNnvRvfJQQ9QGKmoGw1QF2PrxOMwdhJEaoCs79ejJzw==" saltValue="Ezai6o88VtqTc7r+xhIVMA==" spinCount="100000" sqref="C19 C20:N20 C35 C58:N58" name="Range1"/>
  </protectedRanges>
  <mergeCells count="3">
    <mergeCell ref="C10:N10"/>
    <mergeCell ref="C34:N34"/>
    <mergeCell ref="B68:F74"/>
  </mergeCells>
  <pageMargins left="0.17" right="0.17" top="0.24" bottom="0.24" header="0.24" footer="0.24"/>
  <pageSetup scale="70" orientation="landscape" r:id="rId1"/>
  <headerFooter alignWithMargins="0">
    <oddFooter>&amp;R&amp;Z&amp;F</oddFooter>
  </headerFooter>
  <legacyDrawing r:id="rId2"/>
</worksheet>
</file>

<file path=customXML/item.xml>��< ? x m l   v e r s i o n = " 1 . 0 "   e n c o d i n g = " u t f - 1 6 " ? >  
 < p r o p e r t i e s   x m l n s = " h t t p : / / w w w . i m a n a g e . c o m / w o r k / x m l s c h e m a " >  
     < d o c u m e n t i d > A C T I V E ! 1 5 6 5 1 9 7 1 . 1 < / d o c u m e n t i d >  
     < s e n d e r i d > K E A B E T < / s e n d e r i d >  
     < s e n d e r e m a i l > B K E A T I N G @ G U N S T E R . C O M < / s e n d e r e m a i l >  
     < l a s t m o d i f i e d > 2 0 2 2 - 0 6 - 2 1 T 1 6 : 2 2 : 2 6 . 0 0 0 0 0 0 0 - 0 4 : 0 0 < / l a s t m o d i f i e d >  
     < d a t a b a s e > A C T I V E 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2021</vt:lpstr>
      <vt:lpstr>2020</vt:lpstr>
      <vt:lpstr>'2020'!Print_Area</vt:lpstr>
      <vt:lpstr>'2021'!Print_Area</vt:lpstr>
    </vt:vector>
  </TitlesOfParts>
  <Company>cpk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mwoodall</dc:creator>
  <cp:lastModifiedBy>Onsomu, Philip</cp:lastModifiedBy>
  <cp:lastPrinted>2022-01-04T19:09:14Z</cp:lastPrinted>
  <dcterms:created xsi:type="dcterms:W3CDTF">2008-10-29T15:07:16Z</dcterms:created>
  <dcterms:modified xsi:type="dcterms:W3CDTF">2022-06-21T20:22:26Z</dcterms:modified>
</cp:coreProperties>
</file>