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0" yWindow="0" windowWidth="25200" windowHeight="11850"/>
  </bookViews>
  <sheets>
    <sheet name="Amortization Schedule (R)" sheetId="1" r:id="rId1"/>
  </sheets>
  <externalReferences>
    <externalReference r:id="rId2"/>
  </externalReferences>
  <definedNames>
    <definedName name="_3300" localSheetId="0">#REF!</definedName>
    <definedName name="_3300">#REF!</definedName>
    <definedName name="_3310" localSheetId="0">#REF!</definedName>
    <definedName name="_3310">#REF!</definedName>
    <definedName name="_3325" localSheetId="0">#REF!</definedName>
    <definedName name="_3325">#REF!</definedName>
    <definedName name="_3500" localSheetId="0">#REF!</definedName>
    <definedName name="_3500">#REF!</definedName>
    <definedName name="_3500TOT" localSheetId="0">#REF!</definedName>
    <definedName name="_3500TOT">#REF!</definedName>
    <definedName name="_3510" localSheetId="0">#REF!</definedName>
    <definedName name="_3510">#REF!</definedName>
    <definedName name="_3510TOT" localSheetId="0">#REF!</definedName>
    <definedName name="_3510TOT">#REF!</definedName>
    <definedName name="_3560" localSheetId="0">#REF!</definedName>
    <definedName name="_3560">#REF!</definedName>
    <definedName name="_3590" localSheetId="0">#REF!</definedName>
    <definedName name="_3590">#REF!</definedName>
    <definedName name="_3590TOT" localSheetId="0">#REF!</definedName>
    <definedName name="_3590TOT">#REF!</definedName>
    <definedName name="_3600" localSheetId="0">#REF!</definedName>
    <definedName name="_3600">#REF!</definedName>
    <definedName name="_3690" localSheetId="0">#REF!</definedName>
    <definedName name="_3690">#REF!</definedName>
    <definedName name="_3730" localSheetId="0">#REF!</definedName>
    <definedName name="_3730">#REF!</definedName>
    <definedName name="_3760" localSheetId="0">#REF!</definedName>
    <definedName name="_3760">#REF!</definedName>
    <definedName name="_3760TOT" localSheetId="0">#REF!</definedName>
    <definedName name="_3760TOT">#REF!</definedName>
    <definedName name="_3890" localSheetId="0">#REF!</definedName>
    <definedName name="_3890">#REF!</definedName>
    <definedName name="_3900" localSheetId="0">#REF!</definedName>
    <definedName name="_3900">#REF!</definedName>
    <definedName name="_3910" localSheetId="0">#REF!</definedName>
    <definedName name="_3910">#REF!</definedName>
    <definedName name="_3911" localSheetId="0">#REF!</definedName>
    <definedName name="_3911">#REF!</definedName>
    <definedName name="_3912" localSheetId="0">#REF!</definedName>
    <definedName name="_3912">#REF!</definedName>
    <definedName name="_3913" localSheetId="0">#REF!</definedName>
    <definedName name="_3913">#REF!</definedName>
    <definedName name="_4040" localSheetId="0">#REF!</definedName>
    <definedName name="_4040">#REF!</definedName>
    <definedName name="_4090" localSheetId="0">#REF!</definedName>
    <definedName name="_4090">#REF!</definedName>
    <definedName name="_5000" localSheetId="0">#REF!</definedName>
    <definedName name="_5000">#REF!</definedName>
    <definedName name="_5050" localSheetId="0">#REF!</definedName>
    <definedName name="_5050">#REF!</definedName>
    <definedName name="_56564" localSheetId="0">#REF!</definedName>
    <definedName name="_56564">#REF!</definedName>
    <definedName name="_6050" localSheetId="0">#REF!</definedName>
    <definedName name="_6050">#REF!</definedName>
    <definedName name="_6052">#REF!</definedName>
    <definedName name="_6152" localSheetId="0">#REF!</definedName>
    <definedName name="_6152">#REF!</definedName>
    <definedName name="_7060" localSheetId="0">#REF!</definedName>
    <definedName name="_7060">#REF!</definedName>
    <definedName name="_9999" localSheetId="0">#REF!</definedName>
    <definedName name="_9999">#REF!</definedName>
    <definedName name="DEBARY" localSheetId="0">#REF!</definedName>
    <definedName name="DEBARY">#REF!</definedName>
    <definedName name="GEORGIA" localSheetId="0">#REF!</definedName>
    <definedName name="GEORGIA">#REF!</definedName>
    <definedName name="_xlnm.Print_Area" localSheetId="0">'Amortization Schedule (R)'!$A$1:$O$166</definedName>
    <definedName name="RECAP">#REF!</definedName>
    <definedName name="Y2K" localSheetId="0">#REF!</definedName>
    <definedName name="Y2K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6" i="1" l="1"/>
  <c r="C153" i="1"/>
  <c r="C140" i="1"/>
  <c r="M139" i="1"/>
  <c r="L139" i="1"/>
  <c r="K139" i="1"/>
  <c r="J139" i="1"/>
  <c r="I139" i="1"/>
  <c r="H139" i="1"/>
  <c r="G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I132" i="1"/>
  <c r="H132" i="1"/>
  <c r="G132" i="1"/>
  <c r="F132" i="1"/>
  <c r="E132" i="1"/>
  <c r="D132" i="1"/>
  <c r="C132" i="1"/>
  <c r="B132" i="1"/>
  <c r="C131" i="1"/>
  <c r="D131" i="1" s="1"/>
  <c r="E131" i="1" s="1"/>
  <c r="F131" i="1" s="1"/>
  <c r="G131" i="1" s="1"/>
  <c r="M129" i="1"/>
  <c r="L129" i="1"/>
  <c r="K129" i="1"/>
  <c r="J129" i="1"/>
  <c r="I129" i="1"/>
  <c r="H129" i="1"/>
  <c r="G129" i="1"/>
  <c r="F129" i="1"/>
  <c r="F140" i="1" s="1"/>
  <c r="F153" i="1" s="1"/>
  <c r="E129" i="1"/>
  <c r="E140" i="1" s="1"/>
  <c r="E153" i="1" s="1"/>
  <c r="D129" i="1"/>
  <c r="C129" i="1"/>
  <c r="B129" i="1"/>
  <c r="B140" i="1" s="1"/>
  <c r="B153" i="1" s="1"/>
  <c r="A115" i="1"/>
  <c r="A116" i="1" s="1"/>
  <c r="A117" i="1" s="1"/>
  <c r="A118" i="1" s="1"/>
  <c r="A119" i="1" s="1"/>
  <c r="A120" i="1" s="1"/>
  <c r="A121" i="1" s="1"/>
  <c r="A122" i="1" s="1"/>
  <c r="A123" i="1" s="1"/>
  <c r="B114" i="1"/>
  <c r="C114" i="1" s="1"/>
  <c r="D114" i="1" s="1"/>
  <c r="E114" i="1" s="1"/>
  <c r="F114" i="1" s="1"/>
  <c r="G114" i="1" s="1"/>
  <c r="H114" i="1" s="1"/>
  <c r="I114" i="1" s="1"/>
  <c r="J114" i="1" s="1"/>
  <c r="K114" i="1" s="1"/>
  <c r="L114" i="1" s="1"/>
  <c r="M114" i="1" s="1"/>
  <c r="O113" i="1"/>
  <c r="N113" i="1"/>
  <c r="O112" i="1"/>
  <c r="D101" i="1"/>
  <c r="D94" i="1"/>
  <c r="D86" i="1"/>
  <c r="D79" i="1"/>
  <c r="D72" i="1"/>
  <c r="D64" i="1"/>
  <c r="D54" i="1"/>
  <c r="D49" i="1"/>
  <c r="D39" i="1"/>
  <c r="D36" i="1"/>
  <c r="D30" i="1"/>
  <c r="D26" i="1"/>
  <c r="D22" i="1"/>
  <c r="D103" i="1" s="1"/>
  <c r="C17" i="1"/>
  <c r="D18" i="1" s="1"/>
  <c r="I10" i="1"/>
  <c r="J9" i="1"/>
  <c r="I18" i="1" s="1"/>
  <c r="J8" i="1"/>
  <c r="J10" i="1" s="1"/>
  <c r="K10" i="1" s="1"/>
  <c r="H131" i="1" l="1"/>
  <c r="I131" i="1" s="1"/>
  <c r="J131" i="1" s="1"/>
  <c r="K131" i="1" s="1"/>
  <c r="G140" i="1"/>
  <c r="G153" i="1" s="1"/>
  <c r="B115" i="1"/>
  <c r="C115" i="1" s="1"/>
  <c r="D115" i="1" s="1"/>
  <c r="E115" i="1" s="1"/>
  <c r="F115" i="1" s="1"/>
  <c r="G115" i="1" s="1"/>
  <c r="H115" i="1" s="1"/>
  <c r="I115" i="1" s="1"/>
  <c r="J115" i="1" s="1"/>
  <c r="K115" i="1" s="1"/>
  <c r="L115" i="1" s="1"/>
  <c r="M115" i="1" s="1"/>
  <c r="N114" i="1"/>
  <c r="O114" i="1" s="1"/>
  <c r="D140" i="1"/>
  <c r="D153" i="1" s="1"/>
  <c r="L131" i="1" l="1"/>
  <c r="K140" i="1"/>
  <c r="J140" i="1"/>
  <c r="J153" i="1" s="1"/>
  <c r="B116" i="1"/>
  <c r="C116" i="1" s="1"/>
  <c r="D116" i="1" s="1"/>
  <c r="E116" i="1" s="1"/>
  <c r="F116" i="1" s="1"/>
  <c r="G116" i="1" s="1"/>
  <c r="H116" i="1" s="1"/>
  <c r="I116" i="1" s="1"/>
  <c r="J116" i="1" s="1"/>
  <c r="K116" i="1" s="1"/>
  <c r="L116" i="1" s="1"/>
  <c r="M116" i="1" s="1"/>
  <c r="N115" i="1"/>
  <c r="O115" i="1" s="1"/>
  <c r="H140" i="1"/>
  <c r="H153" i="1" s="1"/>
  <c r="I140" i="1"/>
  <c r="I153" i="1" s="1"/>
  <c r="K153" i="1" l="1"/>
  <c r="K152" i="1"/>
  <c r="N116" i="1"/>
  <c r="B117" i="1"/>
  <c r="C117" i="1" s="1"/>
  <c r="D117" i="1" s="1"/>
  <c r="E117" i="1" s="1"/>
  <c r="F117" i="1" s="1"/>
  <c r="G117" i="1" s="1"/>
  <c r="H117" i="1" s="1"/>
  <c r="I117" i="1" s="1"/>
  <c r="J117" i="1" s="1"/>
  <c r="K117" i="1" s="1"/>
  <c r="L117" i="1" s="1"/>
  <c r="M117" i="1" s="1"/>
  <c r="M131" i="1"/>
  <c r="M140" i="1" s="1"/>
  <c r="L140" i="1"/>
  <c r="N117" i="1" l="1"/>
  <c r="O117" i="1" s="1"/>
  <c r="B118" i="1"/>
  <c r="C118" i="1" s="1"/>
  <c r="D118" i="1" s="1"/>
  <c r="E118" i="1" s="1"/>
  <c r="F118" i="1" s="1"/>
  <c r="G118" i="1" s="1"/>
  <c r="H118" i="1" s="1"/>
  <c r="I118" i="1" s="1"/>
  <c r="J118" i="1" s="1"/>
  <c r="K118" i="1" s="1"/>
  <c r="L118" i="1" s="1"/>
  <c r="M118" i="1" s="1"/>
  <c r="O116" i="1"/>
  <c r="L153" i="1"/>
  <c r="L152" i="1"/>
  <c r="M153" i="1"/>
  <c r="M152" i="1"/>
  <c r="B119" i="1" l="1"/>
  <c r="C119" i="1" s="1"/>
  <c r="D119" i="1" s="1"/>
  <c r="E119" i="1" s="1"/>
  <c r="F119" i="1" s="1"/>
  <c r="G119" i="1" s="1"/>
  <c r="H119" i="1" s="1"/>
  <c r="I119" i="1" s="1"/>
  <c r="J119" i="1" s="1"/>
  <c r="K119" i="1" s="1"/>
  <c r="L119" i="1" s="1"/>
  <c r="M119" i="1" s="1"/>
  <c r="N118" i="1"/>
  <c r="O118" i="1" l="1"/>
  <c r="B120" i="1"/>
  <c r="C120" i="1" s="1"/>
  <c r="D120" i="1" s="1"/>
  <c r="E120" i="1" s="1"/>
  <c r="F120" i="1" s="1"/>
  <c r="G120" i="1" s="1"/>
  <c r="H120" i="1" s="1"/>
  <c r="I120" i="1" s="1"/>
  <c r="J120" i="1" s="1"/>
  <c r="K120" i="1" s="1"/>
  <c r="L120" i="1" s="1"/>
  <c r="M120" i="1" s="1"/>
  <c r="N119" i="1"/>
  <c r="O119" i="1" s="1"/>
  <c r="N120" i="1" l="1"/>
  <c r="O120" i="1" s="1"/>
  <c r="B121" i="1"/>
  <c r="C121" i="1" s="1"/>
  <c r="D121" i="1" s="1"/>
  <c r="E121" i="1" s="1"/>
  <c r="F121" i="1" s="1"/>
  <c r="G121" i="1" s="1"/>
  <c r="H121" i="1" s="1"/>
  <c r="I121" i="1" s="1"/>
  <c r="J121" i="1" s="1"/>
  <c r="K121" i="1" s="1"/>
  <c r="L121" i="1" s="1"/>
  <c r="M121" i="1" s="1"/>
  <c r="N121" i="1" l="1"/>
  <c r="O121" i="1" s="1"/>
  <c r="B122" i="1"/>
  <c r="C122" i="1" s="1"/>
  <c r="D122" i="1" s="1"/>
  <c r="E122" i="1" s="1"/>
  <c r="F122" i="1" s="1"/>
  <c r="G122" i="1" s="1"/>
  <c r="H122" i="1" s="1"/>
  <c r="I122" i="1" s="1"/>
  <c r="J122" i="1" s="1"/>
  <c r="K122" i="1" s="1"/>
  <c r="L122" i="1" s="1"/>
  <c r="M122" i="1" s="1"/>
  <c r="N123" i="1" l="1"/>
  <c r="N122" i="1"/>
  <c r="O122" i="1" s="1"/>
  <c r="B123" i="1"/>
  <c r="B152" i="1" l="1"/>
  <c r="C123" i="1"/>
  <c r="O123" i="1"/>
  <c r="N124" i="1"/>
  <c r="O124" i="1" s="1"/>
  <c r="D123" i="1" l="1"/>
  <c r="C152" i="1"/>
  <c r="E123" i="1" l="1"/>
  <c r="D152" i="1"/>
  <c r="E152" i="1" l="1"/>
  <c r="F123" i="1"/>
  <c r="F152" i="1" l="1"/>
  <c r="G123" i="1"/>
  <c r="H123" i="1" l="1"/>
  <c r="G152" i="1"/>
  <c r="I123" i="1" l="1"/>
  <c r="H152" i="1"/>
  <c r="I152" i="1" l="1"/>
  <c r="J123" i="1"/>
  <c r="J152" i="1" s="1"/>
</calcChain>
</file>

<file path=xl/sharedStrings.xml><?xml version="1.0" encoding="utf-8"?>
<sst xmlns="http://schemas.openxmlformats.org/spreadsheetml/2006/main" count="124" uniqueCount="69">
  <si>
    <t>Florida Public Utilities</t>
  </si>
  <si>
    <t>Natural Gas</t>
  </si>
  <si>
    <t>Regulatory Asset Pension and Post Retirement</t>
  </si>
  <si>
    <t>Monthly Journal Entry</t>
  </si>
  <si>
    <t>Debit</t>
  </si>
  <si>
    <t>Credit</t>
  </si>
  <si>
    <t>Account - FN00-00000-1781-1823</t>
  </si>
  <si>
    <t>FN41-AA740-6660-9260</t>
  </si>
  <si>
    <t>FN43-AA740-6660-9260</t>
  </si>
  <si>
    <t>FN41-HR942-6610-9260</t>
  </si>
  <si>
    <t>FN43-HR942-6610-9260</t>
  </si>
  <si>
    <t>FN00-00000-1781-1823</t>
  </si>
  <si>
    <t>ended 9/2019</t>
  </si>
  <si>
    <t>ends 9/2020</t>
  </si>
  <si>
    <t>Monthly Balance</t>
  </si>
  <si>
    <t>Roll Forward Balance 12/31/2010:</t>
  </si>
  <si>
    <t>Amortization Period Begins</t>
  </si>
  <si>
    <t>Amortization Period Ends</t>
  </si>
  <si>
    <t>2011 - 2012 Amortization</t>
  </si>
  <si>
    <t>Monthly Amortization</t>
  </si>
  <si>
    <t>$40,590.16 ended 9/2019</t>
  </si>
  <si>
    <t>Monthly Amortization 9/19-9/20</t>
  </si>
  <si>
    <t>Additions:</t>
  </si>
  <si>
    <t>Pension Adjustments Prior to 12/31/2010</t>
  </si>
  <si>
    <t>FPU FAS158 MEDICAL</t>
  </si>
  <si>
    <t>FPU FAS158 PENSION</t>
  </si>
  <si>
    <t>FPU OPRB OCI Adj</t>
  </si>
  <si>
    <t>FPU OPRB OCI Curtail Gain</t>
  </si>
  <si>
    <t>FAS 158 FPU pension adjust</t>
  </si>
  <si>
    <t>FAS 158 pension adjustment</t>
  </si>
  <si>
    <t>ADJ OCI - FPU FAS158 MEDICAL</t>
  </si>
  <si>
    <t>FPU Pension OCI adj</t>
  </si>
  <si>
    <t>FAS 158 FPU OPRB adjust</t>
  </si>
  <si>
    <t>FPU Pension OCI Adj</t>
  </si>
  <si>
    <t>Total Additions</t>
  </si>
  <si>
    <t>Amortization Schedule:</t>
  </si>
  <si>
    <t>Yearly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</si>
  <si>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</si>
  <si>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</si>
  <si>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</si>
  <si>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</si>
  <si>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</si>
  <si>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</si>
  <si>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</si>
  <si>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</si>
  <si>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</si>
  <si>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</si>
  <si>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</si>
  <si>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</si>
  <si>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Change</t>
  </si>
  <si>
    <t>Months</t>
  </si>
  <si>
    <t>Pre-merger:</t>
  </si>
  <si>
    <t>Post merger:</t>
  </si>
  <si>
    <t>Total Cumulative Additions</t>
  </si>
  <si>
    <t>GL Ending Balance 2012</t>
  </si>
  <si>
    <t>GL Ending Balance 2013</t>
  </si>
  <si>
    <t>GL Ending Balance 2014</t>
  </si>
  <si>
    <t>GL Ending Balance 2015</t>
  </si>
  <si>
    <t>GL Ending Balance 2016</t>
  </si>
  <si>
    <t>GL Ending Balance 2017</t>
  </si>
  <si>
    <t>GL Ending Balance 2018</t>
  </si>
  <si>
    <t>GL Ending Balance 2019</t>
  </si>
  <si>
    <t>GL Ending Balance 2020</t>
  </si>
  <si>
    <t>GL Ending Balance 2021</t>
  </si>
  <si>
    <t>* FPU went to the commission and was approved to straight-line remaining balance pre-merger over an probable estimated life.</t>
  </si>
  <si>
    <t>Prepared By:</t>
  </si>
  <si>
    <t>MGM</t>
  </si>
  <si>
    <t>* Post merger - will naturally clear over time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</si>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</sst>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;[Red]\-#,##0.00"/>
    <numFmt numFmtId="167" formatCode="0_)"/>
    <numFmt numFmtId="168" formatCode="mm/dd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indexed="9"/>
      <name val="Arial"/>
      <family val="2"/>
    </font>
    <font>
      <sz val="10"/>
      <color rgb="FF000000"/>
      <name val="Arial"/>
      <family val="2"/>
    </font>
    <font>
      <sz val="12"/>
      <name val="Arial MT"/>
    </font>
    <font>
      <b/>
      <i/>
      <sz val="10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9" fillId="0" borderId="0"/>
  </cellStyleXfs>
  <cellXfs count="76">
    <xf numFmtId="0" fontId="0" fillId="0" borderId="0" xfId="0"/>
    <xf numFmtId="0" fontId="3" fillId="0" borderId="0" xfId="3" applyFont="1"/>
    <xf numFmtId="0" fontId="2" fillId="0" borderId="0" xfId="3"/>
    <xf numFmtId="0" fontId="2" fillId="0" borderId="1" xfId="3" applyBorder="1" applyAlignment="1">
      <alignment horizontal="center"/>
    </xf>
    <xf numFmtId="0" fontId="3" fillId="0" borderId="0" xfId="3" applyFont="1" applyFill="1"/>
    <xf numFmtId="0" fontId="2" fillId="0" borderId="0" xfId="3" applyFill="1"/>
    <xf numFmtId="44" fontId="2" fillId="0" borderId="0" xfId="3" applyNumberFormat="1"/>
    <xf numFmtId="43" fontId="2" fillId="0" borderId="0" xfId="4" applyBorder="1"/>
    <xf numFmtId="0" fontId="2" fillId="0" borderId="0" xfId="3" applyBorder="1"/>
    <xf numFmtId="164" fontId="2" fillId="0" borderId="0" xfId="3" applyNumberFormat="1" applyBorder="1"/>
    <xf numFmtId="164" fontId="2" fillId="0" borderId="0" xfId="3" applyNumberFormat="1"/>
    <xf numFmtId="0" fontId="2" fillId="0" borderId="0" xfId="3" applyFont="1" applyBorder="1"/>
    <xf numFmtId="164" fontId="2" fillId="0" borderId="0" xfId="5" applyNumberFormat="1" applyBorder="1"/>
    <xf numFmtId="164" fontId="3" fillId="0" borderId="0" xfId="5" applyNumberFormat="1" applyFont="1" applyBorder="1"/>
    <xf numFmtId="44" fontId="2" fillId="0" borderId="2" xfId="3" applyNumberFormat="1" applyBorder="1"/>
    <xf numFmtId="0" fontId="4" fillId="0" borderId="0" xfId="3" applyFont="1"/>
    <xf numFmtId="44" fontId="3" fillId="0" borderId="0" xfId="5" applyFont="1"/>
    <xf numFmtId="17" fontId="3" fillId="0" borderId="0" xfId="3" applyNumberFormat="1" applyFont="1"/>
    <xf numFmtId="0" fontId="2" fillId="0" borderId="0" xfId="3" applyFont="1"/>
    <xf numFmtId="44" fontId="2" fillId="0" borderId="0" xfId="5"/>
    <xf numFmtId="43" fontId="2" fillId="0" borderId="0" xfId="4"/>
    <xf numFmtId="44" fontId="5" fillId="0" borderId="3" xfId="5" applyFont="1" applyBorder="1"/>
    <xf numFmtId="43" fontId="2" fillId="0" borderId="3" xfId="4" applyBorder="1"/>
    <xf numFmtId="44" fontId="3" fillId="0" borderId="0" xfId="2" applyFont="1"/>
    <xf numFmtId="44" fontId="3" fillId="0" borderId="0" xfId="3" applyNumberFormat="1" applyFont="1"/>
    <xf numFmtId="14" fontId="2" fillId="0" borderId="0" xfId="3" applyNumberFormat="1" applyFont="1"/>
    <xf numFmtId="43" fontId="2" fillId="0" borderId="3" xfId="3" applyNumberFormat="1" applyBorder="1" applyAlignment="1">
      <alignment horizontal="center"/>
    </xf>
    <xf numFmtId="43" fontId="2" fillId="0" borderId="0" xfId="3" applyNumberFormat="1" applyBorder="1" applyAlignment="1">
      <alignment horizontal="center"/>
    </xf>
    <xf numFmtId="44" fontId="2" fillId="0" borderId="0" xfId="5" applyFill="1"/>
    <xf numFmtId="44" fontId="2" fillId="0" borderId="3" xfId="5" applyFill="1" applyBorder="1"/>
    <xf numFmtId="0" fontId="2" fillId="0" borderId="3" xfId="3" applyBorder="1"/>
    <xf numFmtId="44" fontId="2" fillId="0" borderId="0" xfId="5" applyFill="1" applyBorder="1"/>
    <xf numFmtId="44" fontId="2" fillId="0" borderId="0" xfId="3" applyNumberFormat="1" applyBorder="1"/>
    <xf numFmtId="44" fontId="2" fillId="0" borderId="4" xfId="5" applyFill="1" applyBorder="1"/>
    <xf numFmtId="43" fontId="2" fillId="0" borderId="4" xfId="4" applyBorder="1"/>
    <xf numFmtId="0" fontId="6" fillId="0" borderId="0" xfId="3" applyFont="1"/>
    <xf numFmtId="49" fontId="0" fillId="0" borderId="0" xfId="0" applyNumberFormat="1"/>
    <xf numFmtId="44" fontId="2" fillId="0" borderId="0" xfId="5" applyBorder="1"/>
    <xf numFmtId="44" fontId="2" fillId="0" borderId="3" xfId="5" applyBorder="1"/>
    <xf numFmtId="14" fontId="2" fillId="0" borderId="0" xfId="3" applyNumberFormat="1" applyFont="1" applyProtection="1">
      <protection locked="0"/>
    </xf>
    <xf numFmtId="44" fontId="2" fillId="0" borderId="0" xfId="5" applyBorder="1" applyProtection="1">
      <protection locked="0"/>
    </xf>
    <xf numFmtId="43" fontId="2" fillId="0" borderId="0" xfId="4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/>
    <xf numFmtId="0" fontId="2" fillId="0" borderId="0" xfId="3" applyProtection="1">
      <protection locked="0"/>
    </xf>
    <xf numFmtId="44" fontId="2" fillId="0" borderId="3" xfId="5" applyBorder="1" applyProtection="1">
      <protection locked="0"/>
    </xf>
    <xf numFmtId="43" fontId="2" fillId="0" borderId="3" xfId="4" applyBorder="1" applyProtection="1">
      <protection locked="0"/>
    </xf>
    <xf numFmtId="43" fontId="3" fillId="2" borderId="5" xfId="4" applyFont="1" applyFill="1" applyBorder="1"/>
    <xf numFmtId="43" fontId="2" fillId="0" borderId="0" xfId="3" applyNumberFormat="1"/>
    <xf numFmtId="44" fontId="2" fillId="0" borderId="0" xfId="5" applyNumberFormat="1" applyAlignment="1">
      <alignment horizontal="center"/>
    </xf>
    <xf numFmtId="165" fontId="2" fillId="0" borderId="0" xfId="4" applyNumberFormat="1" applyAlignment="1">
      <alignment horizontal="center"/>
    </xf>
    <xf numFmtId="49" fontId="2" fillId="0" borderId="6" xfId="3" applyNumberFormat="1" applyFill="1" applyBorder="1" applyAlignment="1">
      <alignment horizontal="center"/>
    </xf>
    <xf numFmtId="49" fontId="2" fillId="0" borderId="7" xfId="3" applyNumberFormat="1" applyFill="1" applyBorder="1" applyAlignment="1">
      <alignment horizontal="center"/>
    </xf>
    <xf numFmtId="49" fontId="2" fillId="0" borderId="8" xfId="3" applyNumberFormat="1" applyFill="1" applyBorder="1" applyAlignment="1">
      <alignment horizontal="center"/>
    </xf>
    <xf numFmtId="44" fontId="2" fillId="0" borderId="9" xfId="5" applyNumberFormat="1" applyFill="1" applyBorder="1" applyAlignment="1">
      <alignment horizontal="center"/>
    </xf>
    <xf numFmtId="165" fontId="2" fillId="0" borderId="3" xfId="4" applyNumberFormat="1" applyFill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44" fontId="2" fillId="0" borderId="0" xfId="5" applyNumberFormat="1"/>
    <xf numFmtId="165" fontId="2" fillId="0" borderId="0" xfId="4" applyNumberFormat="1"/>
    <xf numFmtId="43" fontId="2" fillId="0" borderId="0" xfId="3" applyNumberFormat="1" applyFill="1" applyBorder="1" applyAlignment="1">
      <alignment horizontal="center"/>
    </xf>
    <xf numFmtId="43" fontId="2" fillId="0" borderId="0" xfId="3" applyNumberFormat="1" applyFont="1" applyBorder="1" applyAlignment="1">
      <alignment horizontal="center"/>
    </xf>
    <xf numFmtId="43" fontId="2" fillId="0" borderId="0" xfId="3" applyNumberFormat="1" applyFont="1" applyFill="1" applyBorder="1" applyAlignment="1">
      <alignment horizontal="center"/>
    </xf>
    <xf numFmtId="43" fontId="2" fillId="0" borderId="0" xfId="3" applyNumberFormat="1" applyBorder="1" applyAlignment="1" applyProtection="1">
      <alignment horizontal="center"/>
      <protection locked="0"/>
    </xf>
    <xf numFmtId="43" fontId="2" fillId="0" borderId="0" xfId="3" applyNumberFormat="1" applyFill="1" applyBorder="1" applyAlignment="1" applyProtection="1">
      <alignment horizontal="center"/>
      <protection locked="0"/>
    </xf>
    <xf numFmtId="43" fontId="2" fillId="0" borderId="10" xfId="3" applyNumberFormat="1" applyFont="1" applyFill="1" applyBorder="1" applyAlignment="1">
      <alignment horizontal="center"/>
    </xf>
    <xf numFmtId="43" fontId="8" fillId="0" borderId="0" xfId="3" applyNumberFormat="1" applyFont="1" applyFill="1" applyBorder="1" applyAlignment="1">
      <alignment horizontal="center"/>
    </xf>
    <xf numFmtId="43" fontId="2" fillId="2" borderId="0" xfId="3" applyNumberFormat="1" applyFont="1" applyFill="1" applyBorder="1" applyAlignment="1">
      <alignment horizontal="center"/>
    </xf>
    <xf numFmtId="166" fontId="0" fillId="0" borderId="0" xfId="0" applyNumberFormat="1"/>
    <xf numFmtId="166" fontId="0" fillId="0" borderId="0" xfId="0" applyNumberFormat="1" applyFill="1"/>
    <xf numFmtId="167" fontId="2" fillId="0" borderId="0" xfId="6" applyFont="1" applyAlignment="1">
      <alignment horizontal="right"/>
    </xf>
    <xf numFmtId="167" fontId="10" fillId="0" borderId="11" xfId="6" applyFont="1" applyBorder="1" applyAlignment="1">
      <alignment horizontal="center"/>
    </xf>
    <xf numFmtId="168" fontId="11" fillId="0" borderId="11" xfId="6" applyNumberFormat="1" applyFont="1" applyBorder="1" applyAlignment="1" applyProtection="1">
      <alignment horizontal="center"/>
      <protection locked="0"/>
    </xf>
    <xf numFmtId="167" fontId="2" fillId="0" borderId="11" xfId="6" applyFont="1" applyBorder="1"/>
    <xf numFmtId="43" fontId="2" fillId="0" borderId="0" xfId="1" applyFont="1"/>
    <xf numFmtId="44" fontId="2" fillId="0" borderId="0" xfId="2" applyFont="1"/>
  </cellXfs>
  <cellStyles count="7">
    <cellStyle name="Comma" xfId="1" builtinId="3"/>
    <cellStyle name="Comma 2" xfId="4"/>
    <cellStyle name="Currency" xfId="2" builtinId="4"/>
    <cellStyle name="Currency 2" xfId="5"/>
    <cellStyle name="Normal" xfId="0" builtinId="0"/>
    <cellStyle name="Normal 3" xfId="3"/>
    <cellStyle name="Normal_MD 1140-1310 Bk of America 200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250</xdr:row>
      <xdr:rowOff>28575</xdr:rowOff>
    </xdr:from>
    <xdr:to>
      <xdr:col>4</xdr:col>
      <xdr:colOff>781050</xdr:colOff>
      <xdr:row>273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138475"/>
          <a:ext cx="6315075" cy="3781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219</xdr:row>
      <xdr:rowOff>142875</xdr:rowOff>
    </xdr:from>
    <xdr:to>
      <xdr:col>4</xdr:col>
      <xdr:colOff>495300</xdr:colOff>
      <xdr:row>249</xdr:row>
      <xdr:rowOff>142875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233100"/>
          <a:ext cx="6162675" cy="485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189</xdr:row>
      <xdr:rowOff>142875</xdr:rowOff>
    </xdr:from>
    <xdr:to>
      <xdr:col>4</xdr:col>
      <xdr:colOff>133350</xdr:colOff>
      <xdr:row>220</xdr:row>
      <xdr:rowOff>9525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75350"/>
          <a:ext cx="5800725" cy="488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157</xdr:row>
      <xdr:rowOff>76200</xdr:rowOff>
    </xdr:from>
    <xdr:to>
      <xdr:col>4</xdr:col>
      <xdr:colOff>85725</xdr:colOff>
      <xdr:row>187</xdr:row>
      <xdr:rowOff>47625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6127075"/>
          <a:ext cx="5676900" cy="482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lorida%20Public%20Utilities\Natural%20Gas\Reconciliations\FNG\2020\7%20-%20Other%20Regulatory%20Assets\1760-1860%20Deferred%20Rate%20C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Schedule"/>
      <sheetName val="Amort timeline"/>
      <sheetName val="balance"/>
      <sheetName val="Summary"/>
      <sheetName val="3671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8"/>
  <sheetViews>
    <sheetView tabSelected="1" topLeftCell="A109" zoomScale="90" zoomScaleNormal="90" zoomScaleSheetLayoutView="75" workbookViewId="0">
      <selection activeCell="G153" sqref="G153"/>
    </sheetView>
  </sheetViews>
  <sheetFormatPr defaultRowHeight="12.75"/>
  <cols>
    <col min="1" max="1" width="23.7109375" style="2" customWidth="1"/>
    <col min="2" max="2" width="30.28515625" style="2" customWidth="1"/>
    <col min="3" max="3" width="15.85546875" style="2" bestFit="1" customWidth="1"/>
    <col min="4" max="12" width="15.140625" style="2" customWidth="1"/>
    <col min="13" max="13" width="15.140625" style="2" bestFit="1" customWidth="1"/>
    <col min="14" max="14" width="15.85546875" style="2" bestFit="1" customWidth="1"/>
    <col min="15" max="15" width="9.28515625" style="2" bestFit="1" customWidth="1"/>
    <col min="16" max="16384" width="9.140625" style="2"/>
  </cols>
  <sheetData>
    <row r="1" spans="1:12">
      <c r="A1" s="1" t="s">
        <v>0</v>
      </c>
    </row>
    <row r="2" spans="1:12">
      <c r="A2" s="1" t="s">
        <v>1</v>
      </c>
    </row>
    <row r="3" spans="1:12" ht="13.5" thickBot="1">
      <c r="A3" s="1" t="s">
        <v>2</v>
      </c>
      <c r="G3" s="2" t="s">
        <v>3</v>
      </c>
      <c r="I3" s="3" t="s">
        <v>4</v>
      </c>
      <c r="J3" s="3" t="s">
        <v>5</v>
      </c>
    </row>
    <row r="4" spans="1:12">
      <c r="A4" s="1" t="s">
        <v>6</v>
      </c>
      <c r="G4" s="4" t="s">
        <v>7</v>
      </c>
      <c r="H4" s="5"/>
      <c r="I4" s="6">
        <v>27905.73</v>
      </c>
      <c r="L4" s="7"/>
    </row>
    <row r="5" spans="1:12">
      <c r="A5" s="1"/>
      <c r="G5" s="4" t="s">
        <v>8</v>
      </c>
      <c r="H5" s="5"/>
      <c r="I5" s="6">
        <v>12684.43</v>
      </c>
      <c r="L5" s="7"/>
    </row>
    <row r="6" spans="1:12">
      <c r="A6" s="1"/>
      <c r="G6" s="4" t="s">
        <v>9</v>
      </c>
      <c r="H6" s="5"/>
      <c r="I6" s="6">
        <v>283.47000000000003</v>
      </c>
      <c r="L6" s="7"/>
    </row>
    <row r="7" spans="1:12">
      <c r="A7" s="1"/>
      <c r="G7" s="4" t="s">
        <v>10</v>
      </c>
      <c r="H7" s="5"/>
      <c r="I7" s="6">
        <v>128.85</v>
      </c>
      <c r="L7" s="7"/>
    </row>
    <row r="8" spans="1:12">
      <c r="A8" s="1"/>
      <c r="G8" s="4" t="s">
        <v>11</v>
      </c>
      <c r="H8" s="5"/>
      <c r="I8" s="6"/>
      <c r="J8" s="6">
        <f>I4+I5</f>
        <v>40590.160000000003</v>
      </c>
      <c r="K8" s="2" t="s">
        <v>12</v>
      </c>
      <c r="L8" s="7"/>
    </row>
    <row r="9" spans="1:12">
      <c r="A9" s="8"/>
      <c r="B9" s="8"/>
      <c r="C9" s="9"/>
      <c r="D9" s="8"/>
      <c r="F9" s="10"/>
      <c r="G9" s="4" t="s">
        <v>11</v>
      </c>
      <c r="J9" s="6">
        <f>I6+I7</f>
        <v>412.32000000000005</v>
      </c>
      <c r="K9" s="2" t="s">
        <v>13</v>
      </c>
    </row>
    <row r="10" spans="1:12" ht="13.5" thickBot="1">
      <c r="A10" s="11"/>
      <c r="B10" s="12"/>
      <c r="C10" s="13"/>
      <c r="D10" s="8"/>
      <c r="I10" s="14">
        <f>SUM(I4:I9)</f>
        <v>41002.480000000003</v>
      </c>
      <c r="J10" s="14">
        <f>SUM(J4:J9)</f>
        <v>41002.480000000003</v>
      </c>
      <c r="K10" s="6">
        <f>I10-J10</f>
        <v>0</v>
      </c>
    </row>
    <row r="11" spans="1:12">
      <c r="A11" s="11"/>
      <c r="B11" s="8"/>
      <c r="C11" s="8"/>
      <c r="D11" s="8"/>
    </row>
    <row r="13" spans="1:12">
      <c r="A13" s="15" t="s">
        <v>14</v>
      </c>
    </row>
    <row r="14" spans="1:12">
      <c r="A14" s="1"/>
    </row>
    <row r="15" spans="1:12">
      <c r="A15" s="1" t="s">
        <v>15</v>
      </c>
      <c r="C15" s="16">
        <v>4294445.3247999996</v>
      </c>
      <c r="G15" s="1" t="s">
        <v>16</v>
      </c>
      <c r="H15" s="1"/>
      <c r="I15" s="17">
        <v>40544</v>
      </c>
    </row>
    <row r="16" spans="1:12">
      <c r="A16" s="18"/>
      <c r="C16" s="19"/>
      <c r="D16" s="20"/>
      <c r="G16" s="1" t="s">
        <v>17</v>
      </c>
      <c r="H16" s="1"/>
      <c r="I16" s="17">
        <v>44469</v>
      </c>
    </row>
    <row r="17" spans="1:10">
      <c r="A17" s="2" t="s">
        <v>18</v>
      </c>
      <c r="C17" s="21">
        <f>-24*I17+0.02</f>
        <v>-984059.5</v>
      </c>
      <c r="D17" s="22"/>
      <c r="G17" s="1" t="s">
        <v>19</v>
      </c>
      <c r="H17" s="1"/>
      <c r="I17" s="23">
        <v>41002.480000000003</v>
      </c>
      <c r="J17" s="2" t="s">
        <v>20</v>
      </c>
    </row>
    <row r="18" spans="1:10">
      <c r="A18" s="18"/>
      <c r="C18" s="19"/>
      <c r="D18" s="20">
        <f>SUM(C15:C17)</f>
        <v>3310385.8247999996</v>
      </c>
      <c r="G18" s="1" t="s">
        <v>21</v>
      </c>
      <c r="I18" s="24">
        <f>J9</f>
        <v>412.32000000000005</v>
      </c>
    </row>
    <row r="19" spans="1:10">
      <c r="A19" s="18"/>
      <c r="C19" s="19"/>
      <c r="D19" s="20"/>
    </row>
    <row r="20" spans="1:10">
      <c r="A20" s="1" t="s">
        <v>22</v>
      </c>
      <c r="C20" s="19"/>
      <c r="D20" s="20"/>
    </row>
    <row r="21" spans="1:10">
      <c r="A21" s="25">
        <v>40543</v>
      </c>
      <c r="B21" s="2" t="s">
        <v>23</v>
      </c>
      <c r="C21" s="26">
        <v>1002195.61</v>
      </c>
      <c r="D21" s="22"/>
    </row>
    <row r="22" spans="1:10">
      <c r="A22" s="25"/>
      <c r="C22" s="27"/>
      <c r="D22" s="7">
        <f>SUM(C21)</f>
        <v>1002195.61</v>
      </c>
    </row>
    <row r="23" spans="1:10">
      <c r="A23" s="1"/>
      <c r="C23" s="19"/>
      <c r="D23" s="20"/>
    </row>
    <row r="24" spans="1:10">
      <c r="A24" s="25">
        <v>40908</v>
      </c>
      <c r="B24" s="2" t="s">
        <v>24</v>
      </c>
      <c r="C24" s="28">
        <v>402429</v>
      </c>
      <c r="D24" s="20"/>
    </row>
    <row r="25" spans="1:10">
      <c r="A25" s="25">
        <v>40908</v>
      </c>
      <c r="B25" s="2" t="s">
        <v>25</v>
      </c>
      <c r="C25" s="29">
        <v>4965388</v>
      </c>
      <c r="D25" s="30"/>
    </row>
    <row r="26" spans="1:10">
      <c r="A26" s="25"/>
      <c r="C26" s="31"/>
      <c r="D26" s="32">
        <f>SUM(C24:C25)</f>
        <v>5367817</v>
      </c>
    </row>
    <row r="27" spans="1:10">
      <c r="A27" s="25">
        <v>41274</v>
      </c>
      <c r="B27" s="2" t="s">
        <v>25</v>
      </c>
      <c r="C27" s="31">
        <v>2576465</v>
      </c>
      <c r="D27" s="7"/>
    </row>
    <row r="28" spans="1:10">
      <c r="A28" s="25">
        <v>41274</v>
      </c>
      <c r="B28" s="2" t="s">
        <v>26</v>
      </c>
      <c r="C28" s="31">
        <v>259762</v>
      </c>
      <c r="D28" s="7"/>
    </row>
    <row r="29" spans="1:10">
      <c r="A29" s="25">
        <v>41274</v>
      </c>
      <c r="B29" s="2" t="s">
        <v>27</v>
      </c>
      <c r="C29" s="29">
        <v>-914630</v>
      </c>
      <c r="D29" s="22"/>
    </row>
    <row r="30" spans="1:10">
      <c r="A30" s="25"/>
      <c r="C30" s="31"/>
      <c r="D30" s="7">
        <f>SUM(C27:C29)</f>
        <v>1921597</v>
      </c>
    </row>
    <row r="31" spans="1:10">
      <c r="A31" s="25">
        <v>41305</v>
      </c>
      <c r="B31" s="2" t="s">
        <v>26</v>
      </c>
      <c r="C31" s="31">
        <v>1613</v>
      </c>
      <c r="D31" s="7"/>
    </row>
    <row r="32" spans="1:10">
      <c r="A32" s="25">
        <v>41455</v>
      </c>
      <c r="B32" s="2" t="s">
        <v>25</v>
      </c>
      <c r="C32" s="31">
        <v>-86648</v>
      </c>
      <c r="D32" s="7"/>
    </row>
    <row r="33" spans="1:6">
      <c r="A33" s="25">
        <v>41547</v>
      </c>
      <c r="B33" s="2" t="s">
        <v>28</v>
      </c>
      <c r="C33" s="31">
        <v>-43324</v>
      </c>
      <c r="D33" s="7"/>
    </row>
    <row r="34" spans="1:6">
      <c r="A34" s="25">
        <v>41639</v>
      </c>
      <c r="B34" s="2" t="s">
        <v>29</v>
      </c>
      <c r="C34" s="31">
        <v>-5333035</v>
      </c>
      <c r="D34" s="7"/>
    </row>
    <row r="35" spans="1:6">
      <c r="A35" s="25">
        <v>41639</v>
      </c>
      <c r="B35" s="2" t="s">
        <v>30</v>
      </c>
      <c r="C35" s="31">
        <v>-88221</v>
      </c>
      <c r="D35" s="7"/>
    </row>
    <row r="36" spans="1:6">
      <c r="A36" s="25"/>
      <c r="C36" s="33"/>
      <c r="D36" s="34">
        <f>SUM(C31:C36)</f>
        <v>-5549615</v>
      </c>
      <c r="F36" s="35"/>
    </row>
    <row r="37" spans="1:6">
      <c r="A37" s="25">
        <v>42004</v>
      </c>
      <c r="B37" s="2" t="s">
        <v>30</v>
      </c>
      <c r="C37" s="31">
        <v>200504</v>
      </c>
      <c r="D37" s="7"/>
      <c r="F37" s="35"/>
    </row>
    <row r="38" spans="1:6">
      <c r="A38" s="25">
        <v>42004</v>
      </c>
      <c r="B38" s="2" t="s">
        <v>31</v>
      </c>
      <c r="C38" s="29">
        <v>7688230</v>
      </c>
      <c r="D38" s="22"/>
      <c r="F38" s="35"/>
    </row>
    <row r="39" spans="1:6">
      <c r="A39" s="25"/>
      <c r="C39" s="31"/>
      <c r="D39" s="7">
        <f>SUM(C37:C38)</f>
        <v>7888734</v>
      </c>
      <c r="F39" s="35"/>
    </row>
    <row r="40" spans="1:6">
      <c r="A40" s="25">
        <v>42094</v>
      </c>
      <c r="B40" s="2" t="s">
        <v>28</v>
      </c>
      <c r="C40" s="31">
        <v>-60677</v>
      </c>
      <c r="D40" s="7"/>
      <c r="F40" s="35"/>
    </row>
    <row r="41" spans="1:6">
      <c r="A41" s="25">
        <v>42094</v>
      </c>
      <c r="B41" s="2" t="s">
        <v>32</v>
      </c>
      <c r="C41" s="31">
        <v>-818</v>
      </c>
      <c r="D41" s="7"/>
      <c r="F41" s="35"/>
    </row>
    <row r="42" spans="1:6">
      <c r="A42" s="25">
        <v>42185</v>
      </c>
      <c r="B42" s="2" t="s">
        <v>28</v>
      </c>
      <c r="C42" s="31">
        <v>-60677</v>
      </c>
      <c r="D42" s="7"/>
      <c r="F42" s="35"/>
    </row>
    <row r="43" spans="1:6">
      <c r="A43" s="25">
        <v>42185</v>
      </c>
      <c r="B43" s="2" t="s">
        <v>32</v>
      </c>
      <c r="C43" s="31">
        <v>-818</v>
      </c>
      <c r="D43" s="7"/>
      <c r="F43" s="35"/>
    </row>
    <row r="44" spans="1:6">
      <c r="A44" s="25">
        <v>42277</v>
      </c>
      <c r="B44" s="2" t="s">
        <v>28</v>
      </c>
      <c r="C44" s="31">
        <v>-60677</v>
      </c>
      <c r="D44" s="7"/>
      <c r="F44" s="35"/>
    </row>
    <row r="45" spans="1:6">
      <c r="A45" s="25">
        <v>42277</v>
      </c>
      <c r="B45" s="2" t="s">
        <v>32</v>
      </c>
      <c r="C45" s="31">
        <v>-818</v>
      </c>
      <c r="D45" s="7"/>
      <c r="F45" s="35"/>
    </row>
    <row r="46" spans="1:6">
      <c r="A46" s="25">
        <v>42369</v>
      </c>
      <c r="B46" s="2" t="s">
        <v>30</v>
      </c>
      <c r="C46" s="31">
        <v>-67820</v>
      </c>
      <c r="D46" s="7"/>
      <c r="F46" s="35"/>
    </row>
    <row r="47" spans="1:6">
      <c r="A47" s="25">
        <v>42369</v>
      </c>
      <c r="B47" s="2" t="s">
        <v>31</v>
      </c>
      <c r="C47" s="31">
        <v>572836</v>
      </c>
      <c r="D47" s="7"/>
      <c r="F47" s="35"/>
    </row>
    <row r="48" spans="1:6">
      <c r="A48" s="25"/>
      <c r="C48" s="29"/>
      <c r="D48" s="7"/>
      <c r="F48" s="35"/>
    </row>
    <row r="49" spans="1:6">
      <c r="A49" s="25"/>
      <c r="C49" s="31"/>
      <c r="D49" s="34">
        <f>SUM(C40:C48)</f>
        <v>320531</v>
      </c>
      <c r="F49" s="35"/>
    </row>
    <row r="50" spans="1:6">
      <c r="A50" s="25"/>
      <c r="C50" s="31"/>
      <c r="D50" s="7"/>
      <c r="F50" s="35"/>
    </row>
    <row r="51" spans="1:6" ht="15">
      <c r="A51" s="25">
        <v>42460</v>
      </c>
      <c r="B51" s="36" t="s">
        <v>32</v>
      </c>
      <c r="C51" s="31">
        <v>-7323</v>
      </c>
      <c r="D51" s="7"/>
      <c r="F51" s="35"/>
    </row>
    <row r="52" spans="1:6" ht="15">
      <c r="A52" s="25">
        <v>42460</v>
      </c>
      <c r="B52" s="36" t="s">
        <v>28</v>
      </c>
      <c r="C52" s="31">
        <v>-68563</v>
      </c>
      <c r="D52" s="7"/>
      <c r="F52" s="35"/>
    </row>
    <row r="53" spans="1:6">
      <c r="A53" s="25"/>
      <c r="C53" s="29"/>
      <c r="D53" s="22"/>
      <c r="F53" s="35"/>
    </row>
    <row r="54" spans="1:6">
      <c r="A54" s="25"/>
      <c r="C54" s="31"/>
      <c r="D54" s="7">
        <f>SUM(C51:C53)</f>
        <v>-75886</v>
      </c>
      <c r="F54" s="35"/>
    </row>
    <row r="55" spans="1:6">
      <c r="A55" s="25"/>
      <c r="C55" s="31"/>
      <c r="D55" s="7"/>
      <c r="F55" s="35"/>
    </row>
    <row r="56" spans="1:6" ht="15">
      <c r="A56" s="25">
        <v>42521</v>
      </c>
      <c r="B56" s="36" t="s">
        <v>32</v>
      </c>
      <c r="C56" s="31">
        <v>7323</v>
      </c>
      <c r="D56" s="7"/>
      <c r="F56" s="35"/>
    </row>
    <row r="57" spans="1:6" ht="15">
      <c r="A57" s="25">
        <v>42551</v>
      </c>
      <c r="B57" s="36" t="s">
        <v>28</v>
      </c>
      <c r="C57" s="31">
        <v>-68563</v>
      </c>
      <c r="D57" s="7"/>
      <c r="F57" s="35"/>
    </row>
    <row r="58" spans="1:6" ht="15">
      <c r="A58" s="25"/>
      <c r="B58" s="36"/>
      <c r="C58" s="31"/>
      <c r="D58" s="7"/>
      <c r="F58" s="35"/>
    </row>
    <row r="59" spans="1:6" ht="15">
      <c r="A59" s="25">
        <v>42643</v>
      </c>
      <c r="B59" s="36" t="s">
        <v>28</v>
      </c>
      <c r="C59" s="37">
        <v>-70984</v>
      </c>
      <c r="D59" s="7"/>
      <c r="F59" s="35"/>
    </row>
    <row r="60" spans="1:6" ht="15">
      <c r="A60" s="25"/>
      <c r="B60" s="36"/>
      <c r="C60" s="37"/>
      <c r="D60" s="7"/>
      <c r="F60" s="35"/>
    </row>
    <row r="61" spans="1:6" ht="15">
      <c r="A61" s="25">
        <v>42735</v>
      </c>
      <c r="B61" s="36" t="s">
        <v>31</v>
      </c>
      <c r="C61" s="37">
        <v>11757</v>
      </c>
      <c r="D61" s="7"/>
      <c r="F61" s="35"/>
    </row>
    <row r="62" spans="1:6" ht="15">
      <c r="A62" s="25">
        <v>42735</v>
      </c>
      <c r="B62" s="36" t="s">
        <v>30</v>
      </c>
      <c r="C62" s="37">
        <v>-21929</v>
      </c>
      <c r="D62" s="7"/>
      <c r="F62" s="35"/>
    </row>
    <row r="63" spans="1:6">
      <c r="A63" s="25"/>
      <c r="C63" s="38"/>
      <c r="D63" s="22"/>
      <c r="F63" s="35"/>
    </row>
    <row r="64" spans="1:6">
      <c r="A64" s="25"/>
      <c r="C64" s="37"/>
      <c r="D64" s="7">
        <f>SUM(C55:C63)</f>
        <v>-142396</v>
      </c>
      <c r="F64" s="35"/>
    </row>
    <row r="65" spans="1:6">
      <c r="A65" s="25"/>
      <c r="C65" s="37"/>
      <c r="D65" s="7"/>
      <c r="F65" s="35"/>
    </row>
    <row r="66" spans="1:6">
      <c r="A66" s="25"/>
      <c r="C66" s="37"/>
      <c r="D66" s="7"/>
      <c r="F66" s="35"/>
    </row>
    <row r="67" spans="1:6" ht="15">
      <c r="A67" s="25">
        <v>42825</v>
      </c>
      <c r="B67" s="36" t="s">
        <v>28</v>
      </c>
      <c r="C67" s="37">
        <v>-69899</v>
      </c>
      <c r="D67" s="7"/>
      <c r="F67" s="35"/>
    </row>
    <row r="68" spans="1:6" ht="15">
      <c r="A68" s="25">
        <v>42916</v>
      </c>
      <c r="B68" s="36" t="s">
        <v>28</v>
      </c>
      <c r="C68" s="37">
        <v>-69899</v>
      </c>
      <c r="D68" s="7"/>
      <c r="F68" s="35"/>
    </row>
    <row r="69" spans="1:6" ht="15">
      <c r="A69" s="25">
        <v>43008</v>
      </c>
      <c r="B69" s="36" t="s">
        <v>28</v>
      </c>
      <c r="C69" s="37">
        <v>-69899</v>
      </c>
      <c r="D69" s="7"/>
      <c r="F69" s="35"/>
    </row>
    <row r="70" spans="1:6" ht="15">
      <c r="A70" s="25">
        <v>43100</v>
      </c>
      <c r="B70" s="36" t="s">
        <v>33</v>
      </c>
      <c r="C70" s="37">
        <v>-1158575</v>
      </c>
      <c r="D70" s="7"/>
      <c r="F70" s="35"/>
    </row>
    <row r="71" spans="1:6" ht="15">
      <c r="A71" s="25">
        <v>43100</v>
      </c>
      <c r="B71" s="36" t="s">
        <v>30</v>
      </c>
      <c r="C71" s="38">
        <v>-25889</v>
      </c>
      <c r="D71" s="22"/>
      <c r="F71" s="35"/>
    </row>
    <row r="72" spans="1:6">
      <c r="A72" s="25"/>
      <c r="C72" s="37"/>
      <c r="D72" s="7">
        <f>SUM(C67:C71)</f>
        <v>-1394161</v>
      </c>
      <c r="F72" s="35"/>
    </row>
    <row r="73" spans="1:6">
      <c r="A73" s="25"/>
      <c r="C73" s="37"/>
      <c r="D73" s="7"/>
      <c r="F73" s="35"/>
    </row>
    <row r="74" spans="1:6" ht="15">
      <c r="A74" s="25">
        <v>43190</v>
      </c>
      <c r="B74" s="36" t="s">
        <v>28</v>
      </c>
      <c r="C74" s="37">
        <v>-58004</v>
      </c>
      <c r="D74" s="7"/>
      <c r="F74" s="35"/>
    </row>
    <row r="75" spans="1:6">
      <c r="A75" s="25">
        <v>43281</v>
      </c>
      <c r="B75" s="2" t="s">
        <v>28</v>
      </c>
      <c r="C75" s="37">
        <v>-58004</v>
      </c>
      <c r="D75" s="7"/>
      <c r="F75" s="35"/>
    </row>
    <row r="76" spans="1:6">
      <c r="A76" s="25">
        <v>43373</v>
      </c>
      <c r="B76" s="2" t="s">
        <v>28</v>
      </c>
      <c r="C76" s="37">
        <v>-46037</v>
      </c>
      <c r="D76" s="7"/>
      <c r="F76" s="35"/>
    </row>
    <row r="77" spans="1:6">
      <c r="A77" s="25">
        <v>43465</v>
      </c>
      <c r="B77" s="2" t="s">
        <v>31</v>
      </c>
      <c r="C77" s="37">
        <v>729264</v>
      </c>
      <c r="D77" s="7"/>
      <c r="F77" s="35"/>
    </row>
    <row r="78" spans="1:6">
      <c r="A78" s="25">
        <v>43465</v>
      </c>
      <c r="B78" s="2" t="s">
        <v>30</v>
      </c>
      <c r="C78" s="38">
        <v>-47496</v>
      </c>
      <c r="D78" s="22"/>
      <c r="F78" s="35"/>
    </row>
    <row r="79" spans="1:6">
      <c r="A79" s="25"/>
      <c r="C79" s="37"/>
      <c r="D79" s="7">
        <f>SUM(C74:C78)</f>
        <v>519723</v>
      </c>
      <c r="F79" s="35"/>
    </row>
    <row r="80" spans="1:6">
      <c r="A80" s="25"/>
      <c r="C80" s="37"/>
      <c r="D80" s="7"/>
      <c r="F80" s="35"/>
    </row>
    <row r="81" spans="1:6">
      <c r="A81" s="25">
        <v>43555</v>
      </c>
      <c r="B81" s="2" t="s">
        <v>28</v>
      </c>
      <c r="C81" s="37">
        <v>-68830</v>
      </c>
      <c r="D81" s="7"/>
      <c r="F81" s="35"/>
    </row>
    <row r="82" spans="1:6">
      <c r="A82" s="25">
        <v>43646</v>
      </c>
      <c r="B82" s="2" t="s">
        <v>28</v>
      </c>
      <c r="C82" s="37">
        <v>-68830</v>
      </c>
      <c r="D82" s="7"/>
      <c r="F82" s="35"/>
    </row>
    <row r="83" spans="1:6">
      <c r="A83" s="25">
        <v>43738</v>
      </c>
      <c r="B83" s="2" t="s">
        <v>28</v>
      </c>
      <c r="C83" s="37">
        <v>-68830</v>
      </c>
      <c r="D83" s="7"/>
      <c r="F83" s="35"/>
    </row>
    <row r="84" spans="1:6">
      <c r="A84" s="25">
        <v>43830</v>
      </c>
      <c r="B84" s="2" t="s">
        <v>31</v>
      </c>
      <c r="C84" s="37">
        <v>631521</v>
      </c>
      <c r="D84" s="7"/>
      <c r="F84" s="35"/>
    </row>
    <row r="85" spans="1:6">
      <c r="A85" s="25">
        <v>43830</v>
      </c>
      <c r="B85" s="2" t="s">
        <v>30</v>
      </c>
      <c r="C85" s="38">
        <v>24945</v>
      </c>
      <c r="D85" s="22"/>
      <c r="F85" s="35"/>
    </row>
    <row r="86" spans="1:6">
      <c r="A86" s="25"/>
      <c r="C86" s="37"/>
      <c r="D86" s="7">
        <f>SUM(C81:C85)</f>
        <v>449976</v>
      </c>
      <c r="F86" s="35"/>
    </row>
    <row r="87" spans="1:6">
      <c r="A87" s="25"/>
      <c r="C87" s="37"/>
      <c r="D87" s="7"/>
      <c r="F87" s="35"/>
    </row>
    <row r="88" spans="1:6">
      <c r="A88" s="25">
        <v>43921</v>
      </c>
      <c r="B88" s="2" t="s">
        <v>28</v>
      </c>
      <c r="C88" s="37">
        <v>-71904</v>
      </c>
      <c r="D88" s="7"/>
      <c r="F88" s="35"/>
    </row>
    <row r="89" spans="1:6" ht="15">
      <c r="A89" s="39">
        <v>44012</v>
      </c>
      <c r="B89" s="36" t="s">
        <v>28</v>
      </c>
      <c r="C89" s="40">
        <v>-71904</v>
      </c>
      <c r="D89" s="41"/>
      <c r="F89" s="35"/>
    </row>
    <row r="90" spans="1:6" ht="15">
      <c r="A90" s="39">
        <v>44104</v>
      </c>
      <c r="B90" s="42" t="s">
        <v>28</v>
      </c>
      <c r="C90" s="40">
        <v>-71904</v>
      </c>
      <c r="D90" s="41"/>
      <c r="F90" s="35"/>
    </row>
    <row r="91" spans="1:6" ht="15">
      <c r="A91" s="43">
        <v>44196</v>
      </c>
      <c r="B91" s="42" t="s">
        <v>31</v>
      </c>
      <c r="C91" s="40">
        <v>1232765</v>
      </c>
      <c r="D91" s="41"/>
      <c r="F91" s="35"/>
    </row>
    <row r="92" spans="1:6" ht="15">
      <c r="A92" s="43">
        <v>44196</v>
      </c>
      <c r="B92" s="42" t="s">
        <v>30</v>
      </c>
      <c r="C92" s="40">
        <v>-86258</v>
      </c>
      <c r="D92" s="41"/>
      <c r="F92" s="35"/>
    </row>
    <row r="93" spans="1:6">
      <c r="A93" s="39"/>
      <c r="B93" s="44"/>
      <c r="C93" s="45"/>
      <c r="D93" s="46"/>
      <c r="F93" s="35"/>
    </row>
    <row r="94" spans="1:6">
      <c r="A94" s="25"/>
      <c r="C94" s="37"/>
      <c r="D94" s="7">
        <f>SUM(C88:C93)</f>
        <v>930795</v>
      </c>
      <c r="F94" s="35"/>
    </row>
    <row r="95" spans="1:6">
      <c r="A95" s="25"/>
      <c r="C95" s="37"/>
      <c r="D95" s="7"/>
      <c r="F95" s="35"/>
    </row>
    <row r="96" spans="1:6" ht="15">
      <c r="A96" s="43">
        <v>44286</v>
      </c>
      <c r="B96" s="36" t="s">
        <v>28</v>
      </c>
      <c r="C96" s="40">
        <v>-82997</v>
      </c>
      <c r="D96" s="7"/>
      <c r="F96" s="35"/>
    </row>
    <row r="97" spans="1:15" ht="15">
      <c r="A97" s="43">
        <v>44377</v>
      </c>
      <c r="B97" s="36" t="s">
        <v>28</v>
      </c>
      <c r="C97" s="40">
        <v>-82997</v>
      </c>
      <c r="D97" s="7"/>
      <c r="F97" s="35"/>
    </row>
    <row r="98" spans="1:15" ht="15">
      <c r="A98" s="43">
        <v>44469</v>
      </c>
      <c r="B98" s="36" t="s">
        <v>28</v>
      </c>
      <c r="C98" s="40">
        <v>-82997</v>
      </c>
      <c r="D98" s="7"/>
      <c r="F98" s="35"/>
    </row>
    <row r="99" spans="1:15" ht="15">
      <c r="A99" s="43">
        <v>44561</v>
      </c>
      <c r="B99" s="42" t="s">
        <v>31</v>
      </c>
      <c r="C99" s="40">
        <v>-1624785</v>
      </c>
      <c r="D99" s="7"/>
      <c r="F99" s="35"/>
    </row>
    <row r="100" spans="1:15" ht="15">
      <c r="A100" s="43">
        <v>44561</v>
      </c>
      <c r="B100" s="2" t="s">
        <v>30</v>
      </c>
      <c r="C100" s="45">
        <v>42769</v>
      </c>
      <c r="D100" s="46"/>
      <c r="F100" s="35"/>
    </row>
    <row r="101" spans="1:15">
      <c r="A101" s="25"/>
      <c r="C101" s="37"/>
      <c r="D101" s="7">
        <f>SUM(C95:C100)</f>
        <v>-1831007</v>
      </c>
      <c r="F101" s="35"/>
    </row>
    <row r="102" spans="1:15">
      <c r="A102" s="25"/>
      <c r="C102" s="19"/>
      <c r="D102" s="20"/>
    </row>
    <row r="103" spans="1:15" ht="13.5" thickBot="1">
      <c r="A103" s="25"/>
      <c r="B103" s="1" t="s">
        <v>34</v>
      </c>
      <c r="C103" s="16"/>
      <c r="D103" s="47">
        <f>SUM(D21:D102)</f>
        <v>9408303.6099999994</v>
      </c>
      <c r="F103" s="48"/>
    </row>
    <row r="104" spans="1:15" ht="13.5" thickTop="1">
      <c r="A104" s="25"/>
      <c r="C104" s="19"/>
      <c r="D104" s="20"/>
    </row>
    <row r="105" spans="1:15">
      <c r="A105" s="25"/>
      <c r="C105" s="19"/>
      <c r="D105" s="20"/>
    </row>
    <row r="106" spans="1:15">
      <c r="A106" s="18"/>
      <c r="C106" s="19"/>
      <c r="D106" s="20"/>
    </row>
    <row r="107" spans="1:15">
      <c r="A107" s="18"/>
      <c r="C107" s="19"/>
      <c r="D107" s="20"/>
    </row>
    <row r="108" spans="1:15" ht="13.5" thickBot="1">
      <c r="A108" s="15" t="s">
        <v>35</v>
      </c>
      <c r="N108" s="49" t="s">
        <v>36</v>
      </c>
      <c r="O108" s="50"/>
    </row>
    <row r="109" spans="1:15" ht="13.5" thickBot="1">
      <c r="A109" s="1"/>
      <c r="B109" s="51" t="s">
        <v>37</v>
      </c>
      <c r="C109" s="52" t="s">
        <v>38</v>
      </c>
      <c r="D109" s="52" t="s">
        <v>39</v>
      </c>
      <c r="E109" s="52" t="s">
        <v>40</v>
      </c>
      <c r="F109" s="52" t="s">
        <v>41</v>
      </c>
      <c r="G109" s="52" t="s">
        <v>42</v>
      </c>
      <c r="H109" s="52" t="s">
        <v>43</v>
      </c>
      <c r="I109" s="52" t="s">
        <v>44</v>
      </c>
      <c r="J109" s="52" t="s">
        <v>45</v>
      </c>
      <c r="K109" s="52" t="s">
        <v>46</v>
      </c>
      <c r="L109" s="52" t="s">
        <v>47</v>
      </c>
      <c r="M109" s="53" t="s">
        <v>48</v>
      </c>
      <c r="N109" s="54" t="s">
        <v>49</v>
      </c>
      <c r="O109" s="55" t="s">
        <v>50</v>
      </c>
    </row>
    <row r="110" spans="1:15" hidden="1">
      <c r="B110" s="56">
        <v>1</v>
      </c>
      <c r="C110" s="56">
        <v>2</v>
      </c>
      <c r="D110" s="57">
        <v>3</v>
      </c>
      <c r="E110" s="56">
        <v>4</v>
      </c>
      <c r="F110" s="56">
        <v>5</v>
      </c>
      <c r="G110" s="56">
        <v>6</v>
      </c>
      <c r="H110" s="56">
        <v>7</v>
      </c>
      <c r="I110" s="56">
        <v>8</v>
      </c>
      <c r="J110" s="56">
        <v>9</v>
      </c>
      <c r="K110" s="56">
        <v>10</v>
      </c>
      <c r="L110" s="56">
        <v>11</v>
      </c>
      <c r="M110" s="56">
        <v>12</v>
      </c>
      <c r="N110" s="58"/>
      <c r="O110" s="59"/>
    </row>
    <row r="111" spans="1:15">
      <c r="B111" s="56"/>
      <c r="C111" s="56"/>
      <c r="D111" s="57"/>
      <c r="E111" s="56"/>
      <c r="F111" s="56"/>
      <c r="G111" s="56"/>
      <c r="H111" s="56"/>
      <c r="I111" s="56"/>
      <c r="J111" s="56"/>
      <c r="K111" s="56"/>
      <c r="L111" s="56"/>
      <c r="M111" s="57"/>
      <c r="N111" s="58"/>
      <c r="O111" s="59"/>
    </row>
    <row r="112" spans="1:15">
      <c r="B112" s="27"/>
      <c r="C112" s="27"/>
      <c r="D112" s="60"/>
      <c r="E112" s="27"/>
      <c r="F112" s="27"/>
      <c r="G112" s="27"/>
      <c r="H112" s="27"/>
      <c r="I112" s="27"/>
      <c r="J112" s="27"/>
      <c r="K112" s="27"/>
      <c r="L112" s="27"/>
      <c r="M112" s="27"/>
      <c r="N112" s="58"/>
      <c r="O112" s="59">
        <f t="shared" ref="O112:O122" si="0">+N112/$I$17</f>
        <v>0</v>
      </c>
    </row>
    <row r="113" spans="1:15">
      <c r="A113" s="1" t="s">
        <v>51</v>
      </c>
      <c r="B113" s="27"/>
      <c r="C113" s="27"/>
      <c r="D113" s="60"/>
      <c r="E113" s="27"/>
      <c r="F113" s="27"/>
      <c r="G113" s="27"/>
      <c r="H113" s="27"/>
      <c r="I113" s="27"/>
      <c r="J113" s="27"/>
      <c r="K113" s="27"/>
      <c r="L113" s="27"/>
      <c r="M113" s="27">
        <v>4294445.3247999996</v>
      </c>
      <c r="N113" s="58">
        <f>+M113-C15</f>
        <v>0</v>
      </c>
      <c r="O113" s="59">
        <f t="shared" si="0"/>
        <v>0</v>
      </c>
    </row>
    <row r="114" spans="1:15">
      <c r="A114" s="2">
        <v>2010</v>
      </c>
      <c r="B114" s="27">
        <f t="shared" ref="B114:B122" si="1">+M113-$I$17</f>
        <v>4253442.8447999991</v>
      </c>
      <c r="C114" s="27">
        <f t="shared" ref="C114:M122" si="2">+B114-$I$17</f>
        <v>4212440.3647999987</v>
      </c>
      <c r="D114" s="60">
        <f t="shared" si="2"/>
        <v>4171437.8847999987</v>
      </c>
      <c r="E114" s="27">
        <f t="shared" si="2"/>
        <v>4130435.4047999987</v>
      </c>
      <c r="F114" s="27">
        <f t="shared" si="2"/>
        <v>4089432.9247999988</v>
      </c>
      <c r="G114" s="27">
        <f t="shared" si="2"/>
        <v>4048430.4447999988</v>
      </c>
      <c r="H114" s="27">
        <f t="shared" si="2"/>
        <v>4007427.9647999988</v>
      </c>
      <c r="I114" s="27">
        <f t="shared" si="2"/>
        <v>3966425.4847999988</v>
      </c>
      <c r="J114" s="27">
        <f>+I114-$I$17</f>
        <v>3925423.0047999988</v>
      </c>
      <c r="K114" s="27">
        <f t="shared" si="2"/>
        <v>3884420.5247999988</v>
      </c>
      <c r="L114" s="27">
        <f t="shared" si="2"/>
        <v>3843418.0447999989</v>
      </c>
      <c r="M114" s="27">
        <f t="shared" si="2"/>
        <v>3802415.5647999989</v>
      </c>
      <c r="N114" s="58">
        <f t="shared" ref="N114:N122" si="3">+M114-M113</f>
        <v>-492029.76000000071</v>
      </c>
      <c r="O114" s="59">
        <f t="shared" si="0"/>
        <v>-12.000000000000016</v>
      </c>
    </row>
    <row r="115" spans="1:15">
      <c r="A115" s="2">
        <f t="shared" ref="A115:A123" si="4">+A114+1</f>
        <v>2011</v>
      </c>
      <c r="B115" s="27">
        <f>+M114-$I$17</f>
        <v>3761413.0847999989</v>
      </c>
      <c r="C115" s="27">
        <f t="shared" si="2"/>
        <v>3720410.6047999989</v>
      </c>
      <c r="D115" s="60">
        <f t="shared" si="2"/>
        <v>3679408.1247999989</v>
      </c>
      <c r="E115" s="61">
        <f t="shared" si="2"/>
        <v>3638405.644799999</v>
      </c>
      <c r="F115" s="61">
        <f t="shared" si="2"/>
        <v>3597403.164799999</v>
      </c>
      <c r="G115" s="62">
        <f t="shared" si="2"/>
        <v>3556400.684799999</v>
      </c>
      <c r="H115" s="62">
        <f t="shared" si="2"/>
        <v>3515398.204799999</v>
      </c>
      <c r="I115" s="62">
        <f t="shared" si="2"/>
        <v>3474395.724799999</v>
      </c>
      <c r="J115" s="62">
        <f t="shared" si="2"/>
        <v>3433393.2447999991</v>
      </c>
      <c r="K115" s="62">
        <f t="shared" si="2"/>
        <v>3392390.7647999991</v>
      </c>
      <c r="L115" s="62">
        <f t="shared" si="2"/>
        <v>3351388.2847999991</v>
      </c>
      <c r="M115" s="62">
        <f>+L115-$I$17</f>
        <v>3310385.8047999991</v>
      </c>
      <c r="N115" s="58">
        <f t="shared" si="3"/>
        <v>-492029.75999999978</v>
      </c>
      <c r="O115" s="59">
        <f t="shared" si="0"/>
        <v>-11.999999999999993</v>
      </c>
    </row>
    <row r="116" spans="1:15">
      <c r="A116" s="2">
        <f t="shared" si="4"/>
        <v>2012</v>
      </c>
      <c r="B116" s="61">
        <f>+M115-$I$17</f>
        <v>3269383.3247999991</v>
      </c>
      <c r="C116" s="27">
        <f t="shared" si="2"/>
        <v>3228380.8447999991</v>
      </c>
      <c r="D116" s="62">
        <f t="shared" si="2"/>
        <v>3187378.3647999992</v>
      </c>
      <c r="E116" s="27">
        <f t="shared" si="2"/>
        <v>3146375.8847999992</v>
      </c>
      <c r="F116" s="27">
        <f t="shared" si="2"/>
        <v>3105373.4047999992</v>
      </c>
      <c r="G116" s="27">
        <f t="shared" si="2"/>
        <v>3064370.9247999992</v>
      </c>
      <c r="H116" s="27">
        <f t="shared" si="2"/>
        <v>3023368.4447999992</v>
      </c>
      <c r="I116" s="27">
        <f t="shared" si="2"/>
        <v>2982365.9647999993</v>
      </c>
      <c r="J116" s="27">
        <f t="shared" si="2"/>
        <v>2941363.4847999993</v>
      </c>
      <c r="K116" s="27">
        <f t="shared" si="2"/>
        <v>2900361.0047999993</v>
      </c>
      <c r="L116" s="27">
        <f t="shared" si="2"/>
        <v>2859358.5247999993</v>
      </c>
      <c r="M116" s="27">
        <f t="shared" si="2"/>
        <v>2818356.0447999993</v>
      </c>
      <c r="N116" s="58">
        <f t="shared" si="3"/>
        <v>-492029.75999999978</v>
      </c>
      <c r="O116" s="59">
        <f t="shared" si="0"/>
        <v>-11.999999999999993</v>
      </c>
    </row>
    <row r="117" spans="1:15">
      <c r="A117" s="2">
        <f t="shared" si="4"/>
        <v>2013</v>
      </c>
      <c r="B117" s="27">
        <f t="shared" si="1"/>
        <v>2777353.5647999994</v>
      </c>
      <c r="C117" s="27">
        <f t="shared" si="2"/>
        <v>2736351.0847999994</v>
      </c>
      <c r="D117" s="60">
        <f t="shared" si="2"/>
        <v>2695348.6047999994</v>
      </c>
      <c r="E117" s="27">
        <f t="shared" si="2"/>
        <v>2654346.1247999994</v>
      </c>
      <c r="F117" s="27">
        <f t="shared" si="2"/>
        <v>2613343.6447999994</v>
      </c>
      <c r="G117" s="27">
        <f t="shared" si="2"/>
        <v>2572341.1647999994</v>
      </c>
      <c r="H117" s="27">
        <f t="shared" si="2"/>
        <v>2531338.6847999995</v>
      </c>
      <c r="I117" s="27">
        <f t="shared" si="2"/>
        <v>2490336.2047999995</v>
      </c>
      <c r="J117" s="27">
        <f t="shared" si="2"/>
        <v>2449333.7247999995</v>
      </c>
      <c r="K117" s="27">
        <f t="shared" si="2"/>
        <v>2408331.2447999995</v>
      </c>
      <c r="L117" s="27">
        <f t="shared" si="2"/>
        <v>2367328.7647999995</v>
      </c>
      <c r="M117" s="27">
        <f t="shared" si="2"/>
        <v>2326326.2847999996</v>
      </c>
      <c r="N117" s="58">
        <f t="shared" si="3"/>
        <v>-492029.75999999978</v>
      </c>
      <c r="O117" s="59">
        <f t="shared" si="0"/>
        <v>-11.999999999999993</v>
      </c>
    </row>
    <row r="118" spans="1:15">
      <c r="A118" s="2">
        <f t="shared" si="4"/>
        <v>2014</v>
      </c>
      <c r="B118" s="27">
        <f t="shared" si="1"/>
        <v>2285323.8047999996</v>
      </c>
      <c r="C118" s="27">
        <f t="shared" si="2"/>
        <v>2244321.3247999996</v>
      </c>
      <c r="D118" s="60">
        <f>+C118-$I$17</f>
        <v>2203318.8447999996</v>
      </c>
      <c r="E118" s="27">
        <f t="shared" si="2"/>
        <v>2162316.3647999996</v>
      </c>
      <c r="F118" s="27">
        <f t="shared" si="2"/>
        <v>2121313.8847999997</v>
      </c>
      <c r="G118" s="27">
        <f t="shared" si="2"/>
        <v>2080311.4047999997</v>
      </c>
      <c r="H118" s="27">
        <f t="shared" si="2"/>
        <v>2039308.9247999997</v>
      </c>
      <c r="I118" s="27">
        <f t="shared" si="2"/>
        <v>1998306.4447999997</v>
      </c>
      <c r="J118" s="27">
        <f t="shared" si="2"/>
        <v>1957303.9647999997</v>
      </c>
      <c r="K118" s="27">
        <f t="shared" si="2"/>
        <v>1916301.4847999997</v>
      </c>
      <c r="L118" s="27">
        <f t="shared" si="2"/>
        <v>1875299.0047999998</v>
      </c>
      <c r="M118" s="60">
        <f>+L118-$I$17</f>
        <v>1834296.5247999998</v>
      </c>
      <c r="N118" s="58">
        <f t="shared" si="3"/>
        <v>-492029.75999999978</v>
      </c>
      <c r="O118" s="59">
        <f t="shared" si="0"/>
        <v>-11.999999999999993</v>
      </c>
    </row>
    <row r="119" spans="1:15">
      <c r="A119" s="2">
        <f t="shared" si="4"/>
        <v>2015</v>
      </c>
      <c r="B119" s="27">
        <f t="shared" si="1"/>
        <v>1793294.0447999998</v>
      </c>
      <c r="C119" s="27">
        <f t="shared" si="2"/>
        <v>1752291.5647999998</v>
      </c>
      <c r="D119" s="60">
        <f>+C119-$I$17</f>
        <v>1711289.0847999998</v>
      </c>
      <c r="E119" s="27">
        <f>+D119-$I$17</f>
        <v>1670286.6047999999</v>
      </c>
      <c r="F119" s="27">
        <f t="shared" si="2"/>
        <v>1629284.1247999999</v>
      </c>
      <c r="G119" s="27">
        <f t="shared" si="2"/>
        <v>1588281.6447999999</v>
      </c>
      <c r="H119" s="27">
        <f t="shared" si="2"/>
        <v>1547279.1647999999</v>
      </c>
      <c r="I119" s="27">
        <f t="shared" si="2"/>
        <v>1506276.6847999999</v>
      </c>
      <c r="J119" s="27">
        <f t="shared" si="2"/>
        <v>1465274.2047999999</v>
      </c>
      <c r="K119" s="27">
        <f t="shared" si="2"/>
        <v>1424271.7248</v>
      </c>
      <c r="L119" s="27">
        <f t="shared" si="2"/>
        <v>1383269.2448</v>
      </c>
      <c r="M119" s="27">
        <f t="shared" si="2"/>
        <v>1342266.7648</v>
      </c>
      <c r="N119" s="58">
        <f t="shared" si="3"/>
        <v>-492029.75999999978</v>
      </c>
      <c r="O119" s="59">
        <f t="shared" si="0"/>
        <v>-11.999999999999993</v>
      </c>
    </row>
    <row r="120" spans="1:15">
      <c r="A120" s="2">
        <f t="shared" si="4"/>
        <v>2016</v>
      </c>
      <c r="B120" s="27">
        <f t="shared" si="1"/>
        <v>1301264.2848</v>
      </c>
      <c r="C120" s="27">
        <f t="shared" si="2"/>
        <v>1260261.8048</v>
      </c>
      <c r="D120" s="60">
        <f t="shared" si="2"/>
        <v>1219259.3248000001</v>
      </c>
      <c r="E120" s="27">
        <f t="shared" si="2"/>
        <v>1178256.8448000001</v>
      </c>
      <c r="F120" s="27">
        <f t="shared" si="2"/>
        <v>1137254.3648000001</v>
      </c>
      <c r="G120" s="27">
        <f t="shared" si="2"/>
        <v>1096251.8848000001</v>
      </c>
      <c r="H120" s="27">
        <f t="shared" si="2"/>
        <v>1055249.4048000001</v>
      </c>
      <c r="I120" s="27">
        <f t="shared" si="2"/>
        <v>1014246.9248000002</v>
      </c>
      <c r="J120" s="27">
        <f t="shared" si="2"/>
        <v>973244.44480000017</v>
      </c>
      <c r="K120" s="27">
        <f t="shared" si="2"/>
        <v>932241.96480000019</v>
      </c>
      <c r="L120" s="27">
        <f t="shared" si="2"/>
        <v>891239.48480000021</v>
      </c>
      <c r="M120" s="27">
        <f t="shared" si="2"/>
        <v>850237.00480000023</v>
      </c>
      <c r="N120" s="58">
        <f t="shared" si="3"/>
        <v>-492029.75999999978</v>
      </c>
      <c r="O120" s="59">
        <f t="shared" si="0"/>
        <v>-11.999999999999993</v>
      </c>
    </row>
    <row r="121" spans="1:15">
      <c r="A121" s="2">
        <f t="shared" si="4"/>
        <v>2017</v>
      </c>
      <c r="B121" s="27">
        <f t="shared" si="1"/>
        <v>809234.52480000025</v>
      </c>
      <c r="C121" s="27">
        <f t="shared" si="2"/>
        <v>768232.04480000027</v>
      </c>
      <c r="D121" s="60">
        <f t="shared" si="2"/>
        <v>727229.56480000028</v>
      </c>
      <c r="E121" s="27">
        <f t="shared" si="2"/>
        <v>686227.0848000003</v>
      </c>
      <c r="F121" s="27">
        <f t="shared" si="2"/>
        <v>645224.60480000032</v>
      </c>
      <c r="G121" s="27">
        <f t="shared" si="2"/>
        <v>604222.12480000034</v>
      </c>
      <c r="H121" s="27">
        <f t="shared" si="2"/>
        <v>563219.64480000036</v>
      </c>
      <c r="I121" s="27">
        <f t="shared" si="2"/>
        <v>522217.16480000038</v>
      </c>
      <c r="J121" s="27">
        <f t="shared" si="2"/>
        <v>481214.6848000004</v>
      </c>
      <c r="K121" s="27">
        <f t="shared" si="2"/>
        <v>440212.20480000041</v>
      </c>
      <c r="L121" s="27">
        <f t="shared" si="2"/>
        <v>399209.72480000043</v>
      </c>
      <c r="M121" s="27">
        <f t="shared" si="2"/>
        <v>358207.24480000045</v>
      </c>
      <c r="N121" s="58">
        <f t="shared" si="3"/>
        <v>-492029.75999999978</v>
      </c>
      <c r="O121" s="59">
        <f t="shared" si="0"/>
        <v>-11.999999999999993</v>
      </c>
    </row>
    <row r="122" spans="1:15">
      <c r="A122" s="2">
        <f t="shared" si="4"/>
        <v>2018</v>
      </c>
      <c r="B122" s="27">
        <f t="shared" si="1"/>
        <v>317204.76480000047</v>
      </c>
      <c r="C122" s="27">
        <f t="shared" si="2"/>
        <v>276202.28480000049</v>
      </c>
      <c r="D122" s="60">
        <f t="shared" si="2"/>
        <v>235199.80480000048</v>
      </c>
      <c r="E122" s="27">
        <f t="shared" si="2"/>
        <v>194197.32480000047</v>
      </c>
      <c r="F122" s="27">
        <f t="shared" si="2"/>
        <v>153194.84480000046</v>
      </c>
      <c r="G122" s="27">
        <f t="shared" si="2"/>
        <v>112192.36480000045</v>
      </c>
      <c r="H122" s="27">
        <f t="shared" si="2"/>
        <v>71189.884800000436</v>
      </c>
      <c r="I122" s="27">
        <f>+H122-$I$17</f>
        <v>30187.404800000433</v>
      </c>
      <c r="J122" s="27">
        <f>+I122-23211.06</f>
        <v>6976.3448000004319</v>
      </c>
      <c r="K122" s="27">
        <f>+J122-1987.93-40.57-I18</f>
        <v>4535.5248000004322</v>
      </c>
      <c r="L122" s="27">
        <f>K122-I18</f>
        <v>4123.2048000004324</v>
      </c>
      <c r="M122" s="27">
        <f>+L122-$I$18</f>
        <v>3710.8848000004323</v>
      </c>
      <c r="N122" s="58">
        <f t="shared" si="3"/>
        <v>-354496.36000000004</v>
      </c>
      <c r="O122" s="59">
        <f t="shared" si="0"/>
        <v>-8.6457297217143942</v>
      </c>
    </row>
    <row r="123" spans="1:15">
      <c r="A123" s="2">
        <f t="shared" si="4"/>
        <v>2019</v>
      </c>
      <c r="B123" s="27">
        <f>+M122-$I$18</f>
        <v>3298.5648000004321</v>
      </c>
      <c r="C123" s="27">
        <f t="shared" ref="C123:J123" si="5">+B123-$I$18</f>
        <v>2886.244800000432</v>
      </c>
      <c r="D123" s="60">
        <f t="shared" si="5"/>
        <v>2473.9248000004318</v>
      </c>
      <c r="E123" s="27">
        <f t="shared" si="5"/>
        <v>2061.6048000004316</v>
      </c>
      <c r="F123" s="27">
        <f t="shared" si="5"/>
        <v>1649.2848000004315</v>
      </c>
      <c r="G123" s="27">
        <f t="shared" si="5"/>
        <v>1236.9648000004313</v>
      </c>
      <c r="H123" s="27">
        <f t="shared" si="5"/>
        <v>824.64480000043125</v>
      </c>
      <c r="I123" s="27">
        <f t="shared" si="5"/>
        <v>412.3248000004312</v>
      </c>
      <c r="J123" s="27">
        <f t="shared" si="5"/>
        <v>4.8000004311461453E-3</v>
      </c>
      <c r="K123" s="27"/>
      <c r="L123" s="27"/>
      <c r="M123" s="27"/>
      <c r="N123" s="58">
        <f>+M123-M122</f>
        <v>-3710.8848000004323</v>
      </c>
      <c r="O123" s="59">
        <f>+N123/$I$17</f>
        <v>-9.050391098295596E-2</v>
      </c>
    </row>
    <row r="124" spans="1:15">
      <c r="A124" s="2">
        <v>2020</v>
      </c>
      <c r="B124" s="27"/>
      <c r="C124" s="27"/>
      <c r="D124" s="60"/>
      <c r="E124" s="27"/>
      <c r="F124" s="27"/>
      <c r="G124" s="27"/>
      <c r="H124" s="27"/>
      <c r="I124" s="27"/>
      <c r="J124" s="27"/>
      <c r="K124" s="27"/>
      <c r="L124" s="27"/>
      <c r="M124" s="27"/>
      <c r="N124" s="58">
        <f>SUM(N112:N123)</f>
        <v>-4294445.3247999996</v>
      </c>
      <c r="O124" s="59">
        <f>+N124/I17</f>
        <v>-104.73623363269732</v>
      </c>
    </row>
    <row r="125" spans="1:15">
      <c r="B125" s="27"/>
      <c r="C125" s="27"/>
      <c r="D125" s="60"/>
      <c r="E125" s="27"/>
      <c r="F125" s="27"/>
      <c r="G125" s="27"/>
      <c r="H125" s="27"/>
      <c r="I125" s="27"/>
      <c r="J125" s="27"/>
      <c r="K125" s="27"/>
      <c r="L125" s="27"/>
      <c r="M125" s="27"/>
      <c r="N125" s="58"/>
      <c r="O125" s="59"/>
    </row>
    <row r="126" spans="1:15">
      <c r="B126" s="27"/>
      <c r="C126" s="27"/>
      <c r="D126" s="60"/>
      <c r="E126" s="27"/>
      <c r="F126" s="27"/>
      <c r="G126" s="27"/>
      <c r="H126" s="27"/>
      <c r="I126" s="27"/>
      <c r="J126" s="27"/>
      <c r="K126" s="27"/>
      <c r="L126" s="27"/>
      <c r="M126" s="27"/>
      <c r="N126" s="58"/>
      <c r="O126" s="59"/>
    </row>
    <row r="127" spans="1:15">
      <c r="A127" s="1" t="s">
        <v>52</v>
      </c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58"/>
      <c r="O127" s="59"/>
    </row>
    <row r="128" spans="1:15">
      <c r="A128" s="2">
        <v>2010</v>
      </c>
      <c r="B128" s="27">
        <v>1002195.61</v>
      </c>
      <c r="C128" s="27">
        <v>1002195.61</v>
      </c>
      <c r="D128" s="27">
        <v>1002195.61</v>
      </c>
      <c r="E128" s="27">
        <v>1002195.61</v>
      </c>
      <c r="F128" s="27">
        <v>1002195.61</v>
      </c>
      <c r="G128" s="27">
        <v>1002195.61</v>
      </c>
      <c r="H128" s="27">
        <v>1002195.61</v>
      </c>
      <c r="I128" s="27">
        <v>1002195.61</v>
      </c>
      <c r="J128" s="27">
        <v>1002195.61</v>
      </c>
      <c r="K128" s="27">
        <v>1002195.61</v>
      </c>
      <c r="L128" s="27">
        <v>1002195.61</v>
      </c>
      <c r="M128" s="27">
        <v>1002195.61</v>
      </c>
      <c r="N128" s="58"/>
      <c r="O128" s="59"/>
    </row>
    <row r="129" spans="1:15">
      <c r="A129" s="2">
        <v>2011</v>
      </c>
      <c r="B129" s="27">
        <f>5367817</f>
        <v>5367817</v>
      </c>
      <c r="C129" s="27">
        <f t="shared" ref="C129:M129" si="6">5367817</f>
        <v>5367817</v>
      </c>
      <c r="D129" s="27">
        <f t="shared" si="6"/>
        <v>5367817</v>
      </c>
      <c r="E129" s="27">
        <f t="shared" si="6"/>
        <v>5367817</v>
      </c>
      <c r="F129" s="27">
        <f t="shared" si="6"/>
        <v>5367817</v>
      </c>
      <c r="G129" s="27">
        <f t="shared" si="6"/>
        <v>5367817</v>
      </c>
      <c r="H129" s="27">
        <f t="shared" si="6"/>
        <v>5367817</v>
      </c>
      <c r="I129" s="27">
        <f t="shared" si="6"/>
        <v>5367817</v>
      </c>
      <c r="J129" s="27">
        <f t="shared" si="6"/>
        <v>5367817</v>
      </c>
      <c r="K129" s="27">
        <f t="shared" si="6"/>
        <v>5367817</v>
      </c>
      <c r="L129" s="27">
        <f t="shared" si="6"/>
        <v>5367817</v>
      </c>
      <c r="M129" s="27">
        <f t="shared" si="6"/>
        <v>5367817</v>
      </c>
      <c r="N129" s="58"/>
      <c r="O129" s="59"/>
    </row>
    <row r="130" spans="1:15">
      <c r="A130" s="2">
        <v>2012</v>
      </c>
      <c r="B130" s="27">
        <v>1921597</v>
      </c>
      <c r="C130" s="27">
        <v>1921597</v>
      </c>
      <c r="D130" s="60">
        <v>1921597</v>
      </c>
      <c r="E130" s="27">
        <v>1921597</v>
      </c>
      <c r="F130" s="27">
        <v>1921597</v>
      </c>
      <c r="G130" s="27">
        <v>1921597</v>
      </c>
      <c r="H130" s="27">
        <v>1921597</v>
      </c>
      <c r="I130" s="27">
        <v>1921597</v>
      </c>
      <c r="J130" s="27">
        <v>1921597</v>
      </c>
      <c r="K130" s="27">
        <v>1921597</v>
      </c>
      <c r="L130" s="27">
        <v>1921597</v>
      </c>
      <c r="M130" s="27">
        <v>1921597</v>
      </c>
      <c r="N130" s="58"/>
      <c r="O130" s="59"/>
    </row>
    <row r="131" spans="1:15">
      <c r="A131" s="2">
        <v>2013</v>
      </c>
      <c r="B131" s="27">
        <v>-5549615</v>
      </c>
      <c r="C131" s="27">
        <f t="shared" ref="C131:M131" si="7">B131</f>
        <v>-5549615</v>
      </c>
      <c r="D131" s="60">
        <f t="shared" si="7"/>
        <v>-5549615</v>
      </c>
      <c r="E131" s="27">
        <f t="shared" si="7"/>
        <v>-5549615</v>
      </c>
      <c r="F131" s="27">
        <f t="shared" si="7"/>
        <v>-5549615</v>
      </c>
      <c r="G131" s="27">
        <f t="shared" si="7"/>
        <v>-5549615</v>
      </c>
      <c r="H131" s="27">
        <f t="shared" si="7"/>
        <v>-5549615</v>
      </c>
      <c r="I131" s="27">
        <f t="shared" si="7"/>
        <v>-5549615</v>
      </c>
      <c r="J131" s="27">
        <f t="shared" si="7"/>
        <v>-5549615</v>
      </c>
      <c r="K131" s="27">
        <f t="shared" si="7"/>
        <v>-5549615</v>
      </c>
      <c r="L131" s="27">
        <f t="shared" si="7"/>
        <v>-5549615</v>
      </c>
      <c r="M131" s="27">
        <f t="shared" si="7"/>
        <v>-5549615</v>
      </c>
      <c r="N131" s="58"/>
      <c r="O131" s="59"/>
    </row>
    <row r="132" spans="1:15">
      <c r="A132" s="2">
        <v>2014</v>
      </c>
      <c r="B132" s="27">
        <f t="shared" ref="B132:I132" si="8">200504+7688230</f>
        <v>7888734</v>
      </c>
      <c r="C132" s="27">
        <f t="shared" si="8"/>
        <v>7888734</v>
      </c>
      <c r="D132" s="60">
        <f t="shared" si="8"/>
        <v>7888734</v>
      </c>
      <c r="E132" s="27">
        <f t="shared" si="8"/>
        <v>7888734</v>
      </c>
      <c r="F132" s="27">
        <f t="shared" si="8"/>
        <v>7888734</v>
      </c>
      <c r="G132" s="27">
        <f t="shared" si="8"/>
        <v>7888734</v>
      </c>
      <c r="H132" s="27">
        <f t="shared" si="8"/>
        <v>7888734</v>
      </c>
      <c r="I132" s="27">
        <f t="shared" si="8"/>
        <v>7888734</v>
      </c>
      <c r="J132" s="27">
        <v>7888734</v>
      </c>
      <c r="K132" s="27">
        <v>7888734</v>
      </c>
      <c r="L132" s="27">
        <v>7888734</v>
      </c>
      <c r="M132" s="27">
        <v>7888734</v>
      </c>
      <c r="N132" s="58"/>
      <c r="O132" s="59"/>
    </row>
    <row r="133" spans="1:15">
      <c r="A133" s="2">
        <v>2015</v>
      </c>
      <c r="B133" s="27">
        <v>320531</v>
      </c>
      <c r="C133" s="27">
        <v>320531</v>
      </c>
      <c r="D133" s="60">
        <v>320531</v>
      </c>
      <c r="E133" s="27">
        <v>320531</v>
      </c>
      <c r="F133" s="60">
        <v>320531</v>
      </c>
      <c r="G133" s="60">
        <v>320531</v>
      </c>
      <c r="H133" s="60">
        <v>320531</v>
      </c>
      <c r="I133" s="60">
        <v>320531</v>
      </c>
      <c r="J133" s="60">
        <v>320531</v>
      </c>
      <c r="K133" s="60">
        <v>320531</v>
      </c>
      <c r="L133" s="60">
        <v>320531</v>
      </c>
      <c r="M133" s="60">
        <v>320531</v>
      </c>
      <c r="N133" s="58"/>
      <c r="O133" s="59"/>
    </row>
    <row r="134" spans="1:15">
      <c r="A134" s="2">
        <v>2016</v>
      </c>
      <c r="B134" s="27">
        <v>-218282</v>
      </c>
      <c r="C134" s="27">
        <v>-218282</v>
      </c>
      <c r="D134" s="60">
        <v>-218282</v>
      </c>
      <c r="E134" s="27">
        <v>-218282</v>
      </c>
      <c r="F134" s="27">
        <v>-218282</v>
      </c>
      <c r="G134" s="27">
        <v>-218282</v>
      </c>
      <c r="H134" s="27">
        <v>-218282</v>
      </c>
      <c r="I134" s="27">
        <v>-218282</v>
      </c>
      <c r="J134" s="27">
        <v>-218282</v>
      </c>
      <c r="K134" s="27">
        <v>-218282</v>
      </c>
      <c r="L134" s="27">
        <v>-218282</v>
      </c>
      <c r="M134" s="27">
        <v>-218282</v>
      </c>
      <c r="N134" s="58"/>
      <c r="O134" s="59"/>
    </row>
    <row r="135" spans="1:15">
      <c r="A135" s="2">
        <v>2017</v>
      </c>
      <c r="B135" s="27">
        <v>-1394161</v>
      </c>
      <c r="C135" s="27">
        <v>-1394161</v>
      </c>
      <c r="D135" s="60">
        <v>-1394161</v>
      </c>
      <c r="E135" s="27">
        <v>-1394161</v>
      </c>
      <c r="F135" s="27">
        <v>-1394161</v>
      </c>
      <c r="G135" s="27">
        <v>-1394161</v>
      </c>
      <c r="H135" s="27">
        <v>-1394161</v>
      </c>
      <c r="I135" s="27">
        <v>-1394161</v>
      </c>
      <c r="J135" s="27">
        <v>-1394161</v>
      </c>
      <c r="K135" s="27">
        <v>-1394161</v>
      </c>
      <c r="L135" s="27">
        <v>-1394161</v>
      </c>
      <c r="M135" s="60">
        <v>-1394161</v>
      </c>
      <c r="N135" s="58"/>
      <c r="O135" s="59"/>
    </row>
    <row r="136" spans="1:15">
      <c r="A136" s="2">
        <v>2018</v>
      </c>
      <c r="B136" s="27">
        <v>519723</v>
      </c>
      <c r="C136" s="27">
        <v>519723</v>
      </c>
      <c r="D136" s="60">
        <v>519723</v>
      </c>
      <c r="E136" s="27">
        <v>519723</v>
      </c>
      <c r="F136" s="27">
        <v>519723</v>
      </c>
      <c r="G136" s="27">
        <v>519723</v>
      </c>
      <c r="H136" s="27">
        <v>519723</v>
      </c>
      <c r="I136" s="27">
        <v>519723</v>
      </c>
      <c r="J136" s="27">
        <v>519723</v>
      </c>
      <c r="K136" s="27">
        <v>519723</v>
      </c>
      <c r="L136" s="27">
        <v>519723</v>
      </c>
      <c r="M136" s="27">
        <v>519723</v>
      </c>
      <c r="N136" s="58"/>
      <c r="O136" s="59"/>
    </row>
    <row r="137" spans="1:15">
      <c r="A137" s="2">
        <v>2019</v>
      </c>
      <c r="B137" s="27">
        <v>449976</v>
      </c>
      <c r="C137" s="27">
        <v>449976</v>
      </c>
      <c r="D137" s="60">
        <v>449976</v>
      </c>
      <c r="E137" s="60">
        <v>449976</v>
      </c>
      <c r="F137" s="60">
        <v>449976</v>
      </c>
      <c r="G137" s="27">
        <v>449976</v>
      </c>
      <c r="H137" s="27">
        <v>449976</v>
      </c>
      <c r="I137" s="27">
        <v>449976</v>
      </c>
      <c r="J137" s="27">
        <v>449976</v>
      </c>
      <c r="K137" s="27">
        <v>449976</v>
      </c>
      <c r="L137" s="27">
        <v>449976</v>
      </c>
      <c r="M137" s="27">
        <v>449976</v>
      </c>
      <c r="N137" s="58"/>
      <c r="O137" s="59"/>
    </row>
    <row r="138" spans="1:15">
      <c r="A138" s="2">
        <v>2020</v>
      </c>
      <c r="B138" s="63">
        <f t="shared" ref="B138:L138" si="9">1232765-215712-86258</f>
        <v>930795</v>
      </c>
      <c r="C138" s="63">
        <f t="shared" si="9"/>
        <v>930795</v>
      </c>
      <c r="D138" s="63">
        <f t="shared" si="9"/>
        <v>930795</v>
      </c>
      <c r="E138" s="63">
        <f t="shared" si="9"/>
        <v>930795</v>
      </c>
      <c r="F138" s="63">
        <f t="shared" si="9"/>
        <v>930795</v>
      </c>
      <c r="G138" s="63">
        <f t="shared" si="9"/>
        <v>930795</v>
      </c>
      <c r="H138" s="63">
        <f t="shared" si="9"/>
        <v>930795</v>
      </c>
      <c r="I138" s="63">
        <f t="shared" si="9"/>
        <v>930795</v>
      </c>
      <c r="J138" s="63">
        <f t="shared" si="9"/>
        <v>930795</v>
      </c>
      <c r="K138" s="63">
        <f t="shared" si="9"/>
        <v>930795</v>
      </c>
      <c r="L138" s="63">
        <f t="shared" si="9"/>
        <v>930795</v>
      </c>
      <c r="M138" s="63">
        <f>1232765-215712-86258</f>
        <v>930795</v>
      </c>
      <c r="N138" s="58"/>
      <c r="O138" s="59"/>
    </row>
    <row r="139" spans="1:15">
      <c r="A139" s="2">
        <v>2021</v>
      </c>
      <c r="B139" s="27">
        <v>0</v>
      </c>
      <c r="C139" s="63">
        <v>0</v>
      </c>
      <c r="D139" s="63">
        <v>-82997</v>
      </c>
      <c r="E139" s="64">
        <v>-82997</v>
      </c>
      <c r="F139" s="64">
        <v>-82997</v>
      </c>
      <c r="G139" s="63">
        <f>-82997-82997</f>
        <v>-165994</v>
      </c>
      <c r="H139" s="63">
        <f>-82997-82997</f>
        <v>-165994</v>
      </c>
      <c r="I139" s="63">
        <f>-82997-82997</f>
        <v>-165994</v>
      </c>
      <c r="J139" s="63">
        <f>-82997-82997-82997</f>
        <v>-248991</v>
      </c>
      <c r="K139" s="63">
        <f>-82997-82997-82997</f>
        <v>-248991</v>
      </c>
      <c r="L139" s="63">
        <f>-82997-82997-82997</f>
        <v>-248991</v>
      </c>
      <c r="M139" s="63">
        <f>-82997-82997-82997-1624785+42769</f>
        <v>-1831007</v>
      </c>
      <c r="N139" s="58"/>
      <c r="O139" s="59"/>
    </row>
    <row r="140" spans="1:15">
      <c r="B140" s="65">
        <f>SUM(B128:B139)</f>
        <v>11239310.609999999</v>
      </c>
      <c r="C140" s="65">
        <f>SUM(C127:C139)</f>
        <v>11239310.609999999</v>
      </c>
      <c r="D140" s="65">
        <f>SUM(D127:D139)</f>
        <v>11156313.609999999</v>
      </c>
      <c r="E140" s="65">
        <f>SUM(E127:E139)</f>
        <v>11156313.609999999</v>
      </c>
      <c r="F140" s="65">
        <f t="shared" ref="F140:M140" si="10">SUM(F127:F139)</f>
        <v>11156313.609999999</v>
      </c>
      <c r="G140" s="65">
        <f t="shared" si="10"/>
        <v>11073316.609999999</v>
      </c>
      <c r="H140" s="65">
        <f t="shared" si="10"/>
        <v>11073316.609999999</v>
      </c>
      <c r="I140" s="65">
        <f t="shared" si="10"/>
        <v>11073316.609999999</v>
      </c>
      <c r="J140" s="65">
        <f t="shared" si="10"/>
        <v>10990319.609999999</v>
      </c>
      <c r="K140" s="65">
        <f t="shared" si="10"/>
        <v>10990319.609999999</v>
      </c>
      <c r="L140" s="65">
        <f t="shared" si="10"/>
        <v>10990319.609999999</v>
      </c>
      <c r="M140" s="65">
        <f t="shared" si="10"/>
        <v>9408303.6099999994</v>
      </c>
      <c r="N140" s="58"/>
      <c r="O140" s="59"/>
    </row>
    <row r="141" spans="1:15">
      <c r="A141" s="2" t="s">
        <v>53</v>
      </c>
      <c r="B141" s="27"/>
      <c r="C141" s="27"/>
      <c r="D141" s="60"/>
      <c r="E141" s="27"/>
      <c r="F141" s="27"/>
      <c r="G141" s="27"/>
      <c r="H141" s="27"/>
      <c r="I141" s="27"/>
      <c r="J141" s="27"/>
      <c r="K141" s="27"/>
      <c r="L141" s="27"/>
      <c r="M141" s="27"/>
      <c r="N141" s="58"/>
      <c r="O141" s="59"/>
    </row>
    <row r="142" spans="1:15">
      <c r="B142" s="27"/>
      <c r="C142" s="27"/>
      <c r="D142" s="60"/>
      <c r="E142" s="27"/>
      <c r="F142" s="27"/>
      <c r="G142" s="27"/>
      <c r="H142" s="27"/>
      <c r="I142" s="27"/>
      <c r="J142" s="27"/>
      <c r="K142" s="27"/>
      <c r="L142" s="27"/>
      <c r="M142" s="27"/>
      <c r="N142" s="58"/>
      <c r="O142" s="59"/>
    </row>
    <row r="143" spans="1:15">
      <c r="B143" s="27"/>
      <c r="C143" s="27"/>
      <c r="D143" s="60"/>
      <c r="E143" s="27"/>
      <c r="F143" s="27"/>
      <c r="G143" s="27"/>
      <c r="H143" s="27"/>
      <c r="I143" s="27"/>
      <c r="J143" s="27"/>
      <c r="K143" s="27"/>
      <c r="L143" s="27"/>
      <c r="M143" s="27"/>
      <c r="N143" s="58"/>
      <c r="O143" s="59"/>
    </row>
    <row r="144" spans="1:15">
      <c r="A144" s="2" t="s">
        <v>54</v>
      </c>
      <c r="B144" s="27">
        <v>12053022.689999994</v>
      </c>
      <c r="C144" s="27">
        <v>12012020.209999993</v>
      </c>
      <c r="D144" s="60">
        <v>11971017.729999993</v>
      </c>
      <c r="E144" s="27">
        <v>11930015.249999993</v>
      </c>
      <c r="F144" s="27">
        <v>11889012.769999992</v>
      </c>
      <c r="G144" s="27">
        <v>11848010.289999992</v>
      </c>
      <c r="H144" s="27">
        <v>11807007.809999991</v>
      </c>
      <c r="I144" s="27">
        <v>11766005.329999991</v>
      </c>
      <c r="J144" s="27">
        <v>11725002.84999999</v>
      </c>
      <c r="K144" s="27">
        <v>11684000.36999999</v>
      </c>
      <c r="L144" s="27">
        <v>11642997.889999989</v>
      </c>
      <c r="M144" s="27">
        <v>11601995.409999989</v>
      </c>
      <c r="N144" s="58"/>
      <c r="O144" s="59"/>
    </row>
    <row r="145" spans="1:15">
      <c r="A145" s="2" t="s">
        <v>55</v>
      </c>
      <c r="B145" s="61">
        <v>4273191.9299999885</v>
      </c>
      <c r="C145" s="61">
        <v>4232189.4499999881</v>
      </c>
      <c r="D145" s="62">
        <v>4191186.9699999881</v>
      </c>
      <c r="E145" s="61">
        <v>4150184.4899999881</v>
      </c>
      <c r="F145" s="61">
        <v>4109182.0099999881</v>
      </c>
      <c r="G145" s="61">
        <v>3981531.5299999882</v>
      </c>
      <c r="H145" s="61">
        <v>3940529.0499999882</v>
      </c>
      <c r="I145" s="61">
        <v>3899526.5699999882</v>
      </c>
      <c r="J145" s="61">
        <v>3858524.0899999882</v>
      </c>
      <c r="K145" s="61">
        <v>3774197.6099999882</v>
      </c>
      <c r="L145" s="61">
        <v>3733195.1299999882</v>
      </c>
      <c r="M145" s="61">
        <v>3692192.6499999883</v>
      </c>
      <c r="N145" s="58"/>
      <c r="O145" s="59"/>
    </row>
    <row r="146" spans="1:15">
      <c r="A146" s="2" t="s">
        <v>56</v>
      </c>
      <c r="B146" s="62">
        <v>-1771678.8300000117</v>
      </c>
      <c r="C146" s="62">
        <v>-1812681.3100000117</v>
      </c>
      <c r="D146" s="62">
        <v>-1853683.7900000117</v>
      </c>
      <c r="E146" s="62">
        <v>-1894686.2700000117</v>
      </c>
      <c r="F146" s="62">
        <v>-1935688.7500000116</v>
      </c>
      <c r="G146" s="62">
        <v>-1890043.2300000116</v>
      </c>
      <c r="H146" s="62">
        <v>-1931045.7100000116</v>
      </c>
      <c r="I146" s="62">
        <v>-1972048.1900000116</v>
      </c>
      <c r="J146" s="62">
        <v>-2013050.6700000116</v>
      </c>
      <c r="K146" s="62">
        <v>-1518699.3900000118</v>
      </c>
      <c r="L146" s="62">
        <v>-1559701.8700000118</v>
      </c>
      <c r="M146" s="62">
        <v>-1600704.3500000117</v>
      </c>
      <c r="N146" s="58"/>
      <c r="O146" s="59"/>
    </row>
    <row r="147" spans="1:15">
      <c r="A147" s="2" t="s">
        <v>57</v>
      </c>
      <c r="B147" s="62">
        <v>13298078.409999989</v>
      </c>
      <c r="C147" s="62">
        <v>13257075.929999989</v>
      </c>
      <c r="D147" s="62">
        <v>13078692.449999988</v>
      </c>
      <c r="E147" s="62">
        <v>13037689.969999988</v>
      </c>
      <c r="F147" s="62">
        <v>13004010.489999989</v>
      </c>
      <c r="G147" s="62">
        <v>12894445.009999989</v>
      </c>
      <c r="H147" s="62">
        <v>12853442.529999988</v>
      </c>
      <c r="I147" s="62">
        <v>12812440.04999999</v>
      </c>
      <c r="J147" s="62">
        <v>12700453.569999989</v>
      </c>
      <c r="K147" s="62">
        <v>12659451.089999989</v>
      </c>
      <c r="L147" s="62">
        <v>12618448.609999988</v>
      </c>
      <c r="M147" s="62">
        <v>12567274.129999988</v>
      </c>
      <c r="N147" s="58"/>
      <c r="O147" s="59"/>
    </row>
    <row r="148" spans="1:15">
      <c r="A148" s="2" t="s">
        <v>58</v>
      </c>
      <c r="B148" s="62">
        <v>12806048.649999989</v>
      </c>
      <c r="C148" s="62">
        <v>12765046.169999989</v>
      </c>
      <c r="D148" s="62">
        <v>12586662.689999988</v>
      </c>
      <c r="E148" s="62">
        <v>12545660.20999999</v>
      </c>
      <c r="F148" s="62">
        <v>12511980.729999989</v>
      </c>
      <c r="G148" s="62">
        <v>12402415.249999989</v>
      </c>
      <c r="H148" s="62">
        <v>12361412.769999988</v>
      </c>
      <c r="I148" s="62">
        <v>12320410.289999988</v>
      </c>
      <c r="J148" s="62">
        <v>12208423.809999989</v>
      </c>
      <c r="K148" s="62">
        <v>12167421.329999989</v>
      </c>
      <c r="L148" s="62">
        <v>12126418.849999988</v>
      </c>
      <c r="M148" s="62">
        <v>12075244.36999999</v>
      </c>
      <c r="N148" s="58"/>
      <c r="O148" s="59"/>
    </row>
    <row r="149" spans="1:15">
      <c r="A149" s="2" t="s">
        <v>59</v>
      </c>
      <c r="B149" s="62">
        <v>12034241.889999989</v>
      </c>
      <c r="C149" s="62">
        <v>11993239.409999989</v>
      </c>
      <c r="D149" s="62">
        <v>11882337.929999989</v>
      </c>
      <c r="E149" s="62">
        <v>11841335.449999988</v>
      </c>
      <c r="F149" s="62">
        <v>11800332.970000001</v>
      </c>
      <c r="G149" s="62">
        <v>11689431.489999989</v>
      </c>
      <c r="H149" s="62">
        <v>11648429.009999989</v>
      </c>
      <c r="I149" s="62">
        <v>11607426.52999999</v>
      </c>
      <c r="J149" s="62">
        <v>11496525.04999999</v>
      </c>
      <c r="K149" s="62">
        <v>11455522.569999989</v>
      </c>
      <c r="L149" s="62">
        <v>11414520.089999989</v>
      </c>
      <c r="M149" s="62">
        <v>10189053.609999988</v>
      </c>
      <c r="N149" s="58"/>
      <c r="O149" s="59"/>
    </row>
    <row r="150" spans="1:15">
      <c r="A150" s="2" t="s">
        <v>60</v>
      </c>
      <c r="B150" s="62">
        <v>10148051.12999999</v>
      </c>
      <c r="C150" s="62">
        <v>10107048.649999989</v>
      </c>
      <c r="D150" s="62">
        <v>10008042.169999989</v>
      </c>
      <c r="E150" s="62">
        <v>9967039.6899999902</v>
      </c>
      <c r="F150" s="62">
        <v>9926037.2099999897</v>
      </c>
      <c r="G150" s="62">
        <v>9827030.7299999893</v>
      </c>
      <c r="H150" s="62">
        <v>9786028.2499999888</v>
      </c>
      <c r="I150" s="62">
        <v>9745025.7699999884</v>
      </c>
      <c r="J150" s="62">
        <v>9657986.2899999898</v>
      </c>
      <c r="K150" s="62">
        <v>9616983.8099999893</v>
      </c>
      <c r="L150" s="62">
        <v>9575981.3299999889</v>
      </c>
      <c r="M150" s="62">
        <v>10216746.84999999</v>
      </c>
      <c r="N150" s="58"/>
      <c r="O150" s="59"/>
    </row>
    <row r="151" spans="1:15">
      <c r="A151" s="2" t="s">
        <v>61</v>
      </c>
      <c r="B151" s="62">
        <v>10175744.3748</v>
      </c>
      <c r="C151" s="62">
        <v>10134741.8948</v>
      </c>
      <c r="D151" s="62">
        <v>10024909.414799999</v>
      </c>
      <c r="E151" s="62">
        <v>9983906.934799999</v>
      </c>
      <c r="F151" s="62">
        <v>9942904.4548000004</v>
      </c>
      <c r="G151" s="62">
        <v>9833071.9748</v>
      </c>
      <c r="H151" s="62">
        <v>9792069.4947999995</v>
      </c>
      <c r="I151" s="62">
        <v>9751067.0147999991</v>
      </c>
      <c r="J151" s="62">
        <v>9659025.9548000004</v>
      </c>
      <c r="K151" s="62">
        <v>9656585.1300000008</v>
      </c>
      <c r="L151" s="62">
        <v>9656172.8100000005</v>
      </c>
      <c r="M151" s="62">
        <v>10312226.4948</v>
      </c>
      <c r="N151" s="58"/>
      <c r="O151" s="59"/>
    </row>
    <row r="152" spans="1:15">
      <c r="A152" s="2" t="s">
        <v>62</v>
      </c>
      <c r="B152" s="62">
        <f>B123+B140</f>
        <v>11242609.174799999</v>
      </c>
      <c r="C152" s="62">
        <f t="shared" ref="C152:L152" si="11">C123+C140</f>
        <v>11242196.854799999</v>
      </c>
      <c r="D152" s="62">
        <f t="shared" si="11"/>
        <v>11158787.5348</v>
      </c>
      <c r="E152" s="62">
        <f t="shared" si="11"/>
        <v>11158375.2148</v>
      </c>
      <c r="F152" s="62">
        <f t="shared" si="11"/>
        <v>11157962.8948</v>
      </c>
      <c r="G152" s="62">
        <f t="shared" si="11"/>
        <v>11074553.5748</v>
      </c>
      <c r="H152" s="62">
        <f t="shared" si="11"/>
        <v>11074141.254799999</v>
      </c>
      <c r="I152" s="62">
        <f t="shared" si="11"/>
        <v>11073728.934799999</v>
      </c>
      <c r="J152" s="62">
        <f t="shared" si="11"/>
        <v>10990319.614800001</v>
      </c>
      <c r="K152" s="62">
        <f t="shared" si="11"/>
        <v>10990319.609999999</v>
      </c>
      <c r="L152" s="62">
        <f t="shared" si="11"/>
        <v>10990319.609999999</v>
      </c>
      <c r="M152" s="62">
        <f>M123+M140</f>
        <v>9408303.6099999994</v>
      </c>
      <c r="N152" s="58"/>
      <c r="O152" s="59"/>
    </row>
    <row r="153" spans="1:15">
      <c r="A153" s="2" t="s">
        <v>63</v>
      </c>
      <c r="B153" s="62">
        <f t="shared" ref="B153:I153" si="12">B124+B140</f>
        <v>11239310.609999999</v>
      </c>
      <c r="C153" s="62">
        <f t="shared" si="12"/>
        <v>11239310.609999999</v>
      </c>
      <c r="D153" s="66">
        <f t="shared" si="12"/>
        <v>11156313.609999999</v>
      </c>
      <c r="E153" s="66">
        <f t="shared" si="12"/>
        <v>11156313.609999999</v>
      </c>
      <c r="F153" s="66">
        <f t="shared" si="12"/>
        <v>11156313.609999999</v>
      </c>
      <c r="G153" s="62">
        <f t="shared" si="12"/>
        <v>11073316.609999999</v>
      </c>
      <c r="H153" s="62">
        <f t="shared" si="12"/>
        <v>11073316.609999999</v>
      </c>
      <c r="I153" s="62">
        <f t="shared" si="12"/>
        <v>11073316.609999999</v>
      </c>
      <c r="J153" s="62">
        <f>J124+J140</f>
        <v>10990319.609999999</v>
      </c>
      <c r="K153" s="62">
        <f>K124+K140</f>
        <v>10990319.609999999</v>
      </c>
      <c r="L153" s="62">
        <f>L124+L140</f>
        <v>10990319.609999999</v>
      </c>
      <c r="M153" s="67">
        <f>M124+M140</f>
        <v>9408303.6099999994</v>
      </c>
      <c r="N153" s="58"/>
      <c r="O153" s="59"/>
    </row>
    <row r="154" spans="1:15" s="8" customFormat="1" ht="15.75" thickBot="1">
      <c r="A154" s="2"/>
      <c r="B154" s="27"/>
      <c r="C154" s="60"/>
      <c r="D154" s="60"/>
      <c r="E154" s="68"/>
      <c r="F154" s="68"/>
      <c r="G154" s="69"/>
      <c r="H154" s="60"/>
      <c r="I154" s="27"/>
      <c r="J154" s="27"/>
      <c r="K154" s="60"/>
      <c r="L154" s="27"/>
      <c r="M154" s="27"/>
    </row>
    <row r="155" spans="1:15" ht="13.5" thickBot="1">
      <c r="A155" s="8"/>
      <c r="B155" s="51" t="s">
        <v>37</v>
      </c>
      <c r="C155" s="52" t="s">
        <v>38</v>
      </c>
      <c r="D155" s="52" t="s">
        <v>39</v>
      </c>
      <c r="E155" s="52" t="s">
        <v>40</v>
      </c>
      <c r="F155" s="52" t="s">
        <v>41</v>
      </c>
      <c r="G155" s="52" t="s">
        <v>42</v>
      </c>
      <c r="H155" s="52" t="s">
        <v>43</v>
      </c>
      <c r="I155" s="52" t="s">
        <v>44</v>
      </c>
      <c r="J155" s="52" t="s">
        <v>45</v>
      </c>
      <c r="K155" s="52" t="s">
        <v>46</v>
      </c>
      <c r="L155" s="52" t="s">
        <v>47</v>
      </c>
      <c r="M155" s="53" t="s">
        <v>48</v>
      </c>
    </row>
    <row r="156" spans="1:15">
      <c r="B156" s="18" t="s">
        <v>64</v>
      </c>
      <c r="K156" s="70" t="s">
        <v>65</v>
      </c>
      <c r="L156" s="71" t="s">
        <v>66</v>
      </c>
      <c r="M156" s="72">
        <f ca="1">TODAY()</f>
        <v>44732</v>
      </c>
    </row>
    <row r="157" spans="1:15">
      <c r="B157" s="18" t="s">
        <v>67</v>
      </c>
      <c r="G157" s="48"/>
      <c r="K157" s="70" t="s">
        <v>68</v>
      </c>
      <c r="L157" s="73"/>
      <c r="M157" s="73"/>
    </row>
    <row r="158" spans="1:15">
      <c r="H158" s="74"/>
      <c r="I158" s="48"/>
      <c r="J158" s="48"/>
    </row>
    <row r="159" spans="1:15">
      <c r="F159" s="75"/>
      <c r="H159" s="48"/>
    </row>
    <row r="160" spans="1:15">
      <c r="E160" s="48"/>
      <c r="F160" s="48"/>
      <c r="H160" s="48"/>
      <c r="I160" s="48"/>
    </row>
    <row r="161" spans="6:9">
      <c r="F161" s="48"/>
    </row>
    <row r="162" spans="6:9">
      <c r="H162" s="48"/>
      <c r="I162" s="48"/>
    </row>
    <row r="168" spans="6:9">
      <c r="H168" s="48"/>
    </row>
  </sheetData>
  <sheetProtection sheet="1"/>
  <pageMargins left="0.75" right="0.75" top="0.51" bottom="0.32" header="0.5" footer="0.24"/>
  <pageSetup scale="49" fitToHeight="0" orientation="landscape" r:id="rId1"/>
  <headerFooter alignWithMargins="0">
    <oddFooter>&amp;L&amp;D&amp;C&amp;T&amp;R&amp;F</oddFooter>
  </headerFooter>
  <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 A C T I V E ! 1 5 6 5 1 9 8 6 . 1 < / d o c u m e n t i d >  
     < s e n d e r i d > K E A B E T < / s e n d e r i d >  
     < s e n d e r e m a i l > B K E A T I N G @ G U N S T E R . C O M < / s e n d e r e m a i l >  
     < l a s t m o d i f i e d > 2 0 2 2 - 0 6 - 2 0 T 1 3 : 1 7 : 1 2 . 0 0 0 0 0 0 0 - 0 4 : 0 0 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Amortization Schedule (R)</vt:lpstr>
      <vt:lpstr>'Amortization Schedule (R)'!Print_Area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2022-06-20T17:13:31Z</dcterms:created>
  <dcterms:modified xsi:type="dcterms:W3CDTF">2022-06-20T17:17:12Z</dcterms:modified>
</cp:coreProperties>
</file>